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70" tabRatio="727" firstSheet="7" activeTab="14"/>
  </bookViews>
  <sheets>
    <sheet name="ÖSSZEFÜGGÉSEK" sheetId="1" r:id="rId1"/>
    <sheet name="1.1.sz.mell." sheetId="2" r:id="rId2"/>
    <sheet name="1.2.sz.mell." sheetId="3" r:id="rId3"/>
    <sheet name="1.3.sz.mell." sheetId="4" r:id="rId4"/>
    <sheet name="2.1.sz.mell  " sheetId="5" r:id="rId5"/>
    <sheet name="2.2.sz.mell  " sheetId="6" r:id="rId6"/>
    <sheet name="ELLENŐRZÉS-1.sz.2.a.sz.2.b.sz." sheetId="7" r:id="rId7"/>
    <sheet name="3.sz.mell." sheetId="8" r:id="rId8"/>
    <sheet name="4.sz.mell." sheetId="9" r:id="rId9"/>
    <sheet name="5.1. sz. mell" sheetId="10" r:id="rId10"/>
    <sheet name="5.1.1. sz. mell" sheetId="11" r:id="rId11"/>
    <sheet name="5.1.2. sz. mell" sheetId="12" r:id="rId12"/>
    <sheet name="5.3. sz. mell" sheetId="13" r:id="rId13"/>
    <sheet name="5.3.1. sz. mell" sheetId="14" r:id="rId14"/>
    <sheet name="5.3.2. sz. mell" sheetId="15" r:id="rId15"/>
  </sheets>
  <definedNames>
    <definedName name="_xlfn.IFERROR" hidden="1">#NAME?</definedName>
    <definedName name="_xlnm.Print_Titles" localSheetId="9">'5.1. sz. mell'!$1:$6</definedName>
    <definedName name="_xlnm.Print_Titles" localSheetId="10">'5.1.1. sz. mell'!$1:$6</definedName>
    <definedName name="_xlnm.Print_Titles" localSheetId="11">'5.1.2. sz. mell'!$1:$6</definedName>
    <definedName name="_xlnm.Print_Titles" localSheetId="12">'5.3. sz. mell'!$1:$6</definedName>
    <definedName name="_xlnm.Print_Titles" localSheetId="13">'5.3.1. sz. mell'!$1:$6</definedName>
    <definedName name="_xlnm.Print_Titles" localSheetId="14">'5.3.2. sz. mell'!$1:$6</definedName>
    <definedName name="_xlnm.Print_Area" localSheetId="1">'1.1.sz.mell.'!$A$1:$E$162</definedName>
    <definedName name="_xlnm.Print_Area" localSheetId="2">'1.2.sz.mell.'!$A$1:$E$162</definedName>
    <definedName name="_xlnm.Print_Area" localSheetId="3">'1.3.sz.mell.'!$A$1:$E$161</definedName>
  </definedNames>
  <calcPr fullCalcOnLoad="1"/>
</workbook>
</file>

<file path=xl/sharedStrings.xml><?xml version="1.0" encoding="utf-8"?>
<sst xmlns="http://schemas.openxmlformats.org/spreadsheetml/2006/main" count="2550" uniqueCount="504">
  <si>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</si>
  <si>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</si>
  <si>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</si>
  <si>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</si>
  <si>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</si>
  <si>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</si>
  <si>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</si>
  <si>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</si>
  <si>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</si>
  <si>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</si>
  <si>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</si>
  <si>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</si>
  <si>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</si>
  <si>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</si>
  <si>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</si>
  <si>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</si>
  <si>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</si>
  <si>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</si>
  <si>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</si>
  <si>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</si>
  <si>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</si>
  <si>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</si>
  <si>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</si>
  <si>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</si>
  <si>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</si>
  <si>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</si>
  <si>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</si>
  <si>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</si>
  <si>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</si>
  <si>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</si>
  <si>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</si>
  <si>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</si>
  <si>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</si>
  <si>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</si>
  <si>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</si>
  <si>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</si>
  <si>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</si>
  <si>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</si>
  <si>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</si>
  <si>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</si>
  <si>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</si>
  <si>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</si>
  <si>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</si>
  <si>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</si>
  <si>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</si>
  <si>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</si>
  <si>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</si>
  <si>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</si>
  <si>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</si>
  <si>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</si>
  <si>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</si>
  <si>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</si>
  <si>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</si>
  <si>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</si>
  <si>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</si>
  <si>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</si>
  <si>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</si>
  <si>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</si>
  <si>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</si>
  <si>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</si>
  <si>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</si>
  <si>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</si>
  <si>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</si>
  <si>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</si>
  <si>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</si>
  <si>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</si>
  <si>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</si>
  <si>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</si>
  <si>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</si>
  <si>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</si>
  <si>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</si>
  <si>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</si>
  <si>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</si>
  <si>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</si>
  <si>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</si>
  <si>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</si>
  <si>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</si>
  <si>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</si>
  <si>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</si>
  <si>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</si>
  <si>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</si>
  <si>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</si>
  <si>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</si>
  <si>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</si>
  <si>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</si>
  <si>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</si>
  <si>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</si>
  <si>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</si>
  <si>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</si>
  <si>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</si>
  <si>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</si>
  <si>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</si>
  <si>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</si>
  <si>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</si>
  <si>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</si>
  <si>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</si>
  <si>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</si>
  <si>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</si>
  <si>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</si>
  <si>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</si>
  <si>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</si>
  <si>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</si>
  <si>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</si>
  <si>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</si>
  <si>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</si>
  <si>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</si>
  <si>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</si>
  <si>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</si>
  <si>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</si>
  <si>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</si>
  <si>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</si>
  <si>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</si>
  <si>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</si>
  <si>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</si>
  <si>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</si>
  <si>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</si>
  <si>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</si>
  <si>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</si>
  <si>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</si>
  <si>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</si>
  <si>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</si>
  <si>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</si>
  <si>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</si>
  <si>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</si>
  <si>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</si>
  <si>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</si>
  <si>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</si>
  <si>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</si>
  <si>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</si>
  <si>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</si>
  <si>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</si>
  <si>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</si>
  <si>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</si>
  <si>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</si>
  <si>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</si>
  <si>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</si>
  <si>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</si>
  <si>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</si>
  <si>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</si>
  <si>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</si>
  <si>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</si>
  <si>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</si>
  <si>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</si>
  <si>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</si>
  <si>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</si>
  <si>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</si>
  <si>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</si>
  <si>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</si>
  <si>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</si>
  <si>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</si>
  <si>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</si>
  <si>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</si>
  <si>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</si>
  <si>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</si>
  <si>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</si>
  <si>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</si>
  <si>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</si>
  <si>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</si>
  <si>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</si>
  <si>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</si>
  <si>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</si>
  <si>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</si>
  <si>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</si>
  <si>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</si>
  <si>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</si>
  <si>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</si>
  <si>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</si>
  <si>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</si>
  <si>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</si>
  <si>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</si>
  <si>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</si>
  <si>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</si>
  <si>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</si>
  <si>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</si>
  <si>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</si>
  <si>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</si>
  <si>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</si>
  <si>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</si>
  <si>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</si>
  <si>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</si>
  <si>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</si>
  <si>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</si>
  <si>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</si>
  <si>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</si>
  <si>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</si>
  <si>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</si>
  <si>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</si>
  <si>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</si>
  <si>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</si>
  <si>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</si>
  <si>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</si>
  <si>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</si>
  <si>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</si>
  <si>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</si>
  <si>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</si>
  <si>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</si>
  <si>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</si>
  <si>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</si>
  <si>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</si>
  <si>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</si>
  <si>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</si>
  <si>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</si>
  <si>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</si>
  <si>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</si>
  <si>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</si>
  <si>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</si>
  <si>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</si>
  <si>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</si>
  <si>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</si>
  <si>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</si>
  <si>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</si>
  <si>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</si>
  <si>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</si>
  <si>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</si>
  <si>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</si>
  <si>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</si>
  <si>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</si>
  <si>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</si>
  <si>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</si>
  <si>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</si>
  <si>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</si>
  <si>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</si>
  <si>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</si>
  <si>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</si>
  <si>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</si>
  <si>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</si>
  <si>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</si>
  <si>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</si>
  <si>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</si>
  <si>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</si>
  <si>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</si>
  <si>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</si>
  <si>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</si>
  <si>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</si>
  <si>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</si>
  <si>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</si>
  <si>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</si>
  <si>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</si>
  <si>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</si>
  <si>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</si>
  <si>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</si>
  <si>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</si>
  <si>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</si>
  <si>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</si>
  <si>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</si>
  <si>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</si>
  <si>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</si>
  <si>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</si>
  <si>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</si>
  <si>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</si>
  <si>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</si>
  <si>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</si>
  <si>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</si>
  <si>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</si>
  <si>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</si>
  <si>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</si>
  <si>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</si>
  <si>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</si>
  <si>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</si>
  <si>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</si>
  <si>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</si>
  <si>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</si>
  <si>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</si>
  <si>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</si>
  <si>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</si>
  <si>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</si>
  <si>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</si>
  <si>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</si>
  <si>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</si>
  <si>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</si>
  <si>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</si>
  <si>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</si>
  <si>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</si>
  <si>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</si>
  <si>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</si>
  <si>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</si>
  <si>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</si>
  <si>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</si>
  <si>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</si>
  <si>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</si>
  <si>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</si>
  <si>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</si>
  <si>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</si>
  <si>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</si>
  <si>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</si>
  <si>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</si>
  <si>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</si>
  <si>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</si>
  <si>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</si>
  <si>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</si>
  <si>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</si>
  <si>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</si>
  <si>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</si>
  <si>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</si>
  <si>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</si>
  <si>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</si>
  <si>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</si>
  <si>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</si>
  <si>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</si>
  <si>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</si>
  <si>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</si>
  <si>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</si>
  <si>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</si>
  <si>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</si>
  <si>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</si>
  <si>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</si>
  <si>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</si>
  <si>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</si>
  <si>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</si>
  <si>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</si>
  <si>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</si>
  <si>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</si>
  <si>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</si>
  <si>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</si>
  <si>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</si>
  <si>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</si>
  <si>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</si>
  <si>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</si>
  <si>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</si>
  <si>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</si>
  <si>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</si>
  <si>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</si>
  <si>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</si>
  <si>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</si>
  <si>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</si>
  <si>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</si>
  <si>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</si>
  <si>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</si>
  <si>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</si>
  <si>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</si>
  <si>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</si>
  <si>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</si>
  <si>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</si>
  <si>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</si>
  <si>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</si>
  <si>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</si>
  <si>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</si>
  <si>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</si>
  <si>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</si>
  <si>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</si>
  <si>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</si>
  <si>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</si>
  <si>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</si>
  <si>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</si>
  <si>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</si>
  <si>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</si>
  <si>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</si>
  <si>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</si>
  <si>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</si>
  <si>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</si>
  <si>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</si>
  <si>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</si>
  <si>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</si>
  <si>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</si>
  <si>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</si>
  <si>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</si>
  <si>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</si>
  <si>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</si>
  <si>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</si>
  <si>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</si>
  <si>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</si>
  <si>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</si>
  <si>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</si>
  <si>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</si>
  <si>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</si>
  <si>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</si>
  <si>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</si>
  <si>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</si>
  <si>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</si>
  <si>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</si>
  <si>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</si>
  <si>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</si>
  <si>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</si>
  <si>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</si>
  <si>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</si>
  <si>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</si>
  <si>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</si>
  <si>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</si>
  <si>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</si>
  <si>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</si>
  <si>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</si>
  <si>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</si>
  <si>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</si>
  <si>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</si>
  <si>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</si>
  <si>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</si>
  <si>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</si>
  <si>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</si>
  <si>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</si>
  <si>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</si>
  <si>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</si>
  <si>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</si>
  <si>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</si>
  <si>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</si>
  <si>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</si>
  <si>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</si>
  <si>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</si>
  <si>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</si>
  <si>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</si>
  <si>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</si>
  <si>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</si>
  <si>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</si>
  <si>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</si>
  <si>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</si>
  <si>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</si>
  <si>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</si>
  <si>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</si>
  <si>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</si>
  <si>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</si>
  <si>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</si>
  <si>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</si>
  <si>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</si>
  <si>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</si>
  <si>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</si>
  <si>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</si>
  <si>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</si>
  <si>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</si>
  <si>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</si>
  <si>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</si>
  <si>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</si>
  <si>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</si>
  <si>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</si>
  <si>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</si>
  <si>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</si>
  <si>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</si>
  <si>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</si>
  <si>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</si>
  <si>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</si>
  <si>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</si>
  <si>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</si>
  <si>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</si>
  <si>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</si>
  <si>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</si>
  <si>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</si>
  <si>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</si>
  <si>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</si>
  <si>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</si>
  <si>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</si>
  <si>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</si>
  <si>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</si>
  <si>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</si>
  <si>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</si>
  <si>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</si>
  <si>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</si>
  <si>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</si>
  <si>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</si>
  <si>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</si>
  <si>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</si>
  <si>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</si>
  <si>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</si>
  <si>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</si>
  <si>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</si>
  <si>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</si>
  <si>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</si>
  <si>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</si>
  <si>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</si>
  <si>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</si>
  <si>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</si>
  <si>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</si>
  <si>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</si>
  <si>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</si>
  <si>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</si>
  <si>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</si>
  <si>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</si>
  <si>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</si>
  <si>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</si>
  <si>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</si>
  <si>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</si>
  <si>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5.3. melléklet</t>
  </si>
  <si>
    <t>5.3.1. melléklet</t>
  </si>
  <si>
    <t>5.3.2. melléklet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</si>
  <si>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</si>
  <si>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</si>
  <si>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</si>
  <si>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</si>
  <si>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</si>
  <si>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</si>
  <si>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</si>
  <si>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</si>
  <si>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Kommunális adó</t>
  </si>
  <si>
    <t>4.8.</t>
  </si>
  <si>
    <t>kommunális adó</t>
  </si>
  <si>
    <t>Megelőlegezett állími támogatás visszafizetése</t>
  </si>
  <si>
    <t>Pogány Községi Önkormányzat</t>
  </si>
  <si>
    <t>Pogányi Óvoda</t>
  </si>
  <si>
    <t>Szennyvízközmű rekonstrukciója</t>
  </si>
  <si>
    <t>2016-2018</t>
  </si>
  <si>
    <t>2017</t>
  </si>
  <si>
    <t>Óvoda beruházási kiadásai</t>
  </si>
  <si>
    <t>Közmunkaprogram</t>
  </si>
  <si>
    <t>Faluház, EPSON projektor</t>
  </si>
  <si>
    <t>Falugondnokság, egyéb tárgyi eszközök</t>
  </si>
  <si>
    <t>Pogányi Óvoda, Lenovo laptop</t>
  </si>
  <si>
    <t>Egyéb tárgyi eszköz -Igazgatás</t>
  </si>
  <si>
    <t>1956 emlékmű</t>
  </si>
  <si>
    <t>Szent Márton emlékpark</t>
  </si>
  <si>
    <t>Települési Arculati Kézikönyv készítése</t>
  </si>
  <si>
    <t>Pogányi Óvoda, felújítási kidások</t>
  </si>
  <si>
    <t>Szennyvíztelep, szívattyú felújítása</t>
  </si>
  <si>
    <t>Egyéb felújítási kiadás</t>
  </si>
  <si>
    <t xml:space="preserve">    Pogányi Óvoda  felújítási kidások</t>
  </si>
  <si>
    <t>Módosított 12/2017.(XI.07.)</t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</si>
  <si>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</si>
  <si>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 xml:space="preserve">
Módosítás utáni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</si>
</sst>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53" xfId="0" applyFont="1" applyFill="1" applyBorder="1" applyAlignment="1" applyProtection="1">
      <alignment vertical="center" wrapText="1"/>
      <protection/>
    </xf>
    <xf numFmtId="164" fontId="12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 applyProtection="1">
      <alignment vertical="center" wrapText="1"/>
      <protection/>
    </xf>
    <xf numFmtId="3" fontId="0" fillId="0" borderId="0" xfId="0" applyNumberForma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0" fontId="12" fillId="0" borderId="49" xfId="60" applyFont="1" applyFill="1" applyBorder="1" applyAlignment="1" applyProtection="1">
      <alignment horizontal="center" vertical="center" wrapText="1"/>
      <protection/>
    </xf>
    <xf numFmtId="164" fontId="0" fillId="0" borderId="0" xfId="60" applyNumberFormat="1" applyFont="1" applyFill="1" applyProtection="1">
      <alignment/>
      <protection/>
    </xf>
    <xf numFmtId="164" fontId="2" fillId="0" borderId="0" xfId="60" applyNumberFormat="1" applyFill="1" applyProtection="1">
      <alignment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19" sqref="E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4" t="s">
        <v>463</v>
      </c>
      <c r="B1" s="79"/>
    </row>
    <row r="2" spans="1:2" ht="12.75">
      <c r="A2" s="79"/>
      <c r="B2" s="79"/>
    </row>
    <row r="3" spans="1:2" ht="12.75">
      <c r="A3" s="276"/>
      <c r="B3" s="276"/>
    </row>
    <row r="4" spans="1:2" ht="15">
      <c r="A4" s="81"/>
      <c r="B4" s="280"/>
    </row>
    <row r="5" spans="1:2" ht="15">
      <c r="A5" s="81"/>
      <c r="B5" s="280"/>
    </row>
    <row r="6" spans="1:2" s="69" customFormat="1" ht="15">
      <c r="A6" s="81" t="s">
        <v>476</v>
      </c>
      <c r="B6" s="276"/>
    </row>
    <row r="7" spans="1:2" s="69" customFormat="1" ht="12.75">
      <c r="A7" s="276"/>
      <c r="B7" s="276"/>
    </row>
    <row r="8" spans="1:2" s="69" customFormat="1" ht="12.75">
      <c r="A8" s="276"/>
      <c r="B8" s="276"/>
    </row>
    <row r="9" spans="1:2" ht="12.75">
      <c r="A9" s="276" t="s">
        <v>434</v>
      </c>
      <c r="B9" s="276" t="s">
        <v>412</v>
      </c>
    </row>
    <row r="10" spans="1:2" ht="12.75">
      <c r="A10" s="276" t="s">
        <v>432</v>
      </c>
      <c r="B10" s="276" t="s">
        <v>418</v>
      </c>
    </row>
    <row r="11" spans="1:2" ht="12.75">
      <c r="A11" s="276" t="s">
        <v>433</v>
      </c>
      <c r="B11" s="276" t="s">
        <v>419</v>
      </c>
    </row>
    <row r="12" spans="1:2" ht="12.75">
      <c r="A12" s="276"/>
      <c r="B12" s="276"/>
    </row>
    <row r="13" spans="1:2" ht="15">
      <c r="A13" s="81" t="str">
        <f>+CONCATENATE(LEFT(A6,4),". évi előirányzat módosítások BEVÉTELEK")</f>
        <v>2017. évi előirányzat módosítások BEVÉTELEK</v>
      </c>
      <c r="B13" s="280"/>
    </row>
    <row r="14" spans="1:2" ht="12.75">
      <c r="A14" s="276"/>
      <c r="B14" s="276"/>
    </row>
    <row r="15" spans="1:2" s="69" customFormat="1" ht="12.75">
      <c r="A15" s="276" t="s">
        <v>435</v>
      </c>
      <c r="B15" s="276" t="s">
        <v>413</v>
      </c>
    </row>
    <row r="16" spans="1:2" ht="12.75">
      <c r="A16" s="276" t="s">
        <v>436</v>
      </c>
      <c r="B16" s="276" t="s">
        <v>420</v>
      </c>
    </row>
    <row r="17" spans="1:2" ht="12.75">
      <c r="A17" s="276" t="s">
        <v>437</v>
      </c>
      <c r="B17" s="276" t="s">
        <v>421</v>
      </c>
    </row>
    <row r="18" spans="1:2" ht="12.75">
      <c r="A18" s="276"/>
      <c r="B18" s="276"/>
    </row>
    <row r="19" spans="1:2" ht="13.5">
      <c r="A19" s="283" t="str">
        <f>+CONCATENATE(LEFT(A6,4),". módosítás utáni módosított előrirányzatok BEVÉTELEK")</f>
        <v>2017. módosítás utáni módosított előrirányzatok BEVÉTELEK</v>
      </c>
      <c r="B19" s="280"/>
    </row>
    <row r="20" spans="1:2" ht="12.75">
      <c r="A20" s="276"/>
      <c r="B20" s="276"/>
    </row>
    <row r="21" spans="1:2" ht="12.75">
      <c r="A21" s="276" t="s">
        <v>438</v>
      </c>
      <c r="B21" s="276" t="s">
        <v>414</v>
      </c>
    </row>
    <row r="22" spans="1:2" ht="12.75">
      <c r="A22" s="276" t="s">
        <v>439</v>
      </c>
      <c r="B22" s="276" t="s">
        <v>422</v>
      </c>
    </row>
    <row r="23" spans="1:2" ht="12.75">
      <c r="A23" s="276" t="s">
        <v>440</v>
      </c>
      <c r="B23" s="276" t="s">
        <v>423</v>
      </c>
    </row>
    <row r="24" spans="1:2" ht="12.75">
      <c r="A24" s="276"/>
      <c r="B24" s="276"/>
    </row>
    <row r="25" spans="1:2" ht="15">
      <c r="A25" s="81" t="str">
        <f>+CONCATENATE(LEFT(A6,4),". évi eredeti előirányzat KIADÁSOK")</f>
        <v>2017. évi eredeti előirányzat KIADÁSOK</v>
      </c>
      <c r="B25" s="280"/>
    </row>
    <row r="26" spans="1:2" ht="12.75">
      <c r="A26" s="276"/>
      <c r="B26" s="276"/>
    </row>
    <row r="27" spans="1:2" ht="12.75">
      <c r="A27" s="276" t="s">
        <v>441</v>
      </c>
      <c r="B27" s="276" t="s">
        <v>415</v>
      </c>
    </row>
    <row r="28" spans="1:2" ht="12.75">
      <c r="A28" s="276" t="s">
        <v>442</v>
      </c>
      <c r="B28" s="276" t="s">
        <v>424</v>
      </c>
    </row>
    <row r="29" spans="1:2" ht="12.75">
      <c r="A29" s="276" t="s">
        <v>443</v>
      </c>
      <c r="B29" s="276" t="s">
        <v>425</v>
      </c>
    </row>
    <row r="30" spans="1:2" ht="12.75">
      <c r="A30" s="276"/>
      <c r="B30" s="276"/>
    </row>
    <row r="31" spans="1:2" ht="15">
      <c r="A31" s="81" t="str">
        <f>+CONCATENATE(LEFT(A6,4),". évi előirányzat módosítások KIADÁSOK")</f>
        <v>2017. évi előirányzat módosítások KIADÁSOK</v>
      </c>
      <c r="B31" s="280"/>
    </row>
    <row r="32" spans="1:2" ht="12.75">
      <c r="A32" s="276"/>
      <c r="B32" s="276"/>
    </row>
    <row r="33" spans="1:2" ht="12.75">
      <c r="A33" s="276" t="s">
        <v>444</v>
      </c>
      <c r="B33" s="276" t="s">
        <v>416</v>
      </c>
    </row>
    <row r="34" spans="1:2" ht="12.75">
      <c r="A34" s="276" t="s">
        <v>445</v>
      </c>
      <c r="B34" s="276" t="s">
        <v>426</v>
      </c>
    </row>
    <row r="35" spans="1:2" ht="12.75">
      <c r="A35" s="276" t="s">
        <v>446</v>
      </c>
      <c r="B35" s="276" t="s">
        <v>427</v>
      </c>
    </row>
    <row r="36" spans="1:2" ht="12.75">
      <c r="A36" s="276"/>
      <c r="B36" s="276"/>
    </row>
    <row r="37" spans="1:2" ht="15">
      <c r="A37" s="282" t="str">
        <f>+CONCATENATE(LEFT(A6,4),". módosítás utáni módosított előirányzatok KIADÁSOK")</f>
        <v>2017. módosítás utáni módosított előirányzatok KIADÁSOK</v>
      </c>
      <c r="B37" s="280"/>
    </row>
    <row r="38" spans="1:2" ht="12.75">
      <c r="A38" s="276"/>
      <c r="B38" s="276"/>
    </row>
    <row r="39" spans="1:2" ht="12.75">
      <c r="A39" s="276" t="s">
        <v>447</v>
      </c>
      <c r="B39" s="276" t="s">
        <v>417</v>
      </c>
    </row>
    <row r="40" spans="1:2" ht="12.75">
      <c r="A40" s="276" t="s">
        <v>448</v>
      </c>
      <c r="B40" s="276" t="s">
        <v>428</v>
      </c>
    </row>
    <row r="41" spans="1:2" ht="12.75">
      <c r="A41" s="276" t="s">
        <v>449</v>
      </c>
      <c r="B41" s="276" t="s">
        <v>429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51">
      <selection activeCell="G151" sqref="G151"/>
    </sheetView>
  </sheetViews>
  <sheetFormatPr defaultColWidth="9.25390625" defaultRowHeight="12.75"/>
  <cols>
    <col min="1" max="1" width="16.25390625" style="158" customWidth="1"/>
    <col min="2" max="2" width="62.00390625" style="159" customWidth="1"/>
    <col min="3" max="3" width="14.25390625" style="160" customWidth="1"/>
    <col min="4" max="5" width="14.25390625" style="2" customWidth="1"/>
    <col min="6" max="6" width="10.25390625" style="2" bestFit="1" customWidth="1"/>
    <col min="7" max="16384" width="9.25390625" style="2" customWidth="1"/>
  </cols>
  <sheetData>
    <row r="1" spans="1:5" s="1" customFormat="1" ht="16.5" customHeight="1" thickBot="1">
      <c r="A1" s="82"/>
      <c r="B1" s="84"/>
      <c r="E1" s="284" t="s">
        <v>465</v>
      </c>
    </row>
    <row r="2" spans="1:5" s="51" customFormat="1" ht="21" customHeight="1" thickBot="1">
      <c r="A2" s="285" t="s">
        <v>44</v>
      </c>
      <c r="B2" s="381" t="s">
        <v>483</v>
      </c>
      <c r="C2" s="381"/>
      <c r="D2" s="381"/>
      <c r="E2" s="286" t="s">
        <v>38</v>
      </c>
    </row>
    <row r="3" spans="1:5" s="51" customFormat="1" ht="23.25" thickBot="1">
      <c r="A3" s="285" t="s">
        <v>121</v>
      </c>
      <c r="B3" s="381" t="s">
        <v>294</v>
      </c>
      <c r="C3" s="381"/>
      <c r="D3" s="381"/>
      <c r="E3" s="287" t="s">
        <v>38</v>
      </c>
    </row>
    <row r="4" spans="1:5" s="52" customFormat="1" ht="15.75" customHeight="1" thickBot="1">
      <c r="A4" s="85"/>
      <c r="B4" s="85"/>
      <c r="C4" s="86"/>
      <c r="E4" s="332"/>
    </row>
    <row r="5" spans="1:5" ht="26.25" thickBot="1">
      <c r="A5" s="172" t="s">
        <v>122</v>
      </c>
      <c r="B5" s="87" t="s">
        <v>474</v>
      </c>
      <c r="C5" s="359" t="s">
        <v>501</v>
      </c>
      <c r="D5" s="249" t="s">
        <v>502</v>
      </c>
      <c r="E5" s="324" t="str">
        <f>+CONCATENATE(LEFT(ÖSSZEFÜGGÉSEK!A7,4),"",CHAR(10),"Módosítás utáni")</f>
        <v>
Módosítás utáni</v>
      </c>
    </row>
    <row r="6" spans="1:5" s="4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48" customFormat="1" ht="15.75" customHeight="1" thickBot="1">
      <c r="A7" s="378" t="s">
        <v>39</v>
      </c>
      <c r="B7" s="379"/>
      <c r="C7" s="379"/>
      <c r="D7" s="379"/>
      <c r="E7" s="380"/>
    </row>
    <row r="8" spans="1:5" s="48" customFormat="1" ht="12" customHeight="1" thickBot="1">
      <c r="A8" s="25" t="s">
        <v>7</v>
      </c>
      <c r="B8" s="19" t="s">
        <v>145</v>
      </c>
      <c r="C8" s="165">
        <f>+C9+C10+C11+C12+C13+C14</f>
        <v>54695348</v>
      </c>
      <c r="D8" s="253">
        <f>+D9+D10+D11+D12+D13+D14</f>
        <v>3712113</v>
      </c>
      <c r="E8" s="101">
        <f>+E9+E10+E11+E12+E13+E14</f>
        <v>58407461</v>
      </c>
    </row>
    <row r="9" spans="1:5" s="53" customFormat="1" ht="12" customHeight="1">
      <c r="A9" s="196" t="s">
        <v>63</v>
      </c>
      <c r="B9" s="179" t="s">
        <v>146</v>
      </c>
      <c r="C9" s="167">
        <v>15099971</v>
      </c>
      <c r="D9" s="254">
        <v>1000000</v>
      </c>
      <c r="E9" s="209">
        <f aca="true" t="shared" si="0" ref="E9:E14">C9+D9</f>
        <v>16099971</v>
      </c>
    </row>
    <row r="10" spans="1:5" s="54" customFormat="1" ht="12" customHeight="1">
      <c r="A10" s="197" t="s">
        <v>64</v>
      </c>
      <c r="B10" s="180" t="s">
        <v>147</v>
      </c>
      <c r="C10" s="166">
        <v>28526001</v>
      </c>
      <c r="D10" s="255">
        <v>720969</v>
      </c>
      <c r="E10" s="302">
        <f t="shared" si="0"/>
        <v>29246970</v>
      </c>
    </row>
    <row r="11" spans="1:5" s="54" customFormat="1" ht="12" customHeight="1">
      <c r="A11" s="197" t="s">
        <v>65</v>
      </c>
      <c r="B11" s="180" t="s">
        <v>148</v>
      </c>
      <c r="C11" s="166">
        <v>9070030</v>
      </c>
      <c r="D11" s="255">
        <v>-44460</v>
      </c>
      <c r="E11" s="302">
        <f t="shared" si="0"/>
        <v>9025570</v>
      </c>
    </row>
    <row r="12" spans="1:5" s="54" customFormat="1" ht="12" customHeight="1">
      <c r="A12" s="197" t="s">
        <v>66</v>
      </c>
      <c r="B12" s="180" t="s">
        <v>149</v>
      </c>
      <c r="C12" s="166">
        <v>1432980</v>
      </c>
      <c r="D12" s="255"/>
      <c r="E12" s="302">
        <f t="shared" si="0"/>
        <v>1432980</v>
      </c>
    </row>
    <row r="13" spans="1:5" s="54" customFormat="1" ht="12" customHeight="1">
      <c r="A13" s="197" t="s">
        <v>83</v>
      </c>
      <c r="B13" s="180" t="s">
        <v>385</v>
      </c>
      <c r="C13" s="166">
        <v>566366</v>
      </c>
      <c r="D13" s="255">
        <v>2035604</v>
      </c>
      <c r="E13" s="302">
        <f t="shared" si="0"/>
        <v>2601970</v>
      </c>
    </row>
    <row r="14" spans="1:5" s="53" customFormat="1" ht="12" customHeight="1" thickBot="1">
      <c r="A14" s="198" t="s">
        <v>67</v>
      </c>
      <c r="B14" s="181" t="s">
        <v>323</v>
      </c>
      <c r="C14" s="166"/>
      <c r="D14" s="255"/>
      <c r="E14" s="302">
        <f t="shared" si="0"/>
        <v>0</v>
      </c>
    </row>
    <row r="15" spans="1:5" s="53" customFormat="1" ht="12" customHeight="1" thickBot="1">
      <c r="A15" s="25" t="s">
        <v>8</v>
      </c>
      <c r="B15" s="102" t="s">
        <v>150</v>
      </c>
      <c r="C15" s="165">
        <f>+C16+C17+C18+C19+C20</f>
        <v>21666853</v>
      </c>
      <c r="D15" s="253">
        <f>+D16+D17+D18+D19+D20</f>
        <v>50810</v>
      </c>
      <c r="E15" s="101">
        <f>+E16+E17+E18+E19+E20</f>
        <v>21717663</v>
      </c>
    </row>
    <row r="16" spans="1:5" s="53" customFormat="1" ht="12" customHeight="1">
      <c r="A16" s="196" t="s">
        <v>69</v>
      </c>
      <c r="B16" s="179" t="s">
        <v>151</v>
      </c>
      <c r="C16" s="167"/>
      <c r="D16" s="254"/>
      <c r="E16" s="209">
        <f aca="true" t="shared" si="1" ref="E16:E21">C16+D16</f>
        <v>0</v>
      </c>
    </row>
    <row r="17" spans="1:5" s="53" customFormat="1" ht="12" customHeight="1">
      <c r="A17" s="197" t="s">
        <v>70</v>
      </c>
      <c r="B17" s="180" t="s">
        <v>152</v>
      </c>
      <c r="C17" s="166"/>
      <c r="D17" s="255"/>
      <c r="E17" s="302">
        <f t="shared" si="1"/>
        <v>0</v>
      </c>
    </row>
    <row r="18" spans="1:5" s="53" customFormat="1" ht="12" customHeight="1">
      <c r="A18" s="197" t="s">
        <v>71</v>
      </c>
      <c r="B18" s="180" t="s">
        <v>315</v>
      </c>
      <c r="C18" s="166"/>
      <c r="D18" s="255"/>
      <c r="E18" s="302">
        <f t="shared" si="1"/>
        <v>0</v>
      </c>
    </row>
    <row r="19" spans="1:5" s="53" customFormat="1" ht="12" customHeight="1">
      <c r="A19" s="197" t="s">
        <v>72</v>
      </c>
      <c r="B19" s="180" t="s">
        <v>316</v>
      </c>
      <c r="C19" s="166"/>
      <c r="D19" s="255"/>
      <c r="E19" s="302">
        <f t="shared" si="1"/>
        <v>0</v>
      </c>
    </row>
    <row r="20" spans="1:5" s="53" customFormat="1" ht="12" customHeight="1">
      <c r="A20" s="197" t="s">
        <v>73</v>
      </c>
      <c r="B20" s="180" t="s">
        <v>153</v>
      </c>
      <c r="C20" s="166">
        <v>21666853</v>
      </c>
      <c r="D20" s="255">
        <v>50810</v>
      </c>
      <c r="E20" s="302">
        <f t="shared" si="1"/>
        <v>21717663</v>
      </c>
    </row>
    <row r="21" spans="1:5" s="54" customFormat="1" ht="12" customHeight="1" thickBot="1">
      <c r="A21" s="198" t="s">
        <v>79</v>
      </c>
      <c r="B21" s="181" t="s">
        <v>154</v>
      </c>
      <c r="C21" s="168"/>
      <c r="D21" s="256"/>
      <c r="E21" s="303">
        <f t="shared" si="1"/>
        <v>0</v>
      </c>
    </row>
    <row r="22" spans="1:5" s="54" customFormat="1" ht="12" customHeight="1" thickBot="1">
      <c r="A22" s="25" t="s">
        <v>9</v>
      </c>
      <c r="B22" s="19" t="s">
        <v>155</v>
      </c>
      <c r="C22" s="165">
        <f>+C23+C24+C25+C26+C27</f>
        <v>3111500</v>
      </c>
      <c r="D22" s="253">
        <f>+D23+D24+D25+D26+D27</f>
        <v>11891153</v>
      </c>
      <c r="E22" s="101">
        <f>+E23+E24+E25+E26+E27</f>
        <v>15002653</v>
      </c>
    </row>
    <row r="23" spans="1:5" s="54" customFormat="1" ht="12" customHeight="1">
      <c r="A23" s="196" t="s">
        <v>52</v>
      </c>
      <c r="B23" s="179" t="s">
        <v>156</v>
      </c>
      <c r="C23" s="167"/>
      <c r="D23" s="254">
        <v>11891153</v>
      </c>
      <c r="E23" s="209">
        <f aca="true" t="shared" si="2" ref="E23:E28">C23+D23</f>
        <v>11891153</v>
      </c>
    </row>
    <row r="24" spans="1:5" s="53" customFormat="1" ht="12" customHeight="1">
      <c r="A24" s="197" t="s">
        <v>53</v>
      </c>
      <c r="B24" s="180" t="s">
        <v>157</v>
      </c>
      <c r="C24" s="166"/>
      <c r="D24" s="255"/>
      <c r="E24" s="302">
        <f t="shared" si="2"/>
        <v>0</v>
      </c>
    </row>
    <row r="25" spans="1:5" s="54" customFormat="1" ht="12" customHeight="1">
      <c r="A25" s="197" t="s">
        <v>54</v>
      </c>
      <c r="B25" s="180" t="s">
        <v>317</v>
      </c>
      <c r="C25" s="166"/>
      <c r="D25" s="255"/>
      <c r="E25" s="302">
        <f t="shared" si="2"/>
        <v>0</v>
      </c>
    </row>
    <row r="26" spans="1:5" s="54" customFormat="1" ht="12" customHeight="1">
      <c r="A26" s="197" t="s">
        <v>55</v>
      </c>
      <c r="B26" s="180" t="s">
        <v>318</v>
      </c>
      <c r="C26" s="166"/>
      <c r="D26" s="255"/>
      <c r="E26" s="302">
        <f t="shared" si="2"/>
        <v>0</v>
      </c>
    </row>
    <row r="27" spans="1:5" s="54" customFormat="1" ht="12" customHeight="1">
      <c r="A27" s="197" t="s">
        <v>96</v>
      </c>
      <c r="B27" s="180" t="s">
        <v>158</v>
      </c>
      <c r="C27" s="166">
        <v>3111500</v>
      </c>
      <c r="D27" s="255"/>
      <c r="E27" s="302">
        <f t="shared" si="2"/>
        <v>3111500</v>
      </c>
    </row>
    <row r="28" spans="1:5" s="54" customFormat="1" ht="12" customHeight="1" thickBot="1">
      <c r="A28" s="198" t="s">
        <v>97</v>
      </c>
      <c r="B28" s="181" t="s">
        <v>159</v>
      </c>
      <c r="C28" s="168"/>
      <c r="D28" s="256"/>
      <c r="E28" s="303">
        <f t="shared" si="2"/>
        <v>0</v>
      </c>
    </row>
    <row r="29" spans="1:5" s="54" customFormat="1" ht="12" customHeight="1" thickBot="1">
      <c r="A29" s="25" t="s">
        <v>98</v>
      </c>
      <c r="B29" s="19" t="s">
        <v>461</v>
      </c>
      <c r="C29" s="171">
        <f>+C30+C32+C33+C34+C35+C36+C37+C31</f>
        <v>28600000</v>
      </c>
      <c r="D29" s="171">
        <f>+D30+D32+D33+D34+D35+D36+D37+D31</f>
        <v>0</v>
      </c>
      <c r="E29" s="171">
        <f>+E30+E32+E33+E34+E35+E36+E37+E31</f>
        <v>28600000</v>
      </c>
    </row>
    <row r="30" spans="1:5" s="54" customFormat="1" ht="12" customHeight="1">
      <c r="A30" s="196" t="s">
        <v>160</v>
      </c>
      <c r="B30" s="179" t="s">
        <v>454</v>
      </c>
      <c r="C30" s="210">
        <v>4000000</v>
      </c>
      <c r="D30" s="167">
        <v>0</v>
      </c>
      <c r="E30" s="209">
        <f>C30+D30</f>
        <v>4000000</v>
      </c>
    </row>
    <row r="31" spans="1:5" s="54" customFormat="1" ht="12" customHeight="1">
      <c r="A31" s="196" t="s">
        <v>161</v>
      </c>
      <c r="B31" s="179" t="s">
        <v>479</v>
      </c>
      <c r="C31" s="210">
        <v>3000000</v>
      </c>
      <c r="D31" s="167"/>
      <c r="E31" s="209">
        <v>3000000</v>
      </c>
    </row>
    <row r="32" spans="1:5" s="54" customFormat="1" ht="12" customHeight="1">
      <c r="A32" s="197" t="s">
        <v>162</v>
      </c>
      <c r="B32" s="180" t="s">
        <v>455</v>
      </c>
      <c r="C32" s="166">
        <v>650000</v>
      </c>
      <c r="D32" s="166"/>
      <c r="E32" s="302">
        <f aca="true" t="shared" si="3" ref="E32:E37">C32+D32</f>
        <v>650000</v>
      </c>
    </row>
    <row r="33" spans="1:5" s="54" customFormat="1" ht="12" customHeight="1">
      <c r="A33" s="197" t="s">
        <v>163</v>
      </c>
      <c r="B33" s="180" t="s">
        <v>456</v>
      </c>
      <c r="C33" s="166">
        <v>14500000</v>
      </c>
      <c r="D33" s="166"/>
      <c r="E33" s="302">
        <f t="shared" si="3"/>
        <v>14500000</v>
      </c>
    </row>
    <row r="34" spans="1:5" s="54" customFormat="1" ht="12" customHeight="1">
      <c r="A34" s="197" t="s">
        <v>458</v>
      </c>
      <c r="B34" s="180" t="s">
        <v>457</v>
      </c>
      <c r="C34" s="166">
        <v>1500000</v>
      </c>
      <c r="D34" s="166"/>
      <c r="E34" s="302">
        <f t="shared" si="3"/>
        <v>1500000</v>
      </c>
    </row>
    <row r="35" spans="1:5" s="54" customFormat="1" ht="12" customHeight="1">
      <c r="A35" s="197" t="s">
        <v>459</v>
      </c>
      <c r="B35" s="180" t="s">
        <v>164</v>
      </c>
      <c r="C35" s="166">
        <v>4800000</v>
      </c>
      <c r="D35" s="166"/>
      <c r="E35" s="302">
        <f t="shared" si="3"/>
        <v>4800000</v>
      </c>
    </row>
    <row r="36" spans="1:5" s="54" customFormat="1" ht="12" customHeight="1">
      <c r="A36" s="197" t="s">
        <v>460</v>
      </c>
      <c r="B36" s="180" t="s">
        <v>165</v>
      </c>
      <c r="C36" s="166"/>
      <c r="D36" s="166"/>
      <c r="E36" s="302">
        <f t="shared" si="3"/>
        <v>0</v>
      </c>
    </row>
    <row r="37" spans="1:5" s="54" customFormat="1" ht="12" customHeight="1" thickBot="1">
      <c r="A37" s="198" t="s">
        <v>480</v>
      </c>
      <c r="B37" s="181" t="s">
        <v>166</v>
      </c>
      <c r="C37" s="168">
        <v>150000</v>
      </c>
      <c r="D37" s="168"/>
      <c r="E37" s="303">
        <f t="shared" si="3"/>
        <v>150000</v>
      </c>
    </row>
    <row r="38" spans="1:5" s="54" customFormat="1" ht="12" customHeight="1" thickBot="1">
      <c r="A38" s="25" t="s">
        <v>11</v>
      </c>
      <c r="B38" s="19" t="s">
        <v>324</v>
      </c>
      <c r="C38" s="165">
        <f>SUM(C39:C49)</f>
        <v>33704025</v>
      </c>
      <c r="D38" s="253">
        <f>SUM(D39:D49)</f>
        <v>2369575</v>
      </c>
      <c r="E38" s="101">
        <f>SUM(E39:E49)</f>
        <v>36073600</v>
      </c>
    </row>
    <row r="39" spans="1:5" s="54" customFormat="1" ht="12" customHeight="1">
      <c r="A39" s="196" t="s">
        <v>56</v>
      </c>
      <c r="B39" s="179" t="s">
        <v>169</v>
      </c>
      <c r="C39" s="167"/>
      <c r="D39" s="254"/>
      <c r="E39" s="209">
        <f aca="true" t="shared" si="4" ref="E39:E49">C39+D39</f>
        <v>0</v>
      </c>
    </row>
    <row r="40" spans="1:5" s="54" customFormat="1" ht="12" customHeight="1">
      <c r="A40" s="197" t="s">
        <v>57</v>
      </c>
      <c r="B40" s="180" t="s">
        <v>170</v>
      </c>
      <c r="C40" s="166">
        <v>10550000</v>
      </c>
      <c r="D40" s="255"/>
      <c r="E40" s="302">
        <f t="shared" si="4"/>
        <v>10550000</v>
      </c>
    </row>
    <row r="41" spans="1:5" s="54" customFormat="1" ht="12" customHeight="1">
      <c r="A41" s="197" t="s">
        <v>58</v>
      </c>
      <c r="B41" s="180" t="s">
        <v>171</v>
      </c>
      <c r="C41" s="166">
        <v>7856000</v>
      </c>
      <c r="D41" s="255"/>
      <c r="E41" s="302">
        <f t="shared" si="4"/>
        <v>7856000</v>
      </c>
    </row>
    <row r="42" spans="1:5" s="54" customFormat="1" ht="12" customHeight="1">
      <c r="A42" s="197" t="s">
        <v>100</v>
      </c>
      <c r="B42" s="180" t="s">
        <v>172</v>
      </c>
      <c r="C42" s="166">
        <v>1500000</v>
      </c>
      <c r="D42" s="255">
        <v>1560000</v>
      </c>
      <c r="E42" s="302">
        <f t="shared" si="4"/>
        <v>3060000</v>
      </c>
    </row>
    <row r="43" spans="1:5" s="54" customFormat="1" ht="12" customHeight="1">
      <c r="A43" s="197" t="s">
        <v>101</v>
      </c>
      <c r="B43" s="180" t="s">
        <v>173</v>
      </c>
      <c r="C43" s="166"/>
      <c r="D43" s="255"/>
      <c r="E43" s="302">
        <f t="shared" si="4"/>
        <v>0</v>
      </c>
    </row>
    <row r="44" spans="1:5" s="54" customFormat="1" ht="12" customHeight="1">
      <c r="A44" s="197" t="s">
        <v>102</v>
      </c>
      <c r="B44" s="180" t="s">
        <v>174</v>
      </c>
      <c r="C44" s="166">
        <v>13798025</v>
      </c>
      <c r="D44" s="255">
        <v>809575</v>
      </c>
      <c r="E44" s="302">
        <f t="shared" si="4"/>
        <v>14607600</v>
      </c>
    </row>
    <row r="45" spans="1:5" s="54" customFormat="1" ht="12" customHeight="1">
      <c r="A45" s="197" t="s">
        <v>103</v>
      </c>
      <c r="B45" s="180" t="s">
        <v>175</v>
      </c>
      <c r="C45" s="166"/>
      <c r="D45" s="255"/>
      <c r="E45" s="302">
        <f t="shared" si="4"/>
        <v>0</v>
      </c>
    </row>
    <row r="46" spans="1:5" s="54" customFormat="1" ht="12" customHeight="1">
      <c r="A46" s="197" t="s">
        <v>104</v>
      </c>
      <c r="B46" s="180" t="s">
        <v>176</v>
      </c>
      <c r="C46" s="166"/>
      <c r="D46" s="255"/>
      <c r="E46" s="302">
        <f t="shared" si="4"/>
        <v>0</v>
      </c>
    </row>
    <row r="47" spans="1:5" s="54" customFormat="1" ht="12" customHeight="1">
      <c r="A47" s="197" t="s">
        <v>167</v>
      </c>
      <c r="B47" s="180" t="s">
        <v>177</v>
      </c>
      <c r="C47" s="169"/>
      <c r="D47" s="289"/>
      <c r="E47" s="304">
        <f t="shared" si="4"/>
        <v>0</v>
      </c>
    </row>
    <row r="48" spans="1:5" s="54" customFormat="1" ht="12" customHeight="1">
      <c r="A48" s="198" t="s">
        <v>168</v>
      </c>
      <c r="B48" s="181" t="s">
        <v>326</v>
      </c>
      <c r="C48" s="170"/>
      <c r="D48" s="290"/>
      <c r="E48" s="305">
        <f t="shared" si="4"/>
        <v>0</v>
      </c>
    </row>
    <row r="49" spans="1:5" s="54" customFormat="1" ht="12" customHeight="1" thickBot="1">
      <c r="A49" s="198" t="s">
        <v>325</v>
      </c>
      <c r="B49" s="181" t="s">
        <v>178</v>
      </c>
      <c r="C49" s="170"/>
      <c r="D49" s="290"/>
      <c r="E49" s="305">
        <f t="shared" si="4"/>
        <v>0</v>
      </c>
    </row>
    <row r="50" spans="1:5" s="54" customFormat="1" ht="12" customHeight="1" thickBot="1">
      <c r="A50" s="25" t="s">
        <v>12</v>
      </c>
      <c r="B50" s="19" t="s">
        <v>179</v>
      </c>
      <c r="C50" s="165">
        <f>SUM(C51:C55)</f>
        <v>35081575</v>
      </c>
      <c r="D50" s="253">
        <f>SUM(D51:D55)</f>
        <v>2998425</v>
      </c>
      <c r="E50" s="101">
        <f>SUM(E51:E55)</f>
        <v>38080000</v>
      </c>
    </row>
    <row r="51" spans="1:5" s="54" customFormat="1" ht="12" customHeight="1">
      <c r="A51" s="196" t="s">
        <v>59</v>
      </c>
      <c r="B51" s="179" t="s">
        <v>183</v>
      </c>
      <c r="C51" s="221"/>
      <c r="D51" s="291"/>
      <c r="E51" s="306">
        <f>C51+D51</f>
        <v>0</v>
      </c>
    </row>
    <row r="52" spans="1:5" s="54" customFormat="1" ht="12" customHeight="1">
      <c r="A52" s="197" t="s">
        <v>60</v>
      </c>
      <c r="B52" s="180" t="s">
        <v>184</v>
      </c>
      <c r="C52" s="169">
        <v>35081575</v>
      </c>
      <c r="D52" s="289">
        <v>2998425</v>
      </c>
      <c r="E52" s="304">
        <f>C52+D52</f>
        <v>38080000</v>
      </c>
    </row>
    <row r="53" spans="1:5" s="54" customFormat="1" ht="12" customHeight="1">
      <c r="A53" s="197" t="s">
        <v>180</v>
      </c>
      <c r="B53" s="180" t="s">
        <v>185</v>
      </c>
      <c r="C53" s="169"/>
      <c r="D53" s="289"/>
      <c r="E53" s="304">
        <f>C53+D53</f>
        <v>0</v>
      </c>
    </row>
    <row r="54" spans="1:5" s="54" customFormat="1" ht="12" customHeight="1">
      <c r="A54" s="197" t="s">
        <v>181</v>
      </c>
      <c r="B54" s="180" t="s">
        <v>186</v>
      </c>
      <c r="C54" s="169"/>
      <c r="D54" s="289"/>
      <c r="E54" s="304">
        <f>C54+D54</f>
        <v>0</v>
      </c>
    </row>
    <row r="55" spans="1:5" s="54" customFormat="1" ht="12" customHeight="1" thickBot="1">
      <c r="A55" s="198" t="s">
        <v>182</v>
      </c>
      <c r="B55" s="181" t="s">
        <v>187</v>
      </c>
      <c r="C55" s="170"/>
      <c r="D55" s="290"/>
      <c r="E55" s="305">
        <f>C55+D55</f>
        <v>0</v>
      </c>
    </row>
    <row r="56" spans="1:5" s="54" customFormat="1" ht="12" customHeight="1" thickBot="1">
      <c r="A56" s="25" t="s">
        <v>105</v>
      </c>
      <c r="B56" s="19" t="s">
        <v>188</v>
      </c>
      <c r="C56" s="165">
        <f>SUM(C57:C59)</f>
        <v>255750</v>
      </c>
      <c r="D56" s="253">
        <f>SUM(D57:D59)</f>
        <v>270000</v>
      </c>
      <c r="E56" s="101">
        <f>SUM(E57:E59)</f>
        <v>525750</v>
      </c>
    </row>
    <row r="57" spans="1:5" s="54" customFormat="1" ht="12" customHeight="1">
      <c r="A57" s="196" t="s">
        <v>61</v>
      </c>
      <c r="B57" s="179" t="s">
        <v>189</v>
      </c>
      <c r="C57" s="167"/>
      <c r="D57" s="254"/>
      <c r="E57" s="209">
        <f>C57+D57</f>
        <v>0</v>
      </c>
    </row>
    <row r="58" spans="1:5" s="54" customFormat="1" ht="12" customHeight="1">
      <c r="A58" s="197" t="s">
        <v>62</v>
      </c>
      <c r="B58" s="180" t="s">
        <v>319</v>
      </c>
      <c r="C58" s="166">
        <v>255750</v>
      </c>
      <c r="D58" s="255">
        <v>270000</v>
      </c>
      <c r="E58" s="302">
        <f>C58+D58</f>
        <v>525750</v>
      </c>
    </row>
    <row r="59" spans="1:5" s="54" customFormat="1" ht="12" customHeight="1">
      <c r="A59" s="197" t="s">
        <v>192</v>
      </c>
      <c r="B59" s="180" t="s">
        <v>190</v>
      </c>
      <c r="C59" s="166"/>
      <c r="D59" s="255"/>
      <c r="E59" s="302">
        <f>C59+D59</f>
        <v>0</v>
      </c>
    </row>
    <row r="60" spans="1:5" s="54" customFormat="1" ht="12" customHeight="1" thickBot="1">
      <c r="A60" s="198" t="s">
        <v>193</v>
      </c>
      <c r="B60" s="181" t="s">
        <v>191</v>
      </c>
      <c r="C60" s="168"/>
      <c r="D60" s="256"/>
      <c r="E60" s="303">
        <f>C60+D60</f>
        <v>0</v>
      </c>
    </row>
    <row r="61" spans="1:5" s="54" customFormat="1" ht="12" customHeight="1" thickBot="1">
      <c r="A61" s="25" t="s">
        <v>14</v>
      </c>
      <c r="B61" s="102" t="s">
        <v>194</v>
      </c>
      <c r="C61" s="165">
        <f>SUM(C62:C64)</f>
        <v>1000000</v>
      </c>
      <c r="D61" s="253">
        <f>SUM(D62:D64)</f>
        <v>0</v>
      </c>
      <c r="E61" s="101">
        <f>SUM(E62:E64)</f>
        <v>1000000</v>
      </c>
    </row>
    <row r="62" spans="1:5" s="54" customFormat="1" ht="12" customHeight="1">
      <c r="A62" s="196" t="s">
        <v>106</v>
      </c>
      <c r="B62" s="179" t="s">
        <v>196</v>
      </c>
      <c r="C62" s="169"/>
      <c r="D62" s="289"/>
      <c r="E62" s="304">
        <f>C62+D62</f>
        <v>0</v>
      </c>
    </row>
    <row r="63" spans="1:5" s="54" customFormat="1" ht="12" customHeight="1">
      <c r="A63" s="197" t="s">
        <v>107</v>
      </c>
      <c r="B63" s="180" t="s">
        <v>320</v>
      </c>
      <c r="C63" s="169"/>
      <c r="D63" s="289"/>
      <c r="E63" s="304">
        <f>C63+D63</f>
        <v>0</v>
      </c>
    </row>
    <row r="64" spans="1:5" s="54" customFormat="1" ht="12" customHeight="1">
      <c r="A64" s="197" t="s">
        <v>127</v>
      </c>
      <c r="B64" s="180" t="s">
        <v>197</v>
      </c>
      <c r="C64" s="169">
        <v>1000000</v>
      </c>
      <c r="D64" s="289"/>
      <c r="E64" s="304">
        <f>C64+D64</f>
        <v>1000000</v>
      </c>
    </row>
    <row r="65" spans="1:5" s="54" customFormat="1" ht="12" customHeight="1" thickBot="1">
      <c r="A65" s="198" t="s">
        <v>195</v>
      </c>
      <c r="B65" s="181" t="s">
        <v>198</v>
      </c>
      <c r="C65" s="169"/>
      <c r="D65" s="289"/>
      <c r="E65" s="304">
        <f>C65+D65</f>
        <v>0</v>
      </c>
    </row>
    <row r="66" spans="1:5" s="54" customFormat="1" ht="12" customHeight="1" thickBot="1">
      <c r="A66" s="25" t="s">
        <v>15</v>
      </c>
      <c r="B66" s="19" t="s">
        <v>199</v>
      </c>
      <c r="C66" s="171">
        <f>+C8+C15+C22+C29+C38+C50+C56+C61</f>
        <v>178115051</v>
      </c>
      <c r="D66" s="257">
        <f>+D8+D15+D22+D29+D38+D50+D56+D61</f>
        <v>21292076</v>
      </c>
      <c r="E66" s="208">
        <f>+E8+E15+E22+E29+E38+E50+E56+E61</f>
        <v>199407127</v>
      </c>
    </row>
    <row r="67" spans="1:5" s="54" customFormat="1" ht="12" customHeight="1" thickBot="1">
      <c r="A67" s="199" t="s">
        <v>290</v>
      </c>
      <c r="B67" s="102" t="s">
        <v>201</v>
      </c>
      <c r="C67" s="165">
        <f>SUM(C68:C70)</f>
        <v>0</v>
      </c>
      <c r="D67" s="253">
        <f>SUM(D68:D70)</f>
        <v>0</v>
      </c>
      <c r="E67" s="101">
        <f>SUM(E68:E70)</f>
        <v>0</v>
      </c>
    </row>
    <row r="68" spans="1:5" s="54" customFormat="1" ht="12" customHeight="1">
      <c r="A68" s="196" t="s">
        <v>232</v>
      </c>
      <c r="B68" s="179" t="s">
        <v>202</v>
      </c>
      <c r="C68" s="169"/>
      <c r="D68" s="289"/>
      <c r="E68" s="304">
        <f>C68+D68</f>
        <v>0</v>
      </c>
    </row>
    <row r="69" spans="1:5" s="54" customFormat="1" ht="12" customHeight="1">
      <c r="A69" s="197" t="s">
        <v>241</v>
      </c>
      <c r="B69" s="180" t="s">
        <v>203</v>
      </c>
      <c r="C69" s="169"/>
      <c r="D69" s="289"/>
      <c r="E69" s="304">
        <f>C69+D69</f>
        <v>0</v>
      </c>
    </row>
    <row r="70" spans="1:5" s="54" customFormat="1" ht="12" customHeight="1" thickBot="1">
      <c r="A70" s="198" t="s">
        <v>242</v>
      </c>
      <c r="B70" s="182" t="s">
        <v>204</v>
      </c>
      <c r="C70" s="169"/>
      <c r="D70" s="292"/>
      <c r="E70" s="304">
        <f>C70+D70</f>
        <v>0</v>
      </c>
    </row>
    <row r="71" spans="1:5" s="54" customFormat="1" ht="12" customHeight="1" thickBot="1">
      <c r="A71" s="199" t="s">
        <v>205</v>
      </c>
      <c r="B71" s="102" t="s">
        <v>206</v>
      </c>
      <c r="C71" s="165">
        <f>SUM(C72:C75)</f>
        <v>0</v>
      </c>
      <c r="D71" s="165">
        <f>SUM(D72:D75)</f>
        <v>0</v>
      </c>
      <c r="E71" s="101">
        <f>SUM(E72:E75)</f>
        <v>0</v>
      </c>
    </row>
    <row r="72" spans="1:5" s="54" customFormat="1" ht="12" customHeight="1">
      <c r="A72" s="196" t="s">
        <v>84</v>
      </c>
      <c r="B72" s="179" t="s">
        <v>207</v>
      </c>
      <c r="C72" s="169"/>
      <c r="D72" s="169"/>
      <c r="E72" s="304">
        <f>C72+D72</f>
        <v>0</v>
      </c>
    </row>
    <row r="73" spans="1:5" s="54" customFormat="1" ht="12" customHeight="1">
      <c r="A73" s="197" t="s">
        <v>85</v>
      </c>
      <c r="B73" s="180" t="s">
        <v>208</v>
      </c>
      <c r="C73" s="169"/>
      <c r="D73" s="169"/>
      <c r="E73" s="304">
        <f>C73+D73</f>
        <v>0</v>
      </c>
    </row>
    <row r="74" spans="1:5" s="54" customFormat="1" ht="12" customHeight="1">
      <c r="A74" s="197" t="s">
        <v>233</v>
      </c>
      <c r="B74" s="180" t="s">
        <v>209</v>
      </c>
      <c r="C74" s="169"/>
      <c r="D74" s="169"/>
      <c r="E74" s="304">
        <f>C74+D74</f>
        <v>0</v>
      </c>
    </row>
    <row r="75" spans="1:5" s="54" customFormat="1" ht="12" customHeight="1" thickBot="1">
      <c r="A75" s="198" t="s">
        <v>234</v>
      </c>
      <c r="B75" s="181" t="s">
        <v>210</v>
      </c>
      <c r="C75" s="169"/>
      <c r="D75" s="169"/>
      <c r="E75" s="304">
        <f>C75+D75</f>
        <v>0</v>
      </c>
    </row>
    <row r="76" spans="1:5" s="54" customFormat="1" ht="12" customHeight="1" thickBot="1">
      <c r="A76" s="199" t="s">
        <v>211</v>
      </c>
      <c r="B76" s="102" t="s">
        <v>212</v>
      </c>
      <c r="C76" s="101">
        <f>SUM(C77:C78)</f>
        <v>32651695</v>
      </c>
      <c r="D76" s="165">
        <f>SUM(D77:D78)</f>
        <v>0</v>
      </c>
      <c r="E76" s="101">
        <f>SUM(E77:E78)</f>
        <v>32651695</v>
      </c>
    </row>
    <row r="77" spans="1:5" s="54" customFormat="1" ht="12" customHeight="1">
      <c r="A77" s="196" t="s">
        <v>235</v>
      </c>
      <c r="B77" s="179" t="s">
        <v>213</v>
      </c>
      <c r="C77" s="342">
        <v>32651695</v>
      </c>
      <c r="D77" s="169"/>
      <c r="E77" s="304">
        <f>C77+D77</f>
        <v>32651695</v>
      </c>
    </row>
    <row r="78" spans="1:5" s="54" customFormat="1" ht="12" customHeight="1" thickBot="1">
      <c r="A78" s="198" t="s">
        <v>236</v>
      </c>
      <c r="B78" s="181" t="s">
        <v>214</v>
      </c>
      <c r="C78" s="341"/>
      <c r="D78" s="169"/>
      <c r="E78" s="304">
        <f>C78+D78</f>
        <v>0</v>
      </c>
    </row>
    <row r="79" spans="1:5" s="53" customFormat="1" ht="12" customHeight="1" thickBot="1">
      <c r="A79" s="199" t="s">
        <v>215</v>
      </c>
      <c r="B79" s="102" t="s">
        <v>216</v>
      </c>
      <c r="C79" s="221"/>
      <c r="D79" s="165">
        <f>SUM(D80:D82)</f>
        <v>1888777</v>
      </c>
      <c r="E79" s="101">
        <f>SUM(E80:E82)</f>
        <v>1888777</v>
      </c>
    </row>
    <row r="80" spans="1:5" s="54" customFormat="1" ht="12" customHeight="1">
      <c r="A80" s="196" t="s">
        <v>237</v>
      </c>
      <c r="B80" s="179" t="s">
        <v>217</v>
      </c>
      <c r="C80" s="340">
        <f>SUM(C81:C83)</f>
        <v>0</v>
      </c>
      <c r="D80" s="169">
        <v>1888777</v>
      </c>
      <c r="E80" s="304">
        <f>C80+D80</f>
        <v>1888777</v>
      </c>
    </row>
    <row r="81" spans="1:5" s="54" customFormat="1" ht="12" customHeight="1">
      <c r="A81" s="197" t="s">
        <v>238</v>
      </c>
      <c r="B81" s="180" t="s">
        <v>218</v>
      </c>
      <c r="C81" s="221"/>
      <c r="D81" s="169"/>
      <c r="E81" s="304">
        <f>C81+D81</f>
        <v>0</v>
      </c>
    </row>
    <row r="82" spans="1:5" s="54" customFormat="1" ht="12" customHeight="1" thickBot="1">
      <c r="A82" s="198" t="s">
        <v>239</v>
      </c>
      <c r="B82" s="181" t="s">
        <v>219</v>
      </c>
      <c r="C82" s="170"/>
      <c r="D82" s="169"/>
      <c r="E82" s="304">
        <f>C82+D82</f>
        <v>0</v>
      </c>
    </row>
    <row r="83" spans="1:5" s="54" customFormat="1" ht="12" customHeight="1" thickBot="1">
      <c r="A83" s="199" t="s">
        <v>220</v>
      </c>
      <c r="B83" s="102" t="s">
        <v>240</v>
      </c>
      <c r="C83" s="343"/>
      <c r="D83" s="165">
        <f>SUM(D84:D87)</f>
        <v>0</v>
      </c>
      <c r="E83" s="101">
        <f>SUM(E84:E87)</f>
        <v>0</v>
      </c>
    </row>
    <row r="84" spans="1:5" s="54" customFormat="1" ht="12" customHeight="1">
      <c r="A84" s="200" t="s">
        <v>221</v>
      </c>
      <c r="B84" s="179" t="s">
        <v>222</v>
      </c>
      <c r="C84" s="340">
        <f>SUM(C85:C88)</f>
        <v>0</v>
      </c>
      <c r="D84" s="169"/>
      <c r="E84" s="304">
        <f aca="true" t="shared" si="5" ref="E84:E89">C84+D84</f>
        <v>0</v>
      </c>
    </row>
    <row r="85" spans="1:5" s="54" customFormat="1" ht="12" customHeight="1">
      <c r="A85" s="201" t="s">
        <v>223</v>
      </c>
      <c r="B85" s="180" t="s">
        <v>224</v>
      </c>
      <c r="C85" s="221"/>
      <c r="D85" s="169"/>
      <c r="E85" s="304">
        <f t="shared" si="5"/>
        <v>0</v>
      </c>
    </row>
    <row r="86" spans="1:5" s="54" customFormat="1" ht="12" customHeight="1">
      <c r="A86" s="201" t="s">
        <v>225</v>
      </c>
      <c r="B86" s="180" t="s">
        <v>226</v>
      </c>
      <c r="C86" s="169"/>
      <c r="D86" s="169"/>
      <c r="E86" s="304">
        <f t="shared" si="5"/>
        <v>0</v>
      </c>
    </row>
    <row r="87" spans="1:5" s="53" customFormat="1" ht="12" customHeight="1" thickBot="1">
      <c r="A87" s="202" t="s">
        <v>227</v>
      </c>
      <c r="B87" s="181" t="s">
        <v>228</v>
      </c>
      <c r="C87" s="170"/>
      <c r="D87" s="169"/>
      <c r="E87" s="304">
        <f t="shared" si="5"/>
        <v>0</v>
      </c>
    </row>
    <row r="88" spans="1:5" s="53" customFormat="1" ht="12" customHeight="1" thickBot="1">
      <c r="A88" s="199" t="s">
        <v>229</v>
      </c>
      <c r="B88" s="102" t="s">
        <v>365</v>
      </c>
      <c r="C88" s="343"/>
      <c r="D88" s="224"/>
      <c r="E88" s="101">
        <f t="shared" si="5"/>
        <v>0</v>
      </c>
    </row>
    <row r="89" spans="1:5" s="53" customFormat="1" ht="12" customHeight="1" thickBot="1">
      <c r="A89" s="199" t="s">
        <v>386</v>
      </c>
      <c r="B89" s="102" t="s">
        <v>230</v>
      </c>
      <c r="C89" s="224"/>
      <c r="D89" s="224"/>
      <c r="E89" s="101">
        <f t="shared" si="5"/>
        <v>0</v>
      </c>
    </row>
    <row r="90" spans="1:5" s="53" customFormat="1" ht="12" customHeight="1" thickBot="1">
      <c r="A90" s="199" t="s">
        <v>387</v>
      </c>
      <c r="B90" s="186" t="s">
        <v>368</v>
      </c>
      <c r="C90" s="208">
        <f>+C67+C71+C76+C79+C83+C89+C88</f>
        <v>32651695</v>
      </c>
      <c r="D90" s="171">
        <f>+D67+D71+D76+D79+D83+D89+D88</f>
        <v>1888777</v>
      </c>
      <c r="E90" s="208">
        <f>+E67+E71+E76+E79+E83+E89+E88</f>
        <v>34540472</v>
      </c>
    </row>
    <row r="91" spans="1:5" s="53" customFormat="1" ht="12" customHeight="1" thickBot="1">
      <c r="A91" s="203" t="s">
        <v>388</v>
      </c>
      <c r="B91" s="187" t="s">
        <v>389</v>
      </c>
      <c r="C91" s="208">
        <f>+C66+C90</f>
        <v>210766746</v>
      </c>
      <c r="D91" s="171">
        <f>+D66+D90</f>
        <v>23180853</v>
      </c>
      <c r="E91" s="208">
        <f>+E66+E90</f>
        <v>233947599</v>
      </c>
    </row>
    <row r="92" spans="1:3" s="54" customFormat="1" ht="15" customHeight="1" thickBot="1">
      <c r="A92" s="91"/>
      <c r="B92" s="92"/>
      <c r="C92" s="171"/>
    </row>
    <row r="93" spans="1:5" s="48" customFormat="1" ht="16.5" customHeight="1" thickBot="1">
      <c r="A93" s="378" t="s">
        <v>40</v>
      </c>
      <c r="B93" s="379"/>
      <c r="C93" s="379"/>
      <c r="D93" s="379"/>
      <c r="E93" s="380"/>
    </row>
    <row r="94" spans="1:5" s="55" customFormat="1" ht="12" customHeight="1" thickBot="1">
      <c r="A94" s="173" t="s">
        <v>7</v>
      </c>
      <c r="B94" s="24" t="s">
        <v>393</v>
      </c>
      <c r="C94" s="164">
        <f>+C95+C96+C97+C98+C99+C112</f>
        <v>112277868</v>
      </c>
      <c r="D94" s="164">
        <f>+D95+D96+D97+D98+D99+D112</f>
        <v>24883642</v>
      </c>
      <c r="E94" s="238">
        <f>+E95+E96+E97+E98+E99+E112</f>
        <v>137161510</v>
      </c>
    </row>
    <row r="95" spans="1:5" ht="12" customHeight="1">
      <c r="A95" s="204" t="s">
        <v>63</v>
      </c>
      <c r="B95" s="8" t="s">
        <v>36</v>
      </c>
      <c r="C95" s="242">
        <v>37169478</v>
      </c>
      <c r="D95" s="242">
        <v>-730000</v>
      </c>
      <c r="E95" s="307">
        <f aca="true" t="shared" si="6" ref="E95:E114">C95+D95</f>
        <v>36439478</v>
      </c>
    </row>
    <row r="96" spans="1:5" ht="12" customHeight="1">
      <c r="A96" s="197" t="s">
        <v>64</v>
      </c>
      <c r="B96" s="6" t="s">
        <v>108</v>
      </c>
      <c r="C96" s="166">
        <v>7315804</v>
      </c>
      <c r="D96" s="166"/>
      <c r="E96" s="302">
        <f t="shared" si="6"/>
        <v>7315804</v>
      </c>
    </row>
    <row r="97" spans="1:5" ht="12" customHeight="1">
      <c r="A97" s="197" t="s">
        <v>65</v>
      </c>
      <c r="B97" s="6" t="s">
        <v>82</v>
      </c>
      <c r="C97" s="168">
        <v>45164659</v>
      </c>
      <c r="D97" s="166">
        <v>-6791322</v>
      </c>
      <c r="E97" s="303">
        <f t="shared" si="6"/>
        <v>38373337</v>
      </c>
    </row>
    <row r="98" spans="1:5" ht="12" customHeight="1">
      <c r="A98" s="197" t="s">
        <v>66</v>
      </c>
      <c r="B98" s="9" t="s">
        <v>109</v>
      </c>
      <c r="C98" s="168">
        <v>5169000</v>
      </c>
      <c r="D98" s="256">
        <v>-349000</v>
      </c>
      <c r="E98" s="303">
        <f t="shared" si="6"/>
        <v>4820000</v>
      </c>
    </row>
    <row r="99" spans="1:5" ht="12" customHeight="1">
      <c r="A99" s="197" t="s">
        <v>74</v>
      </c>
      <c r="B99" s="17" t="s">
        <v>110</v>
      </c>
      <c r="C99" s="168">
        <v>8550246</v>
      </c>
      <c r="D99" s="256">
        <v>2564851</v>
      </c>
      <c r="E99" s="303">
        <f t="shared" si="6"/>
        <v>11115097</v>
      </c>
    </row>
    <row r="100" spans="1:5" ht="12" customHeight="1">
      <c r="A100" s="197" t="s">
        <v>67</v>
      </c>
      <c r="B100" s="6" t="s">
        <v>390</v>
      </c>
      <c r="C100" s="168"/>
      <c r="D100" s="256"/>
      <c r="E100" s="303">
        <f t="shared" si="6"/>
        <v>0</v>
      </c>
    </row>
    <row r="101" spans="1:5" ht="12" customHeight="1">
      <c r="A101" s="197" t="s">
        <v>68</v>
      </c>
      <c r="B101" s="65" t="s">
        <v>331</v>
      </c>
      <c r="C101" s="168"/>
      <c r="D101" s="256"/>
      <c r="E101" s="303">
        <f t="shared" si="6"/>
        <v>0</v>
      </c>
    </row>
    <row r="102" spans="1:5" ht="12" customHeight="1">
      <c r="A102" s="197" t="s">
        <v>75</v>
      </c>
      <c r="B102" s="65" t="s">
        <v>330</v>
      </c>
      <c r="C102" s="168">
        <v>1381285</v>
      </c>
      <c r="D102" s="256"/>
      <c r="E102" s="303">
        <f t="shared" si="6"/>
        <v>1381285</v>
      </c>
    </row>
    <row r="103" spans="1:5" ht="12" customHeight="1">
      <c r="A103" s="197" t="s">
        <v>76</v>
      </c>
      <c r="B103" s="65" t="s">
        <v>246</v>
      </c>
      <c r="C103" s="168"/>
      <c r="D103" s="256"/>
      <c r="E103" s="303">
        <f t="shared" si="6"/>
        <v>0</v>
      </c>
    </row>
    <row r="104" spans="1:5" ht="12" customHeight="1">
      <c r="A104" s="197" t="s">
        <v>77</v>
      </c>
      <c r="B104" s="66" t="s">
        <v>247</v>
      </c>
      <c r="C104" s="168"/>
      <c r="D104" s="256"/>
      <c r="E104" s="303">
        <f t="shared" si="6"/>
        <v>0</v>
      </c>
    </row>
    <row r="105" spans="1:5" ht="12" customHeight="1">
      <c r="A105" s="197" t="s">
        <v>78</v>
      </c>
      <c r="B105" s="66" t="s">
        <v>248</v>
      </c>
      <c r="C105" s="168"/>
      <c r="D105" s="256"/>
      <c r="E105" s="303">
        <f t="shared" si="6"/>
        <v>0</v>
      </c>
    </row>
    <row r="106" spans="1:5" ht="12" customHeight="1">
      <c r="A106" s="197" t="s">
        <v>80</v>
      </c>
      <c r="B106" s="65" t="s">
        <v>249</v>
      </c>
      <c r="C106" s="168">
        <v>3216000</v>
      </c>
      <c r="D106" s="256">
        <v>2153476</v>
      </c>
      <c r="E106" s="303">
        <f t="shared" si="6"/>
        <v>5369476</v>
      </c>
    </row>
    <row r="107" spans="1:5" ht="12" customHeight="1">
      <c r="A107" s="197" t="s">
        <v>111</v>
      </c>
      <c r="B107" s="65" t="s">
        <v>250</v>
      </c>
      <c r="C107" s="168"/>
      <c r="D107" s="256"/>
      <c r="E107" s="303">
        <f t="shared" si="6"/>
        <v>0</v>
      </c>
    </row>
    <row r="108" spans="1:5" ht="12" customHeight="1">
      <c r="A108" s="197" t="s">
        <v>244</v>
      </c>
      <c r="B108" s="66" t="s">
        <v>251</v>
      </c>
      <c r="C108" s="166">
        <v>400000</v>
      </c>
      <c r="D108" s="256">
        <v>-138625</v>
      </c>
      <c r="E108" s="303">
        <f t="shared" si="6"/>
        <v>261375</v>
      </c>
    </row>
    <row r="109" spans="1:5" ht="12" customHeight="1">
      <c r="A109" s="205" t="s">
        <v>245</v>
      </c>
      <c r="B109" s="67" t="s">
        <v>252</v>
      </c>
      <c r="C109" s="168"/>
      <c r="D109" s="256"/>
      <c r="E109" s="303">
        <f t="shared" si="6"/>
        <v>0</v>
      </c>
    </row>
    <row r="110" spans="1:5" ht="12" customHeight="1">
      <c r="A110" s="197" t="s">
        <v>328</v>
      </c>
      <c r="B110" s="67" t="s">
        <v>253</v>
      </c>
      <c r="C110" s="168"/>
      <c r="D110" s="256"/>
      <c r="E110" s="303">
        <f t="shared" si="6"/>
        <v>0</v>
      </c>
    </row>
    <row r="111" spans="1:6" ht="12" customHeight="1">
      <c r="A111" s="197" t="s">
        <v>329</v>
      </c>
      <c r="B111" s="66" t="s">
        <v>254</v>
      </c>
      <c r="C111" s="166">
        <v>3552961</v>
      </c>
      <c r="D111" s="255">
        <v>550000</v>
      </c>
      <c r="E111" s="302">
        <f t="shared" si="6"/>
        <v>4102961</v>
      </c>
      <c r="F111" s="27"/>
    </row>
    <row r="112" spans="1:5" ht="12" customHeight="1">
      <c r="A112" s="197" t="s">
        <v>333</v>
      </c>
      <c r="B112" s="9" t="s">
        <v>37</v>
      </c>
      <c r="C112" s="166">
        <v>8908681</v>
      </c>
      <c r="D112" s="255">
        <v>30189113</v>
      </c>
      <c r="E112" s="302">
        <f t="shared" si="6"/>
        <v>39097794</v>
      </c>
    </row>
    <row r="113" spans="1:5" ht="12" customHeight="1">
      <c r="A113" s="198" t="s">
        <v>334</v>
      </c>
      <c r="B113" s="6" t="s">
        <v>391</v>
      </c>
      <c r="C113" s="168">
        <v>8908681</v>
      </c>
      <c r="D113" s="256">
        <v>30189113</v>
      </c>
      <c r="E113" s="303">
        <f t="shared" si="6"/>
        <v>39097794</v>
      </c>
    </row>
    <row r="114" spans="1:5" ht="12" customHeight="1" thickBot="1">
      <c r="A114" s="206" t="s">
        <v>335</v>
      </c>
      <c r="B114" s="68" t="s">
        <v>392</v>
      </c>
      <c r="C114" s="243"/>
      <c r="D114" s="294"/>
      <c r="E114" s="308">
        <f t="shared" si="6"/>
        <v>0</v>
      </c>
    </row>
    <row r="115" spans="1:5" ht="12" customHeight="1" thickBot="1">
      <c r="A115" s="25" t="s">
        <v>8</v>
      </c>
      <c r="B115" s="23" t="s">
        <v>255</v>
      </c>
      <c r="C115" s="165">
        <f>+C116+C118+C120</f>
        <v>66894225</v>
      </c>
      <c r="D115" s="253">
        <f>+D116+D118+D120</f>
        <v>-1102991</v>
      </c>
      <c r="E115" s="101">
        <f>+E116+E118+E120</f>
        <v>65791234</v>
      </c>
    </row>
    <row r="116" spans="1:5" ht="12" customHeight="1">
      <c r="A116" s="196" t="s">
        <v>69</v>
      </c>
      <c r="B116" s="6" t="s">
        <v>126</v>
      </c>
      <c r="C116" s="167">
        <v>65383463</v>
      </c>
      <c r="D116" s="254">
        <v>-2655963</v>
      </c>
      <c r="E116" s="209">
        <f aca="true" t="shared" si="7" ref="E116:E128">C116+D116</f>
        <v>62727500</v>
      </c>
    </row>
    <row r="117" spans="1:5" ht="12" customHeight="1">
      <c r="A117" s="196" t="s">
        <v>70</v>
      </c>
      <c r="B117" s="10" t="s">
        <v>259</v>
      </c>
      <c r="C117" s="167"/>
      <c r="D117" s="254"/>
      <c r="E117" s="209">
        <f t="shared" si="7"/>
        <v>0</v>
      </c>
    </row>
    <row r="118" spans="1:5" ht="12" customHeight="1">
      <c r="A118" s="196" t="s">
        <v>71</v>
      </c>
      <c r="B118" s="10" t="s">
        <v>112</v>
      </c>
      <c r="C118" s="166">
        <v>1510762</v>
      </c>
      <c r="D118" s="255">
        <v>1552972</v>
      </c>
      <c r="E118" s="302">
        <f t="shared" si="7"/>
        <v>3063734</v>
      </c>
    </row>
    <row r="119" spans="1:5" ht="12" customHeight="1">
      <c r="A119" s="196" t="s">
        <v>72</v>
      </c>
      <c r="B119" s="10" t="s">
        <v>260</v>
      </c>
      <c r="C119" s="166"/>
      <c r="D119" s="255"/>
      <c r="E119" s="302">
        <f t="shared" si="7"/>
        <v>0</v>
      </c>
    </row>
    <row r="120" spans="1:5" ht="12" customHeight="1">
      <c r="A120" s="196" t="s">
        <v>73</v>
      </c>
      <c r="B120" s="104" t="s">
        <v>128</v>
      </c>
      <c r="C120" s="166"/>
      <c r="D120" s="255"/>
      <c r="E120" s="302">
        <f t="shared" si="7"/>
        <v>0</v>
      </c>
    </row>
    <row r="121" spans="1:5" ht="12" customHeight="1">
      <c r="A121" s="196" t="s">
        <v>79</v>
      </c>
      <c r="B121" s="103" t="s">
        <v>321</v>
      </c>
      <c r="C121" s="166"/>
      <c r="D121" s="255"/>
      <c r="E121" s="302">
        <f t="shared" si="7"/>
        <v>0</v>
      </c>
    </row>
    <row r="122" spans="1:5" ht="12" customHeight="1">
      <c r="A122" s="196" t="s">
        <v>81</v>
      </c>
      <c r="B122" s="175" t="s">
        <v>265</v>
      </c>
      <c r="C122" s="166"/>
      <c r="D122" s="255"/>
      <c r="E122" s="302">
        <f t="shared" si="7"/>
        <v>0</v>
      </c>
    </row>
    <row r="123" spans="1:5" ht="12" customHeight="1">
      <c r="A123" s="196" t="s">
        <v>113</v>
      </c>
      <c r="B123" s="66" t="s">
        <v>248</v>
      </c>
      <c r="C123" s="166"/>
      <c r="D123" s="255"/>
      <c r="E123" s="302">
        <f t="shared" si="7"/>
        <v>0</v>
      </c>
    </row>
    <row r="124" spans="1:5" ht="12" customHeight="1">
      <c r="A124" s="196" t="s">
        <v>114</v>
      </c>
      <c r="B124" s="66" t="s">
        <v>264</v>
      </c>
      <c r="C124" s="166"/>
      <c r="D124" s="255"/>
      <c r="E124" s="302">
        <f t="shared" si="7"/>
        <v>0</v>
      </c>
    </row>
    <row r="125" spans="1:5" ht="12" customHeight="1">
      <c r="A125" s="196" t="s">
        <v>115</v>
      </c>
      <c r="B125" s="66" t="s">
        <v>263</v>
      </c>
      <c r="C125" s="166"/>
      <c r="D125" s="255"/>
      <c r="E125" s="302">
        <f t="shared" si="7"/>
        <v>0</v>
      </c>
    </row>
    <row r="126" spans="1:5" ht="12" customHeight="1">
      <c r="A126" s="196" t="s">
        <v>256</v>
      </c>
      <c r="B126" s="66" t="s">
        <v>251</v>
      </c>
      <c r="C126" s="166"/>
      <c r="D126" s="255"/>
      <c r="E126" s="302">
        <f t="shared" si="7"/>
        <v>0</v>
      </c>
    </row>
    <row r="127" spans="1:5" ht="12" customHeight="1">
      <c r="A127" s="196" t="s">
        <v>257</v>
      </c>
      <c r="B127" s="66" t="s">
        <v>262</v>
      </c>
      <c r="C127" s="166"/>
      <c r="D127" s="255"/>
      <c r="E127" s="302">
        <f t="shared" si="7"/>
        <v>0</v>
      </c>
    </row>
    <row r="128" spans="1:5" ht="12" customHeight="1" thickBot="1">
      <c r="A128" s="205" t="s">
        <v>258</v>
      </c>
      <c r="B128" s="66" t="s">
        <v>261</v>
      </c>
      <c r="C128" s="168"/>
      <c r="D128" s="256"/>
      <c r="E128" s="303">
        <f t="shared" si="7"/>
        <v>0</v>
      </c>
    </row>
    <row r="129" spans="1:5" ht="12" customHeight="1" thickBot="1">
      <c r="A129" s="25" t="s">
        <v>9</v>
      </c>
      <c r="B129" s="59" t="s">
        <v>338</v>
      </c>
      <c r="C129" s="165">
        <f>+C94+C115</f>
        <v>179172093</v>
      </c>
      <c r="D129" s="253">
        <f>+D94+D115</f>
        <v>23780651</v>
      </c>
      <c r="E129" s="101">
        <f>+E94+E115</f>
        <v>202952744</v>
      </c>
    </row>
    <row r="130" spans="1:5" ht="12" customHeight="1" thickBot="1">
      <c r="A130" s="25" t="s">
        <v>10</v>
      </c>
      <c r="B130" s="59" t="s">
        <v>339</v>
      </c>
      <c r="C130" s="165">
        <f>+C131+C132+C133</f>
        <v>1279576</v>
      </c>
      <c r="D130" s="253">
        <f>+D131+D132+D133</f>
        <v>7046</v>
      </c>
      <c r="E130" s="101">
        <f>+E131+E132+E133</f>
        <v>1286622</v>
      </c>
    </row>
    <row r="131" spans="1:5" s="55" customFormat="1" ht="12" customHeight="1">
      <c r="A131" s="196" t="s">
        <v>160</v>
      </c>
      <c r="B131" s="7" t="s">
        <v>396</v>
      </c>
      <c r="C131" s="166">
        <v>1279576</v>
      </c>
      <c r="D131" s="255">
        <v>7046</v>
      </c>
      <c r="E131" s="302">
        <f>C131+D131</f>
        <v>1286622</v>
      </c>
    </row>
    <row r="132" spans="1:5" ht="12" customHeight="1">
      <c r="A132" s="196" t="s">
        <v>161</v>
      </c>
      <c r="B132" s="7" t="s">
        <v>347</v>
      </c>
      <c r="C132" s="166"/>
      <c r="D132" s="255"/>
      <c r="E132" s="302">
        <f>C132+D132</f>
        <v>0</v>
      </c>
    </row>
    <row r="133" spans="1:5" ht="12" customHeight="1" thickBot="1">
      <c r="A133" s="205" t="s">
        <v>162</v>
      </c>
      <c r="B133" s="5" t="s">
        <v>395</v>
      </c>
      <c r="C133" s="166"/>
      <c r="D133" s="255"/>
      <c r="E133" s="302">
        <f>C133+D133</f>
        <v>0</v>
      </c>
    </row>
    <row r="134" spans="1:5" ht="12" customHeight="1" thickBot="1">
      <c r="A134" s="25" t="s">
        <v>11</v>
      </c>
      <c r="B134" s="59" t="s">
        <v>340</v>
      </c>
      <c r="C134" s="165">
        <f>+C135+C136+C137+C138+C139+C140</f>
        <v>0</v>
      </c>
      <c r="D134" s="253">
        <f>+D135+D136+D137+D138+D139+D140</f>
        <v>0</v>
      </c>
      <c r="E134" s="101">
        <f>+E135+E136+E137+E138+E139+E140</f>
        <v>0</v>
      </c>
    </row>
    <row r="135" spans="1:5" ht="12" customHeight="1">
      <c r="A135" s="196" t="s">
        <v>56</v>
      </c>
      <c r="B135" s="7" t="s">
        <v>349</v>
      </c>
      <c r="C135" s="166"/>
      <c r="D135" s="255"/>
      <c r="E135" s="302">
        <f aca="true" t="shared" si="8" ref="E135:E140">C135+D135</f>
        <v>0</v>
      </c>
    </row>
    <row r="136" spans="1:5" ht="12" customHeight="1">
      <c r="A136" s="196" t="s">
        <v>57</v>
      </c>
      <c r="B136" s="7" t="s">
        <v>341</v>
      </c>
      <c r="C136" s="166"/>
      <c r="D136" s="255"/>
      <c r="E136" s="302">
        <f t="shared" si="8"/>
        <v>0</v>
      </c>
    </row>
    <row r="137" spans="1:5" ht="12" customHeight="1">
      <c r="A137" s="196" t="s">
        <v>58</v>
      </c>
      <c r="B137" s="7" t="s">
        <v>342</v>
      </c>
      <c r="C137" s="166"/>
      <c r="D137" s="255"/>
      <c r="E137" s="302">
        <f t="shared" si="8"/>
        <v>0</v>
      </c>
    </row>
    <row r="138" spans="1:5" ht="12" customHeight="1">
      <c r="A138" s="196" t="s">
        <v>100</v>
      </c>
      <c r="B138" s="7" t="s">
        <v>394</v>
      </c>
      <c r="C138" s="166"/>
      <c r="D138" s="255"/>
      <c r="E138" s="302">
        <f t="shared" si="8"/>
        <v>0</v>
      </c>
    </row>
    <row r="139" spans="1:5" ht="12" customHeight="1">
      <c r="A139" s="196" t="s">
        <v>101</v>
      </c>
      <c r="B139" s="7" t="s">
        <v>344</v>
      </c>
      <c r="C139" s="166"/>
      <c r="D139" s="255"/>
      <c r="E139" s="302">
        <f t="shared" si="8"/>
        <v>0</v>
      </c>
    </row>
    <row r="140" spans="1:5" s="55" customFormat="1" ht="12" customHeight="1" thickBot="1">
      <c r="A140" s="205" t="s">
        <v>102</v>
      </c>
      <c r="B140" s="5" t="s">
        <v>345</v>
      </c>
      <c r="C140" s="166"/>
      <c r="D140" s="255"/>
      <c r="E140" s="302">
        <f t="shared" si="8"/>
        <v>0</v>
      </c>
    </row>
    <row r="141" spans="1:11" ht="12" customHeight="1" thickBot="1">
      <c r="A141" s="25" t="s">
        <v>12</v>
      </c>
      <c r="B141" s="59" t="s">
        <v>406</v>
      </c>
      <c r="C141" s="171">
        <f>+C142+C143+C145+C146+C144</f>
        <v>30315077</v>
      </c>
      <c r="D141" s="257">
        <f>+D142+D143+D145+D146+D144</f>
        <v>-606844</v>
      </c>
      <c r="E141" s="208">
        <f>+E142+E143+E145+E146+E144</f>
        <v>29708233</v>
      </c>
      <c r="K141" s="100"/>
    </row>
    <row r="142" spans="1:5" ht="12.75">
      <c r="A142" s="196" t="s">
        <v>59</v>
      </c>
      <c r="B142" s="7" t="s">
        <v>266</v>
      </c>
      <c r="C142" s="166"/>
      <c r="D142" s="255"/>
      <c r="E142" s="302">
        <f>C142+D142</f>
        <v>0</v>
      </c>
    </row>
    <row r="143" spans="1:5" ht="12" customHeight="1">
      <c r="A143" s="196" t="s">
        <v>60</v>
      </c>
      <c r="B143" s="7" t="s">
        <v>267</v>
      </c>
      <c r="C143" s="166">
        <v>1789076</v>
      </c>
      <c r="D143" s="255"/>
      <c r="E143" s="302">
        <f>C143+D143</f>
        <v>1789076</v>
      </c>
    </row>
    <row r="144" spans="1:5" ht="12" customHeight="1">
      <c r="A144" s="196" t="s">
        <v>180</v>
      </c>
      <c r="B144" s="7" t="s">
        <v>405</v>
      </c>
      <c r="C144" s="166">
        <v>28526001</v>
      </c>
      <c r="D144" s="255">
        <v>-606844</v>
      </c>
      <c r="E144" s="302">
        <f>C144+D144</f>
        <v>27919157</v>
      </c>
    </row>
    <row r="145" spans="1:5" s="55" customFormat="1" ht="12" customHeight="1">
      <c r="A145" s="196" t="s">
        <v>181</v>
      </c>
      <c r="B145" s="7" t="s">
        <v>354</v>
      </c>
      <c r="C145" s="166"/>
      <c r="D145" s="255"/>
      <c r="E145" s="302">
        <f>C145+D145</f>
        <v>0</v>
      </c>
    </row>
    <row r="146" spans="1:5" s="55" customFormat="1" ht="12" customHeight="1" thickBot="1">
      <c r="A146" s="205" t="s">
        <v>182</v>
      </c>
      <c r="B146" s="5" t="s">
        <v>286</v>
      </c>
      <c r="C146" s="166"/>
      <c r="D146" s="255"/>
      <c r="E146" s="302">
        <f>C146+D146</f>
        <v>0</v>
      </c>
    </row>
    <row r="147" spans="1:5" s="55" customFormat="1" ht="12" customHeight="1" thickBot="1">
      <c r="A147" s="25" t="s">
        <v>13</v>
      </c>
      <c r="B147" s="59" t="s">
        <v>355</v>
      </c>
      <c r="C147" s="245">
        <f>+C148+C149+C150+C151+C152</f>
        <v>0</v>
      </c>
      <c r="D147" s="258">
        <f>+D148+D149+D150+D151+D152</f>
        <v>0</v>
      </c>
      <c r="E147" s="240">
        <f>+E148+E149+E150+E151+E152</f>
        <v>0</v>
      </c>
    </row>
    <row r="148" spans="1:5" s="55" customFormat="1" ht="12" customHeight="1">
      <c r="A148" s="196" t="s">
        <v>61</v>
      </c>
      <c r="B148" s="7" t="s">
        <v>350</v>
      </c>
      <c r="C148" s="166"/>
      <c r="D148" s="255"/>
      <c r="E148" s="302">
        <f aca="true" t="shared" si="9" ref="E148:E154">C148+D148</f>
        <v>0</v>
      </c>
    </row>
    <row r="149" spans="1:5" s="55" customFormat="1" ht="12" customHeight="1">
      <c r="A149" s="196" t="s">
        <v>62</v>
      </c>
      <c r="B149" s="7" t="s">
        <v>357</v>
      </c>
      <c r="C149" s="166"/>
      <c r="D149" s="255"/>
      <c r="E149" s="302">
        <f t="shared" si="9"/>
        <v>0</v>
      </c>
    </row>
    <row r="150" spans="1:5" s="55" customFormat="1" ht="12" customHeight="1">
      <c r="A150" s="196" t="s">
        <v>192</v>
      </c>
      <c r="B150" s="7" t="s">
        <v>352</v>
      </c>
      <c r="C150" s="166"/>
      <c r="D150" s="255"/>
      <c r="E150" s="302">
        <f t="shared" si="9"/>
        <v>0</v>
      </c>
    </row>
    <row r="151" spans="1:5" s="55" customFormat="1" ht="12" customHeight="1">
      <c r="A151" s="196" t="s">
        <v>193</v>
      </c>
      <c r="B151" s="7" t="s">
        <v>397</v>
      </c>
      <c r="C151" s="166"/>
      <c r="D151" s="255"/>
      <c r="E151" s="302">
        <f t="shared" si="9"/>
        <v>0</v>
      </c>
    </row>
    <row r="152" spans="1:5" ht="12.75" customHeight="1" thickBot="1">
      <c r="A152" s="205" t="s">
        <v>356</v>
      </c>
      <c r="B152" s="5" t="s">
        <v>359</v>
      </c>
      <c r="C152" s="168"/>
      <c r="D152" s="256"/>
      <c r="E152" s="303">
        <f t="shared" si="9"/>
        <v>0</v>
      </c>
    </row>
    <row r="153" spans="1:5" ht="12.75" customHeight="1" thickBot="1">
      <c r="A153" s="237" t="s">
        <v>14</v>
      </c>
      <c r="B153" s="59" t="s">
        <v>360</v>
      </c>
      <c r="C153" s="246"/>
      <c r="D153" s="259"/>
      <c r="E153" s="240">
        <f t="shared" si="9"/>
        <v>0</v>
      </c>
    </row>
    <row r="154" spans="1:5" ht="12.75" customHeight="1" thickBot="1">
      <c r="A154" s="237" t="s">
        <v>15</v>
      </c>
      <c r="B154" s="59" t="s">
        <v>361</v>
      </c>
      <c r="C154" s="246"/>
      <c r="D154" s="259"/>
      <c r="E154" s="240">
        <f t="shared" si="9"/>
        <v>0</v>
      </c>
    </row>
    <row r="155" spans="1:5" ht="12" customHeight="1" thickBot="1">
      <c r="A155" s="25" t="s">
        <v>16</v>
      </c>
      <c r="B155" s="59" t="s">
        <v>363</v>
      </c>
      <c r="C155" s="247">
        <f>+C130+C134+C141+C147+C153+C154</f>
        <v>31594653</v>
      </c>
      <c r="D155" s="260">
        <f>+D130+D134+D141+D147+D153+D154</f>
        <v>-599798</v>
      </c>
      <c r="E155" s="241">
        <f>+E130+E134+E141+E147+E153+E154</f>
        <v>30994855</v>
      </c>
    </row>
    <row r="156" spans="1:5" ht="15" customHeight="1" thickBot="1">
      <c r="A156" s="207" t="s">
        <v>17</v>
      </c>
      <c r="B156" s="152" t="s">
        <v>362</v>
      </c>
      <c r="C156" s="247">
        <f>+C129+C155</f>
        <v>210766746</v>
      </c>
      <c r="D156" s="260">
        <f>+D129+D155</f>
        <v>23180853</v>
      </c>
      <c r="E156" s="241">
        <f>+E129+E155</f>
        <v>233947599</v>
      </c>
    </row>
    <row r="157" spans="1:5" ht="13.5" thickBot="1">
      <c r="A157" s="155"/>
      <c r="B157" s="156"/>
      <c r="C157" s="157"/>
      <c r="D157" s="157"/>
      <c r="E157" s="157"/>
    </row>
    <row r="158" spans="1:5" ht="15" customHeight="1" thickBot="1">
      <c r="A158" s="98" t="s">
        <v>398</v>
      </c>
      <c r="B158" s="99"/>
      <c r="C158" s="293">
        <v>12</v>
      </c>
      <c r="D158" s="293">
        <v>0</v>
      </c>
      <c r="E158" s="309">
        <f>C158+D158</f>
        <v>12</v>
      </c>
    </row>
    <row r="159" spans="1:5" ht="14.25" customHeight="1" thickBot="1">
      <c r="A159" s="98" t="s">
        <v>123</v>
      </c>
      <c r="B159" s="99"/>
      <c r="C159" s="293">
        <v>15</v>
      </c>
      <c r="D159" s="293"/>
      <c r="E159" s="309">
        <f>C159+D159</f>
        <v>15</v>
      </c>
    </row>
  </sheetData>
  <sheetProtection formatCells="0"/>
  <mergeCells count="4">
    <mergeCell ref="A7:E7"/>
    <mergeCell ref="B2:D2"/>
    <mergeCell ref="B3:D3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&amp;L1/2018. (II.15.) sz. rendelet</oddHeader>
  </headerFooter>
  <rowBreaks count="2" manualBreakCount="2">
    <brk id="7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58">
      <selection activeCell="B166" sqref="B166"/>
    </sheetView>
  </sheetViews>
  <sheetFormatPr defaultColWidth="9.25390625" defaultRowHeight="12.75"/>
  <cols>
    <col min="1" max="1" width="16.25390625" style="158" customWidth="1"/>
    <col min="2" max="2" width="62.00390625" style="159" customWidth="1"/>
    <col min="3" max="3" width="14.25390625" style="160" customWidth="1"/>
    <col min="4" max="5" width="14.25390625" style="2" customWidth="1"/>
    <col min="6" max="16384" width="9.25390625" style="2" customWidth="1"/>
  </cols>
  <sheetData>
    <row r="1" spans="1:5" s="1" customFormat="1" ht="16.5" customHeight="1" thickBot="1">
      <c r="A1" s="82"/>
      <c r="B1" s="84"/>
      <c r="E1" s="284" t="s">
        <v>466</v>
      </c>
    </row>
    <row r="2" spans="1:5" s="51" customFormat="1" ht="21" customHeight="1" thickBot="1">
      <c r="A2" s="285" t="s">
        <v>44</v>
      </c>
      <c r="B2" s="381" t="s">
        <v>483</v>
      </c>
      <c r="C2" s="381"/>
      <c r="D2" s="381"/>
      <c r="E2" s="286" t="s">
        <v>38</v>
      </c>
    </row>
    <row r="3" spans="1:5" s="51" customFormat="1" ht="23.25" thickBot="1">
      <c r="A3" s="285" t="s">
        <v>121</v>
      </c>
      <c r="B3" s="381" t="s">
        <v>312</v>
      </c>
      <c r="C3" s="381"/>
      <c r="D3" s="381"/>
      <c r="E3" s="287" t="s">
        <v>42</v>
      </c>
    </row>
    <row r="4" spans="1:5" s="52" customFormat="1" ht="15.75" customHeight="1" thickBot="1">
      <c r="A4" s="85"/>
      <c r="B4" s="85"/>
      <c r="C4" s="86"/>
      <c r="E4" s="86">
        <f>'5.1. sz. mell'!E4</f>
        <v>0</v>
      </c>
    </row>
    <row r="5" spans="1:5" ht="26.25" thickBot="1">
      <c r="A5" s="172" t="s">
        <v>122</v>
      </c>
      <c r="B5" s="87" t="s">
        <v>474</v>
      </c>
      <c r="C5" s="359" t="s">
        <v>501</v>
      </c>
      <c r="D5" s="249" t="s">
        <v>502</v>
      </c>
      <c r="E5" s="324" t="str">
        <f>+CONCATENATE(LEFT(ÖSSZEFÜGGÉSEK!A7,4),"",CHAR(10),"Módosítás utáni")</f>
        <v>
Módosítás utáni</v>
      </c>
    </row>
    <row r="6" spans="1:5" s="4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48" customFormat="1" ht="15.75" customHeight="1" thickBot="1">
      <c r="A7" s="378" t="s">
        <v>39</v>
      </c>
      <c r="B7" s="379"/>
      <c r="C7" s="379"/>
      <c r="D7" s="379"/>
      <c r="E7" s="380"/>
    </row>
    <row r="8" spans="1:5" s="48" customFormat="1" ht="12" customHeight="1" thickBot="1">
      <c r="A8" s="25" t="s">
        <v>7</v>
      </c>
      <c r="B8" s="19" t="s">
        <v>145</v>
      </c>
      <c r="C8" s="165">
        <f>+C9+C10+C11+C12+C13+C14</f>
        <v>54695348</v>
      </c>
      <c r="D8" s="253">
        <f>+D9+D10+D11+D12+D13+D14</f>
        <v>3712113</v>
      </c>
      <c r="E8" s="101">
        <f>+E9+E10+E11+E12+E13+E14</f>
        <v>58407461</v>
      </c>
    </row>
    <row r="9" spans="1:5" s="53" customFormat="1" ht="12" customHeight="1">
      <c r="A9" s="196" t="s">
        <v>63</v>
      </c>
      <c r="B9" s="179" t="s">
        <v>146</v>
      </c>
      <c r="C9" s="167">
        <v>15099971</v>
      </c>
      <c r="D9" s="254">
        <v>1000000</v>
      </c>
      <c r="E9" s="209">
        <f aca="true" t="shared" si="0" ref="E9:E14">C9+D9</f>
        <v>16099971</v>
      </c>
    </row>
    <row r="10" spans="1:5" s="54" customFormat="1" ht="12" customHeight="1">
      <c r="A10" s="197" t="s">
        <v>64</v>
      </c>
      <c r="B10" s="180" t="s">
        <v>147</v>
      </c>
      <c r="C10" s="166">
        <v>28526001</v>
      </c>
      <c r="D10" s="255">
        <v>720969</v>
      </c>
      <c r="E10" s="302">
        <f t="shared" si="0"/>
        <v>29246970</v>
      </c>
    </row>
    <row r="11" spans="1:5" s="54" customFormat="1" ht="12" customHeight="1">
      <c r="A11" s="197" t="s">
        <v>65</v>
      </c>
      <c r="B11" s="180" t="s">
        <v>148</v>
      </c>
      <c r="C11" s="166">
        <v>9070030</v>
      </c>
      <c r="D11" s="255">
        <v>-44460</v>
      </c>
      <c r="E11" s="302">
        <f t="shared" si="0"/>
        <v>9025570</v>
      </c>
    </row>
    <row r="12" spans="1:5" s="54" customFormat="1" ht="12" customHeight="1">
      <c r="A12" s="197" t="s">
        <v>66</v>
      </c>
      <c r="B12" s="180" t="s">
        <v>149</v>
      </c>
      <c r="C12" s="166">
        <v>1432980</v>
      </c>
      <c r="D12" s="255"/>
      <c r="E12" s="302">
        <f t="shared" si="0"/>
        <v>1432980</v>
      </c>
    </row>
    <row r="13" spans="1:5" s="54" customFormat="1" ht="12" customHeight="1">
      <c r="A13" s="197" t="s">
        <v>83</v>
      </c>
      <c r="B13" s="180" t="s">
        <v>385</v>
      </c>
      <c r="C13" s="166">
        <v>566366</v>
      </c>
      <c r="D13" s="255">
        <v>2035604</v>
      </c>
      <c r="E13" s="302">
        <f t="shared" si="0"/>
        <v>2601970</v>
      </c>
    </row>
    <row r="14" spans="1:5" s="53" customFormat="1" ht="12" customHeight="1" thickBot="1">
      <c r="A14" s="198" t="s">
        <v>67</v>
      </c>
      <c r="B14" s="181" t="s">
        <v>323</v>
      </c>
      <c r="C14" s="166"/>
      <c r="D14" s="255"/>
      <c r="E14" s="302">
        <f t="shared" si="0"/>
        <v>0</v>
      </c>
    </row>
    <row r="15" spans="1:5" s="53" customFormat="1" ht="12" customHeight="1" thickBot="1">
      <c r="A15" s="25" t="s">
        <v>8</v>
      </c>
      <c r="B15" s="102" t="s">
        <v>150</v>
      </c>
      <c r="C15" s="165">
        <f>+C16+C17+C18+C19+C20</f>
        <v>21666853</v>
      </c>
      <c r="D15" s="253">
        <f>+D16+D17+D18+D19+D20</f>
        <v>50810</v>
      </c>
      <c r="E15" s="101">
        <f>+E16+E17+E18+E19+E20</f>
        <v>21717663</v>
      </c>
    </row>
    <row r="16" spans="1:5" s="53" customFormat="1" ht="12" customHeight="1">
      <c r="A16" s="196" t="s">
        <v>69</v>
      </c>
      <c r="B16" s="179" t="s">
        <v>151</v>
      </c>
      <c r="C16" s="167"/>
      <c r="D16" s="254"/>
      <c r="E16" s="209">
        <f aca="true" t="shared" si="1" ref="E16:E21">C16+D16</f>
        <v>0</v>
      </c>
    </row>
    <row r="17" spans="1:5" s="53" customFormat="1" ht="12" customHeight="1">
      <c r="A17" s="197" t="s">
        <v>70</v>
      </c>
      <c r="B17" s="180" t="s">
        <v>152</v>
      </c>
      <c r="C17" s="166"/>
      <c r="D17" s="255"/>
      <c r="E17" s="302">
        <f t="shared" si="1"/>
        <v>0</v>
      </c>
    </row>
    <row r="18" spans="1:5" s="53" customFormat="1" ht="12" customHeight="1">
      <c r="A18" s="197" t="s">
        <v>71</v>
      </c>
      <c r="B18" s="180" t="s">
        <v>315</v>
      </c>
      <c r="C18" s="166"/>
      <c r="D18" s="255"/>
      <c r="E18" s="302">
        <f t="shared" si="1"/>
        <v>0</v>
      </c>
    </row>
    <row r="19" spans="1:5" s="53" customFormat="1" ht="12" customHeight="1">
      <c r="A19" s="197" t="s">
        <v>72</v>
      </c>
      <c r="B19" s="180" t="s">
        <v>316</v>
      </c>
      <c r="C19" s="166"/>
      <c r="D19" s="255"/>
      <c r="E19" s="302">
        <f t="shared" si="1"/>
        <v>0</v>
      </c>
    </row>
    <row r="20" spans="1:5" s="53" customFormat="1" ht="12" customHeight="1">
      <c r="A20" s="197" t="s">
        <v>73</v>
      </c>
      <c r="B20" s="180" t="s">
        <v>153</v>
      </c>
      <c r="C20" s="166">
        <v>21666853</v>
      </c>
      <c r="D20" s="255">
        <v>50810</v>
      </c>
      <c r="E20" s="302">
        <f t="shared" si="1"/>
        <v>21717663</v>
      </c>
    </row>
    <row r="21" spans="1:5" s="54" customFormat="1" ht="12" customHeight="1" thickBot="1">
      <c r="A21" s="198" t="s">
        <v>79</v>
      </c>
      <c r="B21" s="181" t="s">
        <v>154</v>
      </c>
      <c r="C21" s="168"/>
      <c r="D21" s="256"/>
      <c r="E21" s="303">
        <f t="shared" si="1"/>
        <v>0</v>
      </c>
    </row>
    <row r="22" spans="1:5" s="54" customFormat="1" ht="12" customHeight="1" thickBot="1">
      <c r="A22" s="25" t="s">
        <v>9</v>
      </c>
      <c r="B22" s="19" t="s">
        <v>155</v>
      </c>
      <c r="C22" s="165">
        <f>+C23+C24+C25+C26+C27</f>
        <v>3111500</v>
      </c>
      <c r="D22" s="253">
        <f>+D23+D24+D25+D26+D27</f>
        <v>11891153</v>
      </c>
      <c r="E22" s="101">
        <f>+E23+E24+E25+E26+E27</f>
        <v>15002653</v>
      </c>
    </row>
    <row r="23" spans="1:5" s="54" customFormat="1" ht="12" customHeight="1">
      <c r="A23" s="196" t="s">
        <v>52</v>
      </c>
      <c r="B23" s="179" t="s">
        <v>156</v>
      </c>
      <c r="C23" s="167"/>
      <c r="D23" s="254">
        <v>11891153</v>
      </c>
      <c r="E23" s="209">
        <f aca="true" t="shared" si="2" ref="E23:E65">C23+D23</f>
        <v>11891153</v>
      </c>
    </row>
    <row r="24" spans="1:5" s="53" customFormat="1" ht="12" customHeight="1">
      <c r="A24" s="197" t="s">
        <v>53</v>
      </c>
      <c r="B24" s="180" t="s">
        <v>157</v>
      </c>
      <c r="C24" s="166"/>
      <c r="D24" s="255"/>
      <c r="E24" s="302">
        <f t="shared" si="2"/>
        <v>0</v>
      </c>
    </row>
    <row r="25" spans="1:5" s="54" customFormat="1" ht="12" customHeight="1">
      <c r="A25" s="197" t="s">
        <v>54</v>
      </c>
      <c r="B25" s="180" t="s">
        <v>317</v>
      </c>
      <c r="C25" s="166"/>
      <c r="D25" s="255"/>
      <c r="E25" s="302">
        <f t="shared" si="2"/>
        <v>0</v>
      </c>
    </row>
    <row r="26" spans="1:5" s="54" customFormat="1" ht="12" customHeight="1">
      <c r="A26" s="197" t="s">
        <v>55</v>
      </c>
      <c r="B26" s="180" t="s">
        <v>318</v>
      </c>
      <c r="C26" s="166"/>
      <c r="D26" s="255"/>
      <c r="E26" s="302">
        <f t="shared" si="2"/>
        <v>0</v>
      </c>
    </row>
    <row r="27" spans="1:5" s="54" customFormat="1" ht="12" customHeight="1">
      <c r="A27" s="197" t="s">
        <v>96</v>
      </c>
      <c r="B27" s="180" t="s">
        <v>158</v>
      </c>
      <c r="C27" s="166">
        <v>3111500</v>
      </c>
      <c r="D27" s="255"/>
      <c r="E27" s="302">
        <f t="shared" si="2"/>
        <v>3111500</v>
      </c>
    </row>
    <row r="28" spans="1:5" s="54" customFormat="1" ht="12" customHeight="1" thickBot="1">
      <c r="A28" s="198" t="s">
        <v>97</v>
      </c>
      <c r="B28" s="181" t="s">
        <v>159</v>
      </c>
      <c r="C28" s="168"/>
      <c r="D28" s="256"/>
      <c r="E28" s="303">
        <f t="shared" si="2"/>
        <v>0</v>
      </c>
    </row>
    <row r="29" spans="1:5" s="54" customFormat="1" ht="12" customHeight="1" thickBot="1">
      <c r="A29" s="25" t="s">
        <v>98</v>
      </c>
      <c r="B29" s="19" t="s">
        <v>461</v>
      </c>
      <c r="C29" s="171">
        <f>+C30+C32+C33+C34+C35+C36+C37+C31</f>
        <v>28600000</v>
      </c>
      <c r="D29" s="171">
        <f>+D30+D32+D33+D34+D35+D36+D37+D31</f>
        <v>0</v>
      </c>
      <c r="E29" s="171">
        <f>+E30+E32+E33+E34+E35+E36+E37+E31</f>
        <v>28600000</v>
      </c>
    </row>
    <row r="30" spans="1:5" s="54" customFormat="1" ht="12" customHeight="1">
      <c r="A30" s="196" t="s">
        <v>160</v>
      </c>
      <c r="B30" s="179" t="s">
        <v>454</v>
      </c>
      <c r="C30" s="210">
        <v>4000000</v>
      </c>
      <c r="D30" s="167">
        <v>0</v>
      </c>
      <c r="E30" s="209">
        <f t="shared" si="2"/>
        <v>4000000</v>
      </c>
    </row>
    <row r="31" spans="1:5" s="54" customFormat="1" ht="12" customHeight="1">
      <c r="A31" s="196" t="s">
        <v>161</v>
      </c>
      <c r="B31" s="179" t="s">
        <v>481</v>
      </c>
      <c r="C31" s="210">
        <v>3000000</v>
      </c>
      <c r="D31" s="167"/>
      <c r="E31" s="209">
        <v>3000000</v>
      </c>
    </row>
    <row r="32" spans="1:5" s="54" customFormat="1" ht="12" customHeight="1">
      <c r="A32" s="197" t="s">
        <v>162</v>
      </c>
      <c r="B32" s="180" t="s">
        <v>455</v>
      </c>
      <c r="C32" s="166">
        <v>650000</v>
      </c>
      <c r="D32" s="166"/>
      <c r="E32" s="302">
        <f t="shared" si="2"/>
        <v>650000</v>
      </c>
    </row>
    <row r="33" spans="1:5" s="54" customFormat="1" ht="12" customHeight="1">
      <c r="A33" s="197" t="s">
        <v>163</v>
      </c>
      <c r="B33" s="180" t="s">
        <v>456</v>
      </c>
      <c r="C33" s="166">
        <v>14500000</v>
      </c>
      <c r="D33" s="166"/>
      <c r="E33" s="302">
        <f t="shared" si="2"/>
        <v>14500000</v>
      </c>
    </row>
    <row r="34" spans="1:5" s="54" customFormat="1" ht="12" customHeight="1">
      <c r="A34" s="197" t="s">
        <v>458</v>
      </c>
      <c r="B34" s="180" t="s">
        <v>457</v>
      </c>
      <c r="C34" s="166">
        <v>1500000</v>
      </c>
      <c r="D34" s="166"/>
      <c r="E34" s="302">
        <f t="shared" si="2"/>
        <v>1500000</v>
      </c>
    </row>
    <row r="35" spans="1:5" s="54" customFormat="1" ht="12" customHeight="1">
      <c r="A35" s="197" t="s">
        <v>459</v>
      </c>
      <c r="B35" s="180" t="s">
        <v>164</v>
      </c>
      <c r="C35" s="166">
        <v>4800000</v>
      </c>
      <c r="D35" s="166"/>
      <c r="E35" s="302">
        <f t="shared" si="2"/>
        <v>4800000</v>
      </c>
    </row>
    <row r="36" spans="1:5" s="54" customFormat="1" ht="12" customHeight="1">
      <c r="A36" s="197" t="s">
        <v>460</v>
      </c>
      <c r="B36" s="180" t="s">
        <v>165</v>
      </c>
      <c r="C36" s="166"/>
      <c r="D36" s="166"/>
      <c r="E36" s="302">
        <f t="shared" si="2"/>
        <v>0</v>
      </c>
    </row>
    <row r="37" spans="1:5" s="54" customFormat="1" ht="12" customHeight="1" thickBot="1">
      <c r="A37" s="198" t="s">
        <v>480</v>
      </c>
      <c r="B37" s="181" t="s">
        <v>166</v>
      </c>
      <c r="C37" s="168">
        <v>150000</v>
      </c>
      <c r="D37" s="168"/>
      <c r="E37" s="303">
        <f t="shared" si="2"/>
        <v>150000</v>
      </c>
    </row>
    <row r="38" spans="1:5" s="54" customFormat="1" ht="12" customHeight="1" thickBot="1">
      <c r="A38" s="25" t="s">
        <v>11</v>
      </c>
      <c r="B38" s="19" t="s">
        <v>324</v>
      </c>
      <c r="C38" s="165">
        <f>SUM(C39:C49)</f>
        <v>33704025</v>
      </c>
      <c r="D38" s="253">
        <f>SUM(D39:D49)</f>
        <v>2369575</v>
      </c>
      <c r="E38" s="101">
        <f>SUM(E39:E49)</f>
        <v>36073600</v>
      </c>
    </row>
    <row r="39" spans="1:5" s="54" customFormat="1" ht="12" customHeight="1">
      <c r="A39" s="196" t="s">
        <v>56</v>
      </c>
      <c r="B39" s="179" t="s">
        <v>169</v>
      </c>
      <c r="C39" s="167"/>
      <c r="D39" s="254"/>
      <c r="E39" s="209">
        <f t="shared" si="2"/>
        <v>0</v>
      </c>
    </row>
    <row r="40" spans="1:5" s="54" customFormat="1" ht="12" customHeight="1">
      <c r="A40" s="197" t="s">
        <v>57</v>
      </c>
      <c r="B40" s="180" t="s">
        <v>170</v>
      </c>
      <c r="C40" s="166">
        <v>10550000</v>
      </c>
      <c r="D40" s="255"/>
      <c r="E40" s="302">
        <f t="shared" si="2"/>
        <v>10550000</v>
      </c>
    </row>
    <row r="41" spans="1:5" s="54" customFormat="1" ht="12" customHeight="1">
      <c r="A41" s="197" t="s">
        <v>58</v>
      </c>
      <c r="B41" s="180" t="s">
        <v>171</v>
      </c>
      <c r="C41" s="166">
        <v>7856000</v>
      </c>
      <c r="D41" s="255"/>
      <c r="E41" s="302">
        <f t="shared" si="2"/>
        <v>7856000</v>
      </c>
    </row>
    <row r="42" spans="1:5" s="54" customFormat="1" ht="12" customHeight="1">
      <c r="A42" s="197" t="s">
        <v>100</v>
      </c>
      <c r="B42" s="180" t="s">
        <v>172</v>
      </c>
      <c r="C42" s="166">
        <v>1500000</v>
      </c>
      <c r="D42" s="255">
        <v>1560000</v>
      </c>
      <c r="E42" s="302">
        <f t="shared" si="2"/>
        <v>3060000</v>
      </c>
    </row>
    <row r="43" spans="1:5" s="54" customFormat="1" ht="12" customHeight="1">
      <c r="A43" s="197" t="s">
        <v>101</v>
      </c>
      <c r="B43" s="180" t="s">
        <v>173</v>
      </c>
      <c r="C43" s="166"/>
      <c r="D43" s="255"/>
      <c r="E43" s="302">
        <f t="shared" si="2"/>
        <v>0</v>
      </c>
    </row>
    <row r="44" spans="1:5" s="54" customFormat="1" ht="12" customHeight="1">
      <c r="A44" s="197" t="s">
        <v>102</v>
      </c>
      <c r="B44" s="180" t="s">
        <v>174</v>
      </c>
      <c r="C44" s="166">
        <v>13798025</v>
      </c>
      <c r="D44" s="255">
        <v>809575</v>
      </c>
      <c r="E44" s="302">
        <f t="shared" si="2"/>
        <v>14607600</v>
      </c>
    </row>
    <row r="45" spans="1:5" s="54" customFormat="1" ht="12" customHeight="1">
      <c r="A45" s="197" t="s">
        <v>103</v>
      </c>
      <c r="B45" s="180" t="s">
        <v>175</v>
      </c>
      <c r="C45" s="166"/>
      <c r="D45" s="255"/>
      <c r="E45" s="302">
        <f t="shared" si="2"/>
        <v>0</v>
      </c>
    </row>
    <row r="46" spans="1:5" s="54" customFormat="1" ht="12" customHeight="1">
      <c r="A46" s="197" t="s">
        <v>104</v>
      </c>
      <c r="B46" s="180" t="s">
        <v>176</v>
      </c>
      <c r="C46" s="166"/>
      <c r="D46" s="255"/>
      <c r="E46" s="302">
        <f t="shared" si="2"/>
        <v>0</v>
      </c>
    </row>
    <row r="47" spans="1:5" s="54" customFormat="1" ht="12" customHeight="1">
      <c r="A47" s="197" t="s">
        <v>167</v>
      </c>
      <c r="B47" s="180" t="s">
        <v>177</v>
      </c>
      <c r="C47" s="169"/>
      <c r="D47" s="289"/>
      <c r="E47" s="304">
        <f t="shared" si="2"/>
        <v>0</v>
      </c>
    </row>
    <row r="48" spans="1:5" s="54" customFormat="1" ht="12" customHeight="1">
      <c r="A48" s="198" t="s">
        <v>168</v>
      </c>
      <c r="B48" s="181" t="s">
        <v>326</v>
      </c>
      <c r="C48" s="170"/>
      <c r="D48" s="290"/>
      <c r="E48" s="305">
        <f t="shared" si="2"/>
        <v>0</v>
      </c>
    </row>
    <row r="49" spans="1:5" s="54" customFormat="1" ht="12" customHeight="1" thickBot="1">
      <c r="A49" s="198" t="s">
        <v>325</v>
      </c>
      <c r="B49" s="181" t="s">
        <v>178</v>
      </c>
      <c r="C49" s="170"/>
      <c r="D49" s="290"/>
      <c r="E49" s="305">
        <f t="shared" si="2"/>
        <v>0</v>
      </c>
    </row>
    <row r="50" spans="1:5" s="54" customFormat="1" ht="12" customHeight="1" thickBot="1">
      <c r="A50" s="25" t="s">
        <v>12</v>
      </c>
      <c r="B50" s="19" t="s">
        <v>179</v>
      </c>
      <c r="C50" s="165">
        <f>SUM(C51:C55)</f>
        <v>35081575</v>
      </c>
      <c r="D50" s="253">
        <f>SUM(D51:D55)</f>
        <v>2998425</v>
      </c>
      <c r="E50" s="101">
        <f>SUM(E51:E55)</f>
        <v>38080000</v>
      </c>
    </row>
    <row r="51" spans="1:5" s="54" customFormat="1" ht="12" customHeight="1">
      <c r="A51" s="196" t="s">
        <v>59</v>
      </c>
      <c r="B51" s="179" t="s">
        <v>183</v>
      </c>
      <c r="C51" s="221"/>
      <c r="D51" s="291"/>
      <c r="E51" s="306">
        <f t="shared" si="2"/>
        <v>0</v>
      </c>
    </row>
    <row r="52" spans="1:5" s="54" customFormat="1" ht="12" customHeight="1">
      <c r="A52" s="197" t="s">
        <v>60</v>
      </c>
      <c r="B52" s="180" t="s">
        <v>184</v>
      </c>
      <c r="C52" s="169">
        <v>35081575</v>
      </c>
      <c r="D52" s="289">
        <v>2998425</v>
      </c>
      <c r="E52" s="304">
        <f t="shared" si="2"/>
        <v>38080000</v>
      </c>
    </row>
    <row r="53" spans="1:5" s="54" customFormat="1" ht="12" customHeight="1">
      <c r="A53" s="197" t="s">
        <v>180</v>
      </c>
      <c r="B53" s="180" t="s">
        <v>185</v>
      </c>
      <c r="C53" s="169"/>
      <c r="D53" s="289"/>
      <c r="E53" s="304">
        <f t="shared" si="2"/>
        <v>0</v>
      </c>
    </row>
    <row r="54" spans="1:5" s="54" customFormat="1" ht="12" customHeight="1">
      <c r="A54" s="197" t="s">
        <v>181</v>
      </c>
      <c r="B54" s="180" t="s">
        <v>186</v>
      </c>
      <c r="C54" s="169"/>
      <c r="D54" s="289"/>
      <c r="E54" s="304">
        <f t="shared" si="2"/>
        <v>0</v>
      </c>
    </row>
    <row r="55" spans="1:5" s="54" customFormat="1" ht="12" customHeight="1" thickBot="1">
      <c r="A55" s="198" t="s">
        <v>182</v>
      </c>
      <c r="B55" s="181" t="s">
        <v>187</v>
      </c>
      <c r="C55" s="170"/>
      <c r="D55" s="290"/>
      <c r="E55" s="305">
        <f t="shared" si="2"/>
        <v>0</v>
      </c>
    </row>
    <row r="56" spans="1:5" s="54" customFormat="1" ht="12" customHeight="1" thickBot="1">
      <c r="A56" s="25" t="s">
        <v>105</v>
      </c>
      <c r="B56" s="19" t="s">
        <v>188</v>
      </c>
      <c r="C56" s="165">
        <f>SUM(C57:C59)</f>
        <v>255750</v>
      </c>
      <c r="D56" s="253">
        <f>SUM(D57:D59)</f>
        <v>270000</v>
      </c>
      <c r="E56" s="101">
        <f>SUM(E57:E59)</f>
        <v>525750</v>
      </c>
    </row>
    <row r="57" spans="1:5" s="54" customFormat="1" ht="12" customHeight="1">
      <c r="A57" s="196" t="s">
        <v>61</v>
      </c>
      <c r="B57" s="179" t="s">
        <v>189</v>
      </c>
      <c r="C57" s="167"/>
      <c r="D57" s="254"/>
      <c r="E57" s="209">
        <f t="shared" si="2"/>
        <v>0</v>
      </c>
    </row>
    <row r="58" spans="1:5" s="54" customFormat="1" ht="12" customHeight="1">
      <c r="A58" s="197" t="s">
        <v>62</v>
      </c>
      <c r="B58" s="180" t="s">
        <v>319</v>
      </c>
      <c r="C58" s="166">
        <v>255750</v>
      </c>
      <c r="D58" s="255">
        <v>270000</v>
      </c>
      <c r="E58" s="302">
        <f t="shared" si="2"/>
        <v>525750</v>
      </c>
    </row>
    <row r="59" spans="1:5" s="54" customFormat="1" ht="12" customHeight="1">
      <c r="A59" s="197" t="s">
        <v>192</v>
      </c>
      <c r="B59" s="180" t="s">
        <v>190</v>
      </c>
      <c r="C59" s="166"/>
      <c r="D59" s="255"/>
      <c r="E59" s="302">
        <f t="shared" si="2"/>
        <v>0</v>
      </c>
    </row>
    <row r="60" spans="1:5" s="54" customFormat="1" ht="12" customHeight="1" thickBot="1">
      <c r="A60" s="198" t="s">
        <v>193</v>
      </c>
      <c r="B60" s="181" t="s">
        <v>191</v>
      </c>
      <c r="C60" s="168"/>
      <c r="D60" s="256"/>
      <c r="E60" s="303">
        <f t="shared" si="2"/>
        <v>0</v>
      </c>
    </row>
    <row r="61" spans="1:5" s="54" customFormat="1" ht="12" customHeight="1" thickBot="1">
      <c r="A61" s="25" t="s">
        <v>14</v>
      </c>
      <c r="B61" s="102" t="s">
        <v>194</v>
      </c>
      <c r="C61" s="165">
        <f>SUM(C62:C64)</f>
        <v>1000000</v>
      </c>
      <c r="D61" s="253">
        <f>SUM(D62:D64)</f>
        <v>0</v>
      </c>
      <c r="E61" s="101">
        <f>SUM(E62:E64)</f>
        <v>1000000</v>
      </c>
    </row>
    <row r="62" spans="1:5" s="54" customFormat="1" ht="12" customHeight="1">
      <c r="A62" s="196" t="s">
        <v>106</v>
      </c>
      <c r="B62" s="179" t="s">
        <v>196</v>
      </c>
      <c r="C62" s="169"/>
      <c r="D62" s="289"/>
      <c r="E62" s="304">
        <f t="shared" si="2"/>
        <v>0</v>
      </c>
    </row>
    <row r="63" spans="1:5" s="54" customFormat="1" ht="12" customHeight="1">
      <c r="A63" s="197" t="s">
        <v>107</v>
      </c>
      <c r="B63" s="180" t="s">
        <v>320</v>
      </c>
      <c r="C63" s="169"/>
      <c r="D63" s="289"/>
      <c r="E63" s="304">
        <f t="shared" si="2"/>
        <v>0</v>
      </c>
    </row>
    <row r="64" spans="1:5" s="54" customFormat="1" ht="12" customHeight="1">
      <c r="A64" s="197" t="s">
        <v>127</v>
      </c>
      <c r="B64" s="180" t="s">
        <v>197</v>
      </c>
      <c r="C64" s="169">
        <v>1000000</v>
      </c>
      <c r="D64" s="289"/>
      <c r="E64" s="304">
        <f t="shared" si="2"/>
        <v>1000000</v>
      </c>
    </row>
    <row r="65" spans="1:5" s="54" customFormat="1" ht="12" customHeight="1" thickBot="1">
      <c r="A65" s="198" t="s">
        <v>195</v>
      </c>
      <c r="B65" s="181" t="s">
        <v>198</v>
      </c>
      <c r="C65" s="169"/>
      <c r="D65" s="289"/>
      <c r="E65" s="304">
        <f t="shared" si="2"/>
        <v>0</v>
      </c>
    </row>
    <row r="66" spans="1:5" s="54" customFormat="1" ht="12" customHeight="1" thickBot="1">
      <c r="A66" s="25" t="s">
        <v>15</v>
      </c>
      <c r="B66" s="19" t="s">
        <v>199</v>
      </c>
      <c r="C66" s="171">
        <f>+C8+C15+C22+C29+C38+C50+C56+C61</f>
        <v>178115051</v>
      </c>
      <c r="D66" s="257">
        <f>+D8+D15+D22+D29+D38+D50+D56+D61</f>
        <v>21292076</v>
      </c>
      <c r="E66" s="208">
        <f>+E8+E15+E22+E29+E38+E50+E56+E61</f>
        <v>199407127</v>
      </c>
    </row>
    <row r="67" spans="1:5" s="54" customFormat="1" ht="12" customHeight="1" thickBot="1">
      <c r="A67" s="199" t="s">
        <v>290</v>
      </c>
      <c r="B67" s="102" t="s">
        <v>201</v>
      </c>
      <c r="C67" s="165">
        <f>SUM(C68:C70)</f>
        <v>0</v>
      </c>
      <c r="D67" s="253">
        <f>SUM(D68:D70)</f>
        <v>0</v>
      </c>
      <c r="E67" s="101">
        <f>SUM(E68:E70)</f>
        <v>0</v>
      </c>
    </row>
    <row r="68" spans="1:5" s="54" customFormat="1" ht="12" customHeight="1">
      <c r="A68" s="196" t="s">
        <v>232</v>
      </c>
      <c r="B68" s="179" t="s">
        <v>202</v>
      </c>
      <c r="C68" s="169"/>
      <c r="D68" s="289"/>
      <c r="E68" s="304">
        <f>C68+D68</f>
        <v>0</v>
      </c>
    </row>
    <row r="69" spans="1:5" s="54" customFormat="1" ht="12" customHeight="1">
      <c r="A69" s="197" t="s">
        <v>241</v>
      </c>
      <c r="B69" s="180" t="s">
        <v>203</v>
      </c>
      <c r="C69" s="169"/>
      <c r="D69" s="289"/>
      <c r="E69" s="304">
        <f>C69+D69</f>
        <v>0</v>
      </c>
    </row>
    <row r="70" spans="1:5" s="54" customFormat="1" ht="12" customHeight="1" thickBot="1">
      <c r="A70" s="198" t="s">
        <v>242</v>
      </c>
      <c r="B70" s="182" t="s">
        <v>204</v>
      </c>
      <c r="C70" s="169"/>
      <c r="D70" s="292"/>
      <c r="E70" s="304">
        <f>C70+D70</f>
        <v>0</v>
      </c>
    </row>
    <row r="71" spans="1:5" s="54" customFormat="1" ht="12" customHeight="1" thickBot="1">
      <c r="A71" s="199" t="s">
        <v>205</v>
      </c>
      <c r="B71" s="102" t="s">
        <v>206</v>
      </c>
      <c r="C71" s="165">
        <f>SUM(C72:C75)</f>
        <v>0</v>
      </c>
      <c r="D71" s="165">
        <f>SUM(D72:D75)</f>
        <v>0</v>
      </c>
      <c r="E71" s="101">
        <f>SUM(E72:E75)</f>
        <v>0</v>
      </c>
    </row>
    <row r="72" spans="1:5" s="54" customFormat="1" ht="12" customHeight="1">
      <c r="A72" s="196" t="s">
        <v>84</v>
      </c>
      <c r="B72" s="179" t="s">
        <v>207</v>
      </c>
      <c r="C72" s="169"/>
      <c r="D72" s="169"/>
      <c r="E72" s="304">
        <f>C72+D72</f>
        <v>0</v>
      </c>
    </row>
    <row r="73" spans="1:5" s="54" customFormat="1" ht="12" customHeight="1">
      <c r="A73" s="197" t="s">
        <v>85</v>
      </c>
      <c r="B73" s="180" t="s">
        <v>208</v>
      </c>
      <c r="C73" s="169"/>
      <c r="D73" s="169"/>
      <c r="E73" s="304">
        <f>C73+D73</f>
        <v>0</v>
      </c>
    </row>
    <row r="74" spans="1:5" s="54" customFormat="1" ht="12" customHeight="1">
      <c r="A74" s="197" t="s">
        <v>233</v>
      </c>
      <c r="B74" s="180" t="s">
        <v>209</v>
      </c>
      <c r="C74" s="169"/>
      <c r="D74" s="169"/>
      <c r="E74" s="304">
        <f>C74+D74</f>
        <v>0</v>
      </c>
    </row>
    <row r="75" spans="1:5" s="54" customFormat="1" ht="12" customHeight="1" thickBot="1">
      <c r="A75" s="198" t="s">
        <v>234</v>
      </c>
      <c r="B75" s="181" t="s">
        <v>210</v>
      </c>
      <c r="C75" s="169"/>
      <c r="D75" s="169"/>
      <c r="E75" s="304">
        <f>C75+D75</f>
        <v>0</v>
      </c>
    </row>
    <row r="76" spans="1:5" s="54" customFormat="1" ht="12" customHeight="1" thickBot="1">
      <c r="A76" s="199" t="s">
        <v>211</v>
      </c>
      <c r="B76" s="102" t="s">
        <v>212</v>
      </c>
      <c r="C76" s="101">
        <f>SUM(C77:C78)</f>
        <v>32651695</v>
      </c>
      <c r="D76" s="165">
        <f>SUM(D77:D78)</f>
        <v>0</v>
      </c>
      <c r="E76" s="101">
        <f>SUM(E77:E78)</f>
        <v>32651695</v>
      </c>
    </row>
    <row r="77" spans="1:5" s="54" customFormat="1" ht="12" customHeight="1">
      <c r="A77" s="196" t="s">
        <v>235</v>
      </c>
      <c r="B77" s="179" t="s">
        <v>213</v>
      </c>
      <c r="C77" s="342">
        <v>32651695</v>
      </c>
      <c r="D77" s="169"/>
      <c r="E77" s="304">
        <f>C77+D77</f>
        <v>32651695</v>
      </c>
    </row>
    <row r="78" spans="1:5" s="54" customFormat="1" ht="12" customHeight="1" thickBot="1">
      <c r="A78" s="198" t="s">
        <v>236</v>
      </c>
      <c r="B78" s="181" t="s">
        <v>214</v>
      </c>
      <c r="C78" s="341"/>
      <c r="D78" s="169"/>
      <c r="E78" s="304">
        <f>C78+D78</f>
        <v>0</v>
      </c>
    </row>
    <row r="79" spans="1:5" s="53" customFormat="1" ht="12" customHeight="1" thickBot="1">
      <c r="A79" s="199" t="s">
        <v>215</v>
      </c>
      <c r="B79" s="102" t="s">
        <v>216</v>
      </c>
      <c r="C79" s="221"/>
      <c r="D79" s="165">
        <f>SUM(D80:D82)</f>
        <v>1888777</v>
      </c>
      <c r="E79" s="101">
        <f>SUM(E80:E82)</f>
        <v>1888777</v>
      </c>
    </row>
    <row r="80" spans="1:5" s="54" customFormat="1" ht="12" customHeight="1">
      <c r="A80" s="196" t="s">
        <v>237</v>
      </c>
      <c r="B80" s="179" t="s">
        <v>217</v>
      </c>
      <c r="C80" s="340">
        <f>SUM(C81:C83)</f>
        <v>0</v>
      </c>
      <c r="D80" s="169">
        <v>1888777</v>
      </c>
      <c r="E80" s="304">
        <f>C80+D80</f>
        <v>1888777</v>
      </c>
    </row>
    <row r="81" spans="1:5" s="54" customFormat="1" ht="12" customHeight="1">
      <c r="A81" s="197" t="s">
        <v>238</v>
      </c>
      <c r="B81" s="180" t="s">
        <v>218</v>
      </c>
      <c r="C81" s="221"/>
      <c r="D81" s="169"/>
      <c r="E81" s="304">
        <f>C81+D81</f>
        <v>0</v>
      </c>
    </row>
    <row r="82" spans="1:5" s="54" customFormat="1" ht="12" customHeight="1" thickBot="1">
      <c r="A82" s="198" t="s">
        <v>239</v>
      </c>
      <c r="B82" s="181" t="s">
        <v>219</v>
      </c>
      <c r="C82" s="170"/>
      <c r="D82" s="169"/>
      <c r="E82" s="304">
        <f>C82+D82</f>
        <v>0</v>
      </c>
    </row>
    <row r="83" spans="1:5" s="54" customFormat="1" ht="12" customHeight="1" thickBot="1">
      <c r="A83" s="199" t="s">
        <v>220</v>
      </c>
      <c r="B83" s="102" t="s">
        <v>240</v>
      </c>
      <c r="C83" s="343"/>
      <c r="D83" s="165">
        <f>SUM(D84:D87)</f>
        <v>0</v>
      </c>
      <c r="E83" s="101">
        <f>SUM(E84:E87)</f>
        <v>0</v>
      </c>
    </row>
    <row r="84" spans="1:5" s="54" customFormat="1" ht="12" customHeight="1">
      <c r="A84" s="200" t="s">
        <v>221</v>
      </c>
      <c r="B84" s="179" t="s">
        <v>222</v>
      </c>
      <c r="C84" s="340">
        <f>SUM(C85:C88)</f>
        <v>0</v>
      </c>
      <c r="D84" s="169"/>
      <c r="E84" s="304">
        <f aca="true" t="shared" si="3" ref="E84:E89">C84+D84</f>
        <v>0</v>
      </c>
    </row>
    <row r="85" spans="1:5" s="54" customFormat="1" ht="12" customHeight="1">
      <c r="A85" s="201" t="s">
        <v>223</v>
      </c>
      <c r="B85" s="180" t="s">
        <v>224</v>
      </c>
      <c r="C85" s="221"/>
      <c r="D85" s="169"/>
      <c r="E85" s="304">
        <f t="shared" si="3"/>
        <v>0</v>
      </c>
    </row>
    <row r="86" spans="1:5" s="54" customFormat="1" ht="12" customHeight="1">
      <c r="A86" s="201" t="s">
        <v>225</v>
      </c>
      <c r="B86" s="180" t="s">
        <v>226</v>
      </c>
      <c r="C86" s="169"/>
      <c r="D86" s="169"/>
      <c r="E86" s="304">
        <f t="shared" si="3"/>
        <v>0</v>
      </c>
    </row>
    <row r="87" spans="1:5" s="53" customFormat="1" ht="12" customHeight="1" thickBot="1">
      <c r="A87" s="202" t="s">
        <v>227</v>
      </c>
      <c r="B87" s="181" t="s">
        <v>228</v>
      </c>
      <c r="C87" s="170"/>
      <c r="D87" s="169"/>
      <c r="E87" s="304">
        <f t="shared" si="3"/>
        <v>0</v>
      </c>
    </row>
    <row r="88" spans="1:5" s="53" customFormat="1" ht="12" customHeight="1" thickBot="1">
      <c r="A88" s="199" t="s">
        <v>229</v>
      </c>
      <c r="B88" s="102" t="s">
        <v>365</v>
      </c>
      <c r="C88" s="343"/>
      <c r="D88" s="224"/>
      <c r="E88" s="101">
        <f t="shared" si="3"/>
        <v>0</v>
      </c>
    </row>
    <row r="89" spans="1:5" s="53" customFormat="1" ht="12" customHeight="1" thickBot="1">
      <c r="A89" s="199" t="s">
        <v>386</v>
      </c>
      <c r="B89" s="102" t="s">
        <v>230</v>
      </c>
      <c r="C89" s="224"/>
      <c r="D89" s="224"/>
      <c r="E89" s="101">
        <f t="shared" si="3"/>
        <v>0</v>
      </c>
    </row>
    <row r="90" spans="1:5" s="53" customFormat="1" ht="12" customHeight="1" thickBot="1">
      <c r="A90" s="199" t="s">
        <v>387</v>
      </c>
      <c r="B90" s="186" t="s">
        <v>368</v>
      </c>
      <c r="C90" s="208">
        <f>+C67+C71+C76+C79+C83+C89+C88</f>
        <v>32651695</v>
      </c>
      <c r="D90" s="171">
        <f>+D67+D71+D76+D79+D83+D89+D88</f>
        <v>1888777</v>
      </c>
      <c r="E90" s="208">
        <f>+E67+E71+E76+E79+E83+E89+E88</f>
        <v>34540472</v>
      </c>
    </row>
    <row r="91" spans="1:5" s="53" customFormat="1" ht="12" customHeight="1" thickBot="1">
      <c r="A91" s="203" t="s">
        <v>388</v>
      </c>
      <c r="B91" s="187" t="s">
        <v>389</v>
      </c>
      <c r="C91" s="208">
        <f>+C66+C90</f>
        <v>210766746</v>
      </c>
      <c r="D91" s="171">
        <f>+D66+D90</f>
        <v>23180853</v>
      </c>
      <c r="E91" s="208">
        <f>+E66+E90</f>
        <v>233947599</v>
      </c>
    </row>
    <row r="92" spans="1:3" s="54" customFormat="1" ht="15" customHeight="1" thickBot="1">
      <c r="A92" s="91"/>
      <c r="B92" s="92"/>
      <c r="C92" s="147"/>
    </row>
    <row r="93" spans="1:5" s="48" customFormat="1" ht="16.5" customHeight="1" thickBot="1">
      <c r="A93" s="378" t="s">
        <v>40</v>
      </c>
      <c r="B93" s="379"/>
      <c r="C93" s="379"/>
      <c r="D93" s="379"/>
      <c r="E93" s="380"/>
    </row>
    <row r="94" spans="1:5" s="55" customFormat="1" ht="12" customHeight="1" thickBot="1">
      <c r="A94" s="173" t="s">
        <v>7</v>
      </c>
      <c r="B94" s="24" t="s">
        <v>393</v>
      </c>
      <c r="C94" s="164">
        <f>+C95+C96+C97+C98+C99+C112</f>
        <v>108167868</v>
      </c>
      <c r="D94" s="164">
        <f>+D95+D96+D97+D98+D99+D112</f>
        <v>24883642</v>
      </c>
      <c r="E94" s="238">
        <f>+E95+E96+E97+E98+E99+E112</f>
        <v>133051510</v>
      </c>
    </row>
    <row r="95" spans="1:5" ht="12" customHeight="1">
      <c r="A95" s="204" t="s">
        <v>63</v>
      </c>
      <c r="B95" s="8" t="s">
        <v>36</v>
      </c>
      <c r="C95" s="242">
        <v>37169478</v>
      </c>
      <c r="D95" s="242">
        <v>-730000</v>
      </c>
      <c r="E95" s="307">
        <f aca="true" t="shared" si="4" ref="E95:E114">C95+D95</f>
        <v>36439478</v>
      </c>
    </row>
    <row r="96" spans="1:5" ht="12" customHeight="1">
      <c r="A96" s="197" t="s">
        <v>64</v>
      </c>
      <c r="B96" s="6" t="s">
        <v>108</v>
      </c>
      <c r="C96" s="166">
        <v>7315804</v>
      </c>
      <c r="D96" s="166"/>
      <c r="E96" s="302">
        <f t="shared" si="4"/>
        <v>7315804</v>
      </c>
    </row>
    <row r="97" spans="1:5" ht="12" customHeight="1">
      <c r="A97" s="197" t="s">
        <v>65</v>
      </c>
      <c r="B97" s="6" t="s">
        <v>82</v>
      </c>
      <c r="C97" s="168">
        <f>45164659-730000</f>
        <v>44434659</v>
      </c>
      <c r="D97" s="166">
        <v>-6791322</v>
      </c>
      <c r="E97" s="303">
        <f t="shared" si="4"/>
        <v>37643337</v>
      </c>
    </row>
    <row r="98" spans="1:5" ht="12" customHeight="1">
      <c r="A98" s="197" t="s">
        <v>66</v>
      </c>
      <c r="B98" s="9" t="s">
        <v>109</v>
      </c>
      <c r="C98" s="168">
        <v>5169000</v>
      </c>
      <c r="D98" s="256">
        <v>-349000</v>
      </c>
      <c r="E98" s="303">
        <f t="shared" si="4"/>
        <v>4820000</v>
      </c>
    </row>
    <row r="99" spans="1:5" ht="12" customHeight="1">
      <c r="A99" s="197" t="s">
        <v>74</v>
      </c>
      <c r="B99" s="17" t="s">
        <v>110</v>
      </c>
      <c r="C99" s="168">
        <f>8550246-3380000</f>
        <v>5170246</v>
      </c>
      <c r="D99" s="256">
        <v>2564851</v>
      </c>
      <c r="E99" s="303">
        <f t="shared" si="4"/>
        <v>7735097</v>
      </c>
    </row>
    <row r="100" spans="1:5" ht="12" customHeight="1">
      <c r="A100" s="197" t="s">
        <v>67</v>
      </c>
      <c r="B100" s="6" t="s">
        <v>390</v>
      </c>
      <c r="C100" s="168"/>
      <c r="D100" s="256"/>
      <c r="E100" s="303">
        <f t="shared" si="4"/>
        <v>0</v>
      </c>
    </row>
    <row r="101" spans="1:5" ht="12" customHeight="1">
      <c r="A101" s="197" t="s">
        <v>68</v>
      </c>
      <c r="B101" s="65" t="s">
        <v>331</v>
      </c>
      <c r="C101" s="168"/>
      <c r="D101" s="256"/>
      <c r="E101" s="303">
        <f t="shared" si="4"/>
        <v>0</v>
      </c>
    </row>
    <row r="102" spans="1:5" ht="12" customHeight="1">
      <c r="A102" s="197" t="s">
        <v>75</v>
      </c>
      <c r="B102" s="65" t="s">
        <v>330</v>
      </c>
      <c r="C102" s="168">
        <v>1381285</v>
      </c>
      <c r="D102" s="256"/>
      <c r="E102" s="303">
        <f t="shared" si="4"/>
        <v>1381285</v>
      </c>
    </row>
    <row r="103" spans="1:5" ht="12" customHeight="1">
      <c r="A103" s="197" t="s">
        <v>76</v>
      </c>
      <c r="B103" s="65" t="s">
        <v>246</v>
      </c>
      <c r="C103" s="168"/>
      <c r="D103" s="256"/>
      <c r="E103" s="303">
        <f t="shared" si="4"/>
        <v>0</v>
      </c>
    </row>
    <row r="104" spans="1:5" ht="12" customHeight="1">
      <c r="A104" s="197" t="s">
        <v>77</v>
      </c>
      <c r="B104" s="66" t="s">
        <v>247</v>
      </c>
      <c r="C104" s="168"/>
      <c r="D104" s="256"/>
      <c r="E104" s="303">
        <f t="shared" si="4"/>
        <v>0</v>
      </c>
    </row>
    <row r="105" spans="1:5" ht="12" customHeight="1">
      <c r="A105" s="197" t="s">
        <v>78</v>
      </c>
      <c r="B105" s="66" t="s">
        <v>248</v>
      </c>
      <c r="C105" s="168"/>
      <c r="D105" s="256"/>
      <c r="E105" s="303">
        <f t="shared" si="4"/>
        <v>0</v>
      </c>
    </row>
    <row r="106" spans="1:5" ht="12" customHeight="1">
      <c r="A106" s="197" t="s">
        <v>80</v>
      </c>
      <c r="B106" s="65" t="s">
        <v>249</v>
      </c>
      <c r="C106" s="168">
        <v>3216000</v>
      </c>
      <c r="D106" s="256">
        <v>2153476</v>
      </c>
      <c r="E106" s="303">
        <f t="shared" si="4"/>
        <v>5369476</v>
      </c>
    </row>
    <row r="107" spans="1:5" ht="12" customHeight="1">
      <c r="A107" s="197" t="s">
        <v>111</v>
      </c>
      <c r="B107" s="65" t="s">
        <v>250</v>
      </c>
      <c r="C107" s="168"/>
      <c r="D107" s="256"/>
      <c r="E107" s="303">
        <f t="shared" si="4"/>
        <v>0</v>
      </c>
    </row>
    <row r="108" spans="1:5" ht="12" customHeight="1">
      <c r="A108" s="197" t="s">
        <v>244</v>
      </c>
      <c r="B108" s="66" t="s">
        <v>251</v>
      </c>
      <c r="C108" s="166">
        <v>400000</v>
      </c>
      <c r="D108" s="256">
        <v>-138625</v>
      </c>
      <c r="E108" s="303">
        <f t="shared" si="4"/>
        <v>261375</v>
      </c>
    </row>
    <row r="109" spans="1:5" ht="12" customHeight="1">
      <c r="A109" s="205" t="s">
        <v>245</v>
      </c>
      <c r="B109" s="67" t="s">
        <v>252</v>
      </c>
      <c r="C109" s="168"/>
      <c r="D109" s="256"/>
      <c r="E109" s="303">
        <f t="shared" si="4"/>
        <v>0</v>
      </c>
    </row>
    <row r="110" spans="1:5" ht="12" customHeight="1">
      <c r="A110" s="197" t="s">
        <v>328</v>
      </c>
      <c r="B110" s="67" t="s">
        <v>253</v>
      </c>
      <c r="C110" s="168"/>
      <c r="D110" s="256"/>
      <c r="E110" s="303">
        <f t="shared" si="4"/>
        <v>0</v>
      </c>
    </row>
    <row r="111" spans="1:5" ht="12" customHeight="1">
      <c r="A111" s="197" t="s">
        <v>329</v>
      </c>
      <c r="B111" s="66" t="s">
        <v>254</v>
      </c>
      <c r="C111" s="166">
        <f>3552961-3380000</f>
        <v>172961</v>
      </c>
      <c r="D111" s="255">
        <v>550000</v>
      </c>
      <c r="E111" s="302">
        <f t="shared" si="4"/>
        <v>722961</v>
      </c>
    </row>
    <row r="112" spans="1:5" ht="12" customHeight="1">
      <c r="A112" s="197" t="s">
        <v>333</v>
      </c>
      <c r="B112" s="9" t="s">
        <v>37</v>
      </c>
      <c r="C112" s="166">
        <v>8908681</v>
      </c>
      <c r="D112" s="255">
        <v>30189113</v>
      </c>
      <c r="E112" s="302">
        <f t="shared" si="4"/>
        <v>39097794</v>
      </c>
    </row>
    <row r="113" spans="1:5" ht="12" customHeight="1">
      <c r="A113" s="198" t="s">
        <v>334</v>
      </c>
      <c r="B113" s="6" t="s">
        <v>391</v>
      </c>
      <c r="C113" s="168">
        <v>8908681</v>
      </c>
      <c r="D113" s="256">
        <v>30189113</v>
      </c>
      <c r="E113" s="303">
        <f t="shared" si="4"/>
        <v>39097794</v>
      </c>
    </row>
    <row r="114" spans="1:5" ht="12" customHeight="1" thickBot="1">
      <c r="A114" s="206" t="s">
        <v>335</v>
      </c>
      <c r="B114" s="68" t="s">
        <v>392</v>
      </c>
      <c r="C114" s="243"/>
      <c r="D114" s="294"/>
      <c r="E114" s="308">
        <f t="shared" si="4"/>
        <v>0</v>
      </c>
    </row>
    <row r="115" spans="1:5" ht="12" customHeight="1" thickBot="1">
      <c r="A115" s="25" t="s">
        <v>8</v>
      </c>
      <c r="B115" s="23" t="s">
        <v>255</v>
      </c>
      <c r="C115" s="165">
        <f>+C116+C118+C120</f>
        <v>66894225</v>
      </c>
      <c r="D115" s="253">
        <f>+D116+D118+D120</f>
        <v>-1102991</v>
      </c>
      <c r="E115" s="101">
        <f>+E116+E118+E120</f>
        <v>65791234</v>
      </c>
    </row>
    <row r="116" spans="1:5" ht="12" customHeight="1">
      <c r="A116" s="196" t="s">
        <v>69</v>
      </c>
      <c r="B116" s="6" t="s">
        <v>126</v>
      </c>
      <c r="C116" s="167">
        <v>65383463</v>
      </c>
      <c r="D116" s="254">
        <v>-2655963</v>
      </c>
      <c r="E116" s="209">
        <f aca="true" t="shared" si="5" ref="E116:E128">C116+D116</f>
        <v>62727500</v>
      </c>
    </row>
    <row r="117" spans="1:5" ht="12" customHeight="1">
      <c r="A117" s="196" t="s">
        <v>70</v>
      </c>
      <c r="B117" s="10" t="s">
        <v>259</v>
      </c>
      <c r="C117" s="167"/>
      <c r="D117" s="254"/>
      <c r="E117" s="209">
        <f t="shared" si="5"/>
        <v>0</v>
      </c>
    </row>
    <row r="118" spans="1:5" ht="12" customHeight="1">
      <c r="A118" s="196" t="s">
        <v>71</v>
      </c>
      <c r="B118" s="10" t="s">
        <v>112</v>
      </c>
      <c r="C118" s="166">
        <v>1510762</v>
      </c>
      <c r="D118" s="255">
        <v>1552972</v>
      </c>
      <c r="E118" s="302">
        <f t="shared" si="5"/>
        <v>3063734</v>
      </c>
    </row>
    <row r="119" spans="1:5" ht="12" customHeight="1">
      <c r="A119" s="196" t="s">
        <v>72</v>
      </c>
      <c r="B119" s="10" t="s">
        <v>260</v>
      </c>
      <c r="C119" s="166"/>
      <c r="D119" s="255"/>
      <c r="E119" s="302">
        <f t="shared" si="5"/>
        <v>0</v>
      </c>
    </row>
    <row r="120" spans="1:5" ht="12" customHeight="1">
      <c r="A120" s="196" t="s">
        <v>73</v>
      </c>
      <c r="B120" s="104" t="s">
        <v>128</v>
      </c>
      <c r="C120" s="166"/>
      <c r="D120" s="255"/>
      <c r="E120" s="302">
        <f t="shared" si="5"/>
        <v>0</v>
      </c>
    </row>
    <row r="121" spans="1:5" ht="12" customHeight="1">
      <c r="A121" s="196" t="s">
        <v>79</v>
      </c>
      <c r="B121" s="103" t="s">
        <v>321</v>
      </c>
      <c r="C121" s="166"/>
      <c r="D121" s="255"/>
      <c r="E121" s="302">
        <f t="shared" si="5"/>
        <v>0</v>
      </c>
    </row>
    <row r="122" spans="1:5" ht="12" customHeight="1">
      <c r="A122" s="196" t="s">
        <v>81</v>
      </c>
      <c r="B122" s="175" t="s">
        <v>265</v>
      </c>
      <c r="C122" s="166"/>
      <c r="D122" s="255"/>
      <c r="E122" s="302">
        <f t="shared" si="5"/>
        <v>0</v>
      </c>
    </row>
    <row r="123" spans="1:5" ht="12" customHeight="1">
      <c r="A123" s="196" t="s">
        <v>113</v>
      </c>
      <c r="B123" s="66" t="s">
        <v>248</v>
      </c>
      <c r="C123" s="166"/>
      <c r="D123" s="255"/>
      <c r="E123" s="302">
        <f t="shared" si="5"/>
        <v>0</v>
      </c>
    </row>
    <row r="124" spans="1:5" ht="12" customHeight="1">
      <c r="A124" s="196" t="s">
        <v>114</v>
      </c>
      <c r="B124" s="66" t="s">
        <v>264</v>
      </c>
      <c r="C124" s="166"/>
      <c r="D124" s="255"/>
      <c r="E124" s="302">
        <f t="shared" si="5"/>
        <v>0</v>
      </c>
    </row>
    <row r="125" spans="1:5" ht="12" customHeight="1">
      <c r="A125" s="196" t="s">
        <v>115</v>
      </c>
      <c r="B125" s="66" t="s">
        <v>263</v>
      </c>
      <c r="C125" s="166"/>
      <c r="D125" s="255"/>
      <c r="E125" s="302">
        <f t="shared" si="5"/>
        <v>0</v>
      </c>
    </row>
    <row r="126" spans="1:5" ht="12" customHeight="1">
      <c r="A126" s="196" t="s">
        <v>256</v>
      </c>
      <c r="B126" s="66" t="s">
        <v>251</v>
      </c>
      <c r="C126" s="166"/>
      <c r="D126" s="255"/>
      <c r="E126" s="302">
        <f t="shared" si="5"/>
        <v>0</v>
      </c>
    </row>
    <row r="127" spans="1:5" ht="12" customHeight="1">
      <c r="A127" s="196" t="s">
        <v>257</v>
      </c>
      <c r="B127" s="66" t="s">
        <v>262</v>
      </c>
      <c r="C127" s="166"/>
      <c r="D127" s="255"/>
      <c r="E127" s="302">
        <f t="shared" si="5"/>
        <v>0</v>
      </c>
    </row>
    <row r="128" spans="1:5" ht="12" customHeight="1" thickBot="1">
      <c r="A128" s="205" t="s">
        <v>258</v>
      </c>
      <c r="B128" s="66" t="s">
        <v>261</v>
      </c>
      <c r="C128" s="168"/>
      <c r="D128" s="256"/>
      <c r="E128" s="303">
        <f t="shared" si="5"/>
        <v>0</v>
      </c>
    </row>
    <row r="129" spans="1:5" ht="12" customHeight="1" thickBot="1">
      <c r="A129" s="25" t="s">
        <v>9</v>
      </c>
      <c r="B129" s="59" t="s">
        <v>338</v>
      </c>
      <c r="C129" s="165">
        <f>+C94+C115</f>
        <v>175062093</v>
      </c>
      <c r="D129" s="253">
        <f>+D94+D115</f>
        <v>23780651</v>
      </c>
      <c r="E129" s="101">
        <f>+E94+E115</f>
        <v>198842744</v>
      </c>
    </row>
    <row r="130" spans="1:5" ht="12" customHeight="1" thickBot="1">
      <c r="A130" s="25" t="s">
        <v>10</v>
      </c>
      <c r="B130" s="59" t="s">
        <v>339</v>
      </c>
      <c r="C130" s="165">
        <f>+C131+C132+C133</f>
        <v>1279576</v>
      </c>
      <c r="D130" s="253">
        <f>+D131+D132+D133</f>
        <v>7046</v>
      </c>
      <c r="E130" s="101">
        <f>+E131+E132+E133</f>
        <v>1286622</v>
      </c>
    </row>
    <row r="131" spans="1:5" s="55" customFormat="1" ht="12" customHeight="1">
      <c r="A131" s="196" t="s">
        <v>160</v>
      </c>
      <c r="B131" s="7" t="s">
        <v>396</v>
      </c>
      <c r="C131" s="166">
        <v>1279576</v>
      </c>
      <c r="D131" s="255">
        <v>7046</v>
      </c>
      <c r="E131" s="302">
        <f>C131+D131</f>
        <v>1286622</v>
      </c>
    </row>
    <row r="132" spans="1:5" ht="12" customHeight="1">
      <c r="A132" s="196" t="s">
        <v>161</v>
      </c>
      <c r="B132" s="7" t="s">
        <v>347</v>
      </c>
      <c r="C132" s="166"/>
      <c r="D132" s="255"/>
      <c r="E132" s="302">
        <f>C132+D132</f>
        <v>0</v>
      </c>
    </row>
    <row r="133" spans="1:5" ht="12" customHeight="1" thickBot="1">
      <c r="A133" s="205" t="s">
        <v>162</v>
      </c>
      <c r="B133" s="5" t="s">
        <v>395</v>
      </c>
      <c r="C133" s="166"/>
      <c r="D133" s="255"/>
      <c r="E133" s="302">
        <f>C133+D133</f>
        <v>0</v>
      </c>
    </row>
    <row r="134" spans="1:5" ht="12" customHeight="1" thickBot="1">
      <c r="A134" s="25" t="s">
        <v>11</v>
      </c>
      <c r="B134" s="59" t="s">
        <v>340</v>
      </c>
      <c r="C134" s="165">
        <f>+C135+C136+C137+C138+C139+C140</f>
        <v>0</v>
      </c>
      <c r="D134" s="253">
        <f>+D135+D136+D137+D138+D139+D140</f>
        <v>0</v>
      </c>
      <c r="E134" s="101">
        <f>+E135+E136+E137+E138+E139+E140</f>
        <v>0</v>
      </c>
    </row>
    <row r="135" spans="1:5" ht="12" customHeight="1">
      <c r="A135" s="196" t="s">
        <v>56</v>
      </c>
      <c r="B135" s="7" t="s">
        <v>349</v>
      </c>
      <c r="C135" s="166"/>
      <c r="D135" s="255"/>
      <c r="E135" s="302">
        <f aca="true" t="shared" si="6" ref="E135:E140">C135+D135</f>
        <v>0</v>
      </c>
    </row>
    <row r="136" spans="1:5" ht="12" customHeight="1">
      <c r="A136" s="196" t="s">
        <v>57</v>
      </c>
      <c r="B136" s="7" t="s">
        <v>341</v>
      </c>
      <c r="C136" s="166"/>
      <c r="D136" s="255"/>
      <c r="E136" s="302">
        <f t="shared" si="6"/>
        <v>0</v>
      </c>
    </row>
    <row r="137" spans="1:5" ht="12" customHeight="1">
      <c r="A137" s="196" t="s">
        <v>58</v>
      </c>
      <c r="B137" s="7" t="s">
        <v>342</v>
      </c>
      <c r="C137" s="166"/>
      <c r="D137" s="255"/>
      <c r="E137" s="302">
        <f t="shared" si="6"/>
        <v>0</v>
      </c>
    </row>
    <row r="138" spans="1:5" ht="12" customHeight="1">
      <c r="A138" s="196" t="s">
        <v>100</v>
      </c>
      <c r="B138" s="7" t="s">
        <v>394</v>
      </c>
      <c r="C138" s="166"/>
      <c r="D138" s="255"/>
      <c r="E138" s="302">
        <f t="shared" si="6"/>
        <v>0</v>
      </c>
    </row>
    <row r="139" spans="1:5" ht="12" customHeight="1">
      <c r="A139" s="196" t="s">
        <v>101</v>
      </c>
      <c r="B139" s="7" t="s">
        <v>344</v>
      </c>
      <c r="C139" s="166"/>
      <c r="D139" s="255"/>
      <c r="E139" s="302">
        <f t="shared" si="6"/>
        <v>0</v>
      </c>
    </row>
    <row r="140" spans="1:5" s="55" customFormat="1" ht="12" customHeight="1" thickBot="1">
      <c r="A140" s="205" t="s">
        <v>102</v>
      </c>
      <c r="B140" s="5" t="s">
        <v>345</v>
      </c>
      <c r="C140" s="166"/>
      <c r="D140" s="255"/>
      <c r="E140" s="302">
        <f t="shared" si="6"/>
        <v>0</v>
      </c>
    </row>
    <row r="141" spans="1:11" ht="12" customHeight="1" thickBot="1">
      <c r="A141" s="25" t="s">
        <v>12</v>
      </c>
      <c r="B141" s="59" t="s">
        <v>406</v>
      </c>
      <c r="C141" s="171">
        <f>+C142+C143+C145+C146+C144</f>
        <v>30315077</v>
      </c>
      <c r="D141" s="257">
        <f>+D142+D143+D145+D146+D144</f>
        <v>-606844</v>
      </c>
      <c r="E141" s="208">
        <f>+E142+E143+E145+E146+E144</f>
        <v>29708233</v>
      </c>
      <c r="K141" s="100"/>
    </row>
    <row r="142" spans="1:5" ht="12.75">
      <c r="A142" s="196" t="s">
        <v>59</v>
      </c>
      <c r="B142" s="7" t="s">
        <v>266</v>
      </c>
      <c r="C142" s="166"/>
      <c r="D142" s="255"/>
      <c r="E142" s="302">
        <f>C142+D142</f>
        <v>0</v>
      </c>
    </row>
    <row r="143" spans="1:5" ht="12" customHeight="1">
      <c r="A143" s="196" t="s">
        <v>60</v>
      </c>
      <c r="B143" s="7" t="s">
        <v>267</v>
      </c>
      <c r="C143" s="166">
        <v>1789076</v>
      </c>
      <c r="D143" s="255"/>
      <c r="E143" s="302">
        <f>C143+D143</f>
        <v>1789076</v>
      </c>
    </row>
    <row r="144" spans="1:5" ht="12" customHeight="1">
      <c r="A144" s="196" t="s">
        <v>180</v>
      </c>
      <c r="B144" s="7" t="s">
        <v>405</v>
      </c>
      <c r="C144" s="166">
        <v>28526001</v>
      </c>
      <c r="D144" s="255">
        <v>-606844</v>
      </c>
      <c r="E144" s="302">
        <f>C144+D144</f>
        <v>27919157</v>
      </c>
    </row>
    <row r="145" spans="1:5" s="55" customFormat="1" ht="12" customHeight="1">
      <c r="A145" s="196" t="s">
        <v>181</v>
      </c>
      <c r="B145" s="7" t="s">
        <v>354</v>
      </c>
      <c r="C145" s="166"/>
      <c r="D145" s="255"/>
      <c r="E145" s="302">
        <f>C145+D145</f>
        <v>0</v>
      </c>
    </row>
    <row r="146" spans="1:5" s="55" customFormat="1" ht="12" customHeight="1" thickBot="1">
      <c r="A146" s="205" t="s">
        <v>182</v>
      </c>
      <c r="B146" s="5" t="s">
        <v>286</v>
      </c>
      <c r="C146" s="166"/>
      <c r="D146" s="255"/>
      <c r="E146" s="302">
        <f>C146+D146</f>
        <v>0</v>
      </c>
    </row>
    <row r="147" spans="1:5" s="55" customFormat="1" ht="12" customHeight="1" thickBot="1">
      <c r="A147" s="25" t="s">
        <v>13</v>
      </c>
      <c r="B147" s="59" t="s">
        <v>355</v>
      </c>
      <c r="C147" s="245">
        <f>+C148+C149+C150+C151+C152</f>
        <v>0</v>
      </c>
      <c r="D147" s="258">
        <f>+D148+D149+D150+D151+D152</f>
        <v>0</v>
      </c>
      <c r="E147" s="240">
        <f>+E148+E149+E150+E151+E152</f>
        <v>0</v>
      </c>
    </row>
    <row r="148" spans="1:5" s="55" customFormat="1" ht="12" customHeight="1">
      <c r="A148" s="196" t="s">
        <v>61</v>
      </c>
      <c r="B148" s="7" t="s">
        <v>350</v>
      </c>
      <c r="C148" s="166"/>
      <c r="D148" s="255"/>
      <c r="E148" s="302">
        <f aca="true" t="shared" si="7" ref="E148:E154">C148+D148</f>
        <v>0</v>
      </c>
    </row>
    <row r="149" spans="1:5" s="55" customFormat="1" ht="12" customHeight="1">
      <c r="A149" s="196" t="s">
        <v>62</v>
      </c>
      <c r="B149" s="7" t="s">
        <v>357</v>
      </c>
      <c r="C149" s="166"/>
      <c r="D149" s="255"/>
      <c r="E149" s="302">
        <f t="shared" si="7"/>
        <v>0</v>
      </c>
    </row>
    <row r="150" spans="1:5" s="55" customFormat="1" ht="12" customHeight="1">
      <c r="A150" s="196" t="s">
        <v>192</v>
      </c>
      <c r="B150" s="7" t="s">
        <v>352</v>
      </c>
      <c r="C150" s="166"/>
      <c r="D150" s="255"/>
      <c r="E150" s="302">
        <f t="shared" si="7"/>
        <v>0</v>
      </c>
    </row>
    <row r="151" spans="1:5" s="55" customFormat="1" ht="12" customHeight="1">
      <c r="A151" s="196" t="s">
        <v>193</v>
      </c>
      <c r="B151" s="7" t="s">
        <v>397</v>
      </c>
      <c r="C151" s="166"/>
      <c r="D151" s="255"/>
      <c r="E151" s="302">
        <f t="shared" si="7"/>
        <v>0</v>
      </c>
    </row>
    <row r="152" spans="1:5" ht="12.75" customHeight="1" thickBot="1">
      <c r="A152" s="205" t="s">
        <v>356</v>
      </c>
      <c r="B152" s="5" t="s">
        <v>359</v>
      </c>
      <c r="C152" s="168"/>
      <c r="D152" s="256"/>
      <c r="E152" s="303">
        <f t="shared" si="7"/>
        <v>0</v>
      </c>
    </row>
    <row r="153" spans="1:5" ht="12.75" customHeight="1" thickBot="1">
      <c r="A153" s="237" t="s">
        <v>14</v>
      </c>
      <c r="B153" s="59" t="s">
        <v>360</v>
      </c>
      <c r="C153" s="246"/>
      <c r="D153" s="259"/>
      <c r="E153" s="240">
        <f t="shared" si="7"/>
        <v>0</v>
      </c>
    </row>
    <row r="154" spans="1:5" ht="12.75" customHeight="1" thickBot="1">
      <c r="A154" s="237" t="s">
        <v>15</v>
      </c>
      <c r="B154" s="59" t="s">
        <v>361</v>
      </c>
      <c r="C154" s="246"/>
      <c r="D154" s="259"/>
      <c r="E154" s="240">
        <f t="shared" si="7"/>
        <v>0</v>
      </c>
    </row>
    <row r="155" spans="1:5" ht="12" customHeight="1" thickBot="1">
      <c r="A155" s="25" t="s">
        <v>16</v>
      </c>
      <c r="B155" s="59" t="s">
        <v>363</v>
      </c>
      <c r="C155" s="247">
        <f>+C130+C134+C141+C147+C153+C154</f>
        <v>31594653</v>
      </c>
      <c r="D155" s="260">
        <f>+D130+D134+D141+D147+D153+D154</f>
        <v>-599798</v>
      </c>
      <c r="E155" s="241">
        <f>+E130+E134+E141+E147+E153+E154</f>
        <v>30994855</v>
      </c>
    </row>
    <row r="156" spans="1:5" ht="15" customHeight="1" thickBot="1">
      <c r="A156" s="207" t="s">
        <v>17</v>
      </c>
      <c r="B156" s="152" t="s">
        <v>362</v>
      </c>
      <c r="C156" s="247">
        <f>+C129+C155</f>
        <v>206656746</v>
      </c>
      <c r="D156" s="260">
        <f>+D129+D155</f>
        <v>23180853</v>
      </c>
      <c r="E156" s="241">
        <f>+E129+E155</f>
        <v>229837599</v>
      </c>
    </row>
    <row r="157" spans="1:5" ht="13.5" thickBot="1">
      <c r="A157" s="155"/>
      <c r="B157" s="156"/>
      <c r="C157" s="157"/>
      <c r="D157" s="157"/>
      <c r="E157" s="157"/>
    </row>
    <row r="158" spans="1:5" ht="15" customHeight="1" thickBot="1">
      <c r="A158" s="98" t="s">
        <v>398</v>
      </c>
      <c r="B158" s="99"/>
      <c r="C158" s="293">
        <v>12</v>
      </c>
      <c r="D158" s="293">
        <v>0</v>
      </c>
      <c r="E158" s="309">
        <f>C158+D158</f>
        <v>12</v>
      </c>
    </row>
    <row r="159" spans="1:5" ht="14.25" customHeight="1" thickBot="1">
      <c r="A159" s="98" t="s">
        <v>123</v>
      </c>
      <c r="B159" s="99"/>
      <c r="C159" s="293">
        <v>15</v>
      </c>
      <c r="D159" s="293"/>
      <c r="E159" s="309">
        <f>C159+D159</f>
        <v>15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Header>&amp;L1/2018. (II.15.) sz. rendelet</oddHeader>
  </headerFooter>
  <rowBreaks count="2" manualBreakCount="2">
    <brk id="70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="130" zoomScaleNormal="130" zoomScaleSheetLayoutView="100" workbookViewId="0" topLeftCell="A145">
      <selection activeCell="C154" sqref="C154"/>
    </sheetView>
  </sheetViews>
  <sheetFormatPr defaultColWidth="9.25390625" defaultRowHeight="12.75"/>
  <cols>
    <col min="1" max="1" width="16.25390625" style="158" customWidth="1"/>
    <col min="2" max="2" width="62.00390625" style="159" customWidth="1"/>
    <col min="3" max="3" width="14.25390625" style="160" customWidth="1"/>
    <col min="4" max="5" width="14.25390625" style="2" customWidth="1"/>
    <col min="6" max="16384" width="9.25390625" style="2" customWidth="1"/>
  </cols>
  <sheetData>
    <row r="1" spans="1:5" s="1" customFormat="1" ht="16.5" customHeight="1" thickBot="1">
      <c r="A1" s="82"/>
      <c r="B1" s="84"/>
      <c r="E1" s="284" t="s">
        <v>467</v>
      </c>
    </row>
    <row r="2" spans="1:5" s="51" customFormat="1" ht="21" customHeight="1" thickBot="1">
      <c r="A2" s="285" t="s">
        <v>44</v>
      </c>
      <c r="B2" s="381" t="s">
        <v>483</v>
      </c>
      <c r="C2" s="381"/>
      <c r="D2" s="381"/>
      <c r="E2" s="286" t="s">
        <v>38</v>
      </c>
    </row>
    <row r="3" spans="1:5" s="51" customFormat="1" ht="23.25" thickBot="1">
      <c r="A3" s="285" t="s">
        <v>121</v>
      </c>
      <c r="B3" s="381" t="s">
        <v>313</v>
      </c>
      <c r="C3" s="381"/>
      <c r="D3" s="381"/>
      <c r="E3" s="287" t="s">
        <v>42</v>
      </c>
    </row>
    <row r="4" spans="1:5" s="52" customFormat="1" ht="15.75" customHeight="1" thickBot="1">
      <c r="A4" s="85"/>
      <c r="B4" s="85"/>
      <c r="C4" s="86"/>
      <c r="E4" s="86">
        <f>'5.1.1. sz. mell'!E4</f>
        <v>0</v>
      </c>
    </row>
    <row r="5" spans="1:5" ht="26.25" thickBot="1">
      <c r="A5" s="172" t="s">
        <v>122</v>
      </c>
      <c r="B5" s="87" t="s">
        <v>474</v>
      </c>
      <c r="C5" s="359" t="s">
        <v>501</v>
      </c>
      <c r="D5" s="249" t="s">
        <v>502</v>
      </c>
      <c r="E5" s="323" t="s">
        <v>503</v>
      </c>
    </row>
    <row r="6" spans="1:5" s="4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48" customFormat="1" ht="15.75" customHeight="1" thickBot="1">
      <c r="A7" s="378" t="s">
        <v>39</v>
      </c>
      <c r="B7" s="379"/>
      <c r="C7" s="379"/>
      <c r="D7" s="379"/>
      <c r="E7" s="380"/>
    </row>
    <row r="8" spans="1:5" s="48" customFormat="1" ht="12" customHeight="1" thickBot="1">
      <c r="A8" s="25" t="s">
        <v>7</v>
      </c>
      <c r="B8" s="19" t="s">
        <v>145</v>
      </c>
      <c r="C8" s="165">
        <f>+C9+C10+C11+C12+C13+C14</f>
        <v>0</v>
      </c>
      <c r="D8" s="253">
        <f>+D9+D10+D11+D12+D13+D14</f>
        <v>0</v>
      </c>
      <c r="E8" s="101">
        <f>+E9+E10+E11+E12+E13+E14</f>
        <v>0</v>
      </c>
    </row>
    <row r="9" spans="1:5" s="53" customFormat="1" ht="12" customHeight="1">
      <c r="A9" s="196" t="s">
        <v>63</v>
      </c>
      <c r="B9" s="179" t="s">
        <v>146</v>
      </c>
      <c r="C9" s="167"/>
      <c r="D9" s="254"/>
      <c r="E9" s="209">
        <f aca="true" t="shared" si="0" ref="E9:E14">C9+D9</f>
        <v>0</v>
      </c>
    </row>
    <row r="10" spans="1:5" s="54" customFormat="1" ht="12" customHeight="1">
      <c r="A10" s="197" t="s">
        <v>64</v>
      </c>
      <c r="B10" s="180" t="s">
        <v>147</v>
      </c>
      <c r="C10" s="166"/>
      <c r="D10" s="255"/>
      <c r="E10" s="302">
        <f t="shared" si="0"/>
        <v>0</v>
      </c>
    </row>
    <row r="11" spans="1:5" s="54" customFormat="1" ht="12" customHeight="1">
      <c r="A11" s="197" t="s">
        <v>65</v>
      </c>
      <c r="B11" s="180" t="s">
        <v>148</v>
      </c>
      <c r="C11" s="166"/>
      <c r="D11" s="255"/>
      <c r="E11" s="302">
        <f t="shared" si="0"/>
        <v>0</v>
      </c>
    </row>
    <row r="12" spans="1:5" s="54" customFormat="1" ht="12" customHeight="1">
      <c r="A12" s="197" t="s">
        <v>66</v>
      </c>
      <c r="B12" s="180" t="s">
        <v>149</v>
      </c>
      <c r="C12" s="166"/>
      <c r="D12" s="255"/>
      <c r="E12" s="302">
        <f t="shared" si="0"/>
        <v>0</v>
      </c>
    </row>
    <row r="13" spans="1:5" s="54" customFormat="1" ht="12" customHeight="1">
      <c r="A13" s="197" t="s">
        <v>83</v>
      </c>
      <c r="B13" s="180" t="s">
        <v>385</v>
      </c>
      <c r="C13" s="166"/>
      <c r="D13" s="255"/>
      <c r="E13" s="302">
        <f t="shared" si="0"/>
        <v>0</v>
      </c>
    </row>
    <row r="14" spans="1:5" s="53" customFormat="1" ht="12" customHeight="1" thickBot="1">
      <c r="A14" s="198" t="s">
        <v>67</v>
      </c>
      <c r="B14" s="181" t="s">
        <v>323</v>
      </c>
      <c r="C14" s="166"/>
      <c r="D14" s="255"/>
      <c r="E14" s="302">
        <f t="shared" si="0"/>
        <v>0</v>
      </c>
    </row>
    <row r="15" spans="1:5" s="53" customFormat="1" ht="12" customHeight="1" thickBot="1">
      <c r="A15" s="25" t="s">
        <v>8</v>
      </c>
      <c r="B15" s="102" t="s">
        <v>150</v>
      </c>
      <c r="C15" s="165">
        <f>+C16+C17+C18+C19+C20</f>
        <v>0</v>
      </c>
      <c r="D15" s="253">
        <f>+D16+D17+D18+D19+D20</f>
        <v>0</v>
      </c>
      <c r="E15" s="101">
        <f>+E16+E17+E18+E19+E20</f>
        <v>0</v>
      </c>
    </row>
    <row r="16" spans="1:5" s="53" customFormat="1" ht="12" customHeight="1">
      <c r="A16" s="196" t="s">
        <v>69</v>
      </c>
      <c r="B16" s="179" t="s">
        <v>151</v>
      </c>
      <c r="C16" s="167"/>
      <c r="D16" s="254"/>
      <c r="E16" s="209">
        <f aca="true" t="shared" si="1" ref="E16:E21">C16+D16</f>
        <v>0</v>
      </c>
    </row>
    <row r="17" spans="1:5" s="53" customFormat="1" ht="12" customHeight="1">
      <c r="A17" s="197" t="s">
        <v>70</v>
      </c>
      <c r="B17" s="180" t="s">
        <v>152</v>
      </c>
      <c r="C17" s="166"/>
      <c r="D17" s="255"/>
      <c r="E17" s="302">
        <f t="shared" si="1"/>
        <v>0</v>
      </c>
    </row>
    <row r="18" spans="1:5" s="53" customFormat="1" ht="12" customHeight="1">
      <c r="A18" s="197" t="s">
        <v>71</v>
      </c>
      <c r="B18" s="180" t="s">
        <v>315</v>
      </c>
      <c r="C18" s="166"/>
      <c r="D18" s="255"/>
      <c r="E18" s="302">
        <f t="shared" si="1"/>
        <v>0</v>
      </c>
    </row>
    <row r="19" spans="1:5" s="53" customFormat="1" ht="12" customHeight="1">
      <c r="A19" s="197" t="s">
        <v>72</v>
      </c>
      <c r="B19" s="180" t="s">
        <v>316</v>
      </c>
      <c r="C19" s="166"/>
      <c r="D19" s="255"/>
      <c r="E19" s="302">
        <f t="shared" si="1"/>
        <v>0</v>
      </c>
    </row>
    <row r="20" spans="1:5" s="53" customFormat="1" ht="12" customHeight="1">
      <c r="A20" s="197" t="s">
        <v>73</v>
      </c>
      <c r="B20" s="180" t="s">
        <v>153</v>
      </c>
      <c r="C20" s="166"/>
      <c r="D20" s="255"/>
      <c r="E20" s="302">
        <f t="shared" si="1"/>
        <v>0</v>
      </c>
    </row>
    <row r="21" spans="1:5" s="54" customFormat="1" ht="12" customHeight="1" thickBot="1">
      <c r="A21" s="198" t="s">
        <v>79</v>
      </c>
      <c r="B21" s="181" t="s">
        <v>154</v>
      </c>
      <c r="C21" s="168"/>
      <c r="D21" s="256"/>
      <c r="E21" s="303">
        <f t="shared" si="1"/>
        <v>0</v>
      </c>
    </row>
    <row r="22" spans="1:5" s="54" customFormat="1" ht="12" customHeight="1" thickBot="1">
      <c r="A22" s="25" t="s">
        <v>9</v>
      </c>
      <c r="B22" s="19" t="s">
        <v>155</v>
      </c>
      <c r="C22" s="165">
        <f>+C23+C24+C25+C26+C27</f>
        <v>0</v>
      </c>
      <c r="D22" s="253">
        <f>+D23+D24+D25+D26+D27</f>
        <v>0</v>
      </c>
      <c r="E22" s="101">
        <f>+E23+E24+E25+E26+E27</f>
        <v>0</v>
      </c>
    </row>
    <row r="23" spans="1:5" s="54" customFormat="1" ht="12" customHeight="1">
      <c r="A23" s="196" t="s">
        <v>52</v>
      </c>
      <c r="B23" s="179" t="s">
        <v>156</v>
      </c>
      <c r="C23" s="167"/>
      <c r="D23" s="254"/>
      <c r="E23" s="209">
        <f aca="true" t="shared" si="2" ref="E23:E65">C23+D23</f>
        <v>0</v>
      </c>
    </row>
    <row r="24" spans="1:5" s="53" customFormat="1" ht="12" customHeight="1">
      <c r="A24" s="197" t="s">
        <v>53</v>
      </c>
      <c r="B24" s="180" t="s">
        <v>157</v>
      </c>
      <c r="C24" s="166"/>
      <c r="D24" s="255"/>
      <c r="E24" s="302">
        <f t="shared" si="2"/>
        <v>0</v>
      </c>
    </row>
    <row r="25" spans="1:5" s="54" customFormat="1" ht="12" customHeight="1">
      <c r="A25" s="197" t="s">
        <v>54</v>
      </c>
      <c r="B25" s="180" t="s">
        <v>317</v>
      </c>
      <c r="C25" s="166"/>
      <c r="D25" s="255"/>
      <c r="E25" s="302">
        <f t="shared" si="2"/>
        <v>0</v>
      </c>
    </row>
    <row r="26" spans="1:5" s="54" customFormat="1" ht="12" customHeight="1">
      <c r="A26" s="197" t="s">
        <v>55</v>
      </c>
      <c r="B26" s="180" t="s">
        <v>318</v>
      </c>
      <c r="C26" s="166"/>
      <c r="D26" s="255"/>
      <c r="E26" s="302">
        <f t="shared" si="2"/>
        <v>0</v>
      </c>
    </row>
    <row r="27" spans="1:5" s="54" customFormat="1" ht="12" customHeight="1">
      <c r="A27" s="197" t="s">
        <v>96</v>
      </c>
      <c r="B27" s="180" t="s">
        <v>158</v>
      </c>
      <c r="C27" s="166"/>
      <c r="D27" s="255"/>
      <c r="E27" s="302">
        <f t="shared" si="2"/>
        <v>0</v>
      </c>
    </row>
    <row r="28" spans="1:5" s="54" customFormat="1" ht="12" customHeight="1" thickBot="1">
      <c r="A28" s="198" t="s">
        <v>97</v>
      </c>
      <c r="B28" s="181" t="s">
        <v>159</v>
      </c>
      <c r="C28" s="168"/>
      <c r="D28" s="256"/>
      <c r="E28" s="303">
        <f t="shared" si="2"/>
        <v>0</v>
      </c>
    </row>
    <row r="29" spans="1:5" s="54" customFormat="1" ht="12" customHeight="1" thickBot="1">
      <c r="A29" s="25" t="s">
        <v>98</v>
      </c>
      <c r="B29" s="19" t="s">
        <v>461</v>
      </c>
      <c r="C29" s="171">
        <f>+C30+C32+C33+C34+C35+C36+C37</f>
        <v>0</v>
      </c>
      <c r="D29" s="171">
        <f>+D30+D32+D33+D34+D35+D36+D37</f>
        <v>0</v>
      </c>
      <c r="E29" s="208">
        <f>+E30+E32+E33+E34+E35+E36+E37</f>
        <v>0</v>
      </c>
    </row>
    <row r="30" spans="1:5" s="54" customFormat="1" ht="12" customHeight="1">
      <c r="A30" s="196" t="s">
        <v>160</v>
      </c>
      <c r="B30" s="179" t="s">
        <v>454</v>
      </c>
      <c r="C30" s="167"/>
      <c r="D30" s="167"/>
      <c r="E30" s="209">
        <f t="shared" si="2"/>
        <v>0</v>
      </c>
    </row>
    <row r="31" spans="1:5" s="54" customFormat="1" ht="12" customHeight="1">
      <c r="A31" s="196" t="s">
        <v>161</v>
      </c>
      <c r="B31" s="179" t="s">
        <v>479</v>
      </c>
      <c r="C31" s="167"/>
      <c r="D31" s="167"/>
      <c r="E31" s="209"/>
    </row>
    <row r="32" spans="1:5" s="54" customFormat="1" ht="12" customHeight="1">
      <c r="A32" s="197" t="s">
        <v>162</v>
      </c>
      <c r="B32" s="180" t="s">
        <v>455</v>
      </c>
      <c r="C32" s="166"/>
      <c r="D32" s="166"/>
      <c r="E32" s="302">
        <f t="shared" si="2"/>
        <v>0</v>
      </c>
    </row>
    <row r="33" spans="1:5" s="54" customFormat="1" ht="12" customHeight="1">
      <c r="A33" s="197" t="s">
        <v>163</v>
      </c>
      <c r="B33" s="180" t="s">
        <v>456</v>
      </c>
      <c r="C33" s="166"/>
      <c r="D33" s="166"/>
      <c r="E33" s="302">
        <f t="shared" si="2"/>
        <v>0</v>
      </c>
    </row>
    <row r="34" spans="1:5" s="54" customFormat="1" ht="12" customHeight="1">
      <c r="A34" s="197" t="s">
        <v>458</v>
      </c>
      <c r="B34" s="180" t="s">
        <v>457</v>
      </c>
      <c r="C34" s="166"/>
      <c r="D34" s="166"/>
      <c r="E34" s="302">
        <f t="shared" si="2"/>
        <v>0</v>
      </c>
    </row>
    <row r="35" spans="1:5" s="54" customFormat="1" ht="12" customHeight="1">
      <c r="A35" s="197" t="s">
        <v>459</v>
      </c>
      <c r="B35" s="180" t="s">
        <v>164</v>
      </c>
      <c r="C35" s="166"/>
      <c r="D35" s="166"/>
      <c r="E35" s="302">
        <f t="shared" si="2"/>
        <v>0</v>
      </c>
    </row>
    <row r="36" spans="1:5" s="54" customFormat="1" ht="12" customHeight="1">
      <c r="A36" s="197" t="s">
        <v>460</v>
      </c>
      <c r="B36" s="180" t="s">
        <v>165</v>
      </c>
      <c r="C36" s="166"/>
      <c r="D36" s="166"/>
      <c r="E36" s="302">
        <f t="shared" si="2"/>
        <v>0</v>
      </c>
    </row>
    <row r="37" spans="1:5" s="54" customFormat="1" ht="12" customHeight="1" thickBot="1">
      <c r="A37" s="198" t="s">
        <v>480</v>
      </c>
      <c r="B37" s="181" t="s">
        <v>166</v>
      </c>
      <c r="C37" s="168"/>
      <c r="D37" s="168"/>
      <c r="E37" s="303">
        <f t="shared" si="2"/>
        <v>0</v>
      </c>
    </row>
    <row r="38" spans="1:5" s="54" customFormat="1" ht="12" customHeight="1" thickBot="1">
      <c r="A38" s="25" t="s">
        <v>11</v>
      </c>
      <c r="B38" s="19" t="s">
        <v>324</v>
      </c>
      <c r="C38" s="165">
        <f>SUM(C39:C49)</f>
        <v>0</v>
      </c>
      <c r="D38" s="253">
        <f>SUM(D39:D49)</f>
        <v>0</v>
      </c>
      <c r="E38" s="101">
        <f>SUM(E39:E49)</f>
        <v>0</v>
      </c>
    </row>
    <row r="39" spans="1:5" s="54" customFormat="1" ht="12" customHeight="1">
      <c r="A39" s="196" t="s">
        <v>56</v>
      </c>
      <c r="B39" s="179" t="s">
        <v>169</v>
      </c>
      <c r="C39" s="167"/>
      <c r="D39" s="254"/>
      <c r="E39" s="209">
        <f t="shared" si="2"/>
        <v>0</v>
      </c>
    </row>
    <row r="40" spans="1:5" s="54" customFormat="1" ht="12" customHeight="1">
      <c r="A40" s="197" t="s">
        <v>57</v>
      </c>
      <c r="B40" s="180" t="s">
        <v>170</v>
      </c>
      <c r="C40" s="166"/>
      <c r="D40" s="255"/>
      <c r="E40" s="302">
        <f t="shared" si="2"/>
        <v>0</v>
      </c>
    </row>
    <row r="41" spans="1:5" s="54" customFormat="1" ht="12" customHeight="1">
      <c r="A41" s="197" t="s">
        <v>58</v>
      </c>
      <c r="B41" s="180" t="s">
        <v>171</v>
      </c>
      <c r="C41" s="166"/>
      <c r="D41" s="255"/>
      <c r="E41" s="302">
        <f t="shared" si="2"/>
        <v>0</v>
      </c>
    </row>
    <row r="42" spans="1:5" s="54" customFormat="1" ht="12" customHeight="1">
      <c r="A42" s="197" t="s">
        <v>100</v>
      </c>
      <c r="B42" s="180" t="s">
        <v>172</v>
      </c>
      <c r="C42" s="166"/>
      <c r="D42" s="255"/>
      <c r="E42" s="302">
        <f t="shared" si="2"/>
        <v>0</v>
      </c>
    </row>
    <row r="43" spans="1:5" s="54" customFormat="1" ht="12" customHeight="1">
      <c r="A43" s="197" t="s">
        <v>101</v>
      </c>
      <c r="B43" s="180" t="s">
        <v>173</v>
      </c>
      <c r="C43" s="166"/>
      <c r="D43" s="255"/>
      <c r="E43" s="302">
        <f t="shared" si="2"/>
        <v>0</v>
      </c>
    </row>
    <row r="44" spans="1:5" s="54" customFormat="1" ht="12" customHeight="1">
      <c r="A44" s="197" t="s">
        <v>102</v>
      </c>
      <c r="B44" s="180" t="s">
        <v>174</v>
      </c>
      <c r="C44" s="166"/>
      <c r="D44" s="255"/>
      <c r="E44" s="302">
        <f t="shared" si="2"/>
        <v>0</v>
      </c>
    </row>
    <row r="45" spans="1:5" s="54" customFormat="1" ht="12" customHeight="1">
      <c r="A45" s="197" t="s">
        <v>103</v>
      </c>
      <c r="B45" s="180" t="s">
        <v>175</v>
      </c>
      <c r="C45" s="166"/>
      <c r="D45" s="255"/>
      <c r="E45" s="302">
        <f t="shared" si="2"/>
        <v>0</v>
      </c>
    </row>
    <row r="46" spans="1:5" s="54" customFormat="1" ht="12" customHeight="1">
      <c r="A46" s="197" t="s">
        <v>104</v>
      </c>
      <c r="B46" s="180" t="s">
        <v>176</v>
      </c>
      <c r="C46" s="166"/>
      <c r="D46" s="255"/>
      <c r="E46" s="302">
        <f t="shared" si="2"/>
        <v>0</v>
      </c>
    </row>
    <row r="47" spans="1:5" s="54" customFormat="1" ht="12" customHeight="1">
      <c r="A47" s="197" t="s">
        <v>167</v>
      </c>
      <c r="B47" s="180" t="s">
        <v>177</v>
      </c>
      <c r="C47" s="169"/>
      <c r="D47" s="289"/>
      <c r="E47" s="304">
        <f t="shared" si="2"/>
        <v>0</v>
      </c>
    </row>
    <row r="48" spans="1:5" s="54" customFormat="1" ht="12" customHeight="1">
      <c r="A48" s="198" t="s">
        <v>168</v>
      </c>
      <c r="B48" s="181" t="s">
        <v>326</v>
      </c>
      <c r="C48" s="170"/>
      <c r="D48" s="290"/>
      <c r="E48" s="305">
        <f t="shared" si="2"/>
        <v>0</v>
      </c>
    </row>
    <row r="49" spans="1:5" s="54" customFormat="1" ht="12" customHeight="1" thickBot="1">
      <c r="A49" s="198" t="s">
        <v>325</v>
      </c>
      <c r="B49" s="181" t="s">
        <v>178</v>
      </c>
      <c r="C49" s="170"/>
      <c r="D49" s="290"/>
      <c r="E49" s="305">
        <f t="shared" si="2"/>
        <v>0</v>
      </c>
    </row>
    <row r="50" spans="1:5" s="54" customFormat="1" ht="12" customHeight="1" thickBot="1">
      <c r="A50" s="25" t="s">
        <v>12</v>
      </c>
      <c r="B50" s="19" t="s">
        <v>179</v>
      </c>
      <c r="C50" s="165">
        <f>SUM(C51:C55)</f>
        <v>0</v>
      </c>
      <c r="D50" s="253">
        <f>SUM(D51:D55)</f>
        <v>0</v>
      </c>
      <c r="E50" s="101">
        <f>SUM(E51:E55)</f>
        <v>0</v>
      </c>
    </row>
    <row r="51" spans="1:5" s="54" customFormat="1" ht="12" customHeight="1">
      <c r="A51" s="196" t="s">
        <v>59</v>
      </c>
      <c r="B51" s="179" t="s">
        <v>183</v>
      </c>
      <c r="C51" s="221"/>
      <c r="D51" s="291"/>
      <c r="E51" s="306">
        <f t="shared" si="2"/>
        <v>0</v>
      </c>
    </row>
    <row r="52" spans="1:5" s="54" customFormat="1" ht="12" customHeight="1">
      <c r="A52" s="197" t="s">
        <v>60</v>
      </c>
      <c r="B52" s="180" t="s">
        <v>184</v>
      </c>
      <c r="C52" s="169"/>
      <c r="D52" s="289"/>
      <c r="E52" s="304">
        <f t="shared" si="2"/>
        <v>0</v>
      </c>
    </row>
    <row r="53" spans="1:5" s="54" customFormat="1" ht="12" customHeight="1">
      <c r="A53" s="197" t="s">
        <v>180</v>
      </c>
      <c r="B53" s="180" t="s">
        <v>185</v>
      </c>
      <c r="C53" s="169"/>
      <c r="D53" s="289"/>
      <c r="E53" s="304">
        <f t="shared" si="2"/>
        <v>0</v>
      </c>
    </row>
    <row r="54" spans="1:5" s="54" customFormat="1" ht="12" customHeight="1">
      <c r="A54" s="197" t="s">
        <v>181</v>
      </c>
      <c r="B54" s="180" t="s">
        <v>186</v>
      </c>
      <c r="C54" s="169"/>
      <c r="D54" s="289"/>
      <c r="E54" s="304">
        <f t="shared" si="2"/>
        <v>0</v>
      </c>
    </row>
    <row r="55" spans="1:5" s="54" customFormat="1" ht="12" customHeight="1" thickBot="1">
      <c r="A55" s="198" t="s">
        <v>182</v>
      </c>
      <c r="B55" s="181" t="s">
        <v>187</v>
      </c>
      <c r="C55" s="170"/>
      <c r="D55" s="290"/>
      <c r="E55" s="305">
        <f t="shared" si="2"/>
        <v>0</v>
      </c>
    </row>
    <row r="56" spans="1:5" s="54" customFormat="1" ht="12" customHeight="1" thickBot="1">
      <c r="A56" s="25" t="s">
        <v>105</v>
      </c>
      <c r="B56" s="19" t="s">
        <v>188</v>
      </c>
      <c r="C56" s="165">
        <f>SUM(C57:C59)</f>
        <v>0</v>
      </c>
      <c r="D56" s="253">
        <f>SUM(D57:D59)</f>
        <v>0</v>
      </c>
      <c r="E56" s="101">
        <f>SUM(E57:E59)</f>
        <v>0</v>
      </c>
    </row>
    <row r="57" spans="1:5" s="54" customFormat="1" ht="12" customHeight="1">
      <c r="A57" s="196" t="s">
        <v>61</v>
      </c>
      <c r="B57" s="179" t="s">
        <v>189</v>
      </c>
      <c r="C57" s="167"/>
      <c r="D57" s="254"/>
      <c r="E57" s="209">
        <f t="shared" si="2"/>
        <v>0</v>
      </c>
    </row>
    <row r="58" spans="1:5" s="54" customFormat="1" ht="12" customHeight="1">
      <c r="A58" s="197" t="s">
        <v>62</v>
      </c>
      <c r="B58" s="180" t="s">
        <v>319</v>
      </c>
      <c r="C58" s="166"/>
      <c r="D58" s="255"/>
      <c r="E58" s="302">
        <f t="shared" si="2"/>
        <v>0</v>
      </c>
    </row>
    <row r="59" spans="1:5" s="54" customFormat="1" ht="12" customHeight="1">
      <c r="A59" s="197" t="s">
        <v>192</v>
      </c>
      <c r="B59" s="180" t="s">
        <v>190</v>
      </c>
      <c r="C59" s="166"/>
      <c r="D59" s="255"/>
      <c r="E59" s="302">
        <f t="shared" si="2"/>
        <v>0</v>
      </c>
    </row>
    <row r="60" spans="1:5" s="54" customFormat="1" ht="12" customHeight="1" thickBot="1">
      <c r="A60" s="198" t="s">
        <v>193</v>
      </c>
      <c r="B60" s="181" t="s">
        <v>191</v>
      </c>
      <c r="C60" s="168"/>
      <c r="D60" s="256"/>
      <c r="E60" s="303">
        <f t="shared" si="2"/>
        <v>0</v>
      </c>
    </row>
    <row r="61" spans="1:5" s="54" customFormat="1" ht="12" customHeight="1" thickBot="1">
      <c r="A61" s="25" t="s">
        <v>14</v>
      </c>
      <c r="B61" s="102" t="s">
        <v>194</v>
      </c>
      <c r="C61" s="165">
        <f>SUM(C62:C64)</f>
        <v>0</v>
      </c>
      <c r="D61" s="253">
        <f>SUM(D62:D64)</f>
        <v>0</v>
      </c>
      <c r="E61" s="101">
        <f>SUM(E62:E64)</f>
        <v>0</v>
      </c>
    </row>
    <row r="62" spans="1:5" s="54" customFormat="1" ht="12" customHeight="1">
      <c r="A62" s="196" t="s">
        <v>106</v>
      </c>
      <c r="B62" s="179" t="s">
        <v>196</v>
      </c>
      <c r="C62" s="169"/>
      <c r="D62" s="289"/>
      <c r="E62" s="304">
        <f t="shared" si="2"/>
        <v>0</v>
      </c>
    </row>
    <row r="63" spans="1:5" s="54" customFormat="1" ht="12" customHeight="1">
      <c r="A63" s="197" t="s">
        <v>107</v>
      </c>
      <c r="B63" s="180" t="s">
        <v>320</v>
      </c>
      <c r="C63" s="169"/>
      <c r="D63" s="289"/>
      <c r="E63" s="304">
        <f t="shared" si="2"/>
        <v>0</v>
      </c>
    </row>
    <row r="64" spans="1:5" s="54" customFormat="1" ht="12" customHeight="1">
      <c r="A64" s="197" t="s">
        <v>127</v>
      </c>
      <c r="B64" s="180" t="s">
        <v>197</v>
      </c>
      <c r="C64" s="169"/>
      <c r="D64" s="289"/>
      <c r="E64" s="304">
        <f t="shared" si="2"/>
        <v>0</v>
      </c>
    </row>
    <row r="65" spans="1:5" s="54" customFormat="1" ht="12" customHeight="1" thickBot="1">
      <c r="A65" s="198" t="s">
        <v>195</v>
      </c>
      <c r="B65" s="181" t="s">
        <v>198</v>
      </c>
      <c r="C65" s="169"/>
      <c r="D65" s="289"/>
      <c r="E65" s="304">
        <f t="shared" si="2"/>
        <v>0</v>
      </c>
    </row>
    <row r="66" spans="1:5" s="54" customFormat="1" ht="12" customHeight="1" thickBot="1">
      <c r="A66" s="25" t="s">
        <v>15</v>
      </c>
      <c r="B66" s="19" t="s">
        <v>199</v>
      </c>
      <c r="C66" s="171">
        <f>+C8+C15+C22+C29+C38+C50+C56+C61</f>
        <v>0</v>
      </c>
      <c r="D66" s="257">
        <f>+D8+D15+D22+D29+D38+D50+D56+D61</f>
        <v>0</v>
      </c>
      <c r="E66" s="208">
        <f>+E8+E15+E22+E29+E38+E50+E56+E61</f>
        <v>0</v>
      </c>
    </row>
    <row r="67" spans="1:5" s="54" customFormat="1" ht="12" customHeight="1" thickBot="1">
      <c r="A67" s="199" t="s">
        <v>290</v>
      </c>
      <c r="B67" s="102" t="s">
        <v>201</v>
      </c>
      <c r="C67" s="165">
        <f>SUM(C68:C70)</f>
        <v>0</v>
      </c>
      <c r="D67" s="253">
        <f>SUM(D68:D70)</f>
        <v>0</v>
      </c>
      <c r="E67" s="101">
        <f>SUM(E68:E70)</f>
        <v>0</v>
      </c>
    </row>
    <row r="68" spans="1:5" s="54" customFormat="1" ht="12" customHeight="1">
      <c r="A68" s="196" t="s">
        <v>232</v>
      </c>
      <c r="B68" s="179" t="s">
        <v>202</v>
      </c>
      <c r="C68" s="169"/>
      <c r="D68" s="289"/>
      <c r="E68" s="304">
        <f>C68+D68</f>
        <v>0</v>
      </c>
    </row>
    <row r="69" spans="1:5" s="54" customFormat="1" ht="12" customHeight="1">
      <c r="A69" s="197" t="s">
        <v>241</v>
      </c>
      <c r="B69" s="180" t="s">
        <v>203</v>
      </c>
      <c r="C69" s="169"/>
      <c r="D69" s="289"/>
      <c r="E69" s="304">
        <f>C69+D69</f>
        <v>0</v>
      </c>
    </row>
    <row r="70" spans="1:5" s="54" customFormat="1" ht="12" customHeight="1" thickBot="1">
      <c r="A70" s="198" t="s">
        <v>242</v>
      </c>
      <c r="B70" s="182" t="s">
        <v>204</v>
      </c>
      <c r="C70" s="169"/>
      <c r="D70" s="292"/>
      <c r="E70" s="304">
        <f>C70+D70</f>
        <v>0</v>
      </c>
    </row>
    <row r="71" spans="1:5" s="54" customFormat="1" ht="12" customHeight="1" thickBot="1">
      <c r="A71" s="199" t="s">
        <v>205</v>
      </c>
      <c r="B71" s="102" t="s">
        <v>206</v>
      </c>
      <c r="C71" s="165">
        <f>SUM(C72:C75)</f>
        <v>0</v>
      </c>
      <c r="D71" s="165">
        <f>SUM(D72:D75)</f>
        <v>0</v>
      </c>
      <c r="E71" s="101">
        <f>SUM(E72:E75)</f>
        <v>0</v>
      </c>
    </row>
    <row r="72" spans="1:5" s="54" customFormat="1" ht="12" customHeight="1">
      <c r="A72" s="196" t="s">
        <v>84</v>
      </c>
      <c r="B72" s="179" t="s">
        <v>207</v>
      </c>
      <c r="C72" s="169"/>
      <c r="D72" s="169"/>
      <c r="E72" s="304">
        <f>C72+D72</f>
        <v>0</v>
      </c>
    </row>
    <row r="73" spans="1:5" s="54" customFormat="1" ht="12" customHeight="1">
      <c r="A73" s="197" t="s">
        <v>85</v>
      </c>
      <c r="B73" s="180" t="s">
        <v>208</v>
      </c>
      <c r="C73" s="169"/>
      <c r="D73" s="169"/>
      <c r="E73" s="304">
        <f>C73+D73</f>
        <v>0</v>
      </c>
    </row>
    <row r="74" spans="1:5" s="54" customFormat="1" ht="12" customHeight="1">
      <c r="A74" s="197" t="s">
        <v>233</v>
      </c>
      <c r="B74" s="180" t="s">
        <v>209</v>
      </c>
      <c r="C74" s="169"/>
      <c r="D74" s="169"/>
      <c r="E74" s="304">
        <f>C74+D74</f>
        <v>0</v>
      </c>
    </row>
    <row r="75" spans="1:5" s="54" customFormat="1" ht="12" customHeight="1" thickBot="1">
      <c r="A75" s="198" t="s">
        <v>234</v>
      </c>
      <c r="B75" s="181" t="s">
        <v>210</v>
      </c>
      <c r="C75" s="169"/>
      <c r="D75" s="169"/>
      <c r="E75" s="304">
        <f>C75+D75</f>
        <v>0</v>
      </c>
    </row>
    <row r="76" spans="1:5" s="54" customFormat="1" ht="12" customHeight="1" thickBot="1">
      <c r="A76" s="199" t="s">
        <v>211</v>
      </c>
      <c r="B76" s="102" t="s">
        <v>212</v>
      </c>
      <c r="C76" s="165">
        <f>SUM(C77:C78)</f>
        <v>0</v>
      </c>
      <c r="D76" s="165">
        <f>SUM(D77:D78)</f>
        <v>0</v>
      </c>
      <c r="E76" s="101">
        <f>SUM(E77:E78)</f>
        <v>0</v>
      </c>
    </row>
    <row r="77" spans="1:5" s="54" customFormat="1" ht="12" customHeight="1">
      <c r="A77" s="196" t="s">
        <v>235</v>
      </c>
      <c r="B77" s="179" t="s">
        <v>213</v>
      </c>
      <c r="C77" s="169"/>
      <c r="D77" s="169"/>
      <c r="E77" s="304">
        <f>C77+D77</f>
        <v>0</v>
      </c>
    </row>
    <row r="78" spans="1:5" s="54" customFormat="1" ht="12" customHeight="1" thickBot="1">
      <c r="A78" s="198" t="s">
        <v>236</v>
      </c>
      <c r="B78" s="181" t="s">
        <v>214</v>
      </c>
      <c r="C78" s="169"/>
      <c r="D78" s="169"/>
      <c r="E78" s="304">
        <f>C78+D78</f>
        <v>0</v>
      </c>
    </row>
    <row r="79" spans="1:5" s="53" customFormat="1" ht="12" customHeight="1" thickBot="1">
      <c r="A79" s="199" t="s">
        <v>215</v>
      </c>
      <c r="B79" s="102" t="s">
        <v>216</v>
      </c>
      <c r="C79" s="165">
        <f>SUM(C80:C82)</f>
        <v>0</v>
      </c>
      <c r="D79" s="165">
        <f>SUM(D80:D82)</f>
        <v>0</v>
      </c>
      <c r="E79" s="101">
        <f>SUM(E80:E82)</f>
        <v>0</v>
      </c>
    </row>
    <row r="80" spans="1:5" s="54" customFormat="1" ht="12" customHeight="1">
      <c r="A80" s="196" t="s">
        <v>237</v>
      </c>
      <c r="B80" s="179" t="s">
        <v>217</v>
      </c>
      <c r="C80" s="169"/>
      <c r="D80" s="169"/>
      <c r="E80" s="304">
        <f>C80+D80</f>
        <v>0</v>
      </c>
    </row>
    <row r="81" spans="1:5" s="54" customFormat="1" ht="12" customHeight="1">
      <c r="A81" s="197" t="s">
        <v>238</v>
      </c>
      <c r="B81" s="180" t="s">
        <v>218</v>
      </c>
      <c r="C81" s="169"/>
      <c r="D81" s="169"/>
      <c r="E81" s="304">
        <f>C81+D81</f>
        <v>0</v>
      </c>
    </row>
    <row r="82" spans="1:5" s="54" customFormat="1" ht="12" customHeight="1" thickBot="1">
      <c r="A82" s="198" t="s">
        <v>239</v>
      </c>
      <c r="B82" s="181" t="s">
        <v>219</v>
      </c>
      <c r="C82" s="169"/>
      <c r="D82" s="169"/>
      <c r="E82" s="304">
        <f>C82+D82</f>
        <v>0</v>
      </c>
    </row>
    <row r="83" spans="1:5" s="54" customFormat="1" ht="12" customHeight="1" thickBot="1">
      <c r="A83" s="199" t="s">
        <v>220</v>
      </c>
      <c r="B83" s="102" t="s">
        <v>240</v>
      </c>
      <c r="C83" s="165">
        <f>SUM(C84:C87)</f>
        <v>0</v>
      </c>
      <c r="D83" s="165">
        <f>SUM(D84:D87)</f>
        <v>0</v>
      </c>
      <c r="E83" s="101">
        <f>SUM(E84:E87)</f>
        <v>0</v>
      </c>
    </row>
    <row r="84" spans="1:5" s="54" customFormat="1" ht="12" customHeight="1">
      <c r="A84" s="200" t="s">
        <v>221</v>
      </c>
      <c r="B84" s="179" t="s">
        <v>222</v>
      </c>
      <c r="C84" s="169"/>
      <c r="D84" s="169"/>
      <c r="E84" s="304">
        <f aca="true" t="shared" si="3" ref="E84:E89">C84+D84</f>
        <v>0</v>
      </c>
    </row>
    <row r="85" spans="1:5" s="54" customFormat="1" ht="12" customHeight="1">
      <c r="A85" s="201" t="s">
        <v>223</v>
      </c>
      <c r="B85" s="180" t="s">
        <v>224</v>
      </c>
      <c r="C85" s="169"/>
      <c r="D85" s="169"/>
      <c r="E85" s="304">
        <f t="shared" si="3"/>
        <v>0</v>
      </c>
    </row>
    <row r="86" spans="1:5" s="54" customFormat="1" ht="12" customHeight="1">
      <c r="A86" s="201" t="s">
        <v>225</v>
      </c>
      <c r="B86" s="180" t="s">
        <v>226</v>
      </c>
      <c r="C86" s="169"/>
      <c r="D86" s="169"/>
      <c r="E86" s="304">
        <f t="shared" si="3"/>
        <v>0</v>
      </c>
    </row>
    <row r="87" spans="1:5" s="53" customFormat="1" ht="12" customHeight="1" thickBot="1">
      <c r="A87" s="202" t="s">
        <v>227</v>
      </c>
      <c r="B87" s="181" t="s">
        <v>228</v>
      </c>
      <c r="C87" s="169"/>
      <c r="D87" s="169"/>
      <c r="E87" s="304">
        <f t="shared" si="3"/>
        <v>0</v>
      </c>
    </row>
    <row r="88" spans="1:5" s="53" customFormat="1" ht="12" customHeight="1" thickBot="1">
      <c r="A88" s="199" t="s">
        <v>229</v>
      </c>
      <c r="B88" s="102" t="s">
        <v>365</v>
      </c>
      <c r="C88" s="224"/>
      <c r="D88" s="224"/>
      <c r="E88" s="101">
        <f t="shared" si="3"/>
        <v>0</v>
      </c>
    </row>
    <row r="89" spans="1:5" s="53" customFormat="1" ht="12" customHeight="1" thickBot="1">
      <c r="A89" s="199" t="s">
        <v>386</v>
      </c>
      <c r="B89" s="102" t="s">
        <v>230</v>
      </c>
      <c r="C89" s="224"/>
      <c r="D89" s="224"/>
      <c r="E89" s="101">
        <f t="shared" si="3"/>
        <v>0</v>
      </c>
    </row>
    <row r="90" spans="1:5" s="53" customFormat="1" ht="12" customHeight="1" thickBot="1">
      <c r="A90" s="199" t="s">
        <v>387</v>
      </c>
      <c r="B90" s="186" t="s">
        <v>368</v>
      </c>
      <c r="C90" s="171">
        <f>+C67+C71+C76+C79+C83+C89+C88</f>
        <v>0</v>
      </c>
      <c r="D90" s="171">
        <f>+D67+D71+D76+D79+D83+D89+D88</f>
        <v>0</v>
      </c>
      <c r="E90" s="208">
        <f>+E67+E71+E76+E79+E83+E89+E88</f>
        <v>0</v>
      </c>
    </row>
    <row r="91" spans="1:5" s="53" customFormat="1" ht="12" customHeight="1" thickBot="1">
      <c r="A91" s="203" t="s">
        <v>388</v>
      </c>
      <c r="B91" s="187" t="s">
        <v>389</v>
      </c>
      <c r="C91" s="171">
        <f>+C66+C90</f>
        <v>0</v>
      </c>
      <c r="D91" s="171">
        <f>+D66+D90</f>
        <v>0</v>
      </c>
      <c r="E91" s="208">
        <f>+E66+E90</f>
        <v>0</v>
      </c>
    </row>
    <row r="92" spans="1:3" s="54" customFormat="1" ht="15" customHeight="1" thickBot="1">
      <c r="A92" s="91"/>
      <c r="B92" s="92"/>
      <c r="C92" s="147"/>
    </row>
    <row r="93" spans="1:5" s="48" customFormat="1" ht="16.5" customHeight="1" thickBot="1">
      <c r="A93" s="378" t="s">
        <v>40</v>
      </c>
      <c r="B93" s="379"/>
      <c r="C93" s="379"/>
      <c r="D93" s="379"/>
      <c r="E93" s="380"/>
    </row>
    <row r="94" spans="1:5" s="55" customFormat="1" ht="12" customHeight="1" thickBot="1">
      <c r="A94" s="173" t="s">
        <v>7</v>
      </c>
      <c r="B94" s="24" t="s">
        <v>393</v>
      </c>
      <c r="C94" s="164">
        <f>+C95+C96+C97+C98+C99+C112</f>
        <v>4110000</v>
      </c>
      <c r="D94" s="164">
        <f>+D95+D96+D97+D98+D99+D112</f>
        <v>0</v>
      </c>
      <c r="E94" s="238">
        <f>+E95+E96+E97+E98+E99+E112</f>
        <v>4110000</v>
      </c>
    </row>
    <row r="95" spans="1:5" ht="12" customHeight="1">
      <c r="A95" s="204" t="s">
        <v>63</v>
      </c>
      <c r="B95" s="8" t="s">
        <v>36</v>
      </c>
      <c r="C95" s="242"/>
      <c r="D95" s="242"/>
      <c r="E95" s="307">
        <f aca="true" t="shared" si="4" ref="E95:E114">C95+D95</f>
        <v>0</v>
      </c>
    </row>
    <row r="96" spans="1:5" ht="12" customHeight="1">
      <c r="A96" s="197" t="s">
        <v>64</v>
      </c>
      <c r="B96" s="6" t="s">
        <v>108</v>
      </c>
      <c r="C96" s="166"/>
      <c r="D96" s="166"/>
      <c r="E96" s="302">
        <f t="shared" si="4"/>
        <v>0</v>
      </c>
    </row>
    <row r="97" spans="1:5" ht="12" customHeight="1">
      <c r="A97" s="197" t="s">
        <v>65</v>
      </c>
      <c r="B97" s="6" t="s">
        <v>82</v>
      </c>
      <c r="C97" s="168">
        <v>730000</v>
      </c>
      <c r="D97" s="166"/>
      <c r="E97" s="303">
        <f t="shared" si="4"/>
        <v>730000</v>
      </c>
    </row>
    <row r="98" spans="1:5" ht="12" customHeight="1">
      <c r="A98" s="197" t="s">
        <v>66</v>
      </c>
      <c r="B98" s="9" t="s">
        <v>109</v>
      </c>
      <c r="C98" s="168"/>
      <c r="D98" s="256"/>
      <c r="E98" s="303">
        <f t="shared" si="4"/>
        <v>0</v>
      </c>
    </row>
    <row r="99" spans="1:5" ht="12" customHeight="1">
      <c r="A99" s="197" t="s">
        <v>74</v>
      </c>
      <c r="B99" s="17" t="s">
        <v>110</v>
      </c>
      <c r="C99" s="168">
        <v>3380000</v>
      </c>
      <c r="D99" s="256"/>
      <c r="E99" s="303">
        <f t="shared" si="4"/>
        <v>3380000</v>
      </c>
    </row>
    <row r="100" spans="1:5" ht="12" customHeight="1">
      <c r="A100" s="197" t="s">
        <v>67</v>
      </c>
      <c r="B100" s="6" t="s">
        <v>390</v>
      </c>
      <c r="C100" s="168"/>
      <c r="D100" s="256"/>
      <c r="E100" s="303">
        <f t="shared" si="4"/>
        <v>0</v>
      </c>
    </row>
    <row r="101" spans="1:5" ht="12" customHeight="1">
      <c r="A101" s="197" t="s">
        <v>68</v>
      </c>
      <c r="B101" s="65" t="s">
        <v>331</v>
      </c>
      <c r="C101" s="168"/>
      <c r="D101" s="256"/>
      <c r="E101" s="303">
        <f t="shared" si="4"/>
        <v>0</v>
      </c>
    </row>
    <row r="102" spans="1:5" ht="12" customHeight="1">
      <c r="A102" s="197" t="s">
        <v>75</v>
      </c>
      <c r="B102" s="65" t="s">
        <v>330</v>
      </c>
      <c r="C102" s="168"/>
      <c r="D102" s="256"/>
      <c r="E102" s="303">
        <f t="shared" si="4"/>
        <v>0</v>
      </c>
    </row>
    <row r="103" spans="1:5" ht="12" customHeight="1">
      <c r="A103" s="197" t="s">
        <v>76</v>
      </c>
      <c r="B103" s="65" t="s">
        <v>246</v>
      </c>
      <c r="C103" s="168"/>
      <c r="D103" s="256"/>
      <c r="E103" s="303">
        <f t="shared" si="4"/>
        <v>0</v>
      </c>
    </row>
    <row r="104" spans="1:5" ht="12" customHeight="1">
      <c r="A104" s="197" t="s">
        <v>77</v>
      </c>
      <c r="B104" s="66" t="s">
        <v>247</v>
      </c>
      <c r="C104" s="168"/>
      <c r="D104" s="256"/>
      <c r="E104" s="303">
        <f t="shared" si="4"/>
        <v>0</v>
      </c>
    </row>
    <row r="105" spans="1:5" ht="12" customHeight="1">
      <c r="A105" s="197" t="s">
        <v>78</v>
      </c>
      <c r="B105" s="66" t="s">
        <v>248</v>
      </c>
      <c r="C105" s="168"/>
      <c r="D105" s="256"/>
      <c r="E105" s="303">
        <f t="shared" si="4"/>
        <v>0</v>
      </c>
    </row>
    <row r="106" spans="1:5" ht="12" customHeight="1">
      <c r="A106" s="197" t="s">
        <v>80</v>
      </c>
      <c r="B106" s="65" t="s">
        <v>249</v>
      </c>
      <c r="C106" s="168"/>
      <c r="D106" s="256"/>
      <c r="E106" s="303">
        <f t="shared" si="4"/>
        <v>0</v>
      </c>
    </row>
    <row r="107" spans="1:5" ht="12" customHeight="1">
      <c r="A107" s="197" t="s">
        <v>111</v>
      </c>
      <c r="B107" s="65" t="s">
        <v>250</v>
      </c>
      <c r="C107" s="168"/>
      <c r="D107" s="256"/>
      <c r="E107" s="303">
        <f t="shared" si="4"/>
        <v>0</v>
      </c>
    </row>
    <row r="108" spans="1:5" ht="12" customHeight="1">
      <c r="A108" s="197" t="s">
        <v>244</v>
      </c>
      <c r="B108" s="66" t="s">
        <v>251</v>
      </c>
      <c r="C108" s="166"/>
      <c r="D108" s="256"/>
      <c r="E108" s="303">
        <f t="shared" si="4"/>
        <v>0</v>
      </c>
    </row>
    <row r="109" spans="1:5" ht="12" customHeight="1">
      <c r="A109" s="205" t="s">
        <v>245</v>
      </c>
      <c r="B109" s="67" t="s">
        <v>252</v>
      </c>
      <c r="C109" s="168"/>
      <c r="D109" s="256"/>
      <c r="E109" s="303">
        <f t="shared" si="4"/>
        <v>0</v>
      </c>
    </row>
    <row r="110" spans="1:5" ht="12" customHeight="1">
      <c r="A110" s="197" t="s">
        <v>328</v>
      </c>
      <c r="B110" s="67" t="s">
        <v>253</v>
      </c>
      <c r="C110" s="168"/>
      <c r="D110" s="256"/>
      <c r="E110" s="303">
        <f t="shared" si="4"/>
        <v>0</v>
      </c>
    </row>
    <row r="111" spans="1:5" ht="12" customHeight="1">
      <c r="A111" s="197" t="s">
        <v>329</v>
      </c>
      <c r="B111" s="66" t="s">
        <v>254</v>
      </c>
      <c r="C111" s="166">
        <v>3380000</v>
      </c>
      <c r="D111" s="255"/>
      <c r="E111" s="302">
        <f t="shared" si="4"/>
        <v>3380000</v>
      </c>
    </row>
    <row r="112" spans="1:5" ht="12" customHeight="1">
      <c r="A112" s="197" t="s">
        <v>333</v>
      </c>
      <c r="B112" s="9" t="s">
        <v>37</v>
      </c>
      <c r="C112" s="166"/>
      <c r="D112" s="255"/>
      <c r="E112" s="302">
        <f t="shared" si="4"/>
        <v>0</v>
      </c>
    </row>
    <row r="113" spans="1:5" ht="12" customHeight="1">
      <c r="A113" s="198" t="s">
        <v>334</v>
      </c>
      <c r="B113" s="6" t="s">
        <v>391</v>
      </c>
      <c r="C113" s="168"/>
      <c r="D113" s="256"/>
      <c r="E113" s="303">
        <f t="shared" si="4"/>
        <v>0</v>
      </c>
    </row>
    <row r="114" spans="1:5" ht="12" customHeight="1" thickBot="1">
      <c r="A114" s="206" t="s">
        <v>335</v>
      </c>
      <c r="B114" s="68" t="s">
        <v>392</v>
      </c>
      <c r="C114" s="243"/>
      <c r="D114" s="294"/>
      <c r="E114" s="308">
        <f t="shared" si="4"/>
        <v>0</v>
      </c>
    </row>
    <row r="115" spans="1:5" ht="12" customHeight="1" thickBot="1">
      <c r="A115" s="25" t="s">
        <v>8</v>
      </c>
      <c r="B115" s="23" t="s">
        <v>255</v>
      </c>
      <c r="C115" s="165">
        <f>+C116+C118+C120</f>
        <v>0</v>
      </c>
      <c r="D115" s="253">
        <f>+D116+D118+D120</f>
        <v>0</v>
      </c>
      <c r="E115" s="101">
        <f>+E116+E118+E120</f>
        <v>0</v>
      </c>
    </row>
    <row r="116" spans="1:5" ht="12" customHeight="1">
      <c r="A116" s="196" t="s">
        <v>69</v>
      </c>
      <c r="B116" s="6" t="s">
        <v>126</v>
      </c>
      <c r="C116" s="167"/>
      <c r="D116" s="254"/>
      <c r="E116" s="209">
        <f aca="true" t="shared" si="5" ref="E116:E128">C116+D116</f>
        <v>0</v>
      </c>
    </row>
    <row r="117" spans="1:5" ht="12" customHeight="1">
      <c r="A117" s="196" t="s">
        <v>70</v>
      </c>
      <c r="B117" s="10" t="s">
        <v>259</v>
      </c>
      <c r="C117" s="167"/>
      <c r="D117" s="254"/>
      <c r="E117" s="209">
        <f t="shared" si="5"/>
        <v>0</v>
      </c>
    </row>
    <row r="118" spans="1:5" ht="12" customHeight="1">
      <c r="A118" s="196" t="s">
        <v>71</v>
      </c>
      <c r="B118" s="10" t="s">
        <v>112</v>
      </c>
      <c r="C118" s="166"/>
      <c r="D118" s="255"/>
      <c r="E118" s="302">
        <f t="shared" si="5"/>
        <v>0</v>
      </c>
    </row>
    <row r="119" spans="1:5" ht="12" customHeight="1">
      <c r="A119" s="196" t="s">
        <v>72</v>
      </c>
      <c r="B119" s="10" t="s">
        <v>260</v>
      </c>
      <c r="C119" s="166"/>
      <c r="D119" s="255"/>
      <c r="E119" s="302">
        <f t="shared" si="5"/>
        <v>0</v>
      </c>
    </row>
    <row r="120" spans="1:5" ht="12" customHeight="1">
      <c r="A120" s="196" t="s">
        <v>73</v>
      </c>
      <c r="B120" s="104" t="s">
        <v>128</v>
      </c>
      <c r="C120" s="166"/>
      <c r="D120" s="255"/>
      <c r="E120" s="302">
        <f t="shared" si="5"/>
        <v>0</v>
      </c>
    </row>
    <row r="121" spans="1:5" ht="12" customHeight="1">
      <c r="A121" s="196" t="s">
        <v>79</v>
      </c>
      <c r="B121" s="103" t="s">
        <v>321</v>
      </c>
      <c r="C121" s="166"/>
      <c r="D121" s="255"/>
      <c r="E121" s="302">
        <f t="shared" si="5"/>
        <v>0</v>
      </c>
    </row>
    <row r="122" spans="1:5" ht="12" customHeight="1">
      <c r="A122" s="196" t="s">
        <v>81</v>
      </c>
      <c r="B122" s="175" t="s">
        <v>265</v>
      </c>
      <c r="C122" s="166"/>
      <c r="D122" s="255"/>
      <c r="E122" s="302">
        <f t="shared" si="5"/>
        <v>0</v>
      </c>
    </row>
    <row r="123" spans="1:5" ht="12" customHeight="1">
      <c r="A123" s="196" t="s">
        <v>113</v>
      </c>
      <c r="B123" s="66" t="s">
        <v>248</v>
      </c>
      <c r="C123" s="166"/>
      <c r="D123" s="255"/>
      <c r="E123" s="302">
        <f t="shared" si="5"/>
        <v>0</v>
      </c>
    </row>
    <row r="124" spans="1:5" ht="12" customHeight="1">
      <c r="A124" s="196" t="s">
        <v>114</v>
      </c>
      <c r="B124" s="66" t="s">
        <v>264</v>
      </c>
      <c r="C124" s="166"/>
      <c r="D124" s="255"/>
      <c r="E124" s="302">
        <f t="shared" si="5"/>
        <v>0</v>
      </c>
    </row>
    <row r="125" spans="1:5" ht="12" customHeight="1">
      <c r="A125" s="196" t="s">
        <v>115</v>
      </c>
      <c r="B125" s="66" t="s">
        <v>263</v>
      </c>
      <c r="C125" s="166"/>
      <c r="D125" s="255"/>
      <c r="E125" s="302">
        <f t="shared" si="5"/>
        <v>0</v>
      </c>
    </row>
    <row r="126" spans="1:5" ht="12" customHeight="1">
      <c r="A126" s="196" t="s">
        <v>256</v>
      </c>
      <c r="B126" s="66" t="s">
        <v>251</v>
      </c>
      <c r="C126" s="166"/>
      <c r="D126" s="255"/>
      <c r="E126" s="302">
        <f t="shared" si="5"/>
        <v>0</v>
      </c>
    </row>
    <row r="127" spans="1:5" ht="12" customHeight="1">
      <c r="A127" s="196" t="s">
        <v>257</v>
      </c>
      <c r="B127" s="66" t="s">
        <v>262</v>
      </c>
      <c r="C127" s="166"/>
      <c r="D127" s="255"/>
      <c r="E127" s="302">
        <f t="shared" si="5"/>
        <v>0</v>
      </c>
    </row>
    <row r="128" spans="1:5" ht="12" customHeight="1" thickBot="1">
      <c r="A128" s="205" t="s">
        <v>258</v>
      </c>
      <c r="B128" s="66" t="s">
        <v>261</v>
      </c>
      <c r="C128" s="168"/>
      <c r="D128" s="256"/>
      <c r="E128" s="303">
        <f t="shared" si="5"/>
        <v>0</v>
      </c>
    </row>
    <row r="129" spans="1:5" ht="12" customHeight="1" thickBot="1">
      <c r="A129" s="25" t="s">
        <v>9</v>
      </c>
      <c r="B129" s="59" t="s">
        <v>338</v>
      </c>
      <c r="C129" s="165">
        <f>+C94+C115</f>
        <v>4110000</v>
      </c>
      <c r="D129" s="253">
        <f>+D94+D115</f>
        <v>0</v>
      </c>
      <c r="E129" s="101">
        <f>+E94+E115</f>
        <v>4110000</v>
      </c>
    </row>
    <row r="130" spans="1:5" ht="12" customHeight="1" thickBot="1">
      <c r="A130" s="25" t="s">
        <v>10</v>
      </c>
      <c r="B130" s="59" t="s">
        <v>339</v>
      </c>
      <c r="C130" s="165">
        <f>+C131+C132+C133</f>
        <v>0</v>
      </c>
      <c r="D130" s="253">
        <f>+D131+D132+D133</f>
        <v>0</v>
      </c>
      <c r="E130" s="101">
        <f>+E131+E132+E133</f>
        <v>0</v>
      </c>
    </row>
    <row r="131" spans="1:5" s="55" customFormat="1" ht="12" customHeight="1">
      <c r="A131" s="196" t="s">
        <v>160</v>
      </c>
      <c r="B131" s="7" t="s">
        <v>396</v>
      </c>
      <c r="C131" s="166"/>
      <c r="D131" s="255"/>
      <c r="E131" s="302">
        <f>C131+D131</f>
        <v>0</v>
      </c>
    </row>
    <row r="132" spans="1:5" ht="12" customHeight="1">
      <c r="A132" s="196" t="s">
        <v>161</v>
      </c>
      <c r="B132" s="7" t="s">
        <v>347</v>
      </c>
      <c r="C132" s="166"/>
      <c r="D132" s="255"/>
      <c r="E132" s="302">
        <f>C132+D132</f>
        <v>0</v>
      </c>
    </row>
    <row r="133" spans="1:5" ht="12" customHeight="1" thickBot="1">
      <c r="A133" s="205" t="s">
        <v>162</v>
      </c>
      <c r="B133" s="5" t="s">
        <v>395</v>
      </c>
      <c r="C133" s="166"/>
      <c r="D133" s="255"/>
      <c r="E133" s="302">
        <f>C133+D133</f>
        <v>0</v>
      </c>
    </row>
    <row r="134" spans="1:5" ht="12" customHeight="1" thickBot="1">
      <c r="A134" s="25" t="s">
        <v>11</v>
      </c>
      <c r="B134" s="59" t="s">
        <v>340</v>
      </c>
      <c r="C134" s="165">
        <f>+C135+C136+C137+C138+C139+C140</f>
        <v>0</v>
      </c>
      <c r="D134" s="253">
        <f>+D135+D136+D137+D138+D139+D140</f>
        <v>0</v>
      </c>
      <c r="E134" s="101">
        <f>+E135+E136+E137+E138+E139+E140</f>
        <v>0</v>
      </c>
    </row>
    <row r="135" spans="1:5" ht="12" customHeight="1">
      <c r="A135" s="196" t="s">
        <v>56</v>
      </c>
      <c r="B135" s="7" t="s">
        <v>349</v>
      </c>
      <c r="C135" s="166"/>
      <c r="D135" s="255"/>
      <c r="E135" s="302">
        <f aca="true" t="shared" si="6" ref="E135:E140">C135+D135</f>
        <v>0</v>
      </c>
    </row>
    <row r="136" spans="1:5" ht="12" customHeight="1">
      <c r="A136" s="196" t="s">
        <v>57</v>
      </c>
      <c r="B136" s="7" t="s">
        <v>341</v>
      </c>
      <c r="C136" s="166"/>
      <c r="D136" s="255"/>
      <c r="E136" s="302">
        <f t="shared" si="6"/>
        <v>0</v>
      </c>
    </row>
    <row r="137" spans="1:5" ht="12" customHeight="1">
      <c r="A137" s="196" t="s">
        <v>58</v>
      </c>
      <c r="B137" s="7" t="s">
        <v>342</v>
      </c>
      <c r="C137" s="166"/>
      <c r="D137" s="255"/>
      <c r="E137" s="302">
        <f t="shared" si="6"/>
        <v>0</v>
      </c>
    </row>
    <row r="138" spans="1:5" ht="12" customHeight="1">
      <c r="A138" s="196" t="s">
        <v>100</v>
      </c>
      <c r="B138" s="7" t="s">
        <v>394</v>
      </c>
      <c r="C138" s="166"/>
      <c r="D138" s="255"/>
      <c r="E138" s="302">
        <f t="shared" si="6"/>
        <v>0</v>
      </c>
    </row>
    <row r="139" spans="1:5" ht="12" customHeight="1">
      <c r="A139" s="196" t="s">
        <v>101</v>
      </c>
      <c r="B139" s="7" t="s">
        <v>344</v>
      </c>
      <c r="C139" s="166"/>
      <c r="D139" s="255"/>
      <c r="E139" s="302">
        <f t="shared" si="6"/>
        <v>0</v>
      </c>
    </row>
    <row r="140" spans="1:5" s="55" customFormat="1" ht="12" customHeight="1" thickBot="1">
      <c r="A140" s="205" t="s">
        <v>102</v>
      </c>
      <c r="B140" s="5" t="s">
        <v>345</v>
      </c>
      <c r="C140" s="166"/>
      <c r="D140" s="255"/>
      <c r="E140" s="302">
        <f t="shared" si="6"/>
        <v>0</v>
      </c>
    </row>
    <row r="141" spans="1:11" ht="12" customHeight="1" thickBot="1">
      <c r="A141" s="25" t="s">
        <v>12</v>
      </c>
      <c r="B141" s="59" t="s">
        <v>406</v>
      </c>
      <c r="C141" s="171">
        <f>+C142+C143+C145+C146+C144</f>
        <v>0</v>
      </c>
      <c r="D141" s="257">
        <f>+D142+D143+D145+D146+D144</f>
        <v>0</v>
      </c>
      <c r="E141" s="208">
        <f>+E142+E143+E145+E146+E144</f>
        <v>0</v>
      </c>
      <c r="K141" s="100"/>
    </row>
    <row r="142" spans="1:5" ht="12.75">
      <c r="A142" s="196" t="s">
        <v>59</v>
      </c>
      <c r="B142" s="7" t="s">
        <v>266</v>
      </c>
      <c r="C142" s="166"/>
      <c r="D142" s="255"/>
      <c r="E142" s="302">
        <f>C142+D142</f>
        <v>0</v>
      </c>
    </row>
    <row r="143" spans="1:5" ht="12" customHeight="1">
      <c r="A143" s="196" t="s">
        <v>60</v>
      </c>
      <c r="B143" s="7" t="s">
        <v>267</v>
      </c>
      <c r="C143" s="166"/>
      <c r="D143" s="255"/>
      <c r="E143" s="302">
        <f>C143+D143</f>
        <v>0</v>
      </c>
    </row>
    <row r="144" spans="1:5" ht="12" customHeight="1">
      <c r="A144" s="196" t="s">
        <v>180</v>
      </c>
      <c r="B144" s="7" t="s">
        <v>405</v>
      </c>
      <c r="C144" s="166"/>
      <c r="D144" s="255"/>
      <c r="E144" s="302">
        <f>C144+D144</f>
        <v>0</v>
      </c>
    </row>
    <row r="145" spans="1:5" s="55" customFormat="1" ht="12" customHeight="1">
      <c r="A145" s="196" t="s">
        <v>181</v>
      </c>
      <c r="B145" s="7" t="s">
        <v>354</v>
      </c>
      <c r="C145" s="166"/>
      <c r="D145" s="255"/>
      <c r="E145" s="302">
        <f>C145+D145</f>
        <v>0</v>
      </c>
    </row>
    <row r="146" spans="1:5" s="55" customFormat="1" ht="12" customHeight="1" thickBot="1">
      <c r="A146" s="205" t="s">
        <v>182</v>
      </c>
      <c r="B146" s="5" t="s">
        <v>286</v>
      </c>
      <c r="C146" s="166"/>
      <c r="D146" s="255"/>
      <c r="E146" s="302">
        <f>C146+D146</f>
        <v>0</v>
      </c>
    </row>
    <row r="147" spans="1:5" s="55" customFormat="1" ht="12" customHeight="1" thickBot="1">
      <c r="A147" s="25" t="s">
        <v>13</v>
      </c>
      <c r="B147" s="59" t="s">
        <v>355</v>
      </c>
      <c r="C147" s="245">
        <f>+C148+C149+C150+C151+C152</f>
        <v>0</v>
      </c>
      <c r="D147" s="258">
        <f>+D148+D149+D150+D151+D152</f>
        <v>0</v>
      </c>
      <c r="E147" s="240">
        <f>+E148+E149+E150+E151+E152</f>
        <v>0</v>
      </c>
    </row>
    <row r="148" spans="1:5" s="55" customFormat="1" ht="12" customHeight="1">
      <c r="A148" s="196" t="s">
        <v>61</v>
      </c>
      <c r="B148" s="7" t="s">
        <v>350</v>
      </c>
      <c r="C148" s="166"/>
      <c r="D148" s="255"/>
      <c r="E148" s="302">
        <f aca="true" t="shared" si="7" ref="E148:E154">C148+D148</f>
        <v>0</v>
      </c>
    </row>
    <row r="149" spans="1:5" s="55" customFormat="1" ht="12" customHeight="1">
      <c r="A149" s="196" t="s">
        <v>62</v>
      </c>
      <c r="B149" s="7" t="s">
        <v>357</v>
      </c>
      <c r="C149" s="166"/>
      <c r="D149" s="255"/>
      <c r="E149" s="302">
        <f t="shared" si="7"/>
        <v>0</v>
      </c>
    </row>
    <row r="150" spans="1:5" s="55" customFormat="1" ht="12" customHeight="1">
      <c r="A150" s="196" t="s">
        <v>192</v>
      </c>
      <c r="B150" s="7" t="s">
        <v>352</v>
      </c>
      <c r="C150" s="166"/>
      <c r="D150" s="255"/>
      <c r="E150" s="302">
        <f t="shared" si="7"/>
        <v>0</v>
      </c>
    </row>
    <row r="151" spans="1:5" s="55" customFormat="1" ht="12" customHeight="1">
      <c r="A151" s="196" t="s">
        <v>193</v>
      </c>
      <c r="B151" s="7" t="s">
        <v>397</v>
      </c>
      <c r="C151" s="166"/>
      <c r="D151" s="255"/>
      <c r="E151" s="302">
        <f t="shared" si="7"/>
        <v>0</v>
      </c>
    </row>
    <row r="152" spans="1:5" ht="12.75" customHeight="1" thickBot="1">
      <c r="A152" s="205" t="s">
        <v>356</v>
      </c>
      <c r="B152" s="5" t="s">
        <v>359</v>
      </c>
      <c r="C152" s="168"/>
      <c r="D152" s="256"/>
      <c r="E152" s="303">
        <f t="shared" si="7"/>
        <v>0</v>
      </c>
    </row>
    <row r="153" spans="1:5" ht="12.75" customHeight="1" thickBot="1">
      <c r="A153" s="237" t="s">
        <v>14</v>
      </c>
      <c r="B153" s="59" t="s">
        <v>360</v>
      </c>
      <c r="C153" s="246"/>
      <c r="D153" s="259"/>
      <c r="E153" s="240">
        <f t="shared" si="7"/>
        <v>0</v>
      </c>
    </row>
    <row r="154" spans="1:5" ht="12.75" customHeight="1" thickBot="1">
      <c r="A154" s="237" t="s">
        <v>15</v>
      </c>
      <c r="B154" s="59" t="s">
        <v>361</v>
      </c>
      <c r="C154" s="246"/>
      <c r="D154" s="259"/>
      <c r="E154" s="240">
        <f t="shared" si="7"/>
        <v>0</v>
      </c>
    </row>
    <row r="155" spans="1:5" ht="12" customHeight="1" thickBot="1">
      <c r="A155" s="25" t="s">
        <v>16</v>
      </c>
      <c r="B155" s="59" t="s">
        <v>363</v>
      </c>
      <c r="C155" s="247">
        <f>+C130+C134+C141+C147+C153+C154</f>
        <v>0</v>
      </c>
      <c r="D155" s="260">
        <f>+D130+D134+D141+D147+D153+D154</f>
        <v>0</v>
      </c>
      <c r="E155" s="241">
        <f>+E130+E134+E141+E147+E153+E154</f>
        <v>0</v>
      </c>
    </row>
    <row r="156" spans="1:5" ht="15" customHeight="1" thickBot="1">
      <c r="A156" s="207" t="s">
        <v>17</v>
      </c>
      <c r="B156" s="152" t="s">
        <v>362</v>
      </c>
      <c r="C156" s="247">
        <f>+C129+C155</f>
        <v>4110000</v>
      </c>
      <c r="D156" s="260">
        <f>+D129+D155</f>
        <v>0</v>
      </c>
      <c r="E156" s="241">
        <f>+E129+E155</f>
        <v>4110000</v>
      </c>
    </row>
    <row r="157" spans="1:5" ht="13.5" thickBot="1">
      <c r="A157" s="155"/>
      <c r="B157" s="156"/>
      <c r="C157" s="157"/>
      <c r="D157" s="157"/>
      <c r="E157" s="157"/>
    </row>
    <row r="158" spans="1:5" ht="15" customHeight="1" thickBot="1">
      <c r="A158" s="98" t="s">
        <v>398</v>
      </c>
      <c r="B158" s="99"/>
      <c r="C158" s="293">
        <v>0</v>
      </c>
      <c r="D158" s="293">
        <v>0</v>
      </c>
      <c r="E158" s="309">
        <f>C158+D158</f>
        <v>0</v>
      </c>
    </row>
    <row r="159" spans="1:5" ht="14.25" customHeight="1" thickBot="1">
      <c r="A159" s="98" t="s">
        <v>123</v>
      </c>
      <c r="B159" s="99"/>
      <c r="C159" s="293">
        <v>0</v>
      </c>
      <c r="D159" s="293">
        <v>0</v>
      </c>
      <c r="E159" s="309">
        <f>C159+D159</f>
        <v>0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headerFooter alignWithMargins="0">
    <oddHeader>&amp;L1/2018. (II.15.) sz. rendelet</oddHeader>
  </headerFooter>
  <rowBreaks count="2" manualBreakCount="2">
    <brk id="70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58">
      <selection activeCell="C65" sqref="C65"/>
    </sheetView>
  </sheetViews>
  <sheetFormatPr defaultColWidth="9.2539062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25390625" style="97" customWidth="1"/>
  </cols>
  <sheetData>
    <row r="1" spans="1:5" s="83" customFormat="1" ht="15.75" thickBot="1">
      <c r="A1" s="82"/>
      <c r="B1" s="84"/>
      <c r="C1" s="1"/>
      <c r="D1" s="1"/>
      <c r="E1" s="284" t="s">
        <v>468</v>
      </c>
    </row>
    <row r="2" spans="1:5" s="216" customFormat="1" ht="25.5" customHeight="1" thickBot="1">
      <c r="A2" s="75" t="s">
        <v>431</v>
      </c>
      <c r="B2" s="382" t="s">
        <v>484</v>
      </c>
      <c r="C2" s="383"/>
      <c r="D2" s="384"/>
      <c r="E2" s="296" t="s">
        <v>43</v>
      </c>
    </row>
    <row r="3" spans="1:5" s="216" customFormat="1" ht="23.25" thickBot="1">
      <c r="A3" s="75" t="s">
        <v>121</v>
      </c>
      <c r="B3" s="382" t="s">
        <v>294</v>
      </c>
      <c r="C3" s="383"/>
      <c r="D3" s="384"/>
      <c r="E3" s="296" t="s">
        <v>38</v>
      </c>
    </row>
    <row r="4" spans="1:5" s="217" customFormat="1" ht="15.75" customHeight="1" thickBot="1">
      <c r="A4" s="85"/>
      <c r="B4" s="85"/>
      <c r="C4" s="86"/>
      <c r="D4" s="52"/>
      <c r="E4" s="86"/>
    </row>
    <row r="5" spans="1:5" ht="26.25" thickBot="1">
      <c r="A5" s="172" t="s">
        <v>122</v>
      </c>
      <c r="B5" s="87" t="s">
        <v>474</v>
      </c>
      <c r="C5" s="359" t="s">
        <v>501</v>
      </c>
      <c r="D5" s="249" t="s">
        <v>502</v>
      </c>
      <c r="E5" s="324" t="str">
        <f>+CONCATENATE(LEFT(ÖSSZEFÜGGÉSEK!A7,4),"",CHAR(10),"Módosítás utáni")</f>
        <v>
Módosítás utáni</v>
      </c>
    </row>
    <row r="6" spans="1:5" s="21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218" customFormat="1" ht="15.75" customHeight="1" thickBot="1">
      <c r="A7" s="378" t="s">
        <v>39</v>
      </c>
      <c r="B7" s="379"/>
      <c r="C7" s="379"/>
      <c r="D7" s="379"/>
      <c r="E7" s="380"/>
    </row>
    <row r="8" spans="1:5" s="151" customFormat="1" ht="12" customHeight="1" thickBot="1">
      <c r="A8" s="76" t="s">
        <v>7</v>
      </c>
      <c r="B8" s="88" t="s">
        <v>399</v>
      </c>
      <c r="C8" s="112">
        <f>SUM(C9:C19)</f>
        <v>0</v>
      </c>
      <c r="D8" s="112">
        <f>SUM(D9:D19)</f>
        <v>0</v>
      </c>
      <c r="E8" s="146">
        <f>SUM(E9:E19)</f>
        <v>0</v>
      </c>
    </row>
    <row r="9" spans="1:5" s="151" customFormat="1" ht="12" customHeight="1">
      <c r="A9" s="211" t="s">
        <v>63</v>
      </c>
      <c r="B9" s="8" t="s">
        <v>169</v>
      </c>
      <c r="C9" s="273"/>
      <c r="D9" s="273"/>
      <c r="E9" s="325">
        <f>C9+D9</f>
        <v>0</v>
      </c>
    </row>
    <row r="10" spans="1:5" s="151" customFormat="1" ht="12" customHeight="1">
      <c r="A10" s="212" t="s">
        <v>64</v>
      </c>
      <c r="B10" s="6" t="s">
        <v>170</v>
      </c>
      <c r="C10" s="109"/>
      <c r="D10" s="264"/>
      <c r="E10" s="319">
        <f aca="true" t="shared" si="0" ref="E10:E25">C10+D10</f>
        <v>0</v>
      </c>
    </row>
    <row r="11" spans="1:5" s="151" customFormat="1" ht="12" customHeight="1">
      <c r="A11" s="212" t="s">
        <v>65</v>
      </c>
      <c r="B11" s="6" t="s">
        <v>171</v>
      </c>
      <c r="C11" s="109"/>
      <c r="D11" s="264"/>
      <c r="E11" s="319">
        <f t="shared" si="0"/>
        <v>0</v>
      </c>
    </row>
    <row r="12" spans="1:5" s="151" customFormat="1" ht="12" customHeight="1">
      <c r="A12" s="212" t="s">
        <v>66</v>
      </c>
      <c r="B12" s="6" t="s">
        <v>172</v>
      </c>
      <c r="C12" s="109"/>
      <c r="D12" s="264"/>
      <c r="E12" s="319">
        <f t="shared" si="0"/>
        <v>0</v>
      </c>
    </row>
    <row r="13" spans="1:5" s="151" customFormat="1" ht="12" customHeight="1">
      <c r="A13" s="212" t="s">
        <v>83</v>
      </c>
      <c r="B13" s="6" t="s">
        <v>173</v>
      </c>
      <c r="C13" s="109"/>
      <c r="D13" s="264"/>
      <c r="E13" s="319">
        <f t="shared" si="0"/>
        <v>0</v>
      </c>
    </row>
    <row r="14" spans="1:5" s="151" customFormat="1" ht="12" customHeight="1">
      <c r="A14" s="212" t="s">
        <v>67</v>
      </c>
      <c r="B14" s="6" t="s">
        <v>295</v>
      </c>
      <c r="C14" s="109"/>
      <c r="D14" s="264"/>
      <c r="E14" s="319">
        <f t="shared" si="0"/>
        <v>0</v>
      </c>
    </row>
    <row r="15" spans="1:5" s="151" customFormat="1" ht="12" customHeight="1">
      <c r="A15" s="212" t="s">
        <v>68</v>
      </c>
      <c r="B15" s="5" t="s">
        <v>296</v>
      </c>
      <c r="C15" s="109"/>
      <c r="D15" s="264"/>
      <c r="E15" s="319">
        <f t="shared" si="0"/>
        <v>0</v>
      </c>
    </row>
    <row r="16" spans="1:5" s="151" customFormat="1" ht="12" customHeight="1">
      <c r="A16" s="212" t="s">
        <v>75</v>
      </c>
      <c r="B16" s="6" t="s">
        <v>176</v>
      </c>
      <c r="C16" s="271"/>
      <c r="D16" s="300"/>
      <c r="E16" s="320">
        <f t="shared" si="0"/>
        <v>0</v>
      </c>
    </row>
    <row r="17" spans="1:5" s="219" customFormat="1" ht="12" customHeight="1">
      <c r="A17" s="212" t="s">
        <v>76</v>
      </c>
      <c r="B17" s="6" t="s">
        <v>177</v>
      </c>
      <c r="C17" s="109"/>
      <c r="D17" s="264"/>
      <c r="E17" s="319">
        <f t="shared" si="0"/>
        <v>0</v>
      </c>
    </row>
    <row r="18" spans="1:5" s="219" customFormat="1" ht="12" customHeight="1">
      <c r="A18" s="212" t="s">
        <v>77</v>
      </c>
      <c r="B18" s="6" t="s">
        <v>326</v>
      </c>
      <c r="C18" s="111"/>
      <c r="D18" s="265"/>
      <c r="E18" s="326">
        <f t="shared" si="0"/>
        <v>0</v>
      </c>
    </row>
    <row r="19" spans="1:5" s="219" customFormat="1" ht="12" customHeight="1" thickBot="1">
      <c r="A19" s="212" t="s">
        <v>78</v>
      </c>
      <c r="B19" s="5" t="s">
        <v>178</v>
      </c>
      <c r="C19" s="111"/>
      <c r="D19" s="265"/>
      <c r="E19" s="326">
        <f t="shared" si="0"/>
        <v>0</v>
      </c>
    </row>
    <row r="20" spans="1:5" s="151" customFormat="1" ht="12" customHeight="1" thickBot="1">
      <c r="A20" s="76" t="s">
        <v>8</v>
      </c>
      <c r="B20" s="88" t="s">
        <v>297</v>
      </c>
      <c r="C20" s="112">
        <f>SUM(C21:C23)</f>
        <v>0</v>
      </c>
      <c r="D20" s="266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151</v>
      </c>
      <c r="C21" s="109"/>
      <c r="D21" s="264"/>
      <c r="E21" s="319">
        <f t="shared" si="0"/>
        <v>0</v>
      </c>
    </row>
    <row r="22" spans="1:5" s="219" customFormat="1" ht="12" customHeight="1">
      <c r="A22" s="212" t="s">
        <v>70</v>
      </c>
      <c r="B22" s="6" t="s">
        <v>298</v>
      </c>
      <c r="C22" s="109"/>
      <c r="D22" s="264"/>
      <c r="E22" s="319">
        <f t="shared" si="0"/>
        <v>0</v>
      </c>
    </row>
    <row r="23" spans="1:5" s="219" customFormat="1" ht="12" customHeight="1">
      <c r="A23" s="212" t="s">
        <v>71</v>
      </c>
      <c r="B23" s="6" t="s">
        <v>299</v>
      </c>
      <c r="C23" s="109"/>
      <c r="D23" s="264"/>
      <c r="E23" s="319">
        <f t="shared" si="0"/>
        <v>0</v>
      </c>
    </row>
    <row r="24" spans="1:5" s="219" customFormat="1" ht="12" customHeight="1" thickBot="1">
      <c r="A24" s="212" t="s">
        <v>72</v>
      </c>
      <c r="B24" s="6" t="s">
        <v>401</v>
      </c>
      <c r="C24" s="109"/>
      <c r="D24" s="264"/>
      <c r="E24" s="319">
        <f t="shared" si="0"/>
        <v>0</v>
      </c>
    </row>
    <row r="25" spans="1:5" s="219" customFormat="1" ht="12" customHeight="1" thickBot="1">
      <c r="A25" s="78" t="s">
        <v>9</v>
      </c>
      <c r="B25" s="59" t="s">
        <v>99</v>
      </c>
      <c r="C25" s="297"/>
      <c r="D25" s="299"/>
      <c r="E25" s="146">
        <f t="shared" si="0"/>
        <v>0</v>
      </c>
    </row>
    <row r="26" spans="1:5" s="219" customFormat="1" ht="12" customHeight="1" thickBot="1">
      <c r="A26" s="78" t="s">
        <v>10</v>
      </c>
      <c r="B26" s="59" t="s">
        <v>300</v>
      </c>
      <c r="C26" s="112">
        <f>+C27+C28</f>
        <v>0</v>
      </c>
      <c r="D26" s="266">
        <f>+D27+D28</f>
        <v>0</v>
      </c>
      <c r="E26" s="146">
        <f>+E27+E28+E29</f>
        <v>0</v>
      </c>
    </row>
    <row r="27" spans="1:5" s="219" customFormat="1" ht="12" customHeight="1">
      <c r="A27" s="213" t="s">
        <v>160</v>
      </c>
      <c r="B27" s="214" t="s">
        <v>298</v>
      </c>
      <c r="C27" s="272"/>
      <c r="D27" s="61"/>
      <c r="E27" s="321">
        <f>C27+D27</f>
        <v>0</v>
      </c>
    </row>
    <row r="28" spans="1:5" s="219" customFormat="1" ht="12" customHeight="1">
      <c r="A28" s="213" t="s">
        <v>161</v>
      </c>
      <c r="B28" s="215" t="s">
        <v>301</v>
      </c>
      <c r="C28" s="113"/>
      <c r="D28" s="267"/>
      <c r="E28" s="319">
        <f>C28+D28</f>
        <v>0</v>
      </c>
    </row>
    <row r="29" spans="1:5" s="219" customFormat="1" ht="12" customHeight="1" thickBot="1">
      <c r="A29" s="212" t="s">
        <v>162</v>
      </c>
      <c r="B29" s="64" t="s">
        <v>402</v>
      </c>
      <c r="C29" s="50"/>
      <c r="D29" s="328"/>
      <c r="E29" s="326">
        <f>C29+D29</f>
        <v>0</v>
      </c>
    </row>
    <row r="30" spans="1:5" s="219" customFormat="1" ht="12" customHeight="1" thickBot="1">
      <c r="A30" s="78" t="s">
        <v>11</v>
      </c>
      <c r="B30" s="59" t="s">
        <v>302</v>
      </c>
      <c r="C30" s="112">
        <f>+C31+C32+C33</f>
        <v>0</v>
      </c>
      <c r="D30" s="112">
        <f>+D31+D32+D33</f>
        <v>0</v>
      </c>
      <c r="E30" s="329">
        <f>C30+D30</f>
        <v>0</v>
      </c>
    </row>
    <row r="31" spans="1:5" s="219" customFormat="1" ht="12" customHeight="1">
      <c r="A31" s="213" t="s">
        <v>56</v>
      </c>
      <c r="B31" s="214" t="s">
        <v>183</v>
      </c>
      <c r="C31" s="272"/>
      <c r="D31" s="61"/>
      <c r="E31" s="330">
        <f>+E32+E33+E34</f>
        <v>0</v>
      </c>
    </row>
    <row r="32" spans="1:5" s="219" customFormat="1" ht="12" customHeight="1">
      <c r="A32" s="213" t="s">
        <v>57</v>
      </c>
      <c r="B32" s="215" t="s">
        <v>184</v>
      </c>
      <c r="C32" s="113"/>
      <c r="D32" s="267"/>
      <c r="E32" s="321">
        <f>C32+D32</f>
        <v>0</v>
      </c>
    </row>
    <row r="33" spans="1:5" s="219" customFormat="1" ht="12" customHeight="1" thickBot="1">
      <c r="A33" s="212" t="s">
        <v>58</v>
      </c>
      <c r="B33" s="64" t="s">
        <v>185</v>
      </c>
      <c r="C33" s="50"/>
      <c r="D33" s="301"/>
      <c r="E33" s="316">
        <f>C33+D33</f>
        <v>0</v>
      </c>
    </row>
    <row r="34" spans="1:5" s="151" customFormat="1" ht="12" customHeight="1" thickBot="1">
      <c r="A34" s="78" t="s">
        <v>12</v>
      </c>
      <c r="B34" s="59" t="s">
        <v>271</v>
      </c>
      <c r="C34" s="297"/>
      <c r="D34" s="299"/>
      <c r="E34" s="331">
        <f>C34+D34</f>
        <v>0</v>
      </c>
    </row>
    <row r="35" spans="1:5" s="151" customFormat="1" ht="12" customHeight="1" thickBot="1">
      <c r="A35" s="78" t="s">
        <v>13</v>
      </c>
      <c r="B35" s="59" t="s">
        <v>303</v>
      </c>
      <c r="C35" s="297"/>
      <c r="D35" s="299"/>
      <c r="E35" s="146">
        <f>C35+D35</f>
        <v>0</v>
      </c>
    </row>
    <row r="36" spans="1:5" s="151" customFormat="1" ht="12" customHeight="1" thickBot="1">
      <c r="A36" s="76" t="s">
        <v>14</v>
      </c>
      <c r="B36" s="59" t="s">
        <v>403</v>
      </c>
      <c r="C36" s="112">
        <f>+C8+C20+C25+C26+C30+C34+C35</f>
        <v>0</v>
      </c>
      <c r="D36" s="266">
        <f>+D8+D20+D25+D26+D30+D34+D35</f>
        <v>0</v>
      </c>
      <c r="E36" s="146">
        <f>C36+D36</f>
        <v>0</v>
      </c>
    </row>
    <row r="37" spans="1:5" s="151" customFormat="1" ht="12" customHeight="1" thickBot="1">
      <c r="A37" s="89" t="s">
        <v>15</v>
      </c>
      <c r="B37" s="59" t="s">
        <v>304</v>
      </c>
      <c r="C37" s="112">
        <f>+C38+C39+C40</f>
        <v>32192151</v>
      </c>
      <c r="D37" s="266">
        <f>+D38+D39+D40</f>
        <v>-606844</v>
      </c>
      <c r="E37" s="266">
        <f>+E38+E39+E40</f>
        <v>31585307</v>
      </c>
    </row>
    <row r="38" spans="1:5" s="151" customFormat="1" ht="12" customHeight="1">
      <c r="A38" s="213" t="s">
        <v>305</v>
      </c>
      <c r="B38" s="214" t="s">
        <v>133</v>
      </c>
      <c r="C38" s="272">
        <v>3666150</v>
      </c>
      <c r="D38" s="61"/>
      <c r="E38" s="316">
        <f>C38+D38</f>
        <v>3666150</v>
      </c>
    </row>
    <row r="39" spans="1:5" s="151" customFormat="1" ht="12" customHeight="1">
      <c r="A39" s="213" t="s">
        <v>306</v>
      </c>
      <c r="B39" s="215" t="s">
        <v>2</v>
      </c>
      <c r="C39" s="113"/>
      <c r="D39" s="267"/>
      <c r="E39" s="321">
        <f>C39+D39</f>
        <v>0</v>
      </c>
    </row>
    <row r="40" spans="1:5" s="219" customFormat="1" ht="12" customHeight="1" thickBot="1">
      <c r="A40" s="212" t="s">
        <v>307</v>
      </c>
      <c r="B40" s="64" t="s">
        <v>308</v>
      </c>
      <c r="C40" s="50">
        <v>28526001</v>
      </c>
      <c r="D40" s="301">
        <v>-606844</v>
      </c>
      <c r="E40" s="316">
        <f>C40+D40</f>
        <v>27919157</v>
      </c>
    </row>
    <row r="41" spans="1:5" s="219" customFormat="1" ht="15" customHeight="1" thickBot="1">
      <c r="A41" s="89" t="s">
        <v>16</v>
      </c>
      <c r="B41" s="90" t="s">
        <v>309</v>
      </c>
      <c r="C41" s="298">
        <f>+C36+C37</f>
        <v>32192151</v>
      </c>
      <c r="D41" s="295">
        <f>+D36+D37</f>
        <v>-606844</v>
      </c>
      <c r="E41" s="338">
        <f>C41+D41</f>
        <v>31585307</v>
      </c>
    </row>
    <row r="42" spans="1:5" s="219" customFormat="1" ht="15" customHeight="1">
      <c r="A42" s="91"/>
      <c r="B42" s="92"/>
      <c r="C42" s="147"/>
      <c r="E42" s="327"/>
    </row>
    <row r="43" spans="1:3" ht="13.5" thickBot="1">
      <c r="A43" s="93"/>
      <c r="B43" s="94"/>
      <c r="C43" s="148"/>
    </row>
    <row r="44" spans="1:5" s="218" customFormat="1" ht="16.5" customHeight="1" thickBot="1">
      <c r="A44" s="378" t="s">
        <v>40</v>
      </c>
      <c r="B44" s="379"/>
      <c r="C44" s="379"/>
      <c r="D44" s="379"/>
      <c r="E44" s="380"/>
    </row>
    <row r="45" spans="1:5" s="220" customFormat="1" ht="12" customHeight="1" thickBot="1">
      <c r="A45" s="78" t="s">
        <v>7</v>
      </c>
      <c r="B45" s="59" t="s">
        <v>310</v>
      </c>
      <c r="C45" s="112">
        <f>SUM(C46:C50)</f>
        <v>27983680</v>
      </c>
      <c r="D45" s="266">
        <f>SUM(D46:D50)</f>
        <v>1077300</v>
      </c>
      <c r="E45" s="146">
        <f>SUM(E46:E50)</f>
        <v>29060980</v>
      </c>
    </row>
    <row r="46" spans="1:5" ht="12" customHeight="1">
      <c r="A46" s="212" t="s">
        <v>63</v>
      </c>
      <c r="B46" s="7" t="s">
        <v>36</v>
      </c>
      <c r="C46" s="272">
        <v>19530300</v>
      </c>
      <c r="D46" s="61">
        <v>287300</v>
      </c>
      <c r="E46" s="321">
        <f>C46+D46</f>
        <v>19817600</v>
      </c>
    </row>
    <row r="47" spans="1:5" ht="12" customHeight="1">
      <c r="A47" s="212" t="s">
        <v>64</v>
      </c>
      <c r="B47" s="6" t="s">
        <v>108</v>
      </c>
      <c r="C47" s="49">
        <v>4530380</v>
      </c>
      <c r="D47" s="62">
        <v>15000</v>
      </c>
      <c r="E47" s="317">
        <f>C47+D47</f>
        <v>4545380</v>
      </c>
    </row>
    <row r="48" spans="1:5" ht="12" customHeight="1">
      <c r="A48" s="212" t="s">
        <v>65</v>
      </c>
      <c r="B48" s="6" t="s">
        <v>82</v>
      </c>
      <c r="C48" s="49">
        <v>3923000</v>
      </c>
      <c r="D48" s="62">
        <v>775000</v>
      </c>
      <c r="E48" s="317">
        <f>C48+D48</f>
        <v>4698000</v>
      </c>
    </row>
    <row r="49" spans="1:5" ht="12" customHeight="1">
      <c r="A49" s="212" t="s">
        <v>66</v>
      </c>
      <c r="B49" s="6" t="s">
        <v>109</v>
      </c>
      <c r="C49" s="49"/>
      <c r="D49" s="62"/>
      <c r="E49" s="317">
        <f>C49+D49</f>
        <v>0</v>
      </c>
    </row>
    <row r="50" spans="1:5" ht="12" customHeight="1" thickBot="1">
      <c r="A50" s="212" t="s">
        <v>83</v>
      </c>
      <c r="B50" s="6" t="s">
        <v>110</v>
      </c>
      <c r="C50" s="49"/>
      <c r="D50" s="62"/>
      <c r="E50" s="317">
        <f>C50+D50</f>
        <v>0</v>
      </c>
    </row>
    <row r="51" spans="1:5" ht="12" customHeight="1" thickBot="1">
      <c r="A51" s="78" t="s">
        <v>8</v>
      </c>
      <c r="B51" s="59" t="s">
        <v>311</v>
      </c>
      <c r="C51" s="112">
        <f>SUM(C52:C54)</f>
        <v>4208471</v>
      </c>
      <c r="D51" s="266">
        <f>SUM(D52:D54)</f>
        <v>-1684144</v>
      </c>
      <c r="E51" s="146">
        <f>SUM(E52:E54)</f>
        <v>2524327</v>
      </c>
    </row>
    <row r="52" spans="1:5" s="220" customFormat="1" ht="12" customHeight="1">
      <c r="A52" s="212" t="s">
        <v>69</v>
      </c>
      <c r="B52" s="7" t="s">
        <v>126</v>
      </c>
      <c r="C52" s="272">
        <v>4208471</v>
      </c>
      <c r="D52" s="61">
        <v>-1946144</v>
      </c>
      <c r="E52" s="321">
        <f>C52+D52</f>
        <v>2262327</v>
      </c>
    </row>
    <row r="53" spans="1:5" ht="12" customHeight="1">
      <c r="A53" s="212" t="s">
        <v>70</v>
      </c>
      <c r="B53" s="6" t="s">
        <v>112</v>
      </c>
      <c r="C53" s="49"/>
      <c r="D53" s="62">
        <v>262000</v>
      </c>
      <c r="E53" s="317">
        <f>C53+D53</f>
        <v>262000</v>
      </c>
    </row>
    <row r="54" spans="1:5" ht="12" customHeight="1">
      <c r="A54" s="212" t="s">
        <v>71</v>
      </c>
      <c r="B54" s="6" t="s">
        <v>41</v>
      </c>
      <c r="C54" s="49"/>
      <c r="D54" s="62"/>
      <c r="E54" s="317">
        <f>C54+D54</f>
        <v>0</v>
      </c>
    </row>
    <row r="55" spans="1:5" ht="12" customHeight="1" thickBot="1">
      <c r="A55" s="212" t="s">
        <v>72</v>
      </c>
      <c r="B55" s="6" t="s">
        <v>400</v>
      </c>
      <c r="C55" s="49"/>
      <c r="D55" s="62"/>
      <c r="E55" s="317">
        <f>C55+D55</f>
        <v>0</v>
      </c>
    </row>
    <row r="56" spans="1:5" ht="15" customHeight="1" thickBot="1">
      <c r="A56" s="78" t="s">
        <v>9</v>
      </c>
      <c r="B56" s="59" t="s">
        <v>4</v>
      </c>
      <c r="C56" s="297"/>
      <c r="D56" s="299"/>
      <c r="E56" s="146">
        <f>C56+D56</f>
        <v>0</v>
      </c>
    </row>
    <row r="57" spans="1:5" ht="13.5" thickBot="1">
      <c r="A57" s="78" t="s">
        <v>10</v>
      </c>
      <c r="B57" s="95" t="s">
        <v>404</v>
      </c>
      <c r="C57" s="298">
        <f>+C45+C51+C56</f>
        <v>32192151</v>
      </c>
      <c r="D57" s="295">
        <f>+D45+D51+D56</f>
        <v>-606844</v>
      </c>
      <c r="E57" s="149">
        <f>+E45+E51+E56</f>
        <v>31585307</v>
      </c>
    </row>
    <row r="58" spans="3:5" ht="15" customHeight="1" thickBot="1">
      <c r="C58" s="150"/>
      <c r="E58" s="150"/>
    </row>
    <row r="59" spans="1:5" ht="14.25" customHeight="1" thickBot="1">
      <c r="A59" s="98" t="s">
        <v>398</v>
      </c>
      <c r="B59" s="99"/>
      <c r="C59" s="293">
        <v>6</v>
      </c>
      <c r="D59" s="293">
        <v>0</v>
      </c>
      <c r="E59" s="309">
        <f>C59+D59</f>
        <v>6</v>
      </c>
    </row>
    <row r="60" spans="1:5" ht="13.5" thickBot="1">
      <c r="A60" s="98" t="s">
        <v>123</v>
      </c>
      <c r="B60" s="99"/>
      <c r="C60" s="293">
        <v>0</v>
      </c>
      <c r="D60" s="293">
        <v>0</v>
      </c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&amp;L1/2018. (II.15.) sz. rendelet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13" sqref="C13"/>
    </sheetView>
  </sheetViews>
  <sheetFormatPr defaultColWidth="9.2539062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25390625" style="97" customWidth="1"/>
  </cols>
  <sheetData>
    <row r="1" spans="1:5" s="83" customFormat="1" ht="15.75" thickBot="1">
      <c r="A1" s="82"/>
      <c r="B1" s="84"/>
      <c r="C1" s="1"/>
      <c r="D1" s="1"/>
      <c r="E1" s="284" t="s">
        <v>469</v>
      </c>
    </row>
    <row r="2" spans="1:5" s="216" customFormat="1" ht="25.5" customHeight="1" thickBot="1">
      <c r="A2" s="75" t="s">
        <v>431</v>
      </c>
      <c r="B2" s="382" t="s">
        <v>484</v>
      </c>
      <c r="C2" s="383"/>
      <c r="D2" s="384"/>
      <c r="E2" s="296" t="s">
        <v>43</v>
      </c>
    </row>
    <row r="3" spans="1:5" s="216" customFormat="1" ht="23.25" thickBot="1">
      <c r="A3" s="75" t="s">
        <v>121</v>
      </c>
      <c r="B3" s="382" t="s">
        <v>312</v>
      </c>
      <c r="C3" s="383"/>
      <c r="D3" s="384"/>
      <c r="E3" s="296" t="s">
        <v>42</v>
      </c>
    </row>
    <row r="4" spans="1:5" s="217" customFormat="1" ht="15.75" customHeight="1" thickBot="1">
      <c r="A4" s="85"/>
      <c r="B4" s="85"/>
      <c r="C4" s="86"/>
      <c r="D4" s="52"/>
      <c r="E4" s="86">
        <f>'5.3. sz. mell'!E4</f>
        <v>0</v>
      </c>
    </row>
    <row r="5" spans="1:5" ht="26.25" thickBot="1">
      <c r="A5" s="172" t="s">
        <v>122</v>
      </c>
      <c r="B5" s="87" t="s">
        <v>474</v>
      </c>
      <c r="C5" s="251" t="s">
        <v>501</v>
      </c>
      <c r="D5" s="249" t="s">
        <v>502</v>
      </c>
      <c r="E5" s="324" t="str">
        <f>+CONCATENATE(LEFT(ÖSSZEFÜGGÉSEK!A7,4),"",CHAR(10),"Módosítás utáni")</f>
        <v>
Módosítás utáni</v>
      </c>
    </row>
    <row r="6" spans="1:5" s="21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218" customFormat="1" ht="15.75" customHeight="1" thickBot="1">
      <c r="A7" s="378" t="s">
        <v>39</v>
      </c>
      <c r="B7" s="379"/>
      <c r="C7" s="379"/>
      <c r="D7" s="379"/>
      <c r="E7" s="380"/>
    </row>
    <row r="8" spans="1:5" s="151" customFormat="1" ht="12" customHeight="1" thickBot="1">
      <c r="A8" s="76" t="s">
        <v>7</v>
      </c>
      <c r="B8" s="88" t="s">
        <v>399</v>
      </c>
      <c r="C8" s="112">
        <f>SUM(C9:C19)</f>
        <v>0</v>
      </c>
      <c r="D8" s="112">
        <f>SUM(D9:D19)</f>
        <v>0</v>
      </c>
      <c r="E8" s="146">
        <f>SUM(E9:E19)</f>
        <v>0</v>
      </c>
    </row>
    <row r="9" spans="1:5" s="151" customFormat="1" ht="12" customHeight="1">
      <c r="A9" s="211" t="s">
        <v>63</v>
      </c>
      <c r="B9" s="8" t="s">
        <v>169</v>
      </c>
      <c r="C9" s="273"/>
      <c r="D9" s="273"/>
      <c r="E9" s="325">
        <f>C9+D9</f>
        <v>0</v>
      </c>
    </row>
    <row r="10" spans="1:5" s="151" customFormat="1" ht="12" customHeight="1">
      <c r="A10" s="212" t="s">
        <v>64</v>
      </c>
      <c r="B10" s="6" t="s">
        <v>170</v>
      </c>
      <c r="C10" s="109"/>
      <c r="D10" s="264"/>
      <c r="E10" s="319">
        <f aca="true" t="shared" si="0" ref="E10:E25">C10+D10</f>
        <v>0</v>
      </c>
    </row>
    <row r="11" spans="1:5" s="151" customFormat="1" ht="12" customHeight="1">
      <c r="A11" s="212" t="s">
        <v>65</v>
      </c>
      <c r="B11" s="6" t="s">
        <v>171</v>
      </c>
      <c r="C11" s="109"/>
      <c r="D11" s="264"/>
      <c r="E11" s="319">
        <f t="shared" si="0"/>
        <v>0</v>
      </c>
    </row>
    <row r="12" spans="1:5" s="151" customFormat="1" ht="12" customHeight="1">
      <c r="A12" s="212" t="s">
        <v>66</v>
      </c>
      <c r="B12" s="6" t="s">
        <v>172</v>
      </c>
      <c r="C12" s="109"/>
      <c r="D12" s="264"/>
      <c r="E12" s="319">
        <f t="shared" si="0"/>
        <v>0</v>
      </c>
    </row>
    <row r="13" spans="1:5" s="151" customFormat="1" ht="12" customHeight="1">
      <c r="A13" s="212" t="s">
        <v>83</v>
      </c>
      <c r="B13" s="6" t="s">
        <v>173</v>
      </c>
      <c r="C13" s="109"/>
      <c r="D13" s="264"/>
      <c r="E13" s="319">
        <f t="shared" si="0"/>
        <v>0</v>
      </c>
    </row>
    <row r="14" spans="1:5" s="151" customFormat="1" ht="12" customHeight="1">
      <c r="A14" s="212" t="s">
        <v>67</v>
      </c>
      <c r="B14" s="6" t="s">
        <v>295</v>
      </c>
      <c r="C14" s="109"/>
      <c r="D14" s="264"/>
      <c r="E14" s="319">
        <f t="shared" si="0"/>
        <v>0</v>
      </c>
    </row>
    <row r="15" spans="1:5" s="151" customFormat="1" ht="12" customHeight="1">
      <c r="A15" s="212" t="s">
        <v>68</v>
      </c>
      <c r="B15" s="5" t="s">
        <v>296</v>
      </c>
      <c r="C15" s="109"/>
      <c r="D15" s="264"/>
      <c r="E15" s="319">
        <f t="shared" si="0"/>
        <v>0</v>
      </c>
    </row>
    <row r="16" spans="1:5" s="151" customFormat="1" ht="12" customHeight="1">
      <c r="A16" s="212" t="s">
        <v>75</v>
      </c>
      <c r="B16" s="6" t="s">
        <v>176</v>
      </c>
      <c r="C16" s="271"/>
      <c r="D16" s="300"/>
      <c r="E16" s="320">
        <f t="shared" si="0"/>
        <v>0</v>
      </c>
    </row>
    <row r="17" spans="1:5" s="219" customFormat="1" ht="12" customHeight="1">
      <c r="A17" s="212" t="s">
        <v>76</v>
      </c>
      <c r="B17" s="6" t="s">
        <v>177</v>
      </c>
      <c r="C17" s="109"/>
      <c r="D17" s="264"/>
      <c r="E17" s="319">
        <f t="shared" si="0"/>
        <v>0</v>
      </c>
    </row>
    <row r="18" spans="1:5" s="219" customFormat="1" ht="12" customHeight="1">
      <c r="A18" s="212" t="s">
        <v>77</v>
      </c>
      <c r="B18" s="6" t="s">
        <v>326</v>
      </c>
      <c r="C18" s="111"/>
      <c r="D18" s="265"/>
      <c r="E18" s="326">
        <f t="shared" si="0"/>
        <v>0</v>
      </c>
    </row>
    <row r="19" spans="1:5" s="219" customFormat="1" ht="12" customHeight="1" thickBot="1">
      <c r="A19" s="212" t="s">
        <v>78</v>
      </c>
      <c r="B19" s="5" t="s">
        <v>178</v>
      </c>
      <c r="C19" s="111"/>
      <c r="D19" s="265"/>
      <c r="E19" s="326">
        <f t="shared" si="0"/>
        <v>0</v>
      </c>
    </row>
    <row r="20" spans="1:5" s="151" customFormat="1" ht="12" customHeight="1" thickBot="1">
      <c r="A20" s="76" t="s">
        <v>8</v>
      </c>
      <c r="B20" s="88" t="s">
        <v>297</v>
      </c>
      <c r="C20" s="112">
        <f>SUM(C21:C23)</f>
        <v>0</v>
      </c>
      <c r="D20" s="266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151</v>
      </c>
      <c r="C21" s="109"/>
      <c r="D21" s="264"/>
      <c r="E21" s="319">
        <f t="shared" si="0"/>
        <v>0</v>
      </c>
    </row>
    <row r="22" spans="1:5" s="219" customFormat="1" ht="12" customHeight="1">
      <c r="A22" s="212" t="s">
        <v>70</v>
      </c>
      <c r="B22" s="6" t="s">
        <v>298</v>
      </c>
      <c r="C22" s="109"/>
      <c r="D22" s="264"/>
      <c r="E22" s="319">
        <f t="shared" si="0"/>
        <v>0</v>
      </c>
    </row>
    <row r="23" spans="1:5" s="219" customFormat="1" ht="12" customHeight="1">
      <c r="A23" s="212" t="s">
        <v>71</v>
      </c>
      <c r="B23" s="6" t="s">
        <v>299</v>
      </c>
      <c r="C23" s="109"/>
      <c r="D23" s="264"/>
      <c r="E23" s="319">
        <f t="shared" si="0"/>
        <v>0</v>
      </c>
    </row>
    <row r="24" spans="1:5" s="219" customFormat="1" ht="12" customHeight="1" thickBot="1">
      <c r="A24" s="212" t="s">
        <v>72</v>
      </c>
      <c r="B24" s="6" t="s">
        <v>401</v>
      </c>
      <c r="C24" s="109"/>
      <c r="D24" s="264"/>
      <c r="E24" s="319">
        <f t="shared" si="0"/>
        <v>0</v>
      </c>
    </row>
    <row r="25" spans="1:5" s="219" customFormat="1" ht="12" customHeight="1" thickBot="1">
      <c r="A25" s="78" t="s">
        <v>9</v>
      </c>
      <c r="B25" s="59" t="s">
        <v>99</v>
      </c>
      <c r="C25" s="297"/>
      <c r="D25" s="299"/>
      <c r="E25" s="146">
        <f t="shared" si="0"/>
        <v>0</v>
      </c>
    </row>
    <row r="26" spans="1:5" s="219" customFormat="1" ht="12" customHeight="1" thickBot="1">
      <c r="A26" s="78" t="s">
        <v>10</v>
      </c>
      <c r="B26" s="59" t="s">
        <v>300</v>
      </c>
      <c r="C26" s="112">
        <f>+C27+C28</f>
        <v>0</v>
      </c>
      <c r="D26" s="266">
        <f>+D27+D28</f>
        <v>0</v>
      </c>
      <c r="E26" s="146">
        <f>+E27+E28+E29</f>
        <v>0</v>
      </c>
    </row>
    <row r="27" spans="1:5" s="219" customFormat="1" ht="12" customHeight="1">
      <c r="A27" s="213" t="s">
        <v>160</v>
      </c>
      <c r="B27" s="214" t="s">
        <v>298</v>
      </c>
      <c r="C27" s="272"/>
      <c r="D27" s="61"/>
      <c r="E27" s="321">
        <f>C27+D27</f>
        <v>0</v>
      </c>
    </row>
    <row r="28" spans="1:5" s="219" customFormat="1" ht="12" customHeight="1">
      <c r="A28" s="213" t="s">
        <v>161</v>
      </c>
      <c r="B28" s="215" t="s">
        <v>301</v>
      </c>
      <c r="C28" s="113"/>
      <c r="D28" s="267"/>
      <c r="E28" s="319">
        <f>C28+D28</f>
        <v>0</v>
      </c>
    </row>
    <row r="29" spans="1:5" s="219" customFormat="1" ht="12" customHeight="1" thickBot="1">
      <c r="A29" s="212" t="s">
        <v>162</v>
      </c>
      <c r="B29" s="64" t="s">
        <v>402</v>
      </c>
      <c r="C29" s="50"/>
      <c r="D29" s="328"/>
      <c r="E29" s="326">
        <f>C29+D29</f>
        <v>0</v>
      </c>
    </row>
    <row r="30" spans="1:5" s="219" customFormat="1" ht="12" customHeight="1" thickBot="1">
      <c r="A30" s="78" t="s">
        <v>11</v>
      </c>
      <c r="B30" s="59" t="s">
        <v>302</v>
      </c>
      <c r="C30" s="112">
        <f>+C31+C32+C33</f>
        <v>0</v>
      </c>
      <c r="D30" s="112">
        <f>+D31+D32+D33</f>
        <v>0</v>
      </c>
      <c r="E30" s="329">
        <f>C30+D30</f>
        <v>0</v>
      </c>
    </row>
    <row r="31" spans="1:5" s="219" customFormat="1" ht="12" customHeight="1">
      <c r="A31" s="213" t="s">
        <v>56</v>
      </c>
      <c r="B31" s="214" t="s">
        <v>183</v>
      </c>
      <c r="C31" s="272"/>
      <c r="D31" s="61"/>
      <c r="E31" s="330">
        <f>+E32+E33+E34</f>
        <v>0</v>
      </c>
    </row>
    <row r="32" spans="1:5" s="219" customFormat="1" ht="12" customHeight="1">
      <c r="A32" s="213" t="s">
        <v>57</v>
      </c>
      <c r="B32" s="215" t="s">
        <v>184</v>
      </c>
      <c r="C32" s="113"/>
      <c r="D32" s="267"/>
      <c r="E32" s="321">
        <f>C32+D32</f>
        <v>0</v>
      </c>
    </row>
    <row r="33" spans="1:5" s="219" customFormat="1" ht="12" customHeight="1" thickBot="1">
      <c r="A33" s="212" t="s">
        <v>58</v>
      </c>
      <c r="B33" s="64" t="s">
        <v>185</v>
      </c>
      <c r="C33" s="50"/>
      <c r="D33" s="301"/>
      <c r="E33" s="316">
        <f>C33+D33</f>
        <v>0</v>
      </c>
    </row>
    <row r="34" spans="1:5" s="151" customFormat="1" ht="12" customHeight="1" thickBot="1">
      <c r="A34" s="78" t="s">
        <v>12</v>
      </c>
      <c r="B34" s="59" t="s">
        <v>271</v>
      </c>
      <c r="C34" s="297"/>
      <c r="D34" s="299"/>
      <c r="E34" s="331">
        <f>C34+D34</f>
        <v>0</v>
      </c>
    </row>
    <row r="35" spans="1:5" s="151" customFormat="1" ht="12" customHeight="1" thickBot="1">
      <c r="A35" s="78" t="s">
        <v>13</v>
      </c>
      <c r="B35" s="59" t="s">
        <v>303</v>
      </c>
      <c r="C35" s="297"/>
      <c r="D35" s="299"/>
      <c r="E35" s="146">
        <f>C35+D35</f>
        <v>0</v>
      </c>
    </row>
    <row r="36" spans="1:5" s="151" customFormat="1" ht="12" customHeight="1" thickBot="1">
      <c r="A36" s="76" t="s">
        <v>14</v>
      </c>
      <c r="B36" s="59" t="s">
        <v>403</v>
      </c>
      <c r="C36" s="112">
        <f>+C8+C20+C25+C26+C30+C34+C35</f>
        <v>0</v>
      </c>
      <c r="D36" s="266">
        <f>+D8+D20+D25+D26+D30+D34+D35</f>
        <v>0</v>
      </c>
      <c r="E36" s="146">
        <f>C36+D36</f>
        <v>0</v>
      </c>
    </row>
    <row r="37" spans="1:5" s="151" customFormat="1" ht="12" customHeight="1" thickBot="1">
      <c r="A37" s="89" t="s">
        <v>15</v>
      </c>
      <c r="B37" s="59" t="s">
        <v>304</v>
      </c>
      <c r="C37" s="112">
        <f>+C38+C39+C40</f>
        <v>32192151</v>
      </c>
      <c r="D37" s="266">
        <f>+D38+D39+D40</f>
        <v>-606844</v>
      </c>
      <c r="E37" s="266">
        <f>+E38+E39+E40</f>
        <v>31585307</v>
      </c>
    </row>
    <row r="38" spans="1:5" s="151" customFormat="1" ht="12" customHeight="1">
      <c r="A38" s="213" t="s">
        <v>305</v>
      </c>
      <c r="B38" s="214" t="s">
        <v>133</v>
      </c>
      <c r="C38" s="272">
        <v>3666150</v>
      </c>
      <c r="D38" s="61"/>
      <c r="E38" s="316">
        <f>C38+D38</f>
        <v>3666150</v>
      </c>
    </row>
    <row r="39" spans="1:5" s="151" customFormat="1" ht="12" customHeight="1">
      <c r="A39" s="213" t="s">
        <v>306</v>
      </c>
      <c r="B39" s="215" t="s">
        <v>2</v>
      </c>
      <c r="C39" s="113"/>
      <c r="D39" s="267"/>
      <c r="E39" s="321">
        <f>C39+D39</f>
        <v>0</v>
      </c>
    </row>
    <row r="40" spans="1:5" s="219" customFormat="1" ht="12" customHeight="1" thickBot="1">
      <c r="A40" s="212" t="s">
        <v>307</v>
      </c>
      <c r="B40" s="64" t="s">
        <v>308</v>
      </c>
      <c r="C40" s="50">
        <v>28526001</v>
      </c>
      <c r="D40" s="301">
        <v>-606844</v>
      </c>
      <c r="E40" s="316">
        <f>C40+D40</f>
        <v>27919157</v>
      </c>
    </row>
    <row r="41" spans="1:5" s="219" customFormat="1" ht="15" customHeight="1" thickBot="1">
      <c r="A41" s="89" t="s">
        <v>16</v>
      </c>
      <c r="B41" s="90" t="s">
        <v>309</v>
      </c>
      <c r="C41" s="298">
        <f>+C36+C37</f>
        <v>32192151</v>
      </c>
      <c r="D41" s="295">
        <f>+D36+D37</f>
        <v>-606844</v>
      </c>
      <c r="E41" s="338">
        <f>C41+D41</f>
        <v>31585307</v>
      </c>
    </row>
    <row r="42" spans="1:5" s="219" customFormat="1" ht="15" customHeight="1">
      <c r="A42" s="91"/>
      <c r="B42" s="92"/>
      <c r="C42" s="147"/>
      <c r="D42" s="327"/>
      <c r="E42" s="339"/>
    </row>
    <row r="43" spans="1:3" ht="13.5" thickBot="1">
      <c r="A43" s="93"/>
      <c r="B43" s="94"/>
      <c r="C43" s="148"/>
    </row>
    <row r="44" spans="1:5" s="218" customFormat="1" ht="16.5" customHeight="1" thickBot="1">
      <c r="A44" s="378" t="s">
        <v>40</v>
      </c>
      <c r="B44" s="379"/>
      <c r="C44" s="379"/>
      <c r="D44" s="379"/>
      <c r="E44" s="380"/>
    </row>
    <row r="45" spans="1:5" s="220" customFormat="1" ht="12" customHeight="1" thickBot="1">
      <c r="A45" s="78" t="s">
        <v>7</v>
      </c>
      <c r="B45" s="59" t="s">
        <v>310</v>
      </c>
      <c r="C45" s="112">
        <f>SUM(C46:C50)</f>
        <v>27983680</v>
      </c>
      <c r="D45" s="266">
        <f>SUM(D46:D50)</f>
        <v>1077300</v>
      </c>
      <c r="E45" s="146">
        <f>SUM(E46:E50)</f>
        <v>29060980</v>
      </c>
    </row>
    <row r="46" spans="1:5" ht="12" customHeight="1">
      <c r="A46" s="212" t="s">
        <v>63</v>
      </c>
      <c r="B46" s="7" t="s">
        <v>36</v>
      </c>
      <c r="C46" s="272">
        <v>19530300</v>
      </c>
      <c r="D46" s="61">
        <v>287300</v>
      </c>
      <c r="E46" s="321">
        <f>C46+D46</f>
        <v>19817600</v>
      </c>
    </row>
    <row r="47" spans="1:5" ht="12" customHeight="1">
      <c r="A47" s="212" t="s">
        <v>64</v>
      </c>
      <c r="B47" s="6" t="s">
        <v>108</v>
      </c>
      <c r="C47" s="49">
        <v>4530380</v>
      </c>
      <c r="D47" s="62">
        <v>15000</v>
      </c>
      <c r="E47" s="317">
        <f>C47+D47</f>
        <v>4545380</v>
      </c>
    </row>
    <row r="48" spans="1:5" ht="12" customHeight="1">
      <c r="A48" s="212" t="s">
        <v>65</v>
      </c>
      <c r="B48" s="6" t="s">
        <v>82</v>
      </c>
      <c r="C48" s="49">
        <v>3923000</v>
      </c>
      <c r="D48" s="62">
        <v>775000</v>
      </c>
      <c r="E48" s="317">
        <f>C48+D48</f>
        <v>4698000</v>
      </c>
    </row>
    <row r="49" spans="1:5" ht="12" customHeight="1">
      <c r="A49" s="212" t="s">
        <v>66</v>
      </c>
      <c r="B49" s="6" t="s">
        <v>109</v>
      </c>
      <c r="C49" s="49"/>
      <c r="D49" s="62"/>
      <c r="E49" s="317">
        <f>C49+D49</f>
        <v>0</v>
      </c>
    </row>
    <row r="50" spans="1:5" ht="12" customHeight="1" thickBot="1">
      <c r="A50" s="212" t="s">
        <v>83</v>
      </c>
      <c r="B50" s="6" t="s">
        <v>110</v>
      </c>
      <c r="C50" s="49"/>
      <c r="D50" s="62"/>
      <c r="E50" s="317">
        <f>C50+D50</f>
        <v>0</v>
      </c>
    </row>
    <row r="51" spans="1:5" ht="12" customHeight="1" thickBot="1">
      <c r="A51" s="78" t="s">
        <v>8</v>
      </c>
      <c r="B51" s="59" t="s">
        <v>311</v>
      </c>
      <c r="C51" s="112">
        <f>SUM(C52:C54)</f>
        <v>4208471</v>
      </c>
      <c r="D51" s="266">
        <f>SUM(D52:D54)</f>
        <v>-1684144</v>
      </c>
      <c r="E51" s="146">
        <f>SUM(E52:E54)</f>
        <v>2524327</v>
      </c>
    </row>
    <row r="52" spans="1:5" s="220" customFormat="1" ht="12" customHeight="1">
      <c r="A52" s="212" t="s">
        <v>69</v>
      </c>
      <c r="B52" s="7" t="s">
        <v>126</v>
      </c>
      <c r="C52" s="272">
        <v>4208471</v>
      </c>
      <c r="D52" s="61">
        <v>-1946144</v>
      </c>
      <c r="E52" s="321">
        <f>C52+D52</f>
        <v>2262327</v>
      </c>
    </row>
    <row r="53" spans="1:5" ht="12" customHeight="1">
      <c r="A53" s="212" t="s">
        <v>70</v>
      </c>
      <c r="B53" s="6" t="s">
        <v>112</v>
      </c>
      <c r="C53" s="49"/>
      <c r="D53" s="62">
        <v>262000</v>
      </c>
      <c r="E53" s="317">
        <f>C53+D53</f>
        <v>262000</v>
      </c>
    </row>
    <row r="54" spans="1:5" ht="12" customHeight="1">
      <c r="A54" s="212" t="s">
        <v>71</v>
      </c>
      <c r="B54" s="6" t="s">
        <v>41</v>
      </c>
      <c r="C54" s="49"/>
      <c r="D54" s="62"/>
      <c r="E54" s="317">
        <f>C54+D54</f>
        <v>0</v>
      </c>
    </row>
    <row r="55" spans="1:5" ht="12" customHeight="1" thickBot="1">
      <c r="A55" s="212" t="s">
        <v>72</v>
      </c>
      <c r="B55" s="6" t="s">
        <v>400</v>
      </c>
      <c r="C55" s="49"/>
      <c r="D55" s="62"/>
      <c r="E55" s="317">
        <f>C55+D55</f>
        <v>0</v>
      </c>
    </row>
    <row r="56" spans="1:5" ht="15" customHeight="1" thickBot="1">
      <c r="A56" s="78" t="s">
        <v>9</v>
      </c>
      <c r="B56" s="59" t="s">
        <v>4</v>
      </c>
      <c r="C56" s="297"/>
      <c r="D56" s="299"/>
      <c r="E56" s="146">
        <f>C56+D56</f>
        <v>0</v>
      </c>
    </row>
    <row r="57" spans="1:5" ht="13.5" thickBot="1">
      <c r="A57" s="78" t="s">
        <v>10</v>
      </c>
      <c r="B57" s="95" t="s">
        <v>404</v>
      </c>
      <c r="C57" s="298">
        <f>+C45+C51+C56</f>
        <v>32192151</v>
      </c>
      <c r="D57" s="295">
        <f>+D45+D51+D56</f>
        <v>-606844</v>
      </c>
      <c r="E57" s="149">
        <f>+E45+E51+E56</f>
        <v>31585307</v>
      </c>
    </row>
    <row r="58" spans="3:5" ht="15" customHeight="1" thickBot="1">
      <c r="C58" s="150"/>
      <c r="E58" s="150"/>
    </row>
    <row r="59" spans="1:5" ht="14.25" customHeight="1" thickBot="1">
      <c r="A59" s="98" t="s">
        <v>398</v>
      </c>
      <c r="B59" s="99"/>
      <c r="C59" s="293">
        <v>6</v>
      </c>
      <c r="D59" s="293">
        <v>0</v>
      </c>
      <c r="E59" s="309">
        <f>C59+D59</f>
        <v>6</v>
      </c>
    </row>
    <row r="60" spans="1:5" ht="13.5" thickBot="1">
      <c r="A60" s="98" t="s">
        <v>123</v>
      </c>
      <c r="B60" s="99"/>
      <c r="C60" s="293">
        <v>0</v>
      </c>
      <c r="D60" s="293">
        <v>0</v>
      </c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&amp;L1/2018. (II.15.) sz. rendelet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abSelected="1" zoomScale="145" zoomScaleNormal="145" workbookViewId="0" topLeftCell="A16">
      <selection activeCell="B21" sqref="B21"/>
    </sheetView>
  </sheetViews>
  <sheetFormatPr defaultColWidth="9.25390625" defaultRowHeight="12.75"/>
  <cols>
    <col min="1" max="1" width="13.75390625" style="96" customWidth="1"/>
    <col min="2" max="2" width="54.50390625" style="97" customWidth="1"/>
    <col min="3" max="5" width="15.75390625" style="97" customWidth="1"/>
    <col min="6" max="16384" width="9.25390625" style="97" customWidth="1"/>
  </cols>
  <sheetData>
    <row r="1" spans="1:5" s="83" customFormat="1" ht="15.75" thickBot="1">
      <c r="A1" s="82"/>
      <c r="B1" s="84"/>
      <c r="C1" s="1"/>
      <c r="D1" s="1"/>
      <c r="E1" s="284" t="s">
        <v>470</v>
      </c>
    </row>
    <row r="2" spans="1:5" s="216" customFormat="1" ht="25.5" customHeight="1" thickBot="1">
      <c r="A2" s="75" t="s">
        <v>431</v>
      </c>
      <c r="B2" s="382" t="s">
        <v>484</v>
      </c>
      <c r="C2" s="383"/>
      <c r="D2" s="384"/>
      <c r="E2" s="296" t="s">
        <v>43</v>
      </c>
    </row>
    <row r="3" spans="1:5" s="216" customFormat="1" ht="23.25" thickBot="1">
      <c r="A3" s="75" t="s">
        <v>121</v>
      </c>
      <c r="B3" s="382" t="s">
        <v>313</v>
      </c>
      <c r="C3" s="383"/>
      <c r="D3" s="384"/>
      <c r="E3" s="296" t="s">
        <v>43</v>
      </c>
    </row>
    <row r="4" spans="1:5" s="217" customFormat="1" ht="15.75" customHeight="1" thickBot="1">
      <c r="A4" s="85"/>
      <c r="B4" s="85"/>
      <c r="C4" s="86"/>
      <c r="D4" s="52"/>
      <c r="E4" s="86"/>
    </row>
    <row r="5" spans="1:5" ht="26.25" thickBot="1">
      <c r="A5" s="172" t="s">
        <v>122</v>
      </c>
      <c r="B5" s="87" t="s">
        <v>474</v>
      </c>
      <c r="C5" s="251" t="s">
        <v>501</v>
      </c>
      <c r="D5" s="249" t="s">
        <v>502</v>
      </c>
      <c r="E5" s="324" t="str">
        <f>+CONCATENATE(LEFT(ÖSSZEFÜGGÉSEK!A7,4),"",CHAR(10),"Módosítás utáni")</f>
        <v>
Módosítás utáni</v>
      </c>
    </row>
    <row r="6" spans="1:5" s="218" customFormat="1" ht="12.75" customHeight="1" thickBot="1">
      <c r="A6" s="76" t="s">
        <v>377</v>
      </c>
      <c r="B6" s="77" t="s">
        <v>378</v>
      </c>
      <c r="C6" s="77" t="s">
        <v>379</v>
      </c>
      <c r="D6" s="288" t="s">
        <v>381</v>
      </c>
      <c r="E6" s="333" t="s">
        <v>472</v>
      </c>
    </row>
    <row r="7" spans="1:5" s="218" customFormat="1" ht="15.75" customHeight="1" thickBot="1">
      <c r="A7" s="378" t="s">
        <v>39</v>
      </c>
      <c r="B7" s="379"/>
      <c r="C7" s="379"/>
      <c r="D7" s="379"/>
      <c r="E7" s="380"/>
    </row>
    <row r="8" spans="1:5" s="151" customFormat="1" ht="12" customHeight="1" thickBot="1">
      <c r="A8" s="76" t="s">
        <v>7</v>
      </c>
      <c r="B8" s="88" t="s">
        <v>399</v>
      </c>
      <c r="C8" s="112">
        <f>SUM(C9:C19)</f>
        <v>0</v>
      </c>
      <c r="D8" s="112">
        <f>SUM(D9:D19)</f>
        <v>0</v>
      </c>
      <c r="E8" s="146">
        <f>SUM(E9:E19)</f>
        <v>0</v>
      </c>
    </row>
    <row r="9" spans="1:5" s="151" customFormat="1" ht="12" customHeight="1">
      <c r="A9" s="211" t="s">
        <v>63</v>
      </c>
      <c r="B9" s="8" t="s">
        <v>169</v>
      </c>
      <c r="C9" s="273"/>
      <c r="D9" s="273"/>
      <c r="E9" s="325">
        <f>C9+D9</f>
        <v>0</v>
      </c>
    </row>
    <row r="10" spans="1:5" s="151" customFormat="1" ht="12" customHeight="1">
      <c r="A10" s="212" t="s">
        <v>64</v>
      </c>
      <c r="B10" s="6" t="s">
        <v>170</v>
      </c>
      <c r="C10" s="109"/>
      <c r="D10" s="264"/>
      <c r="E10" s="319">
        <f aca="true" t="shared" si="0" ref="E10:E25">C10+D10</f>
        <v>0</v>
      </c>
    </row>
    <row r="11" spans="1:5" s="151" customFormat="1" ht="12" customHeight="1">
      <c r="A11" s="212" t="s">
        <v>65</v>
      </c>
      <c r="B11" s="6" t="s">
        <v>171</v>
      </c>
      <c r="C11" s="109"/>
      <c r="D11" s="264"/>
      <c r="E11" s="319">
        <f t="shared" si="0"/>
        <v>0</v>
      </c>
    </row>
    <row r="12" spans="1:5" s="151" customFormat="1" ht="12" customHeight="1">
      <c r="A12" s="212" t="s">
        <v>66</v>
      </c>
      <c r="B12" s="6" t="s">
        <v>172</v>
      </c>
      <c r="C12" s="109"/>
      <c r="D12" s="264"/>
      <c r="E12" s="319">
        <f t="shared" si="0"/>
        <v>0</v>
      </c>
    </row>
    <row r="13" spans="1:5" s="151" customFormat="1" ht="12" customHeight="1">
      <c r="A13" s="212" t="s">
        <v>83</v>
      </c>
      <c r="B13" s="6" t="s">
        <v>173</v>
      </c>
      <c r="C13" s="109"/>
      <c r="D13" s="264"/>
      <c r="E13" s="319">
        <f t="shared" si="0"/>
        <v>0</v>
      </c>
    </row>
    <row r="14" spans="1:5" s="151" customFormat="1" ht="12" customHeight="1">
      <c r="A14" s="212" t="s">
        <v>67</v>
      </c>
      <c r="B14" s="6" t="s">
        <v>295</v>
      </c>
      <c r="C14" s="109"/>
      <c r="D14" s="264"/>
      <c r="E14" s="319">
        <f t="shared" si="0"/>
        <v>0</v>
      </c>
    </row>
    <row r="15" spans="1:5" s="151" customFormat="1" ht="12" customHeight="1">
      <c r="A15" s="212" t="s">
        <v>68</v>
      </c>
      <c r="B15" s="5" t="s">
        <v>296</v>
      </c>
      <c r="C15" s="109"/>
      <c r="D15" s="264"/>
      <c r="E15" s="319">
        <f t="shared" si="0"/>
        <v>0</v>
      </c>
    </row>
    <row r="16" spans="1:5" s="151" customFormat="1" ht="12" customHeight="1">
      <c r="A16" s="212" t="s">
        <v>75</v>
      </c>
      <c r="B16" s="6" t="s">
        <v>176</v>
      </c>
      <c r="C16" s="271"/>
      <c r="D16" s="300"/>
      <c r="E16" s="320">
        <f t="shared" si="0"/>
        <v>0</v>
      </c>
    </row>
    <row r="17" spans="1:5" s="219" customFormat="1" ht="12" customHeight="1">
      <c r="A17" s="212" t="s">
        <v>76</v>
      </c>
      <c r="B17" s="6" t="s">
        <v>177</v>
      </c>
      <c r="C17" s="109"/>
      <c r="D17" s="264"/>
      <c r="E17" s="319">
        <f t="shared" si="0"/>
        <v>0</v>
      </c>
    </row>
    <row r="18" spans="1:5" s="219" customFormat="1" ht="12" customHeight="1">
      <c r="A18" s="212" t="s">
        <v>77</v>
      </c>
      <c r="B18" s="6" t="s">
        <v>326</v>
      </c>
      <c r="C18" s="111"/>
      <c r="D18" s="265"/>
      <c r="E18" s="326">
        <f t="shared" si="0"/>
        <v>0</v>
      </c>
    </row>
    <row r="19" spans="1:5" s="219" customFormat="1" ht="12" customHeight="1" thickBot="1">
      <c r="A19" s="212" t="s">
        <v>78</v>
      </c>
      <c r="B19" s="5" t="s">
        <v>178</v>
      </c>
      <c r="C19" s="111"/>
      <c r="D19" s="265"/>
      <c r="E19" s="326">
        <f t="shared" si="0"/>
        <v>0</v>
      </c>
    </row>
    <row r="20" spans="1:5" s="151" customFormat="1" ht="12" customHeight="1" thickBot="1">
      <c r="A20" s="76" t="s">
        <v>8</v>
      </c>
      <c r="B20" s="88" t="s">
        <v>297</v>
      </c>
      <c r="C20" s="112">
        <f>SUM(C21:C23)</f>
        <v>0</v>
      </c>
      <c r="D20" s="266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151</v>
      </c>
      <c r="C21" s="109"/>
      <c r="D21" s="264"/>
      <c r="E21" s="319">
        <f t="shared" si="0"/>
        <v>0</v>
      </c>
    </row>
    <row r="22" spans="1:5" s="219" customFormat="1" ht="12" customHeight="1">
      <c r="A22" s="212" t="s">
        <v>70</v>
      </c>
      <c r="B22" s="6" t="s">
        <v>298</v>
      </c>
      <c r="C22" s="109"/>
      <c r="D22" s="264"/>
      <c r="E22" s="319">
        <f t="shared" si="0"/>
        <v>0</v>
      </c>
    </row>
    <row r="23" spans="1:5" s="219" customFormat="1" ht="12" customHeight="1">
      <c r="A23" s="212" t="s">
        <v>71</v>
      </c>
      <c r="B23" s="6" t="s">
        <v>299</v>
      </c>
      <c r="C23" s="109"/>
      <c r="D23" s="264"/>
      <c r="E23" s="319">
        <f t="shared" si="0"/>
        <v>0</v>
      </c>
    </row>
    <row r="24" spans="1:5" s="219" customFormat="1" ht="12" customHeight="1" thickBot="1">
      <c r="A24" s="212" t="s">
        <v>72</v>
      </c>
      <c r="B24" s="6" t="s">
        <v>401</v>
      </c>
      <c r="C24" s="109"/>
      <c r="D24" s="264"/>
      <c r="E24" s="319">
        <f t="shared" si="0"/>
        <v>0</v>
      </c>
    </row>
    <row r="25" spans="1:5" s="219" customFormat="1" ht="12" customHeight="1" thickBot="1">
      <c r="A25" s="78" t="s">
        <v>9</v>
      </c>
      <c r="B25" s="59" t="s">
        <v>99</v>
      </c>
      <c r="C25" s="297"/>
      <c r="D25" s="299"/>
      <c r="E25" s="146">
        <f t="shared" si="0"/>
        <v>0</v>
      </c>
    </row>
    <row r="26" spans="1:5" s="219" customFormat="1" ht="12" customHeight="1" thickBot="1">
      <c r="A26" s="78" t="s">
        <v>10</v>
      </c>
      <c r="B26" s="59" t="s">
        <v>300</v>
      </c>
      <c r="C26" s="112">
        <f>+C27+C28</f>
        <v>0</v>
      </c>
      <c r="D26" s="266">
        <f>+D27+D28</f>
        <v>0</v>
      </c>
      <c r="E26" s="146">
        <f>+E27+E28+E29</f>
        <v>0</v>
      </c>
    </row>
    <row r="27" spans="1:5" s="219" customFormat="1" ht="12" customHeight="1">
      <c r="A27" s="213" t="s">
        <v>160</v>
      </c>
      <c r="B27" s="214" t="s">
        <v>298</v>
      </c>
      <c r="C27" s="272"/>
      <c r="D27" s="61"/>
      <c r="E27" s="321">
        <f>C27+D27</f>
        <v>0</v>
      </c>
    </row>
    <row r="28" spans="1:5" s="219" customFormat="1" ht="12" customHeight="1">
      <c r="A28" s="213" t="s">
        <v>161</v>
      </c>
      <c r="B28" s="215" t="s">
        <v>301</v>
      </c>
      <c r="C28" s="113"/>
      <c r="D28" s="267"/>
      <c r="E28" s="319">
        <f>C28+D28</f>
        <v>0</v>
      </c>
    </row>
    <row r="29" spans="1:5" s="219" customFormat="1" ht="12" customHeight="1" thickBot="1">
      <c r="A29" s="212" t="s">
        <v>162</v>
      </c>
      <c r="B29" s="64" t="s">
        <v>402</v>
      </c>
      <c r="C29" s="50"/>
      <c r="D29" s="301"/>
      <c r="E29" s="326">
        <f>C29+D29</f>
        <v>0</v>
      </c>
    </row>
    <row r="30" spans="1:5" s="219" customFormat="1" ht="12" customHeight="1" thickBot="1">
      <c r="A30" s="78" t="s">
        <v>11</v>
      </c>
      <c r="B30" s="59" t="s">
        <v>302</v>
      </c>
      <c r="C30" s="112">
        <f>+C31+C32+C33</f>
        <v>0</v>
      </c>
      <c r="D30" s="266">
        <f>+D31+D32+D33</f>
        <v>0</v>
      </c>
      <c r="E30" s="329">
        <f>C30+D30</f>
        <v>0</v>
      </c>
    </row>
    <row r="31" spans="1:5" s="219" customFormat="1" ht="12" customHeight="1">
      <c r="A31" s="213" t="s">
        <v>56</v>
      </c>
      <c r="B31" s="214" t="s">
        <v>183</v>
      </c>
      <c r="C31" s="272"/>
      <c r="D31" s="61"/>
      <c r="E31" s="330">
        <f>+E32+E33+E34</f>
        <v>0</v>
      </c>
    </row>
    <row r="32" spans="1:5" s="219" customFormat="1" ht="12" customHeight="1">
      <c r="A32" s="213" t="s">
        <v>57</v>
      </c>
      <c r="B32" s="215" t="s">
        <v>184</v>
      </c>
      <c r="C32" s="113"/>
      <c r="D32" s="267"/>
      <c r="E32" s="321">
        <f>C32+D32</f>
        <v>0</v>
      </c>
    </row>
    <row r="33" spans="1:5" s="219" customFormat="1" ht="12" customHeight="1" thickBot="1">
      <c r="A33" s="212" t="s">
        <v>58</v>
      </c>
      <c r="B33" s="64" t="s">
        <v>185</v>
      </c>
      <c r="C33" s="50"/>
      <c r="D33" s="301"/>
      <c r="E33" s="316">
        <f>C33+D33</f>
        <v>0</v>
      </c>
    </row>
    <row r="34" spans="1:5" s="151" customFormat="1" ht="12" customHeight="1" thickBot="1">
      <c r="A34" s="78" t="s">
        <v>12</v>
      </c>
      <c r="B34" s="59" t="s">
        <v>271</v>
      </c>
      <c r="C34" s="297"/>
      <c r="D34" s="299"/>
      <c r="E34" s="331">
        <f>C34+D34</f>
        <v>0</v>
      </c>
    </row>
    <row r="35" spans="1:5" s="151" customFormat="1" ht="12" customHeight="1" thickBot="1">
      <c r="A35" s="78" t="s">
        <v>13</v>
      </c>
      <c r="B35" s="59" t="s">
        <v>303</v>
      </c>
      <c r="C35" s="297"/>
      <c r="D35" s="299"/>
      <c r="E35" s="146">
        <f>C35+D35</f>
        <v>0</v>
      </c>
    </row>
    <row r="36" spans="1:5" s="151" customFormat="1" ht="12" customHeight="1" thickBot="1">
      <c r="A36" s="76" t="s">
        <v>14</v>
      </c>
      <c r="B36" s="59" t="s">
        <v>403</v>
      </c>
      <c r="C36" s="112">
        <f>+C8+C20+C25+C26+C30+C34+C35</f>
        <v>0</v>
      </c>
      <c r="D36" s="266">
        <f>+D8+D20+D25+D26+D30+D34+D35</f>
        <v>0</v>
      </c>
      <c r="E36" s="146">
        <f>C36+D36</f>
        <v>0</v>
      </c>
    </row>
    <row r="37" spans="1:5" s="151" customFormat="1" ht="12" customHeight="1" thickBot="1">
      <c r="A37" s="89" t="s">
        <v>15</v>
      </c>
      <c r="B37" s="59" t="s">
        <v>304</v>
      </c>
      <c r="C37" s="112">
        <f>+C38+C39+C40</f>
        <v>0</v>
      </c>
      <c r="D37" s="266">
        <f>+D38+D39+D40</f>
        <v>0</v>
      </c>
      <c r="E37" s="146">
        <f>+E8+E20+E25+E26+E31+E35+E36</f>
        <v>0</v>
      </c>
    </row>
    <row r="38" spans="1:5" s="151" customFormat="1" ht="12" customHeight="1">
      <c r="A38" s="213" t="s">
        <v>305</v>
      </c>
      <c r="B38" s="214" t="s">
        <v>133</v>
      </c>
      <c r="C38" s="272">
        <v>0</v>
      </c>
      <c r="D38" s="61"/>
      <c r="E38" s="330">
        <f>+E39+E40+E41</f>
        <v>0</v>
      </c>
    </row>
    <row r="39" spans="1:5" s="151" customFormat="1" ht="12" customHeight="1">
      <c r="A39" s="213" t="s">
        <v>306</v>
      </c>
      <c r="B39" s="215" t="s">
        <v>2</v>
      </c>
      <c r="C39" s="113"/>
      <c r="D39" s="267"/>
      <c r="E39" s="321">
        <f>C39+D39</f>
        <v>0</v>
      </c>
    </row>
    <row r="40" spans="1:5" s="219" customFormat="1" ht="12" customHeight="1" thickBot="1">
      <c r="A40" s="212" t="s">
        <v>307</v>
      </c>
      <c r="B40" s="64" t="s">
        <v>308</v>
      </c>
      <c r="C40" s="50"/>
      <c r="D40" s="301"/>
      <c r="E40" s="316">
        <f>C40+D40</f>
        <v>0</v>
      </c>
    </row>
    <row r="41" spans="1:5" s="219" customFormat="1" ht="15" customHeight="1" thickBot="1">
      <c r="A41" s="89" t="s">
        <v>16</v>
      </c>
      <c r="B41" s="90" t="s">
        <v>309</v>
      </c>
      <c r="C41" s="298">
        <v>0</v>
      </c>
      <c r="D41" s="295">
        <f>+D36+D37</f>
        <v>0</v>
      </c>
      <c r="E41" s="331">
        <f>C41+D41</f>
        <v>0</v>
      </c>
    </row>
    <row r="42" spans="1:3" s="219" customFormat="1" ht="15" customHeight="1">
      <c r="A42" s="91"/>
      <c r="B42" s="92"/>
      <c r="C42" s="147"/>
    </row>
    <row r="43" spans="1:3" ht="13.5" thickBot="1">
      <c r="A43" s="93"/>
      <c r="B43" s="94"/>
      <c r="C43" s="148"/>
    </row>
    <row r="44" spans="1:5" s="218" customFormat="1" ht="16.5" customHeight="1" thickBot="1">
      <c r="A44" s="378" t="s">
        <v>40</v>
      </c>
      <c r="B44" s="379"/>
      <c r="C44" s="379"/>
      <c r="D44" s="379"/>
      <c r="E44" s="380"/>
    </row>
    <row r="45" spans="1:5" s="220" customFormat="1" ht="12" customHeight="1" thickBot="1">
      <c r="A45" s="78" t="s">
        <v>7</v>
      </c>
      <c r="B45" s="59" t="s">
        <v>310</v>
      </c>
      <c r="C45" s="112">
        <f>SUM(C46:C50)</f>
        <v>0</v>
      </c>
      <c r="D45" s="266">
        <f>SUM(D46:D50)</f>
        <v>0</v>
      </c>
      <c r="E45" s="146">
        <f>SUM(E46:E50)</f>
        <v>0</v>
      </c>
    </row>
    <row r="46" spans="1:5" ht="12" customHeight="1">
      <c r="A46" s="212" t="s">
        <v>63</v>
      </c>
      <c r="B46" s="7" t="s">
        <v>36</v>
      </c>
      <c r="C46" s="272"/>
      <c r="D46" s="61"/>
      <c r="E46" s="321">
        <f>C46+D46</f>
        <v>0</v>
      </c>
    </row>
    <row r="47" spans="1:5" ht="12" customHeight="1">
      <c r="A47" s="212" t="s">
        <v>64</v>
      </c>
      <c r="B47" s="6" t="s">
        <v>108</v>
      </c>
      <c r="C47" s="49"/>
      <c r="D47" s="62"/>
      <c r="E47" s="317">
        <f>C47+D47</f>
        <v>0</v>
      </c>
    </row>
    <row r="48" spans="1:5" ht="12" customHeight="1">
      <c r="A48" s="212" t="s">
        <v>65</v>
      </c>
      <c r="B48" s="6" t="s">
        <v>82</v>
      </c>
      <c r="C48" s="49"/>
      <c r="D48" s="62"/>
      <c r="E48" s="317">
        <f>C48+D48</f>
        <v>0</v>
      </c>
    </row>
    <row r="49" spans="1:5" ht="12" customHeight="1">
      <c r="A49" s="212" t="s">
        <v>66</v>
      </c>
      <c r="B49" s="6" t="s">
        <v>109</v>
      </c>
      <c r="C49" s="49"/>
      <c r="D49" s="62"/>
      <c r="E49" s="317">
        <f>C49+D49</f>
        <v>0</v>
      </c>
    </row>
    <row r="50" spans="1:5" ht="12" customHeight="1" thickBot="1">
      <c r="A50" s="212" t="s">
        <v>83</v>
      </c>
      <c r="B50" s="6" t="s">
        <v>110</v>
      </c>
      <c r="C50" s="49"/>
      <c r="D50" s="62"/>
      <c r="E50" s="317">
        <f>C50+D50</f>
        <v>0</v>
      </c>
    </row>
    <row r="51" spans="1:5" ht="12" customHeight="1" thickBot="1">
      <c r="A51" s="78" t="s">
        <v>8</v>
      </c>
      <c r="B51" s="59" t="s">
        <v>311</v>
      </c>
      <c r="C51" s="112">
        <f>SUM(C52:C54)</f>
        <v>0</v>
      </c>
      <c r="D51" s="266">
        <f>SUM(D52:D54)</f>
        <v>0</v>
      </c>
      <c r="E51" s="146">
        <f>SUM(E52:E54)</f>
        <v>0</v>
      </c>
    </row>
    <row r="52" spans="1:5" s="220" customFormat="1" ht="12" customHeight="1">
      <c r="A52" s="212" t="s">
        <v>69</v>
      </c>
      <c r="B52" s="7" t="s">
        <v>126</v>
      </c>
      <c r="C52" s="272"/>
      <c r="D52" s="61"/>
      <c r="E52" s="321">
        <f>C52+D52</f>
        <v>0</v>
      </c>
    </row>
    <row r="53" spans="1:5" ht="12" customHeight="1">
      <c r="A53" s="212" t="s">
        <v>70</v>
      </c>
      <c r="B53" s="6" t="s">
        <v>112</v>
      </c>
      <c r="C53" s="49"/>
      <c r="D53" s="62"/>
      <c r="E53" s="317">
        <f>C53+D53</f>
        <v>0</v>
      </c>
    </row>
    <row r="54" spans="1:5" ht="12" customHeight="1">
      <c r="A54" s="212" t="s">
        <v>71</v>
      </c>
      <c r="B54" s="6" t="s">
        <v>41</v>
      </c>
      <c r="C54" s="49"/>
      <c r="D54" s="62"/>
      <c r="E54" s="317">
        <f>C54+D54</f>
        <v>0</v>
      </c>
    </row>
    <row r="55" spans="1:5" ht="12" customHeight="1" thickBot="1">
      <c r="A55" s="212" t="s">
        <v>72</v>
      </c>
      <c r="B55" s="6" t="s">
        <v>400</v>
      </c>
      <c r="C55" s="49"/>
      <c r="D55" s="62"/>
      <c r="E55" s="317">
        <f>C55+D55</f>
        <v>0</v>
      </c>
    </row>
    <row r="56" spans="1:5" ht="15" customHeight="1" thickBot="1">
      <c r="A56" s="78" t="s">
        <v>9</v>
      </c>
      <c r="B56" s="59" t="s">
        <v>4</v>
      </c>
      <c r="C56" s="297"/>
      <c r="D56" s="299"/>
      <c r="E56" s="146">
        <f>C56+D56</f>
        <v>0</v>
      </c>
    </row>
    <row r="57" spans="1:5" ht="13.5" thickBot="1">
      <c r="A57" s="78" t="s">
        <v>10</v>
      </c>
      <c r="B57" s="95" t="s">
        <v>404</v>
      </c>
      <c r="C57" s="298">
        <f>+C45+C51+C56</f>
        <v>0</v>
      </c>
      <c r="D57" s="295">
        <f>+D45+D51+D56</f>
        <v>0</v>
      </c>
      <c r="E57" s="149">
        <f>+E45+E51+E56</f>
        <v>0</v>
      </c>
    </row>
    <row r="58" spans="3:5" ht="15" customHeight="1" thickBot="1">
      <c r="C58" s="150"/>
      <c r="E58" s="150"/>
    </row>
    <row r="59" spans="1:5" ht="14.25" customHeight="1" thickBot="1">
      <c r="A59" s="98" t="s">
        <v>398</v>
      </c>
      <c r="B59" s="99"/>
      <c r="C59" s="293"/>
      <c r="D59" s="293"/>
      <c r="E59" s="309">
        <f>C59+D59</f>
        <v>0</v>
      </c>
    </row>
    <row r="60" spans="1:5" ht="13.5" thickBot="1">
      <c r="A60" s="98" t="s">
        <v>123</v>
      </c>
      <c r="B60" s="99"/>
      <c r="C60" s="293"/>
      <c r="D60" s="293"/>
      <c r="E60" s="309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&amp;L1/2018. (II.15.) sz. rendelet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zoomScale="130" zoomScaleNormal="130" zoomScaleSheetLayoutView="100" workbookViewId="0" topLeftCell="A1">
      <selection activeCell="E95" sqref="E95"/>
    </sheetView>
  </sheetViews>
  <sheetFormatPr defaultColWidth="9.25390625" defaultRowHeight="12.75"/>
  <cols>
    <col min="1" max="1" width="7.75390625" style="153" customWidth="1"/>
    <col min="2" max="2" width="62.00390625" style="153" customWidth="1"/>
    <col min="3" max="3" width="17.25390625" style="154" customWidth="1"/>
    <col min="4" max="5" width="17.25390625" style="176" customWidth="1"/>
    <col min="6" max="6" width="12.25390625" style="176" bestFit="1" customWidth="1"/>
    <col min="7" max="16384" width="9.25390625" style="176" customWidth="1"/>
  </cols>
  <sheetData>
    <row r="1" spans="1:5" ht="15.75" customHeight="1">
      <c r="A1" s="366" t="s">
        <v>5</v>
      </c>
      <c r="B1" s="366"/>
      <c r="C1" s="366"/>
      <c r="D1" s="366"/>
      <c r="E1" s="366"/>
    </row>
    <row r="2" spans="1:5" ht="15.75" customHeight="1" thickBot="1">
      <c r="A2" s="367" t="s">
        <v>86</v>
      </c>
      <c r="B2" s="367"/>
      <c r="C2" s="248"/>
      <c r="E2" s="248" t="s">
        <v>475</v>
      </c>
    </row>
    <row r="3" spans="1:5" ht="15">
      <c r="A3" s="369" t="s">
        <v>51</v>
      </c>
      <c r="B3" s="371" t="s">
        <v>6</v>
      </c>
      <c r="C3" s="362" t="str">
        <f>+CONCATENATE(LEFT(ÖSSZEFÜGGÉSEK!A6,4),". évi")</f>
        <v>2017. évi</v>
      </c>
      <c r="D3" s="363"/>
      <c r="E3" s="364"/>
    </row>
    <row r="4" spans="1:5" ht="26.25" thickBot="1">
      <c r="A4" s="370"/>
      <c r="B4" s="372"/>
      <c r="C4" s="251" t="s">
        <v>501</v>
      </c>
      <c r="D4" s="249" t="s">
        <v>502</v>
      </c>
      <c r="E4" s="250" t="str">
        <f>+CONCATENATE(LEFT(ÖSSZEFÜGGÉSEK!A6,4),"",CHAR(10),"Módosítás utáni")</f>
        <v>2017
Módosítás utáni</v>
      </c>
    </row>
    <row r="5" spans="1:5" s="177" customFormat="1" ht="12" customHeight="1" thickBot="1">
      <c r="A5" s="173" t="s">
        <v>377</v>
      </c>
      <c r="B5" s="174" t="s">
        <v>378</v>
      </c>
      <c r="C5" s="174" t="s">
        <v>379</v>
      </c>
      <c r="D5" s="174" t="s">
        <v>381</v>
      </c>
      <c r="E5" s="322" t="s">
        <v>472</v>
      </c>
    </row>
    <row r="6" spans="1:5" s="178" customFormat="1" ht="12" customHeight="1" thickBot="1">
      <c r="A6" s="18" t="s">
        <v>7</v>
      </c>
      <c r="B6" s="19" t="s">
        <v>145</v>
      </c>
      <c r="C6" s="165">
        <f>+C7+C8+C9+C10+C11+C12</f>
        <v>54695348</v>
      </c>
      <c r="D6" s="165">
        <f>+D7+D8+D9+D10+D11+D12</f>
        <v>3712113</v>
      </c>
      <c r="E6" s="101">
        <f>+E7+E8+E9+E10+E11+E12</f>
        <v>58407461</v>
      </c>
    </row>
    <row r="7" spans="1:5" s="178" customFormat="1" ht="12" customHeight="1">
      <c r="A7" s="13" t="s">
        <v>63</v>
      </c>
      <c r="B7" s="179" t="s">
        <v>146</v>
      </c>
      <c r="C7" s="167">
        <v>15099971</v>
      </c>
      <c r="D7" s="167">
        <v>1000000</v>
      </c>
      <c r="E7" s="209">
        <f>C7+D7</f>
        <v>16099971</v>
      </c>
    </row>
    <row r="8" spans="1:5" s="178" customFormat="1" ht="12" customHeight="1">
      <c r="A8" s="12" t="s">
        <v>64</v>
      </c>
      <c r="B8" s="180" t="s">
        <v>147</v>
      </c>
      <c r="C8" s="166">
        <v>28526001</v>
      </c>
      <c r="D8" s="166">
        <v>720969</v>
      </c>
      <c r="E8" s="209">
        <f aca="true" t="shared" si="0" ref="E8:E63">C8+D8</f>
        <v>29246970</v>
      </c>
    </row>
    <row r="9" spans="1:5" s="178" customFormat="1" ht="12" customHeight="1">
      <c r="A9" s="12" t="s">
        <v>65</v>
      </c>
      <c r="B9" s="180" t="s">
        <v>148</v>
      </c>
      <c r="C9" s="166">
        <v>9070030</v>
      </c>
      <c r="D9" s="166">
        <v>-44460</v>
      </c>
      <c r="E9" s="209">
        <f t="shared" si="0"/>
        <v>9025570</v>
      </c>
    </row>
    <row r="10" spans="1:5" s="178" customFormat="1" ht="12" customHeight="1">
      <c r="A10" s="12" t="s">
        <v>66</v>
      </c>
      <c r="B10" s="180" t="s">
        <v>149</v>
      </c>
      <c r="C10" s="166">
        <v>1432980</v>
      </c>
      <c r="D10" s="166"/>
      <c r="E10" s="209">
        <f t="shared" si="0"/>
        <v>1432980</v>
      </c>
    </row>
    <row r="11" spans="1:6" s="178" customFormat="1" ht="12" customHeight="1">
      <c r="A11" s="12" t="s">
        <v>83</v>
      </c>
      <c r="B11" s="103" t="s">
        <v>322</v>
      </c>
      <c r="C11" s="166">
        <v>566366</v>
      </c>
      <c r="D11" s="166">
        <v>2035604</v>
      </c>
      <c r="E11" s="209">
        <f t="shared" si="0"/>
        <v>2601970</v>
      </c>
      <c r="F11" s="360"/>
    </row>
    <row r="12" spans="1:5" s="178" customFormat="1" ht="12" customHeight="1" thickBot="1">
      <c r="A12" s="14" t="s">
        <v>67</v>
      </c>
      <c r="B12" s="104" t="s">
        <v>323</v>
      </c>
      <c r="C12" s="166"/>
      <c r="D12" s="166"/>
      <c r="E12" s="209">
        <f t="shared" si="0"/>
        <v>0</v>
      </c>
    </row>
    <row r="13" spans="1:5" s="178" customFormat="1" ht="12" customHeight="1" thickBot="1">
      <c r="A13" s="18" t="s">
        <v>8</v>
      </c>
      <c r="B13" s="102" t="s">
        <v>150</v>
      </c>
      <c r="C13" s="165">
        <f>+C14+C15+C16+C17+C18</f>
        <v>21666853</v>
      </c>
      <c r="D13" s="165">
        <f>+D14+D15+D16+D17+D18</f>
        <v>50810</v>
      </c>
      <c r="E13" s="101">
        <f>+E14+E15+E16+E17+E18</f>
        <v>21717663</v>
      </c>
    </row>
    <row r="14" spans="1:5" s="178" customFormat="1" ht="12" customHeight="1">
      <c r="A14" s="13" t="s">
        <v>69</v>
      </c>
      <c r="B14" s="179" t="s">
        <v>151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70</v>
      </c>
      <c r="B15" s="180" t="s">
        <v>152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71</v>
      </c>
      <c r="B16" s="180" t="s">
        <v>315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72</v>
      </c>
      <c r="B17" s="180" t="s">
        <v>316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73</v>
      </c>
      <c r="B18" s="180" t="s">
        <v>153</v>
      </c>
      <c r="C18" s="166">
        <v>21666853</v>
      </c>
      <c r="D18" s="166">
        <v>50810</v>
      </c>
      <c r="E18" s="209">
        <f t="shared" si="0"/>
        <v>21717663</v>
      </c>
    </row>
    <row r="19" spans="1:5" s="178" customFormat="1" ht="12" customHeight="1" thickBot="1">
      <c r="A19" s="14" t="s">
        <v>79</v>
      </c>
      <c r="B19" s="104" t="s">
        <v>154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155</v>
      </c>
      <c r="C20" s="165">
        <f>+C21+C22+C23+C24+C25</f>
        <v>3111500</v>
      </c>
      <c r="D20" s="165">
        <f>+D21+D22+D23+D24+D25</f>
        <v>11891153</v>
      </c>
      <c r="E20" s="101">
        <f>+E21+E22+E23+E24+E25</f>
        <v>15002653</v>
      </c>
    </row>
    <row r="21" spans="1:5" s="178" customFormat="1" ht="12" customHeight="1">
      <c r="A21" s="13" t="s">
        <v>52</v>
      </c>
      <c r="B21" s="179" t="s">
        <v>156</v>
      </c>
      <c r="C21" s="167"/>
      <c r="D21" s="167">
        <v>11891153</v>
      </c>
      <c r="E21" s="209">
        <f t="shared" si="0"/>
        <v>11891153</v>
      </c>
    </row>
    <row r="22" spans="1:5" s="178" customFormat="1" ht="12" customHeight="1">
      <c r="A22" s="12" t="s">
        <v>53</v>
      </c>
      <c r="B22" s="180" t="s">
        <v>157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54</v>
      </c>
      <c r="B23" s="180" t="s">
        <v>317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55</v>
      </c>
      <c r="B24" s="180" t="s">
        <v>318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96</v>
      </c>
      <c r="B25" s="180" t="s">
        <v>158</v>
      </c>
      <c r="C25" s="166">
        <v>3111500</v>
      </c>
      <c r="D25" s="166"/>
      <c r="E25" s="209">
        <f t="shared" si="0"/>
        <v>3111500</v>
      </c>
    </row>
    <row r="26" spans="1:5" s="178" customFormat="1" ht="12" customHeight="1" thickBot="1">
      <c r="A26" s="14" t="s">
        <v>97</v>
      </c>
      <c r="B26" s="181" t="s">
        <v>159</v>
      </c>
      <c r="C26" s="168">
        <v>3111500</v>
      </c>
      <c r="D26" s="168"/>
      <c r="E26" s="209">
        <f t="shared" si="0"/>
        <v>3111500</v>
      </c>
    </row>
    <row r="27" spans="1:5" s="178" customFormat="1" ht="12" customHeight="1" thickBot="1">
      <c r="A27" s="18" t="s">
        <v>98</v>
      </c>
      <c r="B27" s="19" t="s">
        <v>461</v>
      </c>
      <c r="C27" s="171">
        <f>+C28+C30+C31+C32+C33+C34+C35+C29</f>
        <v>28600000</v>
      </c>
      <c r="D27" s="171">
        <f>+D28+D30+D31+D32+D33+D34+D35+D29</f>
        <v>0</v>
      </c>
      <c r="E27" s="171">
        <f>+E28+E30+E31+E32+E33+E34+E35+E29</f>
        <v>28600000</v>
      </c>
    </row>
    <row r="28" spans="1:5" s="178" customFormat="1" ht="12" customHeight="1">
      <c r="A28" s="13" t="s">
        <v>160</v>
      </c>
      <c r="B28" s="179" t="s">
        <v>454</v>
      </c>
      <c r="C28" s="210">
        <v>4000000</v>
      </c>
      <c r="D28" s="210"/>
      <c r="E28" s="209">
        <f t="shared" si="0"/>
        <v>4000000</v>
      </c>
    </row>
    <row r="29" spans="1:5" s="178" customFormat="1" ht="12" customHeight="1">
      <c r="A29" s="13" t="s">
        <v>161</v>
      </c>
      <c r="B29" s="179" t="s">
        <v>479</v>
      </c>
      <c r="C29" s="210">
        <v>3000000</v>
      </c>
      <c r="D29" s="210"/>
      <c r="E29" s="209">
        <f t="shared" si="0"/>
        <v>3000000</v>
      </c>
    </row>
    <row r="30" spans="1:5" s="178" customFormat="1" ht="12" customHeight="1">
      <c r="A30" s="12" t="s">
        <v>162</v>
      </c>
      <c r="B30" s="180" t="s">
        <v>455</v>
      </c>
      <c r="C30" s="166">
        <v>650000</v>
      </c>
      <c r="D30" s="166"/>
      <c r="E30" s="209">
        <f t="shared" si="0"/>
        <v>650000</v>
      </c>
    </row>
    <row r="31" spans="1:5" s="178" customFormat="1" ht="12" customHeight="1">
      <c r="A31" s="12" t="s">
        <v>163</v>
      </c>
      <c r="B31" s="180" t="s">
        <v>456</v>
      </c>
      <c r="C31" s="166">
        <v>14500000</v>
      </c>
      <c r="D31" s="166"/>
      <c r="E31" s="209">
        <f t="shared" si="0"/>
        <v>14500000</v>
      </c>
    </row>
    <row r="32" spans="1:5" s="178" customFormat="1" ht="12" customHeight="1">
      <c r="A32" s="12" t="s">
        <v>458</v>
      </c>
      <c r="B32" s="180" t="s">
        <v>457</v>
      </c>
      <c r="C32" s="166">
        <v>1500000</v>
      </c>
      <c r="D32" s="166"/>
      <c r="E32" s="209">
        <f t="shared" si="0"/>
        <v>1500000</v>
      </c>
    </row>
    <row r="33" spans="1:5" s="178" customFormat="1" ht="12" customHeight="1">
      <c r="A33" s="12" t="s">
        <v>459</v>
      </c>
      <c r="B33" s="180" t="s">
        <v>164</v>
      </c>
      <c r="C33" s="166">
        <v>4800000</v>
      </c>
      <c r="D33" s="166"/>
      <c r="E33" s="209">
        <f t="shared" si="0"/>
        <v>4800000</v>
      </c>
    </row>
    <row r="34" spans="1:5" s="178" customFormat="1" ht="12" customHeight="1">
      <c r="A34" s="12" t="s">
        <v>460</v>
      </c>
      <c r="B34" s="180" t="s">
        <v>165</v>
      </c>
      <c r="C34" s="166"/>
      <c r="D34" s="166"/>
      <c r="E34" s="209">
        <f t="shared" si="0"/>
        <v>0</v>
      </c>
    </row>
    <row r="35" spans="1:5" s="178" customFormat="1" ht="12" customHeight="1" thickBot="1">
      <c r="A35" s="14" t="s">
        <v>480</v>
      </c>
      <c r="B35" s="181" t="s">
        <v>166</v>
      </c>
      <c r="C35" s="168">
        <v>150000</v>
      </c>
      <c r="D35" s="168"/>
      <c r="E35" s="209">
        <f t="shared" si="0"/>
        <v>150000</v>
      </c>
    </row>
    <row r="36" spans="1:5" s="178" customFormat="1" ht="12" customHeight="1" thickBot="1">
      <c r="A36" s="18" t="s">
        <v>11</v>
      </c>
      <c r="B36" s="19" t="s">
        <v>324</v>
      </c>
      <c r="C36" s="165">
        <f>SUM(C37:C47)</f>
        <v>33704025</v>
      </c>
      <c r="D36" s="165">
        <f>SUM(D37:D47)</f>
        <v>2369575</v>
      </c>
      <c r="E36" s="101">
        <f>SUM(E37:E47)</f>
        <v>36073600</v>
      </c>
    </row>
    <row r="37" spans="1:5" s="178" customFormat="1" ht="12" customHeight="1">
      <c r="A37" s="13" t="s">
        <v>56</v>
      </c>
      <c r="B37" s="179" t="s">
        <v>169</v>
      </c>
      <c r="C37" s="167"/>
      <c r="D37" s="167"/>
      <c r="E37" s="209">
        <f t="shared" si="0"/>
        <v>0</v>
      </c>
    </row>
    <row r="38" spans="1:5" s="178" customFormat="1" ht="12" customHeight="1">
      <c r="A38" s="12" t="s">
        <v>57</v>
      </c>
      <c r="B38" s="180" t="s">
        <v>170</v>
      </c>
      <c r="C38" s="166">
        <v>10550000</v>
      </c>
      <c r="D38" s="166"/>
      <c r="E38" s="209">
        <f t="shared" si="0"/>
        <v>10550000</v>
      </c>
    </row>
    <row r="39" spans="1:5" s="178" customFormat="1" ht="12" customHeight="1">
      <c r="A39" s="12" t="s">
        <v>58</v>
      </c>
      <c r="B39" s="180" t="s">
        <v>171</v>
      </c>
      <c r="C39" s="166">
        <v>7856000</v>
      </c>
      <c r="D39" s="166"/>
      <c r="E39" s="209">
        <f t="shared" si="0"/>
        <v>7856000</v>
      </c>
    </row>
    <row r="40" spans="1:5" s="178" customFormat="1" ht="12" customHeight="1">
      <c r="A40" s="12" t="s">
        <v>100</v>
      </c>
      <c r="B40" s="180" t="s">
        <v>172</v>
      </c>
      <c r="C40" s="166">
        <v>1500000</v>
      </c>
      <c r="D40" s="166">
        <v>1560000</v>
      </c>
      <c r="E40" s="209">
        <f t="shared" si="0"/>
        <v>3060000</v>
      </c>
    </row>
    <row r="41" spans="1:5" s="178" customFormat="1" ht="12" customHeight="1">
      <c r="A41" s="12" t="s">
        <v>101</v>
      </c>
      <c r="B41" s="180" t="s">
        <v>173</v>
      </c>
      <c r="C41" s="166"/>
      <c r="D41" s="166"/>
      <c r="E41" s="209">
        <f t="shared" si="0"/>
        <v>0</v>
      </c>
    </row>
    <row r="42" spans="1:5" s="178" customFormat="1" ht="12" customHeight="1">
      <c r="A42" s="12" t="s">
        <v>102</v>
      </c>
      <c r="B42" s="180" t="s">
        <v>174</v>
      </c>
      <c r="C42" s="166">
        <v>13798025</v>
      </c>
      <c r="D42" s="166">
        <v>809575</v>
      </c>
      <c r="E42" s="209">
        <f t="shared" si="0"/>
        <v>14607600</v>
      </c>
    </row>
    <row r="43" spans="1:5" s="178" customFormat="1" ht="12" customHeight="1">
      <c r="A43" s="12" t="s">
        <v>103</v>
      </c>
      <c r="B43" s="180" t="s">
        <v>175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104</v>
      </c>
      <c r="B44" s="180" t="s">
        <v>462</v>
      </c>
      <c r="C44" s="166"/>
      <c r="D44" s="166"/>
      <c r="E44" s="209">
        <f t="shared" si="0"/>
        <v>0</v>
      </c>
    </row>
    <row r="45" spans="1:5" s="178" customFormat="1" ht="12" customHeight="1">
      <c r="A45" s="12" t="s">
        <v>167</v>
      </c>
      <c r="B45" s="180" t="s">
        <v>177</v>
      </c>
      <c r="C45" s="169"/>
      <c r="D45" s="169"/>
      <c r="E45" s="209">
        <f t="shared" si="0"/>
        <v>0</v>
      </c>
    </row>
    <row r="46" spans="1:5" s="178" customFormat="1" ht="12" customHeight="1">
      <c r="A46" s="14" t="s">
        <v>168</v>
      </c>
      <c r="B46" s="181" t="s">
        <v>326</v>
      </c>
      <c r="C46" s="170"/>
      <c r="D46" s="170"/>
      <c r="E46" s="209">
        <f t="shared" si="0"/>
        <v>0</v>
      </c>
    </row>
    <row r="47" spans="1:5" s="178" customFormat="1" ht="12" customHeight="1" thickBot="1">
      <c r="A47" s="14" t="s">
        <v>325</v>
      </c>
      <c r="B47" s="104" t="s">
        <v>178</v>
      </c>
      <c r="C47" s="170"/>
      <c r="D47" s="170"/>
      <c r="E47" s="209">
        <f t="shared" si="0"/>
        <v>0</v>
      </c>
    </row>
    <row r="48" spans="1:5" s="178" customFormat="1" ht="12" customHeight="1" thickBot="1">
      <c r="A48" s="18" t="s">
        <v>12</v>
      </c>
      <c r="B48" s="19" t="s">
        <v>179</v>
      </c>
      <c r="C48" s="165">
        <f>SUM(C49:C53)</f>
        <v>35081575</v>
      </c>
      <c r="D48" s="165">
        <f>SUM(D49:D53)</f>
        <v>2998425</v>
      </c>
      <c r="E48" s="101">
        <f>SUM(E49:E53)</f>
        <v>38080000</v>
      </c>
    </row>
    <row r="49" spans="1:5" s="178" customFormat="1" ht="12" customHeight="1">
      <c r="A49" s="13" t="s">
        <v>59</v>
      </c>
      <c r="B49" s="179" t="s">
        <v>183</v>
      </c>
      <c r="C49" s="221"/>
      <c r="D49" s="221"/>
      <c r="E49" s="306">
        <f t="shared" si="0"/>
        <v>0</v>
      </c>
    </row>
    <row r="50" spans="1:5" s="178" customFormat="1" ht="12" customHeight="1">
      <c r="A50" s="12" t="s">
        <v>60</v>
      </c>
      <c r="B50" s="180" t="s">
        <v>184</v>
      </c>
      <c r="C50" s="169">
        <v>35081575</v>
      </c>
      <c r="D50" s="169">
        <v>2998425</v>
      </c>
      <c r="E50" s="306">
        <f t="shared" si="0"/>
        <v>38080000</v>
      </c>
    </row>
    <row r="51" spans="1:5" s="178" customFormat="1" ht="12" customHeight="1">
      <c r="A51" s="12" t="s">
        <v>180</v>
      </c>
      <c r="B51" s="180" t="s">
        <v>185</v>
      </c>
      <c r="C51" s="169"/>
      <c r="D51" s="169"/>
      <c r="E51" s="306">
        <f t="shared" si="0"/>
        <v>0</v>
      </c>
    </row>
    <row r="52" spans="1:5" s="178" customFormat="1" ht="12" customHeight="1">
      <c r="A52" s="12" t="s">
        <v>181</v>
      </c>
      <c r="B52" s="180" t="s">
        <v>186</v>
      </c>
      <c r="C52" s="169"/>
      <c r="D52" s="169"/>
      <c r="E52" s="306">
        <f t="shared" si="0"/>
        <v>0</v>
      </c>
    </row>
    <row r="53" spans="1:5" s="178" customFormat="1" ht="12" customHeight="1" thickBot="1">
      <c r="A53" s="14" t="s">
        <v>182</v>
      </c>
      <c r="B53" s="104" t="s">
        <v>187</v>
      </c>
      <c r="C53" s="170"/>
      <c r="D53" s="170"/>
      <c r="E53" s="306">
        <f t="shared" si="0"/>
        <v>0</v>
      </c>
    </row>
    <row r="54" spans="1:5" s="178" customFormat="1" ht="12" customHeight="1" thickBot="1">
      <c r="A54" s="18" t="s">
        <v>105</v>
      </c>
      <c r="B54" s="19" t="s">
        <v>188</v>
      </c>
      <c r="C54" s="165">
        <f>SUM(C55:C57)</f>
        <v>255750</v>
      </c>
      <c r="D54" s="165">
        <f>SUM(D55:D57)</f>
        <v>270000</v>
      </c>
      <c r="E54" s="101">
        <f>SUM(E55:E57)</f>
        <v>525750</v>
      </c>
    </row>
    <row r="55" spans="1:5" s="178" customFormat="1" ht="12" customHeight="1">
      <c r="A55" s="13" t="s">
        <v>61</v>
      </c>
      <c r="B55" s="179" t="s">
        <v>189</v>
      </c>
      <c r="C55" s="167"/>
      <c r="D55" s="167"/>
      <c r="E55" s="209">
        <f t="shared" si="0"/>
        <v>0</v>
      </c>
    </row>
    <row r="56" spans="1:5" s="178" customFormat="1" ht="12" customHeight="1">
      <c r="A56" s="12" t="s">
        <v>62</v>
      </c>
      <c r="B56" s="180" t="s">
        <v>319</v>
      </c>
      <c r="C56" s="166">
        <v>255750</v>
      </c>
      <c r="D56" s="166">
        <v>270000</v>
      </c>
      <c r="E56" s="209">
        <f t="shared" si="0"/>
        <v>525750</v>
      </c>
    </row>
    <row r="57" spans="1:5" s="178" customFormat="1" ht="12" customHeight="1">
      <c r="A57" s="12" t="s">
        <v>192</v>
      </c>
      <c r="B57" s="180" t="s">
        <v>190</v>
      </c>
      <c r="C57" s="166"/>
      <c r="D57" s="166"/>
      <c r="E57" s="209">
        <f t="shared" si="0"/>
        <v>0</v>
      </c>
    </row>
    <row r="58" spans="1:5" s="178" customFormat="1" ht="12" customHeight="1" thickBot="1">
      <c r="A58" s="14" t="s">
        <v>193</v>
      </c>
      <c r="B58" s="104" t="s">
        <v>191</v>
      </c>
      <c r="C58" s="168"/>
      <c r="D58" s="168"/>
      <c r="E58" s="209">
        <f t="shared" si="0"/>
        <v>0</v>
      </c>
    </row>
    <row r="59" spans="1:5" s="178" customFormat="1" ht="12" customHeight="1" thickBot="1">
      <c r="A59" s="18" t="s">
        <v>14</v>
      </c>
      <c r="B59" s="102" t="s">
        <v>194</v>
      </c>
      <c r="C59" s="165">
        <f>SUM(C60:C62)</f>
        <v>1000000</v>
      </c>
      <c r="D59" s="165">
        <f>SUM(D60:D62)</f>
        <v>0</v>
      </c>
      <c r="E59" s="101">
        <f>SUM(E60:E62)</f>
        <v>1000000</v>
      </c>
    </row>
    <row r="60" spans="1:5" s="178" customFormat="1" ht="12" customHeight="1">
      <c r="A60" s="13" t="s">
        <v>106</v>
      </c>
      <c r="B60" s="179" t="s">
        <v>196</v>
      </c>
      <c r="C60" s="169"/>
      <c r="D60" s="169"/>
      <c r="E60" s="304">
        <f t="shared" si="0"/>
        <v>0</v>
      </c>
    </row>
    <row r="61" spans="1:5" s="178" customFormat="1" ht="12" customHeight="1">
      <c r="A61" s="12" t="s">
        <v>107</v>
      </c>
      <c r="B61" s="180" t="s">
        <v>320</v>
      </c>
      <c r="C61" s="169"/>
      <c r="D61" s="169"/>
      <c r="E61" s="304">
        <f t="shared" si="0"/>
        <v>0</v>
      </c>
    </row>
    <row r="62" spans="1:5" s="178" customFormat="1" ht="12" customHeight="1">
      <c r="A62" s="12" t="s">
        <v>127</v>
      </c>
      <c r="B62" s="180" t="s">
        <v>197</v>
      </c>
      <c r="C62" s="169">
        <v>1000000</v>
      </c>
      <c r="D62" s="169"/>
      <c r="E62" s="304">
        <f t="shared" si="0"/>
        <v>1000000</v>
      </c>
    </row>
    <row r="63" spans="1:5" s="178" customFormat="1" ht="12" customHeight="1" thickBot="1">
      <c r="A63" s="14" t="s">
        <v>195</v>
      </c>
      <c r="B63" s="104" t="s">
        <v>198</v>
      </c>
      <c r="C63" s="169"/>
      <c r="D63" s="169"/>
      <c r="E63" s="304">
        <f t="shared" si="0"/>
        <v>0</v>
      </c>
    </row>
    <row r="64" spans="1:5" s="178" customFormat="1" ht="12" customHeight="1" thickBot="1">
      <c r="A64" s="235" t="s">
        <v>366</v>
      </c>
      <c r="B64" s="19" t="s">
        <v>199</v>
      </c>
      <c r="C64" s="171">
        <f>+C6+C13+C20+C27+C36+C48+C54+C59</f>
        <v>178115051</v>
      </c>
      <c r="D64" s="171">
        <f>+D6+D13+D20+D27+D36+D48+D54+D59</f>
        <v>21292076</v>
      </c>
      <c r="E64" s="208">
        <f>+E6+E13+E20+E27+E36+E48+E54+E59</f>
        <v>199407127</v>
      </c>
    </row>
    <row r="65" spans="1:5" s="178" customFormat="1" ht="12" customHeight="1" thickBot="1">
      <c r="A65" s="222" t="s">
        <v>200</v>
      </c>
      <c r="B65" s="102" t="s">
        <v>201</v>
      </c>
      <c r="C65" s="165">
        <f>SUM(C66:C68)</f>
        <v>0</v>
      </c>
      <c r="D65" s="165">
        <f>SUM(D66:D68)</f>
        <v>0</v>
      </c>
      <c r="E65" s="101">
        <f>SUM(E66:E68)</f>
        <v>0</v>
      </c>
    </row>
    <row r="66" spans="1:5" s="178" customFormat="1" ht="12" customHeight="1">
      <c r="A66" s="13" t="s">
        <v>232</v>
      </c>
      <c r="B66" s="179" t="s">
        <v>202</v>
      </c>
      <c r="C66" s="169"/>
      <c r="D66" s="169"/>
      <c r="E66" s="304">
        <f aca="true" t="shared" si="1" ref="E66:E87">C66+D66</f>
        <v>0</v>
      </c>
    </row>
    <row r="67" spans="1:5" s="178" customFormat="1" ht="12" customHeight="1">
      <c r="A67" s="12" t="s">
        <v>241</v>
      </c>
      <c r="B67" s="180" t="s">
        <v>203</v>
      </c>
      <c r="C67" s="169"/>
      <c r="D67" s="169"/>
      <c r="E67" s="304">
        <f t="shared" si="1"/>
        <v>0</v>
      </c>
    </row>
    <row r="68" spans="1:5" s="178" customFormat="1" ht="12" customHeight="1" thickBot="1">
      <c r="A68" s="14" t="s">
        <v>242</v>
      </c>
      <c r="B68" s="231" t="s">
        <v>351</v>
      </c>
      <c r="C68" s="169"/>
      <c r="D68" s="169"/>
      <c r="E68" s="304">
        <f t="shared" si="1"/>
        <v>0</v>
      </c>
    </row>
    <row r="69" spans="1:5" s="178" customFormat="1" ht="12" customHeight="1" thickBot="1">
      <c r="A69" s="222" t="s">
        <v>205</v>
      </c>
      <c r="B69" s="102" t="s">
        <v>206</v>
      </c>
      <c r="C69" s="165">
        <f>SUM(C70:C73)</f>
        <v>0</v>
      </c>
      <c r="D69" s="165">
        <f>SUM(D70:D73)</f>
        <v>0</v>
      </c>
      <c r="E69" s="101">
        <f>SUM(E70:E73)</f>
        <v>0</v>
      </c>
    </row>
    <row r="70" spans="1:5" s="178" customFormat="1" ht="12" customHeight="1">
      <c r="A70" s="13" t="s">
        <v>84</v>
      </c>
      <c r="B70" s="179" t="s">
        <v>207</v>
      </c>
      <c r="C70" s="169"/>
      <c r="D70" s="169"/>
      <c r="E70" s="304">
        <f t="shared" si="1"/>
        <v>0</v>
      </c>
    </row>
    <row r="71" spans="1:5" s="178" customFormat="1" ht="12" customHeight="1">
      <c r="A71" s="12" t="s">
        <v>85</v>
      </c>
      <c r="B71" s="180" t="s">
        <v>208</v>
      </c>
      <c r="C71" s="169"/>
      <c r="D71" s="169"/>
      <c r="E71" s="304">
        <f t="shared" si="1"/>
        <v>0</v>
      </c>
    </row>
    <row r="72" spans="1:5" s="178" customFormat="1" ht="12" customHeight="1">
      <c r="A72" s="12" t="s">
        <v>233</v>
      </c>
      <c r="B72" s="180" t="s">
        <v>209</v>
      </c>
      <c r="C72" s="169"/>
      <c r="D72" s="169"/>
      <c r="E72" s="304">
        <f t="shared" si="1"/>
        <v>0</v>
      </c>
    </row>
    <row r="73" spans="1:5" s="178" customFormat="1" ht="12" customHeight="1" thickBot="1">
      <c r="A73" s="14" t="s">
        <v>234</v>
      </c>
      <c r="B73" s="104" t="s">
        <v>210</v>
      </c>
      <c r="C73" s="169"/>
      <c r="D73" s="169"/>
      <c r="E73" s="304">
        <f t="shared" si="1"/>
        <v>0</v>
      </c>
    </row>
    <row r="74" spans="1:5" s="178" customFormat="1" ht="12" customHeight="1" thickBot="1">
      <c r="A74" s="222" t="s">
        <v>211</v>
      </c>
      <c r="B74" s="102" t="s">
        <v>212</v>
      </c>
      <c r="C74" s="165">
        <f>SUM(C75:C76)</f>
        <v>36317845</v>
      </c>
      <c r="D74" s="165">
        <f>SUM(D75:D76)</f>
        <v>0</v>
      </c>
      <c r="E74" s="101">
        <f>SUM(E75:E76)</f>
        <v>36317845</v>
      </c>
    </row>
    <row r="75" spans="1:5" s="178" customFormat="1" ht="12" customHeight="1">
      <c r="A75" s="13" t="s">
        <v>235</v>
      </c>
      <c r="B75" s="179" t="s">
        <v>213</v>
      </c>
      <c r="C75" s="169">
        <v>36317845</v>
      </c>
      <c r="D75" s="169"/>
      <c r="E75" s="304">
        <f t="shared" si="1"/>
        <v>36317845</v>
      </c>
    </row>
    <row r="76" spans="1:5" s="178" customFormat="1" ht="12" customHeight="1" thickBot="1">
      <c r="A76" s="14" t="s">
        <v>236</v>
      </c>
      <c r="B76" s="104" t="s">
        <v>214</v>
      </c>
      <c r="C76" s="169"/>
      <c r="D76" s="169"/>
      <c r="E76" s="304">
        <f t="shared" si="1"/>
        <v>0</v>
      </c>
    </row>
    <row r="77" spans="1:5" s="178" customFormat="1" ht="12" customHeight="1" thickBot="1">
      <c r="A77" s="222" t="s">
        <v>215</v>
      </c>
      <c r="B77" s="102" t="s">
        <v>216</v>
      </c>
      <c r="C77" s="165">
        <f>SUM(C78:C80)</f>
        <v>0</v>
      </c>
      <c r="D77" s="165">
        <f>SUM(D78:D80)</f>
        <v>1888777</v>
      </c>
      <c r="E77" s="101">
        <f>SUM(E78:E80)</f>
        <v>1888777</v>
      </c>
    </row>
    <row r="78" spans="1:5" s="178" customFormat="1" ht="12" customHeight="1">
      <c r="A78" s="13" t="s">
        <v>237</v>
      </c>
      <c r="B78" s="179" t="s">
        <v>217</v>
      </c>
      <c r="C78" s="169"/>
      <c r="D78" s="169">
        <v>1888777</v>
      </c>
      <c r="E78" s="304">
        <f t="shared" si="1"/>
        <v>1888777</v>
      </c>
    </row>
    <row r="79" spans="1:5" s="178" customFormat="1" ht="12" customHeight="1">
      <c r="A79" s="12" t="s">
        <v>238</v>
      </c>
      <c r="B79" s="180" t="s">
        <v>218</v>
      </c>
      <c r="C79" s="169"/>
      <c r="D79" s="169"/>
      <c r="E79" s="304">
        <f t="shared" si="1"/>
        <v>0</v>
      </c>
    </row>
    <row r="80" spans="1:5" s="178" customFormat="1" ht="12" customHeight="1" thickBot="1">
      <c r="A80" s="14" t="s">
        <v>239</v>
      </c>
      <c r="B80" s="104" t="s">
        <v>219</v>
      </c>
      <c r="C80" s="169"/>
      <c r="D80" s="169"/>
      <c r="E80" s="304">
        <f t="shared" si="1"/>
        <v>0</v>
      </c>
    </row>
    <row r="81" spans="1:5" s="178" customFormat="1" ht="12" customHeight="1" thickBot="1">
      <c r="A81" s="222" t="s">
        <v>220</v>
      </c>
      <c r="B81" s="102" t="s">
        <v>240</v>
      </c>
      <c r="C81" s="165">
        <f>SUM(C82:C85)</f>
        <v>0</v>
      </c>
      <c r="D81" s="165">
        <f>SUM(D82:D85)</f>
        <v>0</v>
      </c>
      <c r="E81" s="101">
        <f>SUM(E82:E85)</f>
        <v>0</v>
      </c>
    </row>
    <row r="82" spans="1:5" s="178" customFormat="1" ht="12" customHeight="1">
      <c r="A82" s="183" t="s">
        <v>221</v>
      </c>
      <c r="B82" s="179" t="s">
        <v>222</v>
      </c>
      <c r="C82" s="169"/>
      <c r="D82" s="169"/>
      <c r="E82" s="304">
        <f t="shared" si="1"/>
        <v>0</v>
      </c>
    </row>
    <row r="83" spans="1:5" s="178" customFormat="1" ht="12" customHeight="1">
      <c r="A83" s="184" t="s">
        <v>223</v>
      </c>
      <c r="B83" s="180" t="s">
        <v>224</v>
      </c>
      <c r="C83" s="169"/>
      <c r="D83" s="169"/>
      <c r="E83" s="304">
        <f t="shared" si="1"/>
        <v>0</v>
      </c>
    </row>
    <row r="84" spans="1:5" s="178" customFormat="1" ht="12" customHeight="1">
      <c r="A84" s="184" t="s">
        <v>225</v>
      </c>
      <c r="B84" s="180" t="s">
        <v>226</v>
      </c>
      <c r="C84" s="169"/>
      <c r="D84" s="169"/>
      <c r="E84" s="304">
        <f t="shared" si="1"/>
        <v>0</v>
      </c>
    </row>
    <row r="85" spans="1:5" s="178" customFormat="1" ht="12" customHeight="1" thickBot="1">
      <c r="A85" s="185" t="s">
        <v>227</v>
      </c>
      <c r="B85" s="104" t="s">
        <v>228</v>
      </c>
      <c r="C85" s="169"/>
      <c r="D85" s="169"/>
      <c r="E85" s="304">
        <f t="shared" si="1"/>
        <v>0</v>
      </c>
    </row>
    <row r="86" spans="1:5" s="178" customFormat="1" ht="12" customHeight="1" thickBot="1">
      <c r="A86" s="222" t="s">
        <v>229</v>
      </c>
      <c r="B86" s="102" t="s">
        <v>365</v>
      </c>
      <c r="C86" s="224"/>
      <c r="D86" s="224"/>
      <c r="E86" s="101">
        <f t="shared" si="1"/>
        <v>0</v>
      </c>
    </row>
    <row r="87" spans="1:5" s="178" customFormat="1" ht="13.5" customHeight="1" thickBot="1">
      <c r="A87" s="222" t="s">
        <v>231</v>
      </c>
      <c r="B87" s="102" t="s">
        <v>230</v>
      </c>
      <c r="C87" s="224"/>
      <c r="D87" s="224"/>
      <c r="E87" s="101">
        <f t="shared" si="1"/>
        <v>0</v>
      </c>
    </row>
    <row r="88" spans="1:5" s="178" customFormat="1" ht="15.75" customHeight="1" thickBot="1">
      <c r="A88" s="222" t="s">
        <v>243</v>
      </c>
      <c r="B88" s="186" t="s">
        <v>368</v>
      </c>
      <c r="C88" s="171">
        <f>+C65+C69+C74+C77+C81+C87+C86</f>
        <v>36317845</v>
      </c>
      <c r="D88" s="171">
        <f>+D65+D69+D74+D77+D81+D87+D86</f>
        <v>1888777</v>
      </c>
      <c r="E88" s="208">
        <f>+E65+E69+E74+E77+E81+E87+E86</f>
        <v>38206622</v>
      </c>
    </row>
    <row r="89" spans="1:5" s="178" customFormat="1" ht="25.5" customHeight="1" thickBot="1">
      <c r="A89" s="223" t="s">
        <v>367</v>
      </c>
      <c r="B89" s="187" t="s">
        <v>369</v>
      </c>
      <c r="C89" s="171">
        <f>+C64+C88</f>
        <v>214432896</v>
      </c>
      <c r="D89" s="171">
        <f>+D64+D88</f>
        <v>23180853</v>
      </c>
      <c r="E89" s="208">
        <f>+E64+E88</f>
        <v>237613749</v>
      </c>
    </row>
    <row r="90" spans="1:3" s="178" customFormat="1" ht="30.75" customHeight="1">
      <c r="A90" s="3"/>
      <c r="B90" s="4"/>
      <c r="C90" s="106"/>
    </row>
    <row r="91" spans="1:5" ht="16.5" customHeight="1">
      <c r="A91" s="366" t="s">
        <v>35</v>
      </c>
      <c r="B91" s="366"/>
      <c r="C91" s="366"/>
      <c r="D91" s="366"/>
      <c r="E91" s="366"/>
    </row>
    <row r="92" spans="1:5" s="188" customFormat="1" ht="16.5" customHeight="1" thickBot="1">
      <c r="A92" s="368" t="s">
        <v>87</v>
      </c>
      <c r="B92" s="368"/>
      <c r="C92" s="63"/>
      <c r="E92" s="63" t="str">
        <f>E2</f>
        <v>Forintban!</v>
      </c>
    </row>
    <row r="93" spans="1:5" ht="15">
      <c r="A93" s="369" t="s">
        <v>51</v>
      </c>
      <c r="B93" s="371" t="s">
        <v>407</v>
      </c>
      <c r="C93" s="362" t="str">
        <f>+CONCATENATE(LEFT(ÖSSZEFÜGGÉSEK!A6,4),". évi")</f>
        <v>2017. évi</v>
      </c>
      <c r="D93" s="363"/>
      <c r="E93" s="364"/>
    </row>
    <row r="94" spans="1:5" ht="26.25" thickBot="1">
      <c r="A94" s="370"/>
      <c r="B94" s="372"/>
      <c r="C94" s="251" t="s">
        <v>501</v>
      </c>
      <c r="D94" s="249" t="s">
        <v>502</v>
      </c>
      <c r="E94" s="250" t="str">
        <f>+CONCATENATE(LEFT(ÖSSZEFÜGGÉSEK!A6,4),"",CHAR(10),"Módosítás utáni")</f>
        <v>2017
Módosítás utáni</v>
      </c>
    </row>
    <row r="95" spans="1:5" s="177" customFormat="1" ht="12" customHeight="1" thickBot="1">
      <c r="A95" s="25" t="s">
        <v>377</v>
      </c>
      <c r="B95" s="26" t="s">
        <v>378</v>
      </c>
      <c r="C95" s="26" t="s">
        <v>379</v>
      </c>
      <c r="D95" s="26" t="s">
        <v>381</v>
      </c>
      <c r="E95" s="333" t="s">
        <v>472</v>
      </c>
    </row>
    <row r="96" spans="1:5" ht="12" customHeight="1" thickBot="1">
      <c r="A96" s="20" t="s">
        <v>7</v>
      </c>
      <c r="B96" s="24" t="s">
        <v>327</v>
      </c>
      <c r="C96" s="164">
        <f>C97+C98+C99+C100+C101+C114</f>
        <v>140261548</v>
      </c>
      <c r="D96" s="164">
        <f>D97+D98+D99+D100+D101+D114</f>
        <v>25960942</v>
      </c>
      <c r="E96" s="238">
        <f>E97+E98+E99+E100+E101+E114</f>
        <v>166222490</v>
      </c>
    </row>
    <row r="97" spans="1:5" ht="12" customHeight="1">
      <c r="A97" s="15" t="s">
        <v>63</v>
      </c>
      <c r="B97" s="8" t="s">
        <v>36</v>
      </c>
      <c r="C97" s="242">
        <v>56699778</v>
      </c>
      <c r="D97" s="242">
        <v>-442700</v>
      </c>
      <c r="E97" s="307">
        <f aca="true" t="shared" si="2" ref="E97:E130">C97+D97</f>
        <v>56257078</v>
      </c>
    </row>
    <row r="98" spans="1:5" ht="12" customHeight="1">
      <c r="A98" s="12" t="s">
        <v>64</v>
      </c>
      <c r="B98" s="6" t="s">
        <v>108</v>
      </c>
      <c r="C98" s="166">
        <v>11846184</v>
      </c>
      <c r="D98" s="166">
        <v>15000</v>
      </c>
      <c r="E98" s="302">
        <f t="shared" si="2"/>
        <v>11861184</v>
      </c>
    </row>
    <row r="99" spans="1:5" ht="12" customHeight="1">
      <c r="A99" s="12" t="s">
        <v>65</v>
      </c>
      <c r="B99" s="6" t="s">
        <v>82</v>
      </c>
      <c r="C99" s="168">
        <v>49087659</v>
      </c>
      <c r="D99" s="168">
        <v>-6016322</v>
      </c>
      <c r="E99" s="303">
        <f t="shared" si="2"/>
        <v>43071337</v>
      </c>
    </row>
    <row r="100" spans="1:5" ht="12" customHeight="1">
      <c r="A100" s="12" t="s">
        <v>66</v>
      </c>
      <c r="B100" s="9" t="s">
        <v>109</v>
      </c>
      <c r="C100" s="168">
        <v>5169000</v>
      </c>
      <c r="D100" s="168">
        <v>-349000</v>
      </c>
      <c r="E100" s="303">
        <f t="shared" si="2"/>
        <v>4820000</v>
      </c>
    </row>
    <row r="101" spans="1:5" ht="12" customHeight="1">
      <c r="A101" s="12" t="s">
        <v>74</v>
      </c>
      <c r="B101" s="17" t="s">
        <v>110</v>
      </c>
      <c r="C101" s="168">
        <v>8550246</v>
      </c>
      <c r="D101" s="256">
        <v>2564851</v>
      </c>
      <c r="E101" s="303">
        <f t="shared" si="2"/>
        <v>11115097</v>
      </c>
    </row>
    <row r="102" spans="1:5" ht="12" customHeight="1">
      <c r="A102" s="12" t="s">
        <v>67</v>
      </c>
      <c r="B102" s="6" t="s">
        <v>332</v>
      </c>
      <c r="C102" s="168"/>
      <c r="D102" s="256"/>
      <c r="E102" s="303">
        <f t="shared" si="2"/>
        <v>0</v>
      </c>
    </row>
    <row r="103" spans="1:5" ht="12" customHeight="1">
      <c r="A103" s="12" t="s">
        <v>68</v>
      </c>
      <c r="B103" s="67" t="s">
        <v>331</v>
      </c>
      <c r="C103" s="168"/>
      <c r="D103" s="256"/>
      <c r="E103" s="303">
        <f t="shared" si="2"/>
        <v>0</v>
      </c>
    </row>
    <row r="104" spans="1:5" ht="12" customHeight="1">
      <c r="A104" s="12" t="s">
        <v>75</v>
      </c>
      <c r="B104" s="67" t="s">
        <v>330</v>
      </c>
      <c r="C104" s="168">
        <v>1381285</v>
      </c>
      <c r="D104" s="256"/>
      <c r="E104" s="303">
        <f t="shared" si="2"/>
        <v>1381285</v>
      </c>
    </row>
    <row r="105" spans="1:5" ht="12" customHeight="1">
      <c r="A105" s="12" t="s">
        <v>76</v>
      </c>
      <c r="B105" s="65" t="s">
        <v>246</v>
      </c>
      <c r="C105" s="168"/>
      <c r="D105" s="256"/>
      <c r="E105" s="303">
        <f t="shared" si="2"/>
        <v>0</v>
      </c>
    </row>
    <row r="106" spans="1:5" ht="12" customHeight="1">
      <c r="A106" s="12" t="s">
        <v>77</v>
      </c>
      <c r="B106" s="66" t="s">
        <v>247</v>
      </c>
      <c r="C106" s="168"/>
      <c r="D106" s="256"/>
      <c r="E106" s="303">
        <f t="shared" si="2"/>
        <v>0</v>
      </c>
    </row>
    <row r="107" spans="1:5" ht="12" customHeight="1">
      <c r="A107" s="12" t="s">
        <v>78</v>
      </c>
      <c r="B107" s="66" t="s">
        <v>248</v>
      </c>
      <c r="C107" s="168"/>
      <c r="D107" s="256"/>
      <c r="E107" s="303">
        <f t="shared" si="2"/>
        <v>0</v>
      </c>
    </row>
    <row r="108" spans="1:5" ht="12" customHeight="1">
      <c r="A108" s="12" t="s">
        <v>80</v>
      </c>
      <c r="B108" s="65" t="s">
        <v>249</v>
      </c>
      <c r="C108" s="168">
        <v>3216000</v>
      </c>
      <c r="D108" s="256">
        <v>2153476</v>
      </c>
      <c r="E108" s="303">
        <f t="shared" si="2"/>
        <v>5369476</v>
      </c>
    </row>
    <row r="109" spans="1:5" ht="12" customHeight="1">
      <c r="A109" s="12" t="s">
        <v>111</v>
      </c>
      <c r="B109" s="65" t="s">
        <v>250</v>
      </c>
      <c r="C109" s="168"/>
      <c r="D109" s="256"/>
      <c r="E109" s="303">
        <f t="shared" si="2"/>
        <v>0</v>
      </c>
    </row>
    <row r="110" spans="1:5" ht="12" customHeight="1">
      <c r="A110" s="12" t="s">
        <v>244</v>
      </c>
      <c r="B110" s="66" t="s">
        <v>251</v>
      </c>
      <c r="C110" s="168">
        <v>400000</v>
      </c>
      <c r="D110" s="256">
        <v>-138625</v>
      </c>
      <c r="E110" s="303">
        <f t="shared" si="2"/>
        <v>261375</v>
      </c>
    </row>
    <row r="111" spans="1:5" ht="12" customHeight="1">
      <c r="A111" s="11" t="s">
        <v>245</v>
      </c>
      <c r="B111" s="67" t="s">
        <v>252</v>
      </c>
      <c r="C111" s="168"/>
      <c r="D111" s="256"/>
      <c r="E111" s="303">
        <f t="shared" si="2"/>
        <v>0</v>
      </c>
    </row>
    <row r="112" spans="1:5" ht="12" customHeight="1">
      <c r="A112" s="12" t="s">
        <v>328</v>
      </c>
      <c r="B112" s="67" t="s">
        <v>253</v>
      </c>
      <c r="C112" s="168"/>
      <c r="D112" s="256"/>
      <c r="E112" s="303">
        <f t="shared" si="2"/>
        <v>0</v>
      </c>
    </row>
    <row r="113" spans="1:6" ht="12" customHeight="1">
      <c r="A113" s="14" t="s">
        <v>329</v>
      </c>
      <c r="B113" s="67" t="s">
        <v>254</v>
      </c>
      <c r="C113" s="168">
        <v>3552961</v>
      </c>
      <c r="D113" s="255">
        <v>550000</v>
      </c>
      <c r="E113" s="303">
        <f t="shared" si="2"/>
        <v>4102961</v>
      </c>
      <c r="F113" s="361"/>
    </row>
    <row r="114" spans="1:5" ht="12" customHeight="1">
      <c r="A114" s="12" t="s">
        <v>333</v>
      </c>
      <c r="B114" s="9" t="s">
        <v>37</v>
      </c>
      <c r="C114" s="166">
        <v>8908681</v>
      </c>
      <c r="D114" s="255">
        <v>30189113</v>
      </c>
      <c r="E114" s="302">
        <f t="shared" si="2"/>
        <v>39097794</v>
      </c>
    </row>
    <row r="115" spans="1:5" ht="12" customHeight="1">
      <c r="A115" s="12" t="s">
        <v>334</v>
      </c>
      <c r="B115" s="6" t="s">
        <v>336</v>
      </c>
      <c r="C115" s="166">
        <v>8908681</v>
      </c>
      <c r="D115" s="256">
        <v>30189113</v>
      </c>
      <c r="E115" s="302">
        <f t="shared" si="2"/>
        <v>39097794</v>
      </c>
    </row>
    <row r="116" spans="1:5" ht="12" customHeight="1" thickBot="1">
      <c r="A116" s="16" t="s">
        <v>335</v>
      </c>
      <c r="B116" s="234" t="s">
        <v>337</v>
      </c>
      <c r="C116" s="243"/>
      <c r="D116" s="243"/>
      <c r="E116" s="308">
        <f t="shared" si="2"/>
        <v>0</v>
      </c>
    </row>
    <row r="117" spans="1:5" ht="12" customHeight="1" thickBot="1">
      <c r="A117" s="232" t="s">
        <v>8</v>
      </c>
      <c r="B117" s="233" t="s">
        <v>255</v>
      </c>
      <c r="C117" s="244">
        <f>+C118+C120+C122</f>
        <v>71102696</v>
      </c>
      <c r="D117" s="165">
        <f>+D118+D120+D122</f>
        <v>-2787135</v>
      </c>
      <c r="E117" s="239">
        <f>+E118+E120+E122</f>
        <v>68315561</v>
      </c>
    </row>
    <row r="118" spans="1:5" ht="12" customHeight="1">
      <c r="A118" s="13" t="s">
        <v>69</v>
      </c>
      <c r="B118" s="6" t="s">
        <v>126</v>
      </c>
      <c r="C118" s="167">
        <v>69591934</v>
      </c>
      <c r="D118" s="254">
        <v>-4602107</v>
      </c>
      <c r="E118" s="209">
        <f t="shared" si="2"/>
        <v>64989827</v>
      </c>
    </row>
    <row r="119" spans="1:5" ht="12" customHeight="1">
      <c r="A119" s="13" t="s">
        <v>70</v>
      </c>
      <c r="B119" s="10" t="s">
        <v>259</v>
      </c>
      <c r="C119" s="167"/>
      <c r="D119" s="254"/>
      <c r="E119" s="209">
        <f t="shared" si="2"/>
        <v>0</v>
      </c>
    </row>
    <row r="120" spans="1:5" ht="12" customHeight="1">
      <c r="A120" s="13" t="s">
        <v>71</v>
      </c>
      <c r="B120" s="10" t="s">
        <v>112</v>
      </c>
      <c r="C120" s="166">
        <v>1510762</v>
      </c>
      <c r="D120" s="255">
        <v>1814972</v>
      </c>
      <c r="E120" s="302">
        <f t="shared" si="2"/>
        <v>3325734</v>
      </c>
    </row>
    <row r="121" spans="1:5" ht="12" customHeight="1">
      <c r="A121" s="13" t="s">
        <v>72</v>
      </c>
      <c r="B121" s="10" t="s">
        <v>260</v>
      </c>
      <c r="C121" s="166"/>
      <c r="D121" s="255"/>
      <c r="E121" s="302">
        <f t="shared" si="2"/>
        <v>0</v>
      </c>
    </row>
    <row r="122" spans="1:5" ht="12" customHeight="1">
      <c r="A122" s="13" t="s">
        <v>73</v>
      </c>
      <c r="B122" s="104" t="s">
        <v>128</v>
      </c>
      <c r="C122" s="166"/>
      <c r="D122" s="255"/>
      <c r="E122" s="302">
        <f t="shared" si="2"/>
        <v>0</v>
      </c>
    </row>
    <row r="123" spans="1:5" ht="12" customHeight="1">
      <c r="A123" s="13" t="s">
        <v>79</v>
      </c>
      <c r="B123" s="103" t="s">
        <v>321</v>
      </c>
      <c r="C123" s="166"/>
      <c r="D123" s="255"/>
      <c r="E123" s="302">
        <f t="shared" si="2"/>
        <v>0</v>
      </c>
    </row>
    <row r="124" spans="1:5" ht="12" customHeight="1">
      <c r="A124" s="13" t="s">
        <v>81</v>
      </c>
      <c r="B124" s="175" t="s">
        <v>265</v>
      </c>
      <c r="C124" s="166"/>
      <c r="D124" s="255"/>
      <c r="E124" s="302">
        <f t="shared" si="2"/>
        <v>0</v>
      </c>
    </row>
    <row r="125" spans="1:5" ht="15">
      <c r="A125" s="13" t="s">
        <v>113</v>
      </c>
      <c r="B125" s="66" t="s">
        <v>248</v>
      </c>
      <c r="C125" s="166"/>
      <c r="D125" s="255"/>
      <c r="E125" s="302">
        <f t="shared" si="2"/>
        <v>0</v>
      </c>
    </row>
    <row r="126" spans="1:5" ht="12" customHeight="1">
      <c r="A126" s="13" t="s">
        <v>114</v>
      </c>
      <c r="B126" s="66" t="s">
        <v>264</v>
      </c>
      <c r="C126" s="166"/>
      <c r="D126" s="255"/>
      <c r="E126" s="302">
        <f t="shared" si="2"/>
        <v>0</v>
      </c>
    </row>
    <row r="127" spans="1:5" ht="12" customHeight="1">
      <c r="A127" s="13" t="s">
        <v>115</v>
      </c>
      <c r="B127" s="66" t="s">
        <v>263</v>
      </c>
      <c r="C127" s="166"/>
      <c r="D127" s="255"/>
      <c r="E127" s="302">
        <f t="shared" si="2"/>
        <v>0</v>
      </c>
    </row>
    <row r="128" spans="1:5" ht="12" customHeight="1">
      <c r="A128" s="13" t="s">
        <v>256</v>
      </c>
      <c r="B128" s="66" t="s">
        <v>251</v>
      </c>
      <c r="C128" s="166"/>
      <c r="D128" s="255"/>
      <c r="E128" s="302">
        <f t="shared" si="2"/>
        <v>0</v>
      </c>
    </row>
    <row r="129" spans="1:5" ht="12" customHeight="1">
      <c r="A129" s="13" t="s">
        <v>257</v>
      </c>
      <c r="B129" s="66" t="s">
        <v>262</v>
      </c>
      <c r="C129" s="166"/>
      <c r="D129" s="255"/>
      <c r="E129" s="302">
        <f t="shared" si="2"/>
        <v>0</v>
      </c>
    </row>
    <row r="130" spans="1:5" ht="15.75" thickBot="1">
      <c r="A130" s="11" t="s">
        <v>258</v>
      </c>
      <c r="B130" s="66" t="s">
        <v>261</v>
      </c>
      <c r="C130" s="168"/>
      <c r="D130" s="256"/>
      <c r="E130" s="303">
        <f t="shared" si="2"/>
        <v>0</v>
      </c>
    </row>
    <row r="131" spans="1:5" ht="12" customHeight="1" thickBot="1">
      <c r="A131" s="18" t="s">
        <v>9</v>
      </c>
      <c r="B131" s="59" t="s">
        <v>338</v>
      </c>
      <c r="C131" s="165">
        <f>+C96+C117</f>
        <v>211364244</v>
      </c>
      <c r="D131" s="253">
        <f>+D96+D117</f>
        <v>23173807</v>
      </c>
      <c r="E131" s="101">
        <f>+E96+E117</f>
        <v>234538051</v>
      </c>
    </row>
    <row r="132" spans="1:5" ht="12" customHeight="1" thickBot="1">
      <c r="A132" s="18" t="s">
        <v>10</v>
      </c>
      <c r="B132" s="59" t="s">
        <v>408</v>
      </c>
      <c r="C132" s="165">
        <f>+C133+C134+C135</f>
        <v>1279576</v>
      </c>
      <c r="D132" s="253">
        <f>+D133+D134+D135</f>
        <v>7046</v>
      </c>
      <c r="E132" s="101">
        <f>+E133+E134+E135</f>
        <v>1286622</v>
      </c>
    </row>
    <row r="133" spans="1:5" ht="12" customHeight="1">
      <c r="A133" s="13" t="s">
        <v>160</v>
      </c>
      <c r="B133" s="10" t="s">
        <v>346</v>
      </c>
      <c r="C133" s="166">
        <v>1279576</v>
      </c>
      <c r="D133" s="255">
        <v>7046</v>
      </c>
      <c r="E133" s="302">
        <f aca="true" t="shared" si="3" ref="E133:E155">C133+D133</f>
        <v>1286622</v>
      </c>
    </row>
    <row r="134" spans="1:5" ht="12" customHeight="1">
      <c r="A134" s="13" t="s">
        <v>161</v>
      </c>
      <c r="B134" s="10" t="s">
        <v>347</v>
      </c>
      <c r="C134" s="166"/>
      <c r="D134" s="255"/>
      <c r="E134" s="302">
        <f t="shared" si="3"/>
        <v>0</v>
      </c>
    </row>
    <row r="135" spans="1:5" ht="12" customHeight="1" thickBot="1">
      <c r="A135" s="11" t="s">
        <v>162</v>
      </c>
      <c r="B135" s="10" t="s">
        <v>348</v>
      </c>
      <c r="C135" s="166"/>
      <c r="D135" s="255"/>
      <c r="E135" s="302">
        <f t="shared" si="3"/>
        <v>0</v>
      </c>
    </row>
    <row r="136" spans="1:5" ht="12" customHeight="1" thickBot="1">
      <c r="A136" s="18" t="s">
        <v>11</v>
      </c>
      <c r="B136" s="59" t="s">
        <v>340</v>
      </c>
      <c r="C136" s="165">
        <f>SUM(C137:C142)</f>
        <v>0</v>
      </c>
      <c r="D136" s="253">
        <f>SUM(D137:D142)</f>
        <v>0</v>
      </c>
      <c r="E136" s="101">
        <f>SUM(E137:E142)</f>
        <v>0</v>
      </c>
    </row>
    <row r="137" spans="1:5" ht="12" customHeight="1">
      <c r="A137" s="13" t="s">
        <v>56</v>
      </c>
      <c r="B137" s="7" t="s">
        <v>349</v>
      </c>
      <c r="C137" s="166"/>
      <c r="D137" s="255"/>
      <c r="E137" s="302">
        <f t="shared" si="3"/>
        <v>0</v>
      </c>
    </row>
    <row r="138" spans="1:5" ht="12" customHeight="1">
      <c r="A138" s="13" t="s">
        <v>57</v>
      </c>
      <c r="B138" s="7" t="s">
        <v>341</v>
      </c>
      <c r="C138" s="166"/>
      <c r="D138" s="255"/>
      <c r="E138" s="302">
        <f t="shared" si="3"/>
        <v>0</v>
      </c>
    </row>
    <row r="139" spans="1:5" ht="12" customHeight="1">
      <c r="A139" s="13" t="s">
        <v>58</v>
      </c>
      <c r="B139" s="7" t="s">
        <v>342</v>
      </c>
      <c r="C139" s="166"/>
      <c r="D139" s="255"/>
      <c r="E139" s="302">
        <f t="shared" si="3"/>
        <v>0</v>
      </c>
    </row>
    <row r="140" spans="1:5" ht="12" customHeight="1">
      <c r="A140" s="13" t="s">
        <v>100</v>
      </c>
      <c r="B140" s="7" t="s">
        <v>343</v>
      </c>
      <c r="C140" s="166"/>
      <c r="D140" s="255"/>
      <c r="E140" s="302">
        <f t="shared" si="3"/>
        <v>0</v>
      </c>
    </row>
    <row r="141" spans="1:5" ht="12" customHeight="1">
      <c r="A141" s="13" t="s">
        <v>101</v>
      </c>
      <c r="B141" s="7" t="s">
        <v>344</v>
      </c>
      <c r="C141" s="166"/>
      <c r="D141" s="255"/>
      <c r="E141" s="302">
        <f t="shared" si="3"/>
        <v>0</v>
      </c>
    </row>
    <row r="142" spans="1:5" ht="12" customHeight="1" thickBot="1">
      <c r="A142" s="11" t="s">
        <v>102</v>
      </c>
      <c r="B142" s="7" t="s">
        <v>345</v>
      </c>
      <c r="C142" s="166"/>
      <c r="D142" s="255"/>
      <c r="E142" s="302">
        <f t="shared" si="3"/>
        <v>0</v>
      </c>
    </row>
    <row r="143" spans="1:5" ht="12" customHeight="1" thickBot="1">
      <c r="A143" s="18" t="s">
        <v>12</v>
      </c>
      <c r="B143" s="59" t="s">
        <v>353</v>
      </c>
      <c r="C143" s="171">
        <f>+C144+C145+C146+C147</f>
        <v>1789076</v>
      </c>
      <c r="D143" s="257">
        <f>+D144+D145+D146+D147</f>
        <v>0</v>
      </c>
      <c r="E143" s="208">
        <f>+E144+E145+E146+E147</f>
        <v>1789076</v>
      </c>
    </row>
    <row r="144" spans="1:5" ht="12" customHeight="1">
      <c r="A144" s="13" t="s">
        <v>59</v>
      </c>
      <c r="B144" s="7" t="s">
        <v>266</v>
      </c>
      <c r="C144" s="166"/>
      <c r="D144" s="255"/>
      <c r="E144" s="302">
        <f t="shared" si="3"/>
        <v>0</v>
      </c>
    </row>
    <row r="145" spans="1:5" ht="12" customHeight="1">
      <c r="A145" s="13" t="s">
        <v>60</v>
      </c>
      <c r="B145" s="7" t="s">
        <v>267</v>
      </c>
      <c r="C145" s="166">
        <v>1789076</v>
      </c>
      <c r="D145" s="255"/>
      <c r="E145" s="302">
        <f t="shared" si="3"/>
        <v>1789076</v>
      </c>
    </row>
    <row r="146" spans="1:5" ht="12" customHeight="1">
      <c r="A146" s="13" t="s">
        <v>180</v>
      </c>
      <c r="B146" s="7" t="s">
        <v>354</v>
      </c>
      <c r="C146" s="166"/>
      <c r="D146" s="255"/>
      <c r="E146" s="302">
        <f t="shared" si="3"/>
        <v>0</v>
      </c>
    </row>
    <row r="147" spans="1:5" ht="12" customHeight="1" thickBot="1">
      <c r="A147" s="11" t="s">
        <v>181</v>
      </c>
      <c r="B147" s="5" t="s">
        <v>286</v>
      </c>
      <c r="C147" s="166"/>
      <c r="D147" s="255"/>
      <c r="E147" s="302">
        <f t="shared" si="3"/>
        <v>0</v>
      </c>
    </row>
    <row r="148" spans="1:5" ht="12" customHeight="1" thickBot="1">
      <c r="A148" s="18" t="s">
        <v>13</v>
      </c>
      <c r="B148" s="59" t="s">
        <v>355</v>
      </c>
      <c r="C148" s="245">
        <f>SUM(C149:C153)</f>
        <v>0</v>
      </c>
      <c r="D148" s="258">
        <f>SUM(D149:D153)</f>
        <v>0</v>
      </c>
      <c r="E148" s="240">
        <f>SUM(E149:E153)</f>
        <v>0</v>
      </c>
    </row>
    <row r="149" spans="1:5" ht="12" customHeight="1">
      <c r="A149" s="13" t="s">
        <v>61</v>
      </c>
      <c r="B149" s="7" t="s">
        <v>350</v>
      </c>
      <c r="C149" s="166"/>
      <c r="D149" s="255"/>
      <c r="E149" s="302">
        <f t="shared" si="3"/>
        <v>0</v>
      </c>
    </row>
    <row r="150" spans="1:5" ht="12" customHeight="1">
      <c r="A150" s="13" t="s">
        <v>62</v>
      </c>
      <c r="B150" s="7" t="s">
        <v>357</v>
      </c>
      <c r="C150" s="166"/>
      <c r="D150" s="255"/>
      <c r="E150" s="302">
        <f t="shared" si="3"/>
        <v>0</v>
      </c>
    </row>
    <row r="151" spans="1:5" ht="12" customHeight="1">
      <c r="A151" s="13" t="s">
        <v>192</v>
      </c>
      <c r="B151" s="7" t="s">
        <v>352</v>
      </c>
      <c r="C151" s="166"/>
      <c r="D151" s="255"/>
      <c r="E151" s="302">
        <f t="shared" si="3"/>
        <v>0</v>
      </c>
    </row>
    <row r="152" spans="1:5" ht="12" customHeight="1">
      <c r="A152" s="13" t="s">
        <v>193</v>
      </c>
      <c r="B152" s="7" t="s">
        <v>358</v>
      </c>
      <c r="C152" s="166"/>
      <c r="D152" s="255"/>
      <c r="E152" s="302">
        <f t="shared" si="3"/>
        <v>0</v>
      </c>
    </row>
    <row r="153" spans="1:5" ht="12" customHeight="1" thickBot="1">
      <c r="A153" s="13" t="s">
        <v>356</v>
      </c>
      <c r="B153" s="7" t="s">
        <v>359</v>
      </c>
      <c r="C153" s="166"/>
      <c r="D153" s="255"/>
      <c r="E153" s="303">
        <f t="shared" si="3"/>
        <v>0</v>
      </c>
    </row>
    <row r="154" spans="1:5" ht="12" customHeight="1" thickBot="1">
      <c r="A154" s="18" t="s">
        <v>14</v>
      </c>
      <c r="B154" s="59" t="s">
        <v>360</v>
      </c>
      <c r="C154" s="246"/>
      <c r="D154" s="259"/>
      <c r="E154" s="310">
        <f t="shared" si="3"/>
        <v>0</v>
      </c>
    </row>
    <row r="155" spans="1:5" ht="12" customHeight="1" thickBot="1">
      <c r="A155" s="18" t="s">
        <v>15</v>
      </c>
      <c r="B155" s="59" t="s">
        <v>361</v>
      </c>
      <c r="C155" s="246"/>
      <c r="D155" s="259"/>
      <c r="E155" s="209">
        <f t="shared" si="3"/>
        <v>0</v>
      </c>
    </row>
    <row r="156" spans="1:9" ht="15" customHeight="1" thickBot="1">
      <c r="A156" s="18" t="s">
        <v>16</v>
      </c>
      <c r="B156" s="59" t="s">
        <v>363</v>
      </c>
      <c r="C156" s="247">
        <f>+C132+C136+C143+C148+C154+C155</f>
        <v>3068652</v>
      </c>
      <c r="D156" s="260">
        <f>+D132+D136+D143+D148+D154+D155</f>
        <v>7046</v>
      </c>
      <c r="E156" s="241">
        <f>+E132+E136+E143+E148+E154+E155</f>
        <v>3075698</v>
      </c>
      <c r="F156" s="189"/>
      <c r="G156" s="190"/>
      <c r="H156" s="190"/>
      <c r="I156" s="190"/>
    </row>
    <row r="157" spans="1:5" s="178" customFormat="1" ht="12.75" customHeight="1" thickBot="1">
      <c r="A157" s="105" t="s">
        <v>17</v>
      </c>
      <c r="B157" s="152" t="s">
        <v>362</v>
      </c>
      <c r="C157" s="247">
        <f>+C131+C156</f>
        <v>214432896</v>
      </c>
      <c r="D157" s="260">
        <f>+D131+D156</f>
        <v>23180853</v>
      </c>
      <c r="E157" s="241">
        <f>+E131+E156</f>
        <v>237613749</v>
      </c>
    </row>
    <row r="158" ht="7.5" customHeight="1"/>
    <row r="159" spans="1:5" ht="15">
      <c r="A159" s="365" t="s">
        <v>268</v>
      </c>
      <c r="B159" s="365"/>
      <c r="C159" s="365"/>
      <c r="D159" s="365"/>
      <c r="E159" s="365"/>
    </row>
    <row r="160" spans="1:5" ht="15" customHeight="1" thickBot="1">
      <c r="A160" s="367" t="s">
        <v>88</v>
      </c>
      <c r="B160" s="367"/>
      <c r="C160" s="107"/>
      <c r="E160" s="107" t="str">
        <f>E92</f>
        <v>Forintban!</v>
      </c>
    </row>
    <row r="161" spans="1:5" ht="25.5" customHeight="1" thickBot="1">
      <c r="A161" s="18">
        <v>1</v>
      </c>
      <c r="B161" s="23" t="s">
        <v>364</v>
      </c>
      <c r="C161" s="252">
        <f>+C64-C131</f>
        <v>-33249193</v>
      </c>
      <c r="D161" s="165">
        <f>+D64-D131</f>
        <v>-1881731</v>
      </c>
      <c r="E161" s="101">
        <f>+E64-E131</f>
        <v>-35130924</v>
      </c>
    </row>
    <row r="162" spans="1:5" ht="32.25" customHeight="1" thickBot="1">
      <c r="A162" s="18" t="s">
        <v>8</v>
      </c>
      <c r="B162" s="23" t="s">
        <v>370</v>
      </c>
      <c r="C162" s="165">
        <f>+C88-C156</f>
        <v>33249193</v>
      </c>
      <c r="D162" s="165">
        <f>+D88-D156</f>
        <v>1881731</v>
      </c>
      <c r="E162" s="101">
        <f>+E88-E156</f>
        <v>35130924</v>
      </c>
    </row>
  </sheetData>
  <sheetProtection/>
  <mergeCells count="12">
    <mergeCell ref="A160:B160"/>
    <mergeCell ref="A3:A4"/>
    <mergeCell ref="B3:B4"/>
    <mergeCell ref="C3:E3"/>
    <mergeCell ref="A93:A94"/>
    <mergeCell ref="B93:B94"/>
    <mergeCell ref="C93:E93"/>
    <mergeCell ref="A159:E159"/>
    <mergeCell ref="A1:E1"/>
    <mergeCell ref="A91:E91"/>
    <mergeCell ref="A2:B2"/>
    <mergeCell ref="A92:B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&amp;L1/2018. (II.15.) sz. rendelet&amp;C&amp;"Times New Roman CE,Félkövér"&amp;12
Pogány Községi Önkormányzat
2017. ÉVI KÖLTSÉGVETÉSÉNEK ÖSSZEVONT MÓDOSÍTOTT MÉRLEGE&amp;10
&amp;R&amp;"Times New Roman CE,Félkövér dőlt"&amp;11 1.1. melléklet </oddHeader>
  </headerFooter>
  <rowBreaks count="2" manualBreakCount="2">
    <brk id="76" max="4" man="1"/>
    <brk id="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zoomScale="130" zoomScaleNormal="130" zoomScaleSheetLayoutView="100" workbookViewId="0" topLeftCell="A83">
      <selection activeCell="E95" sqref="E95"/>
    </sheetView>
  </sheetViews>
  <sheetFormatPr defaultColWidth="9.25390625" defaultRowHeight="12.75"/>
  <cols>
    <col min="1" max="1" width="9.50390625" style="153" customWidth="1"/>
    <col min="2" max="2" width="59.75390625" style="153" customWidth="1"/>
    <col min="3" max="3" width="17.25390625" style="154" customWidth="1"/>
    <col min="4" max="5" width="17.25390625" style="176" customWidth="1"/>
    <col min="6" max="16384" width="9.25390625" style="176" customWidth="1"/>
  </cols>
  <sheetData>
    <row r="1" spans="1:5" ht="15.75" customHeight="1">
      <c r="A1" s="366" t="s">
        <v>5</v>
      </c>
      <c r="B1" s="366"/>
      <c r="C1" s="366"/>
      <c r="D1" s="366"/>
      <c r="E1" s="366"/>
    </row>
    <row r="2" spans="1:5" ht="15.75" customHeight="1" thickBot="1">
      <c r="A2" s="367" t="s">
        <v>86</v>
      </c>
      <c r="B2" s="367"/>
      <c r="C2" s="248"/>
      <c r="E2" s="248" t="str">
        <f>'1.1.sz.mell.'!E2</f>
        <v>Forintban!</v>
      </c>
    </row>
    <row r="3" spans="1:5" ht="15">
      <c r="A3" s="369" t="s">
        <v>51</v>
      </c>
      <c r="B3" s="371" t="s">
        <v>6</v>
      </c>
      <c r="C3" s="362" t="str">
        <f>+CONCATENATE(LEFT(ÖSSZEFÜGGÉSEK!A6,4),". évi")</f>
        <v>2017. évi</v>
      </c>
      <c r="D3" s="363"/>
      <c r="E3" s="364"/>
    </row>
    <row r="4" spans="1:5" ht="26.25" thickBot="1">
      <c r="A4" s="370"/>
      <c r="B4" s="372"/>
      <c r="C4" s="251" t="s">
        <v>501</v>
      </c>
      <c r="D4" s="249" t="s">
        <v>502</v>
      </c>
      <c r="E4" s="250" t="str">
        <f>+CONCATENATE(LEFT(ÖSSZEFÜGGÉSEK!A6,4),"",CHAR(10),"Módosítás utáni")</f>
        <v>2017
Módosítás utáni</v>
      </c>
    </row>
    <row r="5" spans="1:5" s="177" customFormat="1" ht="12" customHeight="1" thickBot="1">
      <c r="A5" s="173" t="s">
        <v>377</v>
      </c>
      <c r="B5" s="174" t="s">
        <v>378</v>
      </c>
      <c r="C5" s="174" t="s">
        <v>379</v>
      </c>
      <c r="D5" s="174" t="s">
        <v>381</v>
      </c>
      <c r="E5" s="333" t="s">
        <v>472</v>
      </c>
    </row>
    <row r="6" spans="1:5" s="178" customFormat="1" ht="12" customHeight="1" thickBot="1">
      <c r="A6" s="18" t="s">
        <v>7</v>
      </c>
      <c r="B6" s="19" t="s">
        <v>145</v>
      </c>
      <c r="C6" s="165">
        <f>+C7+C8+C9+C10+C11+C12</f>
        <v>54695348</v>
      </c>
      <c r="D6" s="165">
        <f>+D7+D8+D9+D10+D11+D12</f>
        <v>3712113</v>
      </c>
      <c r="E6" s="101">
        <f>+E7+E8+E9+E10+E11+E12</f>
        <v>58407461</v>
      </c>
    </row>
    <row r="7" spans="1:5" s="178" customFormat="1" ht="12" customHeight="1">
      <c r="A7" s="13" t="s">
        <v>63</v>
      </c>
      <c r="B7" s="179" t="s">
        <v>146</v>
      </c>
      <c r="C7" s="167">
        <v>15099971</v>
      </c>
      <c r="D7" s="167">
        <v>1000000</v>
      </c>
      <c r="E7" s="209">
        <f>C7+D7</f>
        <v>16099971</v>
      </c>
    </row>
    <row r="8" spans="1:5" s="178" customFormat="1" ht="12" customHeight="1">
      <c r="A8" s="12" t="s">
        <v>64</v>
      </c>
      <c r="B8" s="180" t="s">
        <v>147</v>
      </c>
      <c r="C8" s="166">
        <v>28526001</v>
      </c>
      <c r="D8" s="166">
        <v>720969</v>
      </c>
      <c r="E8" s="209">
        <f aca="true" t="shared" si="0" ref="E8:E63">C8+D8</f>
        <v>29246970</v>
      </c>
    </row>
    <row r="9" spans="1:5" s="178" customFormat="1" ht="12" customHeight="1">
      <c r="A9" s="12" t="s">
        <v>65</v>
      </c>
      <c r="B9" s="180" t="s">
        <v>148</v>
      </c>
      <c r="C9" s="166">
        <v>9070030</v>
      </c>
      <c r="D9" s="166">
        <v>-44460</v>
      </c>
      <c r="E9" s="209">
        <f t="shared" si="0"/>
        <v>9025570</v>
      </c>
    </row>
    <row r="10" spans="1:5" s="178" customFormat="1" ht="12" customHeight="1">
      <c r="A10" s="12" t="s">
        <v>66</v>
      </c>
      <c r="B10" s="180" t="s">
        <v>149</v>
      </c>
      <c r="C10" s="166">
        <v>1432980</v>
      </c>
      <c r="D10" s="166"/>
      <c r="E10" s="209">
        <f t="shared" si="0"/>
        <v>1432980</v>
      </c>
    </row>
    <row r="11" spans="1:5" s="178" customFormat="1" ht="12" customHeight="1">
      <c r="A11" s="12" t="s">
        <v>83</v>
      </c>
      <c r="B11" s="103" t="s">
        <v>322</v>
      </c>
      <c r="C11" s="166">
        <v>566366</v>
      </c>
      <c r="D11" s="166">
        <v>2035604</v>
      </c>
      <c r="E11" s="209">
        <f t="shared" si="0"/>
        <v>2601970</v>
      </c>
    </row>
    <row r="12" spans="1:5" s="178" customFormat="1" ht="12" customHeight="1" thickBot="1">
      <c r="A12" s="14" t="s">
        <v>67</v>
      </c>
      <c r="B12" s="104" t="s">
        <v>323</v>
      </c>
      <c r="C12" s="166"/>
      <c r="D12" s="166"/>
      <c r="E12" s="209">
        <f t="shared" si="0"/>
        <v>0</v>
      </c>
    </row>
    <row r="13" spans="1:5" s="178" customFormat="1" ht="12" customHeight="1" thickBot="1">
      <c r="A13" s="18" t="s">
        <v>8</v>
      </c>
      <c r="B13" s="102" t="s">
        <v>150</v>
      </c>
      <c r="C13" s="165">
        <f>+C14+C15+C16+C17+C18</f>
        <v>21666853</v>
      </c>
      <c r="D13" s="165">
        <f>+D14+D15+D16+D17+D18</f>
        <v>50810</v>
      </c>
      <c r="E13" s="101">
        <f>+E14+E15+E16+E17+E18</f>
        <v>21717663</v>
      </c>
    </row>
    <row r="14" spans="1:5" s="178" customFormat="1" ht="12" customHeight="1">
      <c r="A14" s="13" t="s">
        <v>69</v>
      </c>
      <c r="B14" s="179" t="s">
        <v>151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70</v>
      </c>
      <c r="B15" s="180" t="s">
        <v>152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71</v>
      </c>
      <c r="B16" s="180" t="s">
        <v>315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72</v>
      </c>
      <c r="B17" s="180" t="s">
        <v>316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73</v>
      </c>
      <c r="B18" s="180" t="s">
        <v>153</v>
      </c>
      <c r="C18" s="166">
        <v>21666853</v>
      </c>
      <c r="D18" s="166">
        <v>50810</v>
      </c>
      <c r="E18" s="209">
        <f t="shared" si="0"/>
        <v>21717663</v>
      </c>
    </row>
    <row r="19" spans="1:5" s="178" customFormat="1" ht="12" customHeight="1" thickBot="1">
      <c r="A19" s="14" t="s">
        <v>79</v>
      </c>
      <c r="B19" s="104" t="s">
        <v>154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155</v>
      </c>
      <c r="C20" s="165">
        <f>+C21+C22+C23+C24+C25</f>
        <v>3111500</v>
      </c>
      <c r="D20" s="165">
        <f>+D21+D22+D23+D24+D25</f>
        <v>11891153</v>
      </c>
      <c r="E20" s="101">
        <f>+E21+E22+E23+E24+E25</f>
        <v>15002653</v>
      </c>
    </row>
    <row r="21" spans="1:5" s="178" customFormat="1" ht="12" customHeight="1">
      <c r="A21" s="13" t="s">
        <v>52</v>
      </c>
      <c r="B21" s="179" t="s">
        <v>156</v>
      </c>
      <c r="C21" s="167"/>
      <c r="D21" s="167">
        <v>11891153</v>
      </c>
      <c r="E21" s="209">
        <f t="shared" si="0"/>
        <v>11891153</v>
      </c>
    </row>
    <row r="22" spans="1:5" s="178" customFormat="1" ht="12" customHeight="1">
      <c r="A22" s="12" t="s">
        <v>53</v>
      </c>
      <c r="B22" s="180" t="s">
        <v>157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54</v>
      </c>
      <c r="B23" s="180" t="s">
        <v>317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55</v>
      </c>
      <c r="B24" s="180" t="s">
        <v>318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96</v>
      </c>
      <c r="B25" s="180" t="s">
        <v>158</v>
      </c>
      <c r="C25" s="166">
        <v>3111500</v>
      </c>
      <c r="D25" s="166"/>
      <c r="E25" s="209">
        <f t="shared" si="0"/>
        <v>3111500</v>
      </c>
    </row>
    <row r="26" spans="1:5" s="178" customFormat="1" ht="12" customHeight="1" thickBot="1">
      <c r="A26" s="14" t="s">
        <v>97</v>
      </c>
      <c r="B26" s="181" t="s">
        <v>159</v>
      </c>
      <c r="C26" s="168">
        <v>3111500</v>
      </c>
      <c r="D26" s="168"/>
      <c r="E26" s="209">
        <f t="shared" si="0"/>
        <v>3111500</v>
      </c>
    </row>
    <row r="27" spans="1:5" s="178" customFormat="1" ht="12" customHeight="1" thickBot="1">
      <c r="A27" s="18" t="s">
        <v>98</v>
      </c>
      <c r="B27" s="19" t="s">
        <v>461</v>
      </c>
      <c r="C27" s="171">
        <f>+C28+C30+C31+C32+C33+C34+C35+C29</f>
        <v>28600000</v>
      </c>
      <c r="D27" s="171">
        <f>+D28+D30+D31+D32+D33+D34+D35+D29</f>
        <v>0</v>
      </c>
      <c r="E27" s="171">
        <f>+E28+E30+E31+E32+E33+E34+E35+E29</f>
        <v>28600000</v>
      </c>
    </row>
    <row r="28" spans="1:5" s="178" customFormat="1" ht="12" customHeight="1">
      <c r="A28" s="13" t="s">
        <v>160</v>
      </c>
      <c r="B28" s="179" t="s">
        <v>454</v>
      </c>
      <c r="C28" s="210">
        <v>4000000</v>
      </c>
      <c r="D28" s="210"/>
      <c r="E28" s="209">
        <f t="shared" si="0"/>
        <v>4000000</v>
      </c>
    </row>
    <row r="29" spans="1:5" s="178" customFormat="1" ht="12" customHeight="1">
      <c r="A29" s="13" t="s">
        <v>161</v>
      </c>
      <c r="B29" s="179" t="s">
        <v>481</v>
      </c>
      <c r="C29" s="210">
        <v>3000000</v>
      </c>
      <c r="D29" s="210"/>
      <c r="E29" s="209">
        <f t="shared" si="0"/>
        <v>3000000</v>
      </c>
    </row>
    <row r="30" spans="1:5" s="178" customFormat="1" ht="12" customHeight="1">
      <c r="A30" s="12" t="s">
        <v>162</v>
      </c>
      <c r="B30" s="180" t="s">
        <v>455</v>
      </c>
      <c r="C30" s="166">
        <v>650000</v>
      </c>
      <c r="D30" s="166"/>
      <c r="E30" s="209">
        <f t="shared" si="0"/>
        <v>650000</v>
      </c>
    </row>
    <row r="31" spans="1:5" s="178" customFormat="1" ht="12" customHeight="1">
      <c r="A31" s="12" t="s">
        <v>163</v>
      </c>
      <c r="B31" s="180" t="s">
        <v>456</v>
      </c>
      <c r="C31" s="166">
        <v>14500000</v>
      </c>
      <c r="D31" s="166"/>
      <c r="E31" s="209">
        <f t="shared" si="0"/>
        <v>14500000</v>
      </c>
    </row>
    <row r="32" spans="1:5" s="178" customFormat="1" ht="12" customHeight="1">
      <c r="A32" s="12" t="s">
        <v>458</v>
      </c>
      <c r="B32" s="180" t="s">
        <v>457</v>
      </c>
      <c r="C32" s="166">
        <v>1500000</v>
      </c>
      <c r="D32" s="166"/>
      <c r="E32" s="209">
        <f t="shared" si="0"/>
        <v>1500000</v>
      </c>
    </row>
    <row r="33" spans="1:5" s="178" customFormat="1" ht="12" customHeight="1">
      <c r="A33" s="12" t="s">
        <v>459</v>
      </c>
      <c r="B33" s="180" t="s">
        <v>164</v>
      </c>
      <c r="C33" s="166">
        <v>4800000</v>
      </c>
      <c r="D33" s="166"/>
      <c r="E33" s="209">
        <f t="shared" si="0"/>
        <v>4800000</v>
      </c>
    </row>
    <row r="34" spans="1:5" s="178" customFormat="1" ht="12" customHeight="1">
      <c r="A34" s="12" t="s">
        <v>460</v>
      </c>
      <c r="B34" s="180" t="s">
        <v>165</v>
      </c>
      <c r="C34" s="166"/>
      <c r="D34" s="166"/>
      <c r="E34" s="209">
        <f t="shared" si="0"/>
        <v>0</v>
      </c>
    </row>
    <row r="35" spans="1:5" s="178" customFormat="1" ht="12" customHeight="1" thickBot="1">
      <c r="A35" s="14" t="s">
        <v>480</v>
      </c>
      <c r="B35" s="181" t="s">
        <v>166</v>
      </c>
      <c r="C35" s="168">
        <v>150000</v>
      </c>
      <c r="D35" s="168"/>
      <c r="E35" s="209">
        <f t="shared" si="0"/>
        <v>150000</v>
      </c>
    </row>
    <row r="36" spans="1:5" s="178" customFormat="1" ht="12" customHeight="1" thickBot="1">
      <c r="A36" s="18" t="s">
        <v>11</v>
      </c>
      <c r="B36" s="19" t="s">
        <v>324</v>
      </c>
      <c r="C36" s="165">
        <f>SUM(C37:C47)</f>
        <v>33704025</v>
      </c>
      <c r="D36" s="165">
        <f>SUM(D37:D47)</f>
        <v>2369575</v>
      </c>
      <c r="E36" s="101">
        <f>SUM(E37:E47)</f>
        <v>36073600</v>
      </c>
    </row>
    <row r="37" spans="1:5" s="178" customFormat="1" ht="12" customHeight="1">
      <c r="A37" s="13" t="s">
        <v>56</v>
      </c>
      <c r="B37" s="179" t="s">
        <v>169</v>
      </c>
      <c r="C37" s="167"/>
      <c r="D37" s="167"/>
      <c r="E37" s="209">
        <f t="shared" si="0"/>
        <v>0</v>
      </c>
    </row>
    <row r="38" spans="1:5" s="178" customFormat="1" ht="12" customHeight="1">
      <c r="A38" s="12" t="s">
        <v>57</v>
      </c>
      <c r="B38" s="180" t="s">
        <v>170</v>
      </c>
      <c r="C38" s="166">
        <v>10550000</v>
      </c>
      <c r="D38" s="166"/>
      <c r="E38" s="209">
        <f t="shared" si="0"/>
        <v>10550000</v>
      </c>
    </row>
    <row r="39" spans="1:5" s="178" customFormat="1" ht="12" customHeight="1">
      <c r="A39" s="12" t="s">
        <v>58</v>
      </c>
      <c r="B39" s="180" t="s">
        <v>171</v>
      </c>
      <c r="C39" s="166">
        <v>7856000</v>
      </c>
      <c r="D39" s="166"/>
      <c r="E39" s="209">
        <f t="shared" si="0"/>
        <v>7856000</v>
      </c>
    </row>
    <row r="40" spans="1:5" s="178" customFormat="1" ht="12" customHeight="1">
      <c r="A40" s="12" t="s">
        <v>100</v>
      </c>
      <c r="B40" s="180" t="s">
        <v>172</v>
      </c>
      <c r="C40" s="166">
        <v>1500000</v>
      </c>
      <c r="D40" s="166">
        <v>1560000</v>
      </c>
      <c r="E40" s="209">
        <f t="shared" si="0"/>
        <v>3060000</v>
      </c>
    </row>
    <row r="41" spans="1:5" s="178" customFormat="1" ht="12" customHeight="1">
      <c r="A41" s="12" t="s">
        <v>101</v>
      </c>
      <c r="B41" s="180" t="s">
        <v>173</v>
      </c>
      <c r="C41" s="166"/>
      <c r="D41" s="166"/>
      <c r="E41" s="209">
        <f t="shared" si="0"/>
        <v>0</v>
      </c>
    </row>
    <row r="42" spans="1:5" s="178" customFormat="1" ht="12" customHeight="1">
      <c r="A42" s="12" t="s">
        <v>102</v>
      </c>
      <c r="B42" s="180" t="s">
        <v>174</v>
      </c>
      <c r="C42" s="166">
        <v>13798025</v>
      </c>
      <c r="D42" s="166">
        <v>809575</v>
      </c>
      <c r="E42" s="209">
        <f t="shared" si="0"/>
        <v>14607600</v>
      </c>
    </row>
    <row r="43" spans="1:5" s="178" customFormat="1" ht="12" customHeight="1">
      <c r="A43" s="12" t="s">
        <v>103</v>
      </c>
      <c r="B43" s="180" t="s">
        <v>175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104</v>
      </c>
      <c r="B44" s="180" t="s">
        <v>176</v>
      </c>
      <c r="C44" s="166"/>
      <c r="D44" s="166"/>
      <c r="E44" s="209">
        <f t="shared" si="0"/>
        <v>0</v>
      </c>
    </row>
    <row r="45" spans="1:5" s="178" customFormat="1" ht="12" customHeight="1">
      <c r="A45" s="12" t="s">
        <v>167</v>
      </c>
      <c r="B45" s="180" t="s">
        <v>177</v>
      </c>
      <c r="C45" s="169"/>
      <c r="D45" s="169"/>
      <c r="E45" s="209">
        <f t="shared" si="0"/>
        <v>0</v>
      </c>
    </row>
    <row r="46" spans="1:5" s="178" customFormat="1" ht="12" customHeight="1">
      <c r="A46" s="14" t="s">
        <v>168</v>
      </c>
      <c r="B46" s="181" t="s">
        <v>326</v>
      </c>
      <c r="C46" s="170"/>
      <c r="D46" s="170"/>
      <c r="E46" s="209">
        <f t="shared" si="0"/>
        <v>0</v>
      </c>
    </row>
    <row r="47" spans="1:5" s="178" customFormat="1" ht="12" customHeight="1" thickBot="1">
      <c r="A47" s="14" t="s">
        <v>325</v>
      </c>
      <c r="B47" s="104" t="s">
        <v>178</v>
      </c>
      <c r="C47" s="170"/>
      <c r="D47" s="170"/>
      <c r="E47" s="209">
        <f t="shared" si="0"/>
        <v>0</v>
      </c>
    </row>
    <row r="48" spans="1:5" s="178" customFormat="1" ht="12" customHeight="1" thickBot="1">
      <c r="A48" s="18" t="s">
        <v>12</v>
      </c>
      <c r="B48" s="19" t="s">
        <v>179</v>
      </c>
      <c r="C48" s="165">
        <f>SUM(C49:C53)</f>
        <v>35081575</v>
      </c>
      <c r="D48" s="165">
        <f>SUM(D49:D53)</f>
        <v>2998425</v>
      </c>
      <c r="E48" s="101">
        <f>SUM(E49:E53)</f>
        <v>38080000</v>
      </c>
    </row>
    <row r="49" spans="1:5" s="178" customFormat="1" ht="12" customHeight="1">
      <c r="A49" s="13" t="s">
        <v>59</v>
      </c>
      <c r="B49" s="179" t="s">
        <v>183</v>
      </c>
      <c r="C49" s="221"/>
      <c r="D49" s="221"/>
      <c r="E49" s="306">
        <f t="shared" si="0"/>
        <v>0</v>
      </c>
    </row>
    <row r="50" spans="1:5" s="178" customFormat="1" ht="12" customHeight="1">
      <c r="A50" s="12" t="s">
        <v>60</v>
      </c>
      <c r="B50" s="180" t="s">
        <v>184</v>
      </c>
      <c r="C50" s="169">
        <v>35081575</v>
      </c>
      <c r="D50" s="169">
        <v>2998425</v>
      </c>
      <c r="E50" s="306">
        <f t="shared" si="0"/>
        <v>38080000</v>
      </c>
    </row>
    <row r="51" spans="1:5" s="178" customFormat="1" ht="12" customHeight="1">
      <c r="A51" s="12" t="s">
        <v>180</v>
      </c>
      <c r="B51" s="180" t="s">
        <v>185</v>
      </c>
      <c r="C51" s="169"/>
      <c r="D51" s="169"/>
      <c r="E51" s="306">
        <f t="shared" si="0"/>
        <v>0</v>
      </c>
    </row>
    <row r="52" spans="1:5" s="178" customFormat="1" ht="12" customHeight="1">
      <c r="A52" s="12" t="s">
        <v>181</v>
      </c>
      <c r="B52" s="180" t="s">
        <v>186</v>
      </c>
      <c r="C52" s="169"/>
      <c r="D52" s="169"/>
      <c r="E52" s="306">
        <f t="shared" si="0"/>
        <v>0</v>
      </c>
    </row>
    <row r="53" spans="1:5" s="178" customFormat="1" ht="12" customHeight="1" thickBot="1">
      <c r="A53" s="14" t="s">
        <v>182</v>
      </c>
      <c r="B53" s="104" t="s">
        <v>187</v>
      </c>
      <c r="C53" s="170"/>
      <c r="D53" s="170"/>
      <c r="E53" s="306">
        <f t="shared" si="0"/>
        <v>0</v>
      </c>
    </row>
    <row r="54" spans="1:5" s="178" customFormat="1" ht="12" customHeight="1" thickBot="1">
      <c r="A54" s="18" t="s">
        <v>105</v>
      </c>
      <c r="B54" s="19" t="s">
        <v>188</v>
      </c>
      <c r="C54" s="165">
        <f>SUM(C55:C57)</f>
        <v>255750</v>
      </c>
      <c r="D54" s="165">
        <f>SUM(D55:D57)</f>
        <v>270000</v>
      </c>
      <c r="E54" s="101">
        <f>SUM(E55:E57)</f>
        <v>525750</v>
      </c>
    </row>
    <row r="55" spans="1:5" s="178" customFormat="1" ht="12" customHeight="1">
      <c r="A55" s="13" t="s">
        <v>61</v>
      </c>
      <c r="B55" s="179" t="s">
        <v>189</v>
      </c>
      <c r="C55" s="167"/>
      <c r="D55" s="167"/>
      <c r="E55" s="209">
        <f t="shared" si="0"/>
        <v>0</v>
      </c>
    </row>
    <row r="56" spans="1:5" s="178" customFormat="1" ht="12" customHeight="1">
      <c r="A56" s="12" t="s">
        <v>62</v>
      </c>
      <c r="B56" s="180" t="s">
        <v>319</v>
      </c>
      <c r="C56" s="166">
        <v>255750</v>
      </c>
      <c r="D56" s="166">
        <v>270000</v>
      </c>
      <c r="E56" s="209">
        <f t="shared" si="0"/>
        <v>525750</v>
      </c>
    </row>
    <row r="57" spans="1:5" s="178" customFormat="1" ht="12" customHeight="1">
      <c r="A57" s="12" t="s">
        <v>192</v>
      </c>
      <c r="B57" s="180" t="s">
        <v>190</v>
      </c>
      <c r="C57" s="166"/>
      <c r="D57" s="166"/>
      <c r="E57" s="209">
        <f t="shared" si="0"/>
        <v>0</v>
      </c>
    </row>
    <row r="58" spans="1:5" s="178" customFormat="1" ht="12" customHeight="1" thickBot="1">
      <c r="A58" s="14" t="s">
        <v>193</v>
      </c>
      <c r="B58" s="104" t="s">
        <v>191</v>
      </c>
      <c r="C58" s="168"/>
      <c r="D58" s="168"/>
      <c r="E58" s="209">
        <f t="shared" si="0"/>
        <v>0</v>
      </c>
    </row>
    <row r="59" spans="1:5" s="178" customFormat="1" ht="12" customHeight="1" thickBot="1">
      <c r="A59" s="18" t="s">
        <v>14</v>
      </c>
      <c r="B59" s="102" t="s">
        <v>194</v>
      </c>
      <c r="C59" s="165">
        <f>SUM(C60:C62)</f>
        <v>1000000</v>
      </c>
      <c r="D59" s="165">
        <f>SUM(D60:D62)</f>
        <v>0</v>
      </c>
      <c r="E59" s="101">
        <f>SUM(E60:E62)</f>
        <v>1000000</v>
      </c>
    </row>
    <row r="60" spans="1:5" s="178" customFormat="1" ht="12" customHeight="1">
      <c r="A60" s="13" t="s">
        <v>106</v>
      </c>
      <c r="B60" s="179" t="s">
        <v>196</v>
      </c>
      <c r="C60" s="169"/>
      <c r="D60" s="169"/>
      <c r="E60" s="304">
        <f t="shared" si="0"/>
        <v>0</v>
      </c>
    </row>
    <row r="61" spans="1:5" s="178" customFormat="1" ht="12" customHeight="1">
      <c r="A61" s="12" t="s">
        <v>107</v>
      </c>
      <c r="B61" s="180" t="s">
        <v>320</v>
      </c>
      <c r="C61" s="169"/>
      <c r="D61" s="169"/>
      <c r="E61" s="304">
        <f t="shared" si="0"/>
        <v>0</v>
      </c>
    </row>
    <row r="62" spans="1:5" s="178" customFormat="1" ht="12" customHeight="1">
      <c r="A62" s="12" t="s">
        <v>127</v>
      </c>
      <c r="B62" s="180" t="s">
        <v>197</v>
      </c>
      <c r="C62" s="169">
        <v>1000000</v>
      </c>
      <c r="D62" s="169"/>
      <c r="E62" s="304">
        <f t="shared" si="0"/>
        <v>1000000</v>
      </c>
    </row>
    <row r="63" spans="1:5" s="178" customFormat="1" ht="12" customHeight="1" thickBot="1">
      <c r="A63" s="14" t="s">
        <v>195</v>
      </c>
      <c r="B63" s="104" t="s">
        <v>198</v>
      </c>
      <c r="C63" s="169"/>
      <c r="D63" s="169"/>
      <c r="E63" s="304">
        <f t="shared" si="0"/>
        <v>0</v>
      </c>
    </row>
    <row r="64" spans="1:5" s="178" customFormat="1" ht="12" customHeight="1" thickBot="1">
      <c r="A64" s="235" t="s">
        <v>366</v>
      </c>
      <c r="B64" s="19" t="s">
        <v>199</v>
      </c>
      <c r="C64" s="171">
        <f>+C6+C13+C20+C27+C36+C48+C54+C59</f>
        <v>178115051</v>
      </c>
      <c r="D64" s="171">
        <f>+D6+D13+D20+D27+D36+D48+D54+D59</f>
        <v>21292076</v>
      </c>
      <c r="E64" s="208">
        <f>+E6+E13+E20+E27+E36+E48+E54+E59</f>
        <v>199407127</v>
      </c>
    </row>
    <row r="65" spans="1:5" s="178" customFormat="1" ht="12" customHeight="1" thickBot="1">
      <c r="A65" s="222" t="s">
        <v>200</v>
      </c>
      <c r="B65" s="102" t="s">
        <v>201</v>
      </c>
      <c r="C65" s="165">
        <f>SUM(C66:C68)</f>
        <v>0</v>
      </c>
      <c r="D65" s="165">
        <f>SUM(D66:D68)</f>
        <v>0</v>
      </c>
      <c r="E65" s="101">
        <f>SUM(E66:E68)</f>
        <v>0</v>
      </c>
    </row>
    <row r="66" spans="1:5" s="178" customFormat="1" ht="12" customHeight="1">
      <c r="A66" s="13" t="s">
        <v>232</v>
      </c>
      <c r="B66" s="179" t="s">
        <v>202</v>
      </c>
      <c r="C66" s="169"/>
      <c r="D66" s="169"/>
      <c r="E66" s="304">
        <f aca="true" t="shared" si="1" ref="E66:E87">C66+D66</f>
        <v>0</v>
      </c>
    </row>
    <row r="67" spans="1:5" s="178" customFormat="1" ht="12" customHeight="1">
      <c r="A67" s="12" t="s">
        <v>241</v>
      </c>
      <c r="B67" s="180" t="s">
        <v>203</v>
      </c>
      <c r="C67" s="169"/>
      <c r="D67" s="169"/>
      <c r="E67" s="304">
        <f t="shared" si="1"/>
        <v>0</v>
      </c>
    </row>
    <row r="68" spans="1:5" s="178" customFormat="1" ht="12" customHeight="1" thickBot="1">
      <c r="A68" s="14" t="s">
        <v>242</v>
      </c>
      <c r="B68" s="231" t="s">
        <v>351</v>
      </c>
      <c r="C68" s="169"/>
      <c r="D68" s="169"/>
      <c r="E68" s="304">
        <f t="shared" si="1"/>
        <v>0</v>
      </c>
    </row>
    <row r="69" spans="1:5" s="178" customFormat="1" ht="12" customHeight="1" thickBot="1">
      <c r="A69" s="222" t="s">
        <v>205</v>
      </c>
      <c r="B69" s="102" t="s">
        <v>206</v>
      </c>
      <c r="C69" s="165">
        <f>SUM(C70:C73)</f>
        <v>0</v>
      </c>
      <c r="D69" s="165">
        <f>SUM(D70:D73)</f>
        <v>0</v>
      </c>
      <c r="E69" s="101">
        <f>SUM(E70:E73)</f>
        <v>0</v>
      </c>
    </row>
    <row r="70" spans="1:5" s="178" customFormat="1" ht="12" customHeight="1">
      <c r="A70" s="13" t="s">
        <v>84</v>
      </c>
      <c r="B70" s="179" t="s">
        <v>207</v>
      </c>
      <c r="C70" s="169"/>
      <c r="D70" s="169"/>
      <c r="E70" s="304">
        <f t="shared" si="1"/>
        <v>0</v>
      </c>
    </row>
    <row r="71" spans="1:5" s="178" customFormat="1" ht="12" customHeight="1">
      <c r="A71" s="12" t="s">
        <v>85</v>
      </c>
      <c r="B71" s="180" t="s">
        <v>208</v>
      </c>
      <c r="C71" s="169"/>
      <c r="D71" s="169"/>
      <c r="E71" s="304">
        <f t="shared" si="1"/>
        <v>0</v>
      </c>
    </row>
    <row r="72" spans="1:5" s="178" customFormat="1" ht="12" customHeight="1">
      <c r="A72" s="12" t="s">
        <v>233</v>
      </c>
      <c r="B72" s="180" t="s">
        <v>209</v>
      </c>
      <c r="C72" s="169"/>
      <c r="D72" s="169"/>
      <c r="E72" s="304">
        <f t="shared" si="1"/>
        <v>0</v>
      </c>
    </row>
    <row r="73" spans="1:5" s="178" customFormat="1" ht="12" customHeight="1" thickBot="1">
      <c r="A73" s="14" t="s">
        <v>234</v>
      </c>
      <c r="B73" s="104" t="s">
        <v>210</v>
      </c>
      <c r="C73" s="169"/>
      <c r="D73" s="169"/>
      <c r="E73" s="304">
        <f t="shared" si="1"/>
        <v>0</v>
      </c>
    </row>
    <row r="74" spans="1:5" s="178" customFormat="1" ht="12" customHeight="1" thickBot="1">
      <c r="A74" s="222" t="s">
        <v>211</v>
      </c>
      <c r="B74" s="102" t="s">
        <v>212</v>
      </c>
      <c r="C74" s="165">
        <f>SUM(C75:C76)</f>
        <v>36317845</v>
      </c>
      <c r="D74" s="165">
        <f>SUM(D75:D76)</f>
        <v>0</v>
      </c>
      <c r="E74" s="101">
        <f>SUM(E75:E76)</f>
        <v>36317845</v>
      </c>
    </row>
    <row r="75" spans="1:5" s="178" customFormat="1" ht="12" customHeight="1">
      <c r="A75" s="13" t="s">
        <v>235</v>
      </c>
      <c r="B75" s="179" t="s">
        <v>213</v>
      </c>
      <c r="C75" s="169">
        <v>36317845</v>
      </c>
      <c r="D75" s="169"/>
      <c r="E75" s="304">
        <f t="shared" si="1"/>
        <v>36317845</v>
      </c>
    </row>
    <row r="76" spans="1:5" s="178" customFormat="1" ht="12" customHeight="1" thickBot="1">
      <c r="A76" s="14" t="s">
        <v>236</v>
      </c>
      <c r="B76" s="104" t="s">
        <v>214</v>
      </c>
      <c r="C76" s="169"/>
      <c r="D76" s="169"/>
      <c r="E76" s="304">
        <f t="shared" si="1"/>
        <v>0</v>
      </c>
    </row>
    <row r="77" spans="1:5" s="178" customFormat="1" ht="12" customHeight="1" thickBot="1">
      <c r="A77" s="222" t="s">
        <v>215</v>
      </c>
      <c r="B77" s="102" t="s">
        <v>216</v>
      </c>
      <c r="C77" s="165">
        <f>SUM(C78:C80)</f>
        <v>0</v>
      </c>
      <c r="D77" s="165">
        <f>SUM(D78:D80)</f>
        <v>1888777</v>
      </c>
      <c r="E77" s="101">
        <f>SUM(E78:E80)</f>
        <v>1888777</v>
      </c>
    </row>
    <row r="78" spans="1:5" s="178" customFormat="1" ht="12" customHeight="1">
      <c r="A78" s="13" t="s">
        <v>237</v>
      </c>
      <c r="B78" s="179" t="s">
        <v>217</v>
      </c>
      <c r="C78" s="169"/>
      <c r="D78" s="169">
        <v>1888777</v>
      </c>
      <c r="E78" s="304">
        <f t="shared" si="1"/>
        <v>1888777</v>
      </c>
    </row>
    <row r="79" spans="1:5" s="178" customFormat="1" ht="12" customHeight="1">
      <c r="A79" s="12" t="s">
        <v>238</v>
      </c>
      <c r="B79" s="180" t="s">
        <v>218</v>
      </c>
      <c r="C79" s="169"/>
      <c r="D79" s="169"/>
      <c r="E79" s="304">
        <f t="shared" si="1"/>
        <v>0</v>
      </c>
    </row>
    <row r="80" spans="1:5" s="178" customFormat="1" ht="12" customHeight="1" thickBot="1">
      <c r="A80" s="14" t="s">
        <v>239</v>
      </c>
      <c r="B80" s="104" t="s">
        <v>219</v>
      </c>
      <c r="C80" s="169"/>
      <c r="D80" s="169"/>
      <c r="E80" s="304">
        <f t="shared" si="1"/>
        <v>0</v>
      </c>
    </row>
    <row r="81" spans="1:5" s="178" customFormat="1" ht="12" customHeight="1" thickBot="1">
      <c r="A81" s="222" t="s">
        <v>220</v>
      </c>
      <c r="B81" s="102" t="s">
        <v>240</v>
      </c>
      <c r="C81" s="165">
        <f>SUM(C82:C85)</f>
        <v>0</v>
      </c>
      <c r="D81" s="165">
        <f>SUM(D82:D85)</f>
        <v>0</v>
      </c>
      <c r="E81" s="101">
        <f>SUM(E82:E85)</f>
        <v>0</v>
      </c>
    </row>
    <row r="82" spans="1:5" s="178" customFormat="1" ht="12" customHeight="1">
      <c r="A82" s="183" t="s">
        <v>221</v>
      </c>
      <c r="B82" s="179" t="s">
        <v>222</v>
      </c>
      <c r="C82" s="169"/>
      <c r="D82" s="169"/>
      <c r="E82" s="304">
        <f t="shared" si="1"/>
        <v>0</v>
      </c>
    </row>
    <row r="83" spans="1:5" s="178" customFormat="1" ht="12" customHeight="1">
      <c r="A83" s="184" t="s">
        <v>223</v>
      </c>
      <c r="B83" s="180" t="s">
        <v>224</v>
      </c>
      <c r="C83" s="169"/>
      <c r="D83" s="169"/>
      <c r="E83" s="304">
        <f t="shared" si="1"/>
        <v>0</v>
      </c>
    </row>
    <row r="84" spans="1:5" s="178" customFormat="1" ht="12" customHeight="1">
      <c r="A84" s="184" t="s">
        <v>225</v>
      </c>
      <c r="B84" s="180" t="s">
        <v>226</v>
      </c>
      <c r="C84" s="169"/>
      <c r="D84" s="169"/>
      <c r="E84" s="304">
        <f t="shared" si="1"/>
        <v>0</v>
      </c>
    </row>
    <row r="85" spans="1:5" s="178" customFormat="1" ht="12" customHeight="1" thickBot="1">
      <c r="A85" s="185" t="s">
        <v>227</v>
      </c>
      <c r="B85" s="104" t="s">
        <v>228</v>
      </c>
      <c r="C85" s="169"/>
      <c r="D85" s="169"/>
      <c r="E85" s="304">
        <f t="shared" si="1"/>
        <v>0</v>
      </c>
    </row>
    <row r="86" spans="1:5" s="178" customFormat="1" ht="12" customHeight="1" thickBot="1">
      <c r="A86" s="222" t="s">
        <v>229</v>
      </c>
      <c r="B86" s="102" t="s">
        <v>365</v>
      </c>
      <c r="C86" s="224"/>
      <c r="D86" s="224"/>
      <c r="E86" s="101">
        <f t="shared" si="1"/>
        <v>0</v>
      </c>
    </row>
    <row r="87" spans="1:5" s="178" customFormat="1" ht="13.5" customHeight="1" thickBot="1">
      <c r="A87" s="222" t="s">
        <v>231</v>
      </c>
      <c r="B87" s="102" t="s">
        <v>230</v>
      </c>
      <c r="C87" s="224"/>
      <c r="D87" s="224"/>
      <c r="E87" s="101">
        <f t="shared" si="1"/>
        <v>0</v>
      </c>
    </row>
    <row r="88" spans="1:5" s="178" customFormat="1" ht="15.75" customHeight="1" thickBot="1">
      <c r="A88" s="222" t="s">
        <v>243</v>
      </c>
      <c r="B88" s="186" t="s">
        <v>368</v>
      </c>
      <c r="C88" s="171">
        <f>+C65+C69+C74+C77+C81+C87+C86</f>
        <v>36317845</v>
      </c>
      <c r="D88" s="171">
        <f>+D65+D69+D74+D77+D81+D87+D86</f>
        <v>1888777</v>
      </c>
      <c r="E88" s="208">
        <f>+E65+E69+E74+E77+E81+E87+E86</f>
        <v>38206622</v>
      </c>
    </row>
    <row r="89" spans="1:5" s="178" customFormat="1" ht="25.5" customHeight="1" thickBot="1">
      <c r="A89" s="223" t="s">
        <v>367</v>
      </c>
      <c r="B89" s="187" t="s">
        <v>369</v>
      </c>
      <c r="C89" s="171">
        <f>+C64+C88</f>
        <v>214432896</v>
      </c>
      <c r="D89" s="171">
        <f>+D64+D88</f>
        <v>23180853</v>
      </c>
      <c r="E89" s="208">
        <f>+E64+E88</f>
        <v>237613749</v>
      </c>
    </row>
    <row r="90" spans="1:3" s="178" customFormat="1" ht="83.25" customHeight="1">
      <c r="A90" s="3"/>
      <c r="B90" s="4"/>
      <c r="C90" s="106"/>
    </row>
    <row r="91" spans="1:5" ht="16.5" customHeight="1">
      <c r="A91" s="366" t="s">
        <v>35</v>
      </c>
      <c r="B91" s="366"/>
      <c r="C91" s="366"/>
      <c r="D91" s="366"/>
      <c r="E91" s="366"/>
    </row>
    <row r="92" spans="1:5" s="188" customFormat="1" ht="16.5" customHeight="1" thickBot="1">
      <c r="A92" s="368" t="s">
        <v>87</v>
      </c>
      <c r="B92" s="368"/>
      <c r="C92" s="63"/>
      <c r="E92" s="63" t="str">
        <f>E2</f>
        <v>Forintban!</v>
      </c>
    </row>
    <row r="93" spans="1:5" ht="15">
      <c r="A93" s="369" t="s">
        <v>51</v>
      </c>
      <c r="B93" s="371" t="s">
        <v>407</v>
      </c>
      <c r="C93" s="362" t="str">
        <f>+CONCATENATE(LEFT(ÖSSZEFÜGGÉSEK!A6,4),". évi")</f>
        <v>2017. évi</v>
      </c>
      <c r="D93" s="363"/>
      <c r="E93" s="364"/>
    </row>
    <row r="94" spans="1:5" ht="26.25" thickBot="1">
      <c r="A94" s="370"/>
      <c r="B94" s="372"/>
      <c r="C94" s="251" t="s">
        <v>501</v>
      </c>
      <c r="D94" s="249" t="s">
        <v>502</v>
      </c>
      <c r="E94" s="250" t="str">
        <f>+CONCATENATE(LEFT(ÖSSZEFÜGGÉSEK!A6,4),"",CHAR(10),"Módosítás utáni")</f>
        <v>2017
Módosítás utáni</v>
      </c>
    </row>
    <row r="95" spans="1:5" s="177" customFormat="1" ht="12" customHeight="1" thickBot="1">
      <c r="A95" s="25" t="s">
        <v>377</v>
      </c>
      <c r="B95" s="26" t="s">
        <v>378</v>
      </c>
      <c r="C95" s="26" t="s">
        <v>379</v>
      </c>
      <c r="D95" s="26" t="s">
        <v>381</v>
      </c>
      <c r="E95" s="322" t="s">
        <v>472</v>
      </c>
    </row>
    <row r="96" spans="1:5" ht="12" customHeight="1" thickBot="1">
      <c r="A96" s="20" t="s">
        <v>7</v>
      </c>
      <c r="B96" s="24" t="s">
        <v>327</v>
      </c>
      <c r="C96" s="164">
        <f>C97+C98+C99+C100+C101+C114</f>
        <v>136151548</v>
      </c>
      <c r="D96" s="164">
        <f>D97+D98+D99+D100+D101+D114</f>
        <v>25960942</v>
      </c>
      <c r="E96" s="238">
        <f>E97+E98+E99+E100+E101+E114</f>
        <v>162112490</v>
      </c>
    </row>
    <row r="97" spans="1:5" ht="12" customHeight="1">
      <c r="A97" s="15" t="s">
        <v>63</v>
      </c>
      <c r="B97" s="8" t="s">
        <v>36</v>
      </c>
      <c r="C97" s="242">
        <v>56699778</v>
      </c>
      <c r="D97" s="242">
        <v>-442700</v>
      </c>
      <c r="E97" s="307">
        <f aca="true" t="shared" si="2" ref="E97:E130">C97+D97</f>
        <v>56257078</v>
      </c>
    </row>
    <row r="98" spans="1:5" ht="12" customHeight="1">
      <c r="A98" s="12" t="s">
        <v>64</v>
      </c>
      <c r="B98" s="6" t="s">
        <v>108</v>
      </c>
      <c r="C98" s="166">
        <v>11846184</v>
      </c>
      <c r="D98" s="166">
        <v>15000</v>
      </c>
      <c r="E98" s="302">
        <f t="shared" si="2"/>
        <v>11861184</v>
      </c>
    </row>
    <row r="99" spans="1:5" ht="12" customHeight="1">
      <c r="A99" s="12" t="s">
        <v>65</v>
      </c>
      <c r="B99" s="6" t="s">
        <v>82</v>
      </c>
      <c r="C99" s="168">
        <f>49087659-730000</f>
        <v>48357659</v>
      </c>
      <c r="D99" s="168">
        <v>-6016322</v>
      </c>
      <c r="E99" s="303">
        <f t="shared" si="2"/>
        <v>42341337</v>
      </c>
    </row>
    <row r="100" spans="1:5" ht="12" customHeight="1">
      <c r="A100" s="12" t="s">
        <v>66</v>
      </c>
      <c r="B100" s="9" t="s">
        <v>109</v>
      </c>
      <c r="C100" s="168">
        <v>5169000</v>
      </c>
      <c r="D100" s="168">
        <v>-349000</v>
      </c>
      <c r="E100" s="303">
        <f t="shared" si="2"/>
        <v>4820000</v>
      </c>
    </row>
    <row r="101" spans="1:5" ht="12" customHeight="1">
      <c r="A101" s="12" t="s">
        <v>74</v>
      </c>
      <c r="B101" s="17" t="s">
        <v>110</v>
      </c>
      <c r="C101" s="168">
        <f>8550246-3380000</f>
        <v>5170246</v>
      </c>
      <c r="D101" s="256">
        <v>2564851</v>
      </c>
      <c r="E101" s="303">
        <f t="shared" si="2"/>
        <v>7735097</v>
      </c>
    </row>
    <row r="102" spans="1:5" ht="12" customHeight="1">
      <c r="A102" s="12" t="s">
        <v>67</v>
      </c>
      <c r="B102" s="6" t="s">
        <v>332</v>
      </c>
      <c r="C102" s="168"/>
      <c r="D102" s="256"/>
      <c r="E102" s="303">
        <f t="shared" si="2"/>
        <v>0</v>
      </c>
    </row>
    <row r="103" spans="1:5" ht="12" customHeight="1">
      <c r="A103" s="12" t="s">
        <v>68</v>
      </c>
      <c r="B103" s="67" t="s">
        <v>331</v>
      </c>
      <c r="C103" s="168"/>
      <c r="D103" s="256"/>
      <c r="E103" s="303">
        <f t="shared" si="2"/>
        <v>0</v>
      </c>
    </row>
    <row r="104" spans="1:5" ht="12" customHeight="1">
      <c r="A104" s="12" t="s">
        <v>75</v>
      </c>
      <c r="B104" s="67" t="s">
        <v>330</v>
      </c>
      <c r="C104" s="168">
        <v>1381285</v>
      </c>
      <c r="D104" s="256"/>
      <c r="E104" s="303">
        <f t="shared" si="2"/>
        <v>1381285</v>
      </c>
    </row>
    <row r="105" spans="1:5" ht="12" customHeight="1">
      <c r="A105" s="12" t="s">
        <v>76</v>
      </c>
      <c r="B105" s="65" t="s">
        <v>246</v>
      </c>
      <c r="C105" s="168"/>
      <c r="D105" s="256"/>
      <c r="E105" s="303">
        <f t="shared" si="2"/>
        <v>0</v>
      </c>
    </row>
    <row r="106" spans="1:5" ht="12" customHeight="1">
      <c r="A106" s="12" t="s">
        <v>77</v>
      </c>
      <c r="B106" s="66" t="s">
        <v>247</v>
      </c>
      <c r="C106" s="168"/>
      <c r="D106" s="256"/>
      <c r="E106" s="303">
        <f t="shared" si="2"/>
        <v>0</v>
      </c>
    </row>
    <row r="107" spans="1:5" ht="12" customHeight="1">
      <c r="A107" s="12" t="s">
        <v>78</v>
      </c>
      <c r="B107" s="66" t="s">
        <v>248</v>
      </c>
      <c r="C107" s="168"/>
      <c r="D107" s="256"/>
      <c r="E107" s="303">
        <f t="shared" si="2"/>
        <v>0</v>
      </c>
    </row>
    <row r="108" spans="1:5" ht="12" customHeight="1">
      <c r="A108" s="12" t="s">
        <v>80</v>
      </c>
      <c r="B108" s="65" t="s">
        <v>249</v>
      </c>
      <c r="C108" s="168">
        <v>3216000</v>
      </c>
      <c r="D108" s="256">
        <v>2153476</v>
      </c>
      <c r="E108" s="303">
        <f t="shared" si="2"/>
        <v>5369476</v>
      </c>
    </row>
    <row r="109" spans="1:5" ht="12" customHeight="1">
      <c r="A109" s="12" t="s">
        <v>111</v>
      </c>
      <c r="B109" s="65" t="s">
        <v>250</v>
      </c>
      <c r="C109" s="168"/>
      <c r="D109" s="256"/>
      <c r="E109" s="303">
        <f t="shared" si="2"/>
        <v>0</v>
      </c>
    </row>
    <row r="110" spans="1:5" ht="12" customHeight="1">
      <c r="A110" s="12" t="s">
        <v>244</v>
      </c>
      <c r="B110" s="66" t="s">
        <v>251</v>
      </c>
      <c r="C110" s="168">
        <v>400000</v>
      </c>
      <c r="D110" s="256">
        <v>-138625</v>
      </c>
      <c r="E110" s="303">
        <f t="shared" si="2"/>
        <v>261375</v>
      </c>
    </row>
    <row r="111" spans="1:5" ht="12" customHeight="1">
      <c r="A111" s="11" t="s">
        <v>245</v>
      </c>
      <c r="B111" s="67" t="s">
        <v>252</v>
      </c>
      <c r="C111" s="168"/>
      <c r="D111" s="256"/>
      <c r="E111" s="303">
        <f t="shared" si="2"/>
        <v>0</v>
      </c>
    </row>
    <row r="112" spans="1:5" ht="12" customHeight="1">
      <c r="A112" s="12" t="s">
        <v>328</v>
      </c>
      <c r="B112" s="67" t="s">
        <v>253</v>
      </c>
      <c r="C112" s="168"/>
      <c r="D112" s="256"/>
      <c r="E112" s="303">
        <f t="shared" si="2"/>
        <v>0</v>
      </c>
    </row>
    <row r="113" spans="1:5" ht="12" customHeight="1">
      <c r="A113" s="14" t="s">
        <v>329</v>
      </c>
      <c r="B113" s="67" t="s">
        <v>254</v>
      </c>
      <c r="C113" s="168">
        <f>3552961-3380000</f>
        <v>172961</v>
      </c>
      <c r="D113" s="255">
        <v>550000</v>
      </c>
      <c r="E113" s="303">
        <f t="shared" si="2"/>
        <v>722961</v>
      </c>
    </row>
    <row r="114" spans="1:5" ht="12" customHeight="1">
      <c r="A114" s="12" t="s">
        <v>333</v>
      </c>
      <c r="B114" s="9" t="s">
        <v>37</v>
      </c>
      <c r="C114" s="166">
        <v>8908681</v>
      </c>
      <c r="D114" s="255">
        <v>30189113</v>
      </c>
      <c r="E114" s="302">
        <f t="shared" si="2"/>
        <v>39097794</v>
      </c>
    </row>
    <row r="115" spans="1:5" ht="12" customHeight="1">
      <c r="A115" s="12" t="s">
        <v>334</v>
      </c>
      <c r="B115" s="6" t="s">
        <v>336</v>
      </c>
      <c r="C115" s="166">
        <v>8908681</v>
      </c>
      <c r="D115" s="256">
        <v>30189113</v>
      </c>
      <c r="E115" s="302">
        <f t="shared" si="2"/>
        <v>39097794</v>
      </c>
    </row>
    <row r="116" spans="1:5" ht="12" customHeight="1" thickBot="1">
      <c r="A116" s="16" t="s">
        <v>335</v>
      </c>
      <c r="B116" s="234" t="s">
        <v>337</v>
      </c>
      <c r="C116" s="243"/>
      <c r="D116" s="243"/>
      <c r="E116" s="308">
        <f t="shared" si="2"/>
        <v>0</v>
      </c>
    </row>
    <row r="117" spans="1:5" ht="12" customHeight="1" thickBot="1">
      <c r="A117" s="232" t="s">
        <v>8</v>
      </c>
      <c r="B117" s="233" t="s">
        <v>255</v>
      </c>
      <c r="C117" s="244">
        <f>+C118+C120+C122</f>
        <v>71102696</v>
      </c>
      <c r="D117" s="165">
        <f>+D118+D120+D122</f>
        <v>-2787135</v>
      </c>
      <c r="E117" s="239">
        <f>+E118+E120+E122</f>
        <v>68315561</v>
      </c>
    </row>
    <row r="118" spans="1:5" ht="12" customHeight="1">
      <c r="A118" s="13" t="s">
        <v>69</v>
      </c>
      <c r="B118" s="6" t="s">
        <v>126</v>
      </c>
      <c r="C118" s="167">
        <v>69591934</v>
      </c>
      <c r="D118" s="254">
        <v>-4602107</v>
      </c>
      <c r="E118" s="209">
        <f t="shared" si="2"/>
        <v>64989827</v>
      </c>
    </row>
    <row r="119" spans="1:5" ht="12" customHeight="1">
      <c r="A119" s="13" t="s">
        <v>70</v>
      </c>
      <c r="B119" s="10" t="s">
        <v>259</v>
      </c>
      <c r="C119" s="167"/>
      <c r="D119" s="254"/>
      <c r="E119" s="209">
        <f t="shared" si="2"/>
        <v>0</v>
      </c>
    </row>
    <row r="120" spans="1:5" ht="12" customHeight="1">
      <c r="A120" s="13" t="s">
        <v>71</v>
      </c>
      <c r="B120" s="10" t="s">
        <v>112</v>
      </c>
      <c r="C120" s="166">
        <v>1510762</v>
      </c>
      <c r="D120" s="255">
        <v>1814972</v>
      </c>
      <c r="E120" s="302">
        <f t="shared" si="2"/>
        <v>3325734</v>
      </c>
    </row>
    <row r="121" spans="1:5" ht="12" customHeight="1">
      <c r="A121" s="13" t="s">
        <v>72</v>
      </c>
      <c r="B121" s="10" t="s">
        <v>260</v>
      </c>
      <c r="C121" s="166"/>
      <c r="D121" s="255"/>
      <c r="E121" s="302">
        <f t="shared" si="2"/>
        <v>0</v>
      </c>
    </row>
    <row r="122" spans="1:5" ht="12" customHeight="1">
      <c r="A122" s="13" t="s">
        <v>73</v>
      </c>
      <c r="B122" s="104" t="s">
        <v>128</v>
      </c>
      <c r="C122" s="166"/>
      <c r="D122" s="255"/>
      <c r="E122" s="302">
        <f t="shared" si="2"/>
        <v>0</v>
      </c>
    </row>
    <row r="123" spans="1:5" ht="12" customHeight="1">
      <c r="A123" s="13" t="s">
        <v>79</v>
      </c>
      <c r="B123" s="103" t="s">
        <v>321</v>
      </c>
      <c r="C123" s="166"/>
      <c r="D123" s="255"/>
      <c r="E123" s="302">
        <f t="shared" si="2"/>
        <v>0</v>
      </c>
    </row>
    <row r="124" spans="1:5" ht="12" customHeight="1">
      <c r="A124" s="13" t="s">
        <v>81</v>
      </c>
      <c r="B124" s="175" t="s">
        <v>265</v>
      </c>
      <c r="C124" s="166"/>
      <c r="D124" s="255"/>
      <c r="E124" s="302">
        <f t="shared" si="2"/>
        <v>0</v>
      </c>
    </row>
    <row r="125" spans="1:5" ht="15">
      <c r="A125" s="13" t="s">
        <v>113</v>
      </c>
      <c r="B125" s="66" t="s">
        <v>248</v>
      </c>
      <c r="C125" s="166"/>
      <c r="D125" s="255"/>
      <c r="E125" s="302">
        <f t="shared" si="2"/>
        <v>0</v>
      </c>
    </row>
    <row r="126" spans="1:5" ht="12" customHeight="1">
      <c r="A126" s="13" t="s">
        <v>114</v>
      </c>
      <c r="B126" s="66" t="s">
        <v>264</v>
      </c>
      <c r="C126" s="166"/>
      <c r="D126" s="255"/>
      <c r="E126" s="302">
        <f t="shared" si="2"/>
        <v>0</v>
      </c>
    </row>
    <row r="127" spans="1:5" ht="12" customHeight="1">
      <c r="A127" s="13" t="s">
        <v>115</v>
      </c>
      <c r="B127" s="66" t="s">
        <v>263</v>
      </c>
      <c r="C127" s="166"/>
      <c r="D127" s="255"/>
      <c r="E127" s="302">
        <f t="shared" si="2"/>
        <v>0</v>
      </c>
    </row>
    <row r="128" spans="1:5" ht="12" customHeight="1">
      <c r="A128" s="13" t="s">
        <v>256</v>
      </c>
      <c r="B128" s="66" t="s">
        <v>251</v>
      </c>
      <c r="C128" s="166"/>
      <c r="D128" s="255"/>
      <c r="E128" s="302">
        <f t="shared" si="2"/>
        <v>0</v>
      </c>
    </row>
    <row r="129" spans="1:5" ht="12" customHeight="1">
      <c r="A129" s="13" t="s">
        <v>257</v>
      </c>
      <c r="B129" s="66" t="s">
        <v>262</v>
      </c>
      <c r="C129" s="166"/>
      <c r="D129" s="255"/>
      <c r="E129" s="302">
        <f t="shared" si="2"/>
        <v>0</v>
      </c>
    </row>
    <row r="130" spans="1:5" ht="15.75" thickBot="1">
      <c r="A130" s="11" t="s">
        <v>258</v>
      </c>
      <c r="B130" s="66" t="s">
        <v>261</v>
      </c>
      <c r="C130" s="168"/>
      <c r="D130" s="256"/>
      <c r="E130" s="303">
        <f t="shared" si="2"/>
        <v>0</v>
      </c>
    </row>
    <row r="131" spans="1:5" ht="12" customHeight="1" thickBot="1">
      <c r="A131" s="18" t="s">
        <v>9</v>
      </c>
      <c r="B131" s="59" t="s">
        <v>338</v>
      </c>
      <c r="C131" s="165">
        <f>+C96+C117</f>
        <v>207254244</v>
      </c>
      <c r="D131" s="253">
        <f>+D96+D117</f>
        <v>23173807</v>
      </c>
      <c r="E131" s="101">
        <f>+E96+E117</f>
        <v>230428051</v>
      </c>
    </row>
    <row r="132" spans="1:5" ht="12" customHeight="1" thickBot="1">
      <c r="A132" s="18" t="s">
        <v>10</v>
      </c>
      <c r="B132" s="59" t="s">
        <v>408</v>
      </c>
      <c r="C132" s="165">
        <f>+C133+C134+C135</f>
        <v>1279576</v>
      </c>
      <c r="D132" s="253">
        <f>+D133+D134+D135</f>
        <v>7046</v>
      </c>
      <c r="E132" s="101">
        <f>+E133+E134+E135</f>
        <v>1286622</v>
      </c>
    </row>
    <row r="133" spans="1:5" ht="12" customHeight="1">
      <c r="A133" s="13" t="s">
        <v>160</v>
      </c>
      <c r="B133" s="10" t="s">
        <v>346</v>
      </c>
      <c r="C133" s="166">
        <v>1279576</v>
      </c>
      <c r="D133" s="255">
        <v>7046</v>
      </c>
      <c r="E133" s="302">
        <f aca="true" t="shared" si="3" ref="E133:E155">C133+D133</f>
        <v>1286622</v>
      </c>
    </row>
    <row r="134" spans="1:5" ht="12" customHeight="1">
      <c r="A134" s="13" t="s">
        <v>161</v>
      </c>
      <c r="B134" s="10" t="s">
        <v>347</v>
      </c>
      <c r="C134" s="166"/>
      <c r="D134" s="255"/>
      <c r="E134" s="302">
        <f t="shared" si="3"/>
        <v>0</v>
      </c>
    </row>
    <row r="135" spans="1:5" ht="12" customHeight="1" thickBot="1">
      <c r="A135" s="11" t="s">
        <v>162</v>
      </c>
      <c r="B135" s="10" t="s">
        <v>348</v>
      </c>
      <c r="C135" s="166"/>
      <c r="D135" s="255"/>
      <c r="E135" s="302">
        <f t="shared" si="3"/>
        <v>0</v>
      </c>
    </row>
    <row r="136" spans="1:5" ht="12" customHeight="1" thickBot="1">
      <c r="A136" s="18" t="s">
        <v>11</v>
      </c>
      <c r="B136" s="59" t="s">
        <v>340</v>
      </c>
      <c r="C136" s="165">
        <f>SUM(C137:C142)</f>
        <v>0</v>
      </c>
      <c r="D136" s="253">
        <f>SUM(D137:D142)</f>
        <v>0</v>
      </c>
      <c r="E136" s="101">
        <f>SUM(E137:E142)</f>
        <v>0</v>
      </c>
    </row>
    <row r="137" spans="1:5" ht="12" customHeight="1">
      <c r="A137" s="13" t="s">
        <v>56</v>
      </c>
      <c r="B137" s="7" t="s">
        <v>349</v>
      </c>
      <c r="C137" s="166"/>
      <c r="D137" s="255"/>
      <c r="E137" s="302">
        <f t="shared" si="3"/>
        <v>0</v>
      </c>
    </row>
    <row r="138" spans="1:5" ht="12" customHeight="1">
      <c r="A138" s="13" t="s">
        <v>57</v>
      </c>
      <c r="B138" s="7" t="s">
        <v>341</v>
      </c>
      <c r="C138" s="166"/>
      <c r="D138" s="255"/>
      <c r="E138" s="302">
        <f t="shared" si="3"/>
        <v>0</v>
      </c>
    </row>
    <row r="139" spans="1:5" ht="12" customHeight="1">
      <c r="A139" s="13" t="s">
        <v>58</v>
      </c>
      <c r="B139" s="7" t="s">
        <v>342</v>
      </c>
      <c r="C139" s="166"/>
      <c r="D139" s="255"/>
      <c r="E139" s="302">
        <f t="shared" si="3"/>
        <v>0</v>
      </c>
    </row>
    <row r="140" spans="1:5" ht="12" customHeight="1">
      <c r="A140" s="13" t="s">
        <v>100</v>
      </c>
      <c r="B140" s="7" t="s">
        <v>343</v>
      </c>
      <c r="C140" s="166"/>
      <c r="D140" s="255"/>
      <c r="E140" s="302">
        <f t="shared" si="3"/>
        <v>0</v>
      </c>
    </row>
    <row r="141" spans="1:5" ht="12" customHeight="1">
      <c r="A141" s="13" t="s">
        <v>101</v>
      </c>
      <c r="B141" s="7" t="s">
        <v>344</v>
      </c>
      <c r="C141" s="166"/>
      <c r="D141" s="255"/>
      <c r="E141" s="302">
        <f t="shared" si="3"/>
        <v>0</v>
      </c>
    </row>
    <row r="142" spans="1:5" ht="12" customHeight="1" thickBot="1">
      <c r="A142" s="11" t="s">
        <v>102</v>
      </c>
      <c r="B142" s="7" t="s">
        <v>345</v>
      </c>
      <c r="C142" s="166"/>
      <c r="D142" s="255"/>
      <c r="E142" s="302">
        <f t="shared" si="3"/>
        <v>0</v>
      </c>
    </row>
    <row r="143" spans="1:5" ht="12" customHeight="1" thickBot="1">
      <c r="A143" s="18" t="s">
        <v>12</v>
      </c>
      <c r="B143" s="59" t="s">
        <v>353</v>
      </c>
      <c r="C143" s="171">
        <f>+C144+C145+C146+C147</f>
        <v>1789076</v>
      </c>
      <c r="D143" s="257">
        <f>+D144+D145+D146+D147</f>
        <v>0</v>
      </c>
      <c r="E143" s="208">
        <f>+E144+E145+E146+E147</f>
        <v>1789076</v>
      </c>
    </row>
    <row r="144" spans="1:5" ht="12" customHeight="1">
      <c r="A144" s="13" t="s">
        <v>59</v>
      </c>
      <c r="B144" s="7" t="s">
        <v>266</v>
      </c>
      <c r="C144" s="166"/>
      <c r="D144" s="255"/>
      <c r="E144" s="302">
        <f t="shared" si="3"/>
        <v>0</v>
      </c>
    </row>
    <row r="145" spans="1:5" ht="12" customHeight="1">
      <c r="A145" s="13" t="s">
        <v>60</v>
      </c>
      <c r="B145" s="7" t="s">
        <v>267</v>
      </c>
      <c r="C145" s="166">
        <v>1789076</v>
      </c>
      <c r="D145" s="255"/>
      <c r="E145" s="302">
        <f t="shared" si="3"/>
        <v>1789076</v>
      </c>
    </row>
    <row r="146" spans="1:5" ht="12" customHeight="1">
      <c r="A146" s="13" t="s">
        <v>180</v>
      </c>
      <c r="B146" s="7" t="s">
        <v>354</v>
      </c>
      <c r="C146" s="166"/>
      <c r="D146" s="255"/>
      <c r="E146" s="302">
        <f t="shared" si="3"/>
        <v>0</v>
      </c>
    </row>
    <row r="147" spans="1:5" ht="12" customHeight="1" thickBot="1">
      <c r="A147" s="11" t="s">
        <v>181</v>
      </c>
      <c r="B147" s="5" t="s">
        <v>286</v>
      </c>
      <c r="C147" s="166"/>
      <c r="D147" s="255"/>
      <c r="E147" s="302">
        <f t="shared" si="3"/>
        <v>0</v>
      </c>
    </row>
    <row r="148" spans="1:5" ht="12" customHeight="1" thickBot="1">
      <c r="A148" s="18" t="s">
        <v>13</v>
      </c>
      <c r="B148" s="59" t="s">
        <v>355</v>
      </c>
      <c r="C148" s="245">
        <f>SUM(C149:C153)</f>
        <v>0</v>
      </c>
      <c r="D148" s="258">
        <f>SUM(D149:D153)</f>
        <v>0</v>
      </c>
      <c r="E148" s="240">
        <f>SUM(E149:E153)</f>
        <v>0</v>
      </c>
    </row>
    <row r="149" spans="1:5" ht="12" customHeight="1">
      <c r="A149" s="13" t="s">
        <v>61</v>
      </c>
      <c r="B149" s="7" t="s">
        <v>350</v>
      </c>
      <c r="C149" s="166"/>
      <c r="D149" s="255"/>
      <c r="E149" s="302">
        <f t="shared" si="3"/>
        <v>0</v>
      </c>
    </row>
    <row r="150" spans="1:5" ht="12" customHeight="1">
      <c r="A150" s="13" t="s">
        <v>62</v>
      </c>
      <c r="B150" s="7" t="s">
        <v>357</v>
      </c>
      <c r="C150" s="166"/>
      <c r="D150" s="255"/>
      <c r="E150" s="302">
        <f t="shared" si="3"/>
        <v>0</v>
      </c>
    </row>
    <row r="151" spans="1:5" ht="12" customHeight="1">
      <c r="A151" s="13" t="s">
        <v>192</v>
      </c>
      <c r="B151" s="7" t="s">
        <v>352</v>
      </c>
      <c r="C151" s="166"/>
      <c r="D151" s="255"/>
      <c r="E151" s="302">
        <f t="shared" si="3"/>
        <v>0</v>
      </c>
    </row>
    <row r="152" spans="1:5" ht="12" customHeight="1">
      <c r="A152" s="13" t="s">
        <v>193</v>
      </c>
      <c r="B152" s="7" t="s">
        <v>358</v>
      </c>
      <c r="C152" s="166"/>
      <c r="D152" s="255"/>
      <c r="E152" s="302">
        <f t="shared" si="3"/>
        <v>0</v>
      </c>
    </row>
    <row r="153" spans="1:5" ht="12" customHeight="1" thickBot="1">
      <c r="A153" s="13" t="s">
        <v>356</v>
      </c>
      <c r="B153" s="7" t="s">
        <v>359</v>
      </c>
      <c r="C153" s="166"/>
      <c r="D153" s="255"/>
      <c r="E153" s="303">
        <f t="shared" si="3"/>
        <v>0</v>
      </c>
    </row>
    <row r="154" spans="1:5" ht="12" customHeight="1" thickBot="1">
      <c r="A154" s="18" t="s">
        <v>14</v>
      </c>
      <c r="B154" s="59" t="s">
        <v>360</v>
      </c>
      <c r="C154" s="246"/>
      <c r="D154" s="259"/>
      <c r="E154" s="310">
        <f t="shared" si="3"/>
        <v>0</v>
      </c>
    </row>
    <row r="155" spans="1:5" ht="12" customHeight="1" thickBot="1">
      <c r="A155" s="18" t="s">
        <v>15</v>
      </c>
      <c r="B155" s="59" t="s">
        <v>361</v>
      </c>
      <c r="C155" s="246"/>
      <c r="D155" s="259"/>
      <c r="E155" s="209">
        <f t="shared" si="3"/>
        <v>0</v>
      </c>
    </row>
    <row r="156" spans="1:9" ht="15" customHeight="1" thickBot="1">
      <c r="A156" s="18" t="s">
        <v>16</v>
      </c>
      <c r="B156" s="59" t="s">
        <v>363</v>
      </c>
      <c r="C156" s="247">
        <f>+C132+C136+C143+C148+C154+C155</f>
        <v>3068652</v>
      </c>
      <c r="D156" s="260">
        <f>+D132+D136+D143+D148+D154+D155</f>
        <v>7046</v>
      </c>
      <c r="E156" s="241">
        <f>+E132+E136+E143+E148+E154+E155</f>
        <v>3075698</v>
      </c>
      <c r="F156" s="189"/>
      <c r="G156" s="190"/>
      <c r="H156" s="190"/>
      <c r="I156" s="190"/>
    </row>
    <row r="157" spans="1:5" s="178" customFormat="1" ht="12.75" customHeight="1" thickBot="1">
      <c r="A157" s="105" t="s">
        <v>17</v>
      </c>
      <c r="B157" s="152" t="s">
        <v>362</v>
      </c>
      <c r="C157" s="247">
        <f>+C131+C156</f>
        <v>210322896</v>
      </c>
      <c r="D157" s="260">
        <f>+D131+D156</f>
        <v>23180853</v>
      </c>
      <c r="E157" s="241">
        <f>+E131+E156</f>
        <v>233503749</v>
      </c>
    </row>
    <row r="158" ht="7.5" customHeight="1"/>
    <row r="159" spans="1:5" ht="15">
      <c r="A159" s="365" t="s">
        <v>268</v>
      </c>
      <c r="B159" s="365"/>
      <c r="C159" s="365"/>
      <c r="D159" s="365"/>
      <c r="E159" s="365"/>
    </row>
    <row r="160" spans="1:5" ht="15" customHeight="1" thickBot="1">
      <c r="A160" s="367" t="s">
        <v>88</v>
      </c>
      <c r="B160" s="367"/>
      <c r="C160" s="107"/>
      <c r="E160" s="107" t="str">
        <f>E92</f>
        <v>Forintban!</v>
      </c>
    </row>
    <row r="161" spans="1:5" ht="25.5" customHeight="1" thickBot="1">
      <c r="A161" s="18">
        <v>1</v>
      </c>
      <c r="B161" s="23" t="s">
        <v>364</v>
      </c>
      <c r="C161" s="252">
        <f>+C64-C131</f>
        <v>-29139193</v>
      </c>
      <c r="D161" s="165">
        <f>+D64-D131</f>
        <v>-1881731</v>
      </c>
      <c r="E161" s="101">
        <f>+E64-E131</f>
        <v>-31020924</v>
      </c>
    </row>
    <row r="162" spans="1:5" ht="32.25" customHeight="1" thickBot="1">
      <c r="A162" s="18" t="s">
        <v>8</v>
      </c>
      <c r="B162" s="23" t="s">
        <v>370</v>
      </c>
      <c r="C162" s="165">
        <f>+C88-C156</f>
        <v>33249193</v>
      </c>
      <c r="D162" s="165">
        <f>+D88-D156</f>
        <v>1881731</v>
      </c>
      <c r="E162" s="101">
        <f>+E88-E156</f>
        <v>35130924</v>
      </c>
    </row>
  </sheetData>
  <sheetProtection/>
  <mergeCells count="12">
    <mergeCell ref="A2:B2"/>
    <mergeCell ref="A3:A4"/>
    <mergeCell ref="B3:B4"/>
    <mergeCell ref="C3:E3"/>
    <mergeCell ref="A159:E159"/>
    <mergeCell ref="A160:B160"/>
    <mergeCell ref="A1:E1"/>
    <mergeCell ref="A91:E91"/>
    <mergeCell ref="A92:B92"/>
    <mergeCell ref="A93:A94"/>
    <mergeCell ref="B93:B94"/>
    <mergeCell ref="C93:E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&amp;L1/2018. (II.15.) sz. rendelet&amp;C&amp;"Times New Roman CE,Félkövér"&amp;12
Pogány Községi Önkormányzat
2017. ÉVI KÖLTSÉGVETÉS
KÖTELEZŐ FELADATAINAK MÓDOSÍTOTT MÉRLEGE&amp;10
&amp;R&amp;"Times New Roman CE,Félkövér dőlt"&amp;11 1.2. melléklet </oddHeader>
  </headerFooter>
  <rowBreaks count="2" manualBreakCount="2">
    <brk id="76" max="4" man="1"/>
    <brk id="9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83">
      <selection activeCell="E94" sqref="E94"/>
    </sheetView>
  </sheetViews>
  <sheetFormatPr defaultColWidth="9.25390625" defaultRowHeight="12.75"/>
  <cols>
    <col min="1" max="1" width="9.50390625" style="153" customWidth="1"/>
    <col min="2" max="2" width="59.75390625" style="153" customWidth="1"/>
    <col min="3" max="3" width="17.25390625" style="154" customWidth="1"/>
    <col min="4" max="5" width="17.25390625" style="176" customWidth="1"/>
    <col min="6" max="16384" width="9.25390625" style="176" customWidth="1"/>
  </cols>
  <sheetData>
    <row r="1" spans="1:5" ht="15.75" customHeight="1">
      <c r="A1" s="366" t="s">
        <v>5</v>
      </c>
      <c r="B1" s="366"/>
      <c r="C1" s="366"/>
      <c r="D1" s="366"/>
      <c r="E1" s="366"/>
    </row>
    <row r="2" spans="1:5" ht="15.75" customHeight="1" thickBot="1">
      <c r="A2" s="367" t="s">
        <v>86</v>
      </c>
      <c r="B2" s="367"/>
      <c r="C2" s="248"/>
      <c r="E2" s="248" t="str">
        <f>'1.2.sz.mell.'!E2</f>
        <v>Forintban!</v>
      </c>
    </row>
    <row r="3" spans="1:5" ht="15">
      <c r="A3" s="369" t="s">
        <v>51</v>
      </c>
      <c r="B3" s="371" t="s">
        <v>6</v>
      </c>
      <c r="C3" s="362" t="str">
        <f>+CONCATENATE(LEFT(ÖSSZEFÜGGÉSEK!A6,4),". évi")</f>
        <v>2017. évi</v>
      </c>
      <c r="D3" s="363"/>
      <c r="E3" s="364"/>
    </row>
    <row r="4" spans="1:5" ht="26.25" thickBot="1">
      <c r="A4" s="370"/>
      <c r="B4" s="372"/>
      <c r="C4" s="251" t="s">
        <v>501</v>
      </c>
      <c r="D4" s="249" t="s">
        <v>502</v>
      </c>
      <c r="E4" s="250" t="str">
        <f>+CONCATENATE(LEFT(ÖSSZEFÜGGÉSEK!A6,4),"",CHAR(10),"Módosítás utáni")</f>
        <v>2017
Módosítás utáni</v>
      </c>
    </row>
    <row r="5" spans="1:5" s="177" customFormat="1" ht="12" customHeight="1" thickBot="1">
      <c r="A5" s="173" t="s">
        <v>377</v>
      </c>
      <c r="B5" s="174" t="s">
        <v>378</v>
      </c>
      <c r="C5" s="174" t="s">
        <v>379</v>
      </c>
      <c r="D5" s="174" t="s">
        <v>381</v>
      </c>
      <c r="E5" s="333" t="s">
        <v>472</v>
      </c>
    </row>
    <row r="6" spans="1:5" s="178" customFormat="1" ht="12" customHeight="1" thickBot="1">
      <c r="A6" s="18" t="s">
        <v>7</v>
      </c>
      <c r="B6" s="19" t="s">
        <v>145</v>
      </c>
      <c r="C6" s="165">
        <f>+C7+C8+C9+C10+C11+C12</f>
        <v>0</v>
      </c>
      <c r="D6" s="165">
        <f>+D7+D8+D9+D10+D11+D12</f>
        <v>0</v>
      </c>
      <c r="E6" s="101">
        <f>+E7+E8+E9+E10+E11+E12</f>
        <v>0</v>
      </c>
    </row>
    <row r="7" spans="1:5" s="178" customFormat="1" ht="12" customHeight="1">
      <c r="A7" s="13" t="s">
        <v>63</v>
      </c>
      <c r="B7" s="179" t="s">
        <v>146</v>
      </c>
      <c r="C7" s="167"/>
      <c r="D7" s="167"/>
      <c r="E7" s="209">
        <f>C7+D7</f>
        <v>0</v>
      </c>
    </row>
    <row r="8" spans="1:5" s="178" customFormat="1" ht="12" customHeight="1">
      <c r="A8" s="12" t="s">
        <v>64</v>
      </c>
      <c r="B8" s="180" t="s">
        <v>147</v>
      </c>
      <c r="C8" s="166"/>
      <c r="D8" s="166"/>
      <c r="E8" s="209">
        <f aca="true" t="shared" si="0" ref="E8:E62">C8+D8</f>
        <v>0</v>
      </c>
    </row>
    <row r="9" spans="1:5" s="178" customFormat="1" ht="12" customHeight="1">
      <c r="A9" s="12" t="s">
        <v>65</v>
      </c>
      <c r="B9" s="180" t="s">
        <v>148</v>
      </c>
      <c r="C9" s="166"/>
      <c r="D9" s="166"/>
      <c r="E9" s="209">
        <f t="shared" si="0"/>
        <v>0</v>
      </c>
    </row>
    <row r="10" spans="1:5" s="178" customFormat="1" ht="12" customHeight="1">
      <c r="A10" s="12" t="s">
        <v>66</v>
      </c>
      <c r="B10" s="180" t="s">
        <v>149</v>
      </c>
      <c r="C10" s="166"/>
      <c r="D10" s="166"/>
      <c r="E10" s="209">
        <f t="shared" si="0"/>
        <v>0</v>
      </c>
    </row>
    <row r="11" spans="1:5" s="178" customFormat="1" ht="12" customHeight="1">
      <c r="A11" s="12" t="s">
        <v>83</v>
      </c>
      <c r="B11" s="103" t="s">
        <v>322</v>
      </c>
      <c r="C11" s="166"/>
      <c r="D11" s="166"/>
      <c r="E11" s="209">
        <f t="shared" si="0"/>
        <v>0</v>
      </c>
    </row>
    <row r="12" spans="1:5" s="178" customFormat="1" ht="12" customHeight="1" thickBot="1">
      <c r="A12" s="14" t="s">
        <v>67</v>
      </c>
      <c r="B12" s="104" t="s">
        <v>323</v>
      </c>
      <c r="C12" s="166"/>
      <c r="D12" s="166"/>
      <c r="E12" s="209">
        <f t="shared" si="0"/>
        <v>0</v>
      </c>
    </row>
    <row r="13" spans="1:5" s="178" customFormat="1" ht="12" customHeight="1" thickBot="1">
      <c r="A13" s="18" t="s">
        <v>8</v>
      </c>
      <c r="B13" s="102" t="s">
        <v>150</v>
      </c>
      <c r="C13" s="165">
        <f>+C14+C15+C16+C17+C18</f>
        <v>0</v>
      </c>
      <c r="D13" s="165">
        <f>+D14+D15+D16+D17+D18</f>
        <v>0</v>
      </c>
      <c r="E13" s="101">
        <f>+E14+E15+E16+E17+E18</f>
        <v>0</v>
      </c>
    </row>
    <row r="14" spans="1:5" s="178" customFormat="1" ht="12" customHeight="1">
      <c r="A14" s="13" t="s">
        <v>69</v>
      </c>
      <c r="B14" s="179" t="s">
        <v>151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70</v>
      </c>
      <c r="B15" s="180" t="s">
        <v>152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71</v>
      </c>
      <c r="B16" s="180" t="s">
        <v>315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72</v>
      </c>
      <c r="B17" s="180" t="s">
        <v>316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73</v>
      </c>
      <c r="B18" s="180" t="s">
        <v>153</v>
      </c>
      <c r="C18" s="166"/>
      <c r="D18" s="166"/>
      <c r="E18" s="209">
        <f t="shared" si="0"/>
        <v>0</v>
      </c>
    </row>
    <row r="19" spans="1:5" s="178" customFormat="1" ht="12" customHeight="1" thickBot="1">
      <c r="A19" s="14" t="s">
        <v>79</v>
      </c>
      <c r="B19" s="104" t="s">
        <v>154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155</v>
      </c>
      <c r="C20" s="165">
        <f>+C21+C22+C23+C24+C25</f>
        <v>0</v>
      </c>
      <c r="D20" s="165">
        <f>+D21+D22+D23+D24+D25</f>
        <v>0</v>
      </c>
      <c r="E20" s="101">
        <f>+E21+E22+E23+E24+E25</f>
        <v>0</v>
      </c>
    </row>
    <row r="21" spans="1:5" s="178" customFormat="1" ht="12" customHeight="1">
      <c r="A21" s="13" t="s">
        <v>52</v>
      </c>
      <c r="B21" s="179" t="s">
        <v>156</v>
      </c>
      <c r="C21" s="167"/>
      <c r="D21" s="167"/>
      <c r="E21" s="209">
        <f t="shared" si="0"/>
        <v>0</v>
      </c>
    </row>
    <row r="22" spans="1:5" s="178" customFormat="1" ht="12" customHeight="1">
      <c r="A22" s="12" t="s">
        <v>53</v>
      </c>
      <c r="B22" s="180" t="s">
        <v>157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54</v>
      </c>
      <c r="B23" s="180" t="s">
        <v>317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55</v>
      </c>
      <c r="B24" s="180" t="s">
        <v>318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96</v>
      </c>
      <c r="B25" s="180" t="s">
        <v>158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97</v>
      </c>
      <c r="B26" s="181" t="s">
        <v>159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98</v>
      </c>
      <c r="B27" s="19" t="s">
        <v>461</v>
      </c>
      <c r="C27" s="171">
        <f>+C28+C29+C30+C31+C32+C33+C34</f>
        <v>0</v>
      </c>
      <c r="D27" s="171">
        <f>+D28+D29+D30+D31+D32+D33+D34</f>
        <v>0</v>
      </c>
      <c r="E27" s="208">
        <f>+E28+E29+E30+E31+E32+E33+E34</f>
        <v>0</v>
      </c>
    </row>
    <row r="28" spans="1:5" s="178" customFormat="1" ht="12" customHeight="1">
      <c r="A28" s="13" t="s">
        <v>160</v>
      </c>
      <c r="B28" s="179" t="s">
        <v>454</v>
      </c>
      <c r="C28" s="210"/>
      <c r="D28" s="210">
        <f>+D29+D30+D31</f>
        <v>0</v>
      </c>
      <c r="E28" s="209">
        <f t="shared" si="0"/>
        <v>0</v>
      </c>
    </row>
    <row r="29" spans="1:5" s="178" customFormat="1" ht="12" customHeight="1">
      <c r="A29" s="12" t="s">
        <v>161</v>
      </c>
      <c r="B29" s="180" t="s">
        <v>455</v>
      </c>
      <c r="C29" s="166"/>
      <c r="D29" s="166"/>
      <c r="E29" s="209">
        <f t="shared" si="0"/>
        <v>0</v>
      </c>
    </row>
    <row r="30" spans="1:5" s="178" customFormat="1" ht="12" customHeight="1">
      <c r="A30" s="12" t="s">
        <v>162</v>
      </c>
      <c r="B30" s="180" t="s">
        <v>456</v>
      </c>
      <c r="C30" s="166"/>
      <c r="D30" s="166"/>
      <c r="E30" s="209">
        <f t="shared" si="0"/>
        <v>0</v>
      </c>
    </row>
    <row r="31" spans="1:5" s="178" customFormat="1" ht="12" customHeight="1">
      <c r="A31" s="12" t="s">
        <v>163</v>
      </c>
      <c r="B31" s="180" t="s">
        <v>457</v>
      </c>
      <c r="C31" s="166"/>
      <c r="D31" s="166"/>
      <c r="E31" s="209">
        <f t="shared" si="0"/>
        <v>0</v>
      </c>
    </row>
    <row r="32" spans="1:5" s="178" customFormat="1" ht="12" customHeight="1">
      <c r="A32" s="12" t="s">
        <v>458</v>
      </c>
      <c r="B32" s="180" t="s">
        <v>164</v>
      </c>
      <c r="C32" s="166"/>
      <c r="D32" s="166"/>
      <c r="E32" s="209">
        <f t="shared" si="0"/>
        <v>0</v>
      </c>
    </row>
    <row r="33" spans="1:5" s="178" customFormat="1" ht="12" customHeight="1">
      <c r="A33" s="12" t="s">
        <v>459</v>
      </c>
      <c r="B33" s="180" t="s">
        <v>165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460</v>
      </c>
      <c r="B34" s="181" t="s">
        <v>166</v>
      </c>
      <c r="C34" s="168"/>
      <c r="D34" s="168"/>
      <c r="E34" s="209">
        <f t="shared" si="0"/>
        <v>0</v>
      </c>
    </row>
    <row r="35" spans="1:5" s="178" customFormat="1" ht="12" customHeight="1" thickBot="1">
      <c r="A35" s="18" t="s">
        <v>11</v>
      </c>
      <c r="B35" s="19" t="s">
        <v>324</v>
      </c>
      <c r="C35" s="165">
        <f>SUM(C36:C46)</f>
        <v>0</v>
      </c>
      <c r="D35" s="165">
        <f>SUM(D36:D46)</f>
        <v>0</v>
      </c>
      <c r="E35" s="101">
        <f>SUM(E36:E46)</f>
        <v>0</v>
      </c>
    </row>
    <row r="36" spans="1:5" s="178" customFormat="1" ht="12" customHeight="1">
      <c r="A36" s="13" t="s">
        <v>56</v>
      </c>
      <c r="B36" s="179" t="s">
        <v>169</v>
      </c>
      <c r="C36" s="167"/>
      <c r="D36" s="167"/>
      <c r="E36" s="209">
        <f t="shared" si="0"/>
        <v>0</v>
      </c>
    </row>
    <row r="37" spans="1:5" s="178" customFormat="1" ht="12" customHeight="1">
      <c r="A37" s="12" t="s">
        <v>57</v>
      </c>
      <c r="B37" s="180" t="s">
        <v>170</v>
      </c>
      <c r="C37" s="166"/>
      <c r="D37" s="166"/>
      <c r="E37" s="209">
        <f t="shared" si="0"/>
        <v>0</v>
      </c>
    </row>
    <row r="38" spans="1:5" s="178" customFormat="1" ht="12" customHeight="1">
      <c r="A38" s="12" t="s">
        <v>58</v>
      </c>
      <c r="B38" s="180" t="s">
        <v>171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100</v>
      </c>
      <c r="B39" s="180" t="s">
        <v>172</v>
      </c>
      <c r="C39" s="166"/>
      <c r="D39" s="166"/>
      <c r="E39" s="209">
        <f t="shared" si="0"/>
        <v>0</v>
      </c>
    </row>
    <row r="40" spans="1:5" s="178" customFormat="1" ht="12" customHeight="1">
      <c r="A40" s="12" t="s">
        <v>101</v>
      </c>
      <c r="B40" s="180" t="s">
        <v>173</v>
      </c>
      <c r="C40" s="166"/>
      <c r="D40" s="166"/>
      <c r="E40" s="209">
        <f t="shared" si="0"/>
        <v>0</v>
      </c>
    </row>
    <row r="41" spans="1:5" s="178" customFormat="1" ht="12" customHeight="1">
      <c r="A41" s="12" t="s">
        <v>102</v>
      </c>
      <c r="B41" s="180" t="s">
        <v>174</v>
      </c>
      <c r="C41" s="166"/>
      <c r="D41" s="166"/>
      <c r="E41" s="209">
        <f t="shared" si="0"/>
        <v>0</v>
      </c>
    </row>
    <row r="42" spans="1:5" s="178" customFormat="1" ht="12" customHeight="1">
      <c r="A42" s="12" t="s">
        <v>103</v>
      </c>
      <c r="B42" s="180" t="s">
        <v>175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104</v>
      </c>
      <c r="B43" s="180" t="s">
        <v>176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167</v>
      </c>
      <c r="B44" s="180" t="s">
        <v>177</v>
      </c>
      <c r="C44" s="169"/>
      <c r="D44" s="169"/>
      <c r="E44" s="209">
        <f t="shared" si="0"/>
        <v>0</v>
      </c>
    </row>
    <row r="45" spans="1:5" s="178" customFormat="1" ht="12" customHeight="1">
      <c r="A45" s="14" t="s">
        <v>168</v>
      </c>
      <c r="B45" s="181" t="s">
        <v>326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325</v>
      </c>
      <c r="B46" s="104" t="s">
        <v>178</v>
      </c>
      <c r="C46" s="170"/>
      <c r="D46" s="170"/>
      <c r="E46" s="209">
        <f t="shared" si="0"/>
        <v>0</v>
      </c>
    </row>
    <row r="47" spans="1:5" s="178" customFormat="1" ht="12" customHeight="1" thickBot="1">
      <c r="A47" s="18" t="s">
        <v>12</v>
      </c>
      <c r="B47" s="19" t="s">
        <v>179</v>
      </c>
      <c r="C47" s="165">
        <f>SUM(C48:C52)</f>
        <v>0</v>
      </c>
      <c r="D47" s="165">
        <f>SUM(D48:D52)</f>
        <v>0</v>
      </c>
      <c r="E47" s="101">
        <f>SUM(E48:E52)</f>
        <v>0</v>
      </c>
    </row>
    <row r="48" spans="1:5" s="178" customFormat="1" ht="12" customHeight="1">
      <c r="A48" s="13" t="s">
        <v>59</v>
      </c>
      <c r="B48" s="179" t="s">
        <v>183</v>
      </c>
      <c r="C48" s="221"/>
      <c r="D48" s="221"/>
      <c r="E48" s="306">
        <f t="shared" si="0"/>
        <v>0</v>
      </c>
    </row>
    <row r="49" spans="1:5" s="178" customFormat="1" ht="12" customHeight="1">
      <c r="A49" s="12" t="s">
        <v>60</v>
      </c>
      <c r="B49" s="180" t="s">
        <v>184</v>
      </c>
      <c r="C49" s="169"/>
      <c r="D49" s="169"/>
      <c r="E49" s="306">
        <f t="shared" si="0"/>
        <v>0</v>
      </c>
    </row>
    <row r="50" spans="1:5" s="178" customFormat="1" ht="12" customHeight="1">
      <c r="A50" s="12" t="s">
        <v>180</v>
      </c>
      <c r="B50" s="180" t="s">
        <v>185</v>
      </c>
      <c r="C50" s="169"/>
      <c r="D50" s="169"/>
      <c r="E50" s="306">
        <f t="shared" si="0"/>
        <v>0</v>
      </c>
    </row>
    <row r="51" spans="1:5" s="178" customFormat="1" ht="12" customHeight="1">
      <c r="A51" s="12" t="s">
        <v>181</v>
      </c>
      <c r="B51" s="180" t="s">
        <v>186</v>
      </c>
      <c r="C51" s="169"/>
      <c r="D51" s="169"/>
      <c r="E51" s="306">
        <f t="shared" si="0"/>
        <v>0</v>
      </c>
    </row>
    <row r="52" spans="1:5" s="178" customFormat="1" ht="12" customHeight="1" thickBot="1">
      <c r="A52" s="14" t="s">
        <v>182</v>
      </c>
      <c r="B52" s="104" t="s">
        <v>187</v>
      </c>
      <c r="C52" s="170"/>
      <c r="D52" s="170"/>
      <c r="E52" s="306">
        <f t="shared" si="0"/>
        <v>0</v>
      </c>
    </row>
    <row r="53" spans="1:5" s="178" customFormat="1" ht="12" customHeight="1" thickBot="1">
      <c r="A53" s="18" t="s">
        <v>105</v>
      </c>
      <c r="B53" s="19" t="s">
        <v>188</v>
      </c>
      <c r="C53" s="165">
        <f>SUM(C54:C56)</f>
        <v>0</v>
      </c>
      <c r="D53" s="165">
        <f>SUM(D54:D56)</f>
        <v>0</v>
      </c>
      <c r="E53" s="101">
        <f>SUM(E54:E56)</f>
        <v>0</v>
      </c>
    </row>
    <row r="54" spans="1:5" s="178" customFormat="1" ht="12" customHeight="1">
      <c r="A54" s="13" t="s">
        <v>61</v>
      </c>
      <c r="B54" s="179" t="s">
        <v>189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62</v>
      </c>
      <c r="B55" s="180" t="s">
        <v>319</v>
      </c>
      <c r="C55" s="166"/>
      <c r="D55" s="166"/>
      <c r="E55" s="209">
        <f t="shared" si="0"/>
        <v>0</v>
      </c>
    </row>
    <row r="56" spans="1:5" s="178" customFormat="1" ht="12" customHeight="1">
      <c r="A56" s="12" t="s">
        <v>192</v>
      </c>
      <c r="B56" s="180" t="s">
        <v>190</v>
      </c>
      <c r="C56" s="166"/>
      <c r="D56" s="166"/>
      <c r="E56" s="209">
        <f t="shared" si="0"/>
        <v>0</v>
      </c>
    </row>
    <row r="57" spans="1:5" s="178" customFormat="1" ht="12" customHeight="1" thickBot="1">
      <c r="A57" s="14" t="s">
        <v>193</v>
      </c>
      <c r="B57" s="104" t="s">
        <v>191</v>
      </c>
      <c r="C57" s="168"/>
      <c r="D57" s="168"/>
      <c r="E57" s="209">
        <f t="shared" si="0"/>
        <v>0</v>
      </c>
    </row>
    <row r="58" spans="1:5" s="178" customFormat="1" ht="12" customHeight="1" thickBot="1">
      <c r="A58" s="18" t="s">
        <v>14</v>
      </c>
      <c r="B58" s="102" t="s">
        <v>194</v>
      </c>
      <c r="C58" s="165">
        <f>SUM(C59:C61)</f>
        <v>0</v>
      </c>
      <c r="D58" s="165">
        <f>SUM(D59:D61)</f>
        <v>0</v>
      </c>
      <c r="E58" s="101">
        <f>SUM(E59:E61)</f>
        <v>0</v>
      </c>
    </row>
    <row r="59" spans="1:5" s="178" customFormat="1" ht="12" customHeight="1">
      <c r="A59" s="13" t="s">
        <v>106</v>
      </c>
      <c r="B59" s="179" t="s">
        <v>196</v>
      </c>
      <c r="C59" s="169"/>
      <c r="D59" s="169"/>
      <c r="E59" s="304">
        <f t="shared" si="0"/>
        <v>0</v>
      </c>
    </row>
    <row r="60" spans="1:5" s="178" customFormat="1" ht="12" customHeight="1">
      <c r="A60" s="12" t="s">
        <v>107</v>
      </c>
      <c r="B60" s="180" t="s">
        <v>320</v>
      </c>
      <c r="C60" s="169"/>
      <c r="D60" s="169"/>
      <c r="E60" s="304">
        <f t="shared" si="0"/>
        <v>0</v>
      </c>
    </row>
    <row r="61" spans="1:5" s="178" customFormat="1" ht="12" customHeight="1">
      <c r="A61" s="12" t="s">
        <v>127</v>
      </c>
      <c r="B61" s="180" t="s">
        <v>197</v>
      </c>
      <c r="C61" s="169"/>
      <c r="D61" s="169"/>
      <c r="E61" s="304">
        <f t="shared" si="0"/>
        <v>0</v>
      </c>
    </row>
    <row r="62" spans="1:5" s="178" customFormat="1" ht="12" customHeight="1" thickBot="1">
      <c r="A62" s="14" t="s">
        <v>195</v>
      </c>
      <c r="B62" s="104" t="s">
        <v>198</v>
      </c>
      <c r="C62" s="169"/>
      <c r="D62" s="169"/>
      <c r="E62" s="304">
        <f t="shared" si="0"/>
        <v>0</v>
      </c>
    </row>
    <row r="63" spans="1:5" s="178" customFormat="1" ht="12" customHeight="1" thickBot="1">
      <c r="A63" s="235" t="s">
        <v>366</v>
      </c>
      <c r="B63" s="19" t="s">
        <v>199</v>
      </c>
      <c r="C63" s="171">
        <f>+C6+C13+C20+C27+C35+C47+C53+C58</f>
        <v>0</v>
      </c>
      <c r="D63" s="171">
        <f>+D6+D13+D20+D27+D35+D47+D53+D58</f>
        <v>0</v>
      </c>
      <c r="E63" s="208">
        <f>+E6+E13+E20+E27+E35+E47+E53+E58</f>
        <v>0</v>
      </c>
    </row>
    <row r="64" spans="1:5" s="178" customFormat="1" ht="12" customHeight="1" thickBot="1">
      <c r="A64" s="222" t="s">
        <v>200</v>
      </c>
      <c r="B64" s="102" t="s">
        <v>201</v>
      </c>
      <c r="C64" s="165">
        <f>SUM(C65:C67)</f>
        <v>0</v>
      </c>
      <c r="D64" s="165">
        <f>SUM(D65:D67)</f>
        <v>0</v>
      </c>
      <c r="E64" s="101">
        <f>SUM(E65:E67)</f>
        <v>0</v>
      </c>
    </row>
    <row r="65" spans="1:5" s="178" customFormat="1" ht="12" customHeight="1">
      <c r="A65" s="13" t="s">
        <v>232</v>
      </c>
      <c r="B65" s="179" t="s">
        <v>202</v>
      </c>
      <c r="C65" s="169"/>
      <c r="D65" s="169"/>
      <c r="E65" s="304">
        <f aca="true" t="shared" si="1" ref="E65:E86">C65+D65</f>
        <v>0</v>
      </c>
    </row>
    <row r="66" spans="1:5" s="178" customFormat="1" ht="12" customHeight="1">
      <c r="A66" s="12" t="s">
        <v>241</v>
      </c>
      <c r="B66" s="180" t="s">
        <v>203</v>
      </c>
      <c r="C66" s="169"/>
      <c r="D66" s="169"/>
      <c r="E66" s="304">
        <f t="shared" si="1"/>
        <v>0</v>
      </c>
    </row>
    <row r="67" spans="1:5" s="178" customFormat="1" ht="12" customHeight="1" thickBot="1">
      <c r="A67" s="14" t="s">
        <v>242</v>
      </c>
      <c r="B67" s="231" t="s">
        <v>351</v>
      </c>
      <c r="C67" s="169"/>
      <c r="D67" s="169"/>
      <c r="E67" s="304">
        <f t="shared" si="1"/>
        <v>0</v>
      </c>
    </row>
    <row r="68" spans="1:5" s="178" customFormat="1" ht="12" customHeight="1" thickBot="1">
      <c r="A68" s="222" t="s">
        <v>205</v>
      </c>
      <c r="B68" s="102" t="s">
        <v>206</v>
      </c>
      <c r="C68" s="165">
        <f>SUM(C69:C72)</f>
        <v>0</v>
      </c>
      <c r="D68" s="165">
        <f>SUM(D69:D72)</f>
        <v>0</v>
      </c>
      <c r="E68" s="101">
        <f>SUM(E69:E72)</f>
        <v>0</v>
      </c>
    </row>
    <row r="69" spans="1:5" s="178" customFormat="1" ht="12" customHeight="1">
      <c r="A69" s="13" t="s">
        <v>84</v>
      </c>
      <c r="B69" s="179" t="s">
        <v>207</v>
      </c>
      <c r="C69" s="169"/>
      <c r="D69" s="169"/>
      <c r="E69" s="304">
        <f t="shared" si="1"/>
        <v>0</v>
      </c>
    </row>
    <row r="70" spans="1:5" s="178" customFormat="1" ht="12" customHeight="1">
      <c r="A70" s="12" t="s">
        <v>85</v>
      </c>
      <c r="B70" s="180" t="s">
        <v>208</v>
      </c>
      <c r="C70" s="169"/>
      <c r="D70" s="169"/>
      <c r="E70" s="304">
        <f t="shared" si="1"/>
        <v>0</v>
      </c>
    </row>
    <row r="71" spans="1:5" s="178" customFormat="1" ht="12" customHeight="1">
      <c r="A71" s="12" t="s">
        <v>233</v>
      </c>
      <c r="B71" s="180" t="s">
        <v>209</v>
      </c>
      <c r="C71" s="169"/>
      <c r="D71" s="169"/>
      <c r="E71" s="304">
        <f t="shared" si="1"/>
        <v>0</v>
      </c>
    </row>
    <row r="72" spans="1:5" s="178" customFormat="1" ht="12" customHeight="1" thickBot="1">
      <c r="A72" s="14" t="s">
        <v>234</v>
      </c>
      <c r="B72" s="104" t="s">
        <v>210</v>
      </c>
      <c r="C72" s="169"/>
      <c r="D72" s="169"/>
      <c r="E72" s="304">
        <f t="shared" si="1"/>
        <v>0</v>
      </c>
    </row>
    <row r="73" spans="1:5" s="178" customFormat="1" ht="12" customHeight="1" thickBot="1">
      <c r="A73" s="222" t="s">
        <v>211</v>
      </c>
      <c r="B73" s="102" t="s">
        <v>212</v>
      </c>
      <c r="C73" s="165">
        <f>SUM(C74:C75)</f>
        <v>0</v>
      </c>
      <c r="D73" s="165">
        <f>SUM(D74:D75)</f>
        <v>0</v>
      </c>
      <c r="E73" s="101">
        <f>SUM(E74:E75)</f>
        <v>0</v>
      </c>
    </row>
    <row r="74" spans="1:5" s="178" customFormat="1" ht="12" customHeight="1">
      <c r="A74" s="13" t="s">
        <v>235</v>
      </c>
      <c r="B74" s="179" t="s">
        <v>213</v>
      </c>
      <c r="C74" s="169"/>
      <c r="D74" s="169"/>
      <c r="E74" s="304">
        <f t="shared" si="1"/>
        <v>0</v>
      </c>
    </row>
    <row r="75" spans="1:5" s="178" customFormat="1" ht="12" customHeight="1" thickBot="1">
      <c r="A75" s="14" t="s">
        <v>236</v>
      </c>
      <c r="B75" s="104" t="s">
        <v>214</v>
      </c>
      <c r="C75" s="169"/>
      <c r="D75" s="169"/>
      <c r="E75" s="304">
        <f t="shared" si="1"/>
        <v>0</v>
      </c>
    </row>
    <row r="76" spans="1:5" s="178" customFormat="1" ht="12" customHeight="1" thickBot="1">
      <c r="A76" s="222" t="s">
        <v>215</v>
      </c>
      <c r="B76" s="102" t="s">
        <v>216</v>
      </c>
      <c r="C76" s="165">
        <f>SUM(C77:C79)</f>
        <v>0</v>
      </c>
      <c r="D76" s="165">
        <f>SUM(D77:D79)</f>
        <v>0</v>
      </c>
      <c r="E76" s="101">
        <f>SUM(E77:E79)</f>
        <v>0</v>
      </c>
    </row>
    <row r="77" spans="1:5" s="178" customFormat="1" ht="12" customHeight="1">
      <c r="A77" s="13" t="s">
        <v>237</v>
      </c>
      <c r="B77" s="179" t="s">
        <v>217</v>
      </c>
      <c r="C77" s="169"/>
      <c r="D77" s="169"/>
      <c r="E77" s="304">
        <f t="shared" si="1"/>
        <v>0</v>
      </c>
    </row>
    <row r="78" spans="1:5" s="178" customFormat="1" ht="12" customHeight="1">
      <c r="A78" s="12" t="s">
        <v>238</v>
      </c>
      <c r="B78" s="180" t="s">
        <v>218</v>
      </c>
      <c r="C78" s="169"/>
      <c r="D78" s="169"/>
      <c r="E78" s="304">
        <f t="shared" si="1"/>
        <v>0</v>
      </c>
    </row>
    <row r="79" spans="1:5" s="178" customFormat="1" ht="12" customHeight="1" thickBot="1">
      <c r="A79" s="14" t="s">
        <v>239</v>
      </c>
      <c r="B79" s="104" t="s">
        <v>219</v>
      </c>
      <c r="C79" s="169"/>
      <c r="D79" s="169"/>
      <c r="E79" s="304">
        <f t="shared" si="1"/>
        <v>0</v>
      </c>
    </row>
    <row r="80" spans="1:5" s="178" customFormat="1" ht="12" customHeight="1" thickBot="1">
      <c r="A80" s="222" t="s">
        <v>220</v>
      </c>
      <c r="B80" s="102" t="s">
        <v>240</v>
      </c>
      <c r="C80" s="165">
        <f>SUM(C81:C84)</f>
        <v>0</v>
      </c>
      <c r="D80" s="165">
        <f>SUM(D81:D84)</f>
        <v>0</v>
      </c>
      <c r="E80" s="101">
        <f>SUM(E81:E84)</f>
        <v>0</v>
      </c>
    </row>
    <row r="81" spans="1:5" s="178" customFormat="1" ht="12" customHeight="1">
      <c r="A81" s="183" t="s">
        <v>221</v>
      </c>
      <c r="B81" s="179" t="s">
        <v>222</v>
      </c>
      <c r="C81" s="169"/>
      <c r="D81" s="169"/>
      <c r="E81" s="304">
        <f t="shared" si="1"/>
        <v>0</v>
      </c>
    </row>
    <row r="82" spans="1:5" s="178" customFormat="1" ht="12" customHeight="1">
      <c r="A82" s="184" t="s">
        <v>223</v>
      </c>
      <c r="B82" s="180" t="s">
        <v>224</v>
      </c>
      <c r="C82" s="169"/>
      <c r="D82" s="169"/>
      <c r="E82" s="304">
        <f t="shared" si="1"/>
        <v>0</v>
      </c>
    </row>
    <row r="83" spans="1:5" s="178" customFormat="1" ht="12" customHeight="1">
      <c r="A83" s="184" t="s">
        <v>225</v>
      </c>
      <c r="B83" s="180" t="s">
        <v>226</v>
      </c>
      <c r="C83" s="169"/>
      <c r="D83" s="169"/>
      <c r="E83" s="304">
        <f t="shared" si="1"/>
        <v>0</v>
      </c>
    </row>
    <row r="84" spans="1:5" s="178" customFormat="1" ht="12" customHeight="1" thickBot="1">
      <c r="A84" s="185" t="s">
        <v>227</v>
      </c>
      <c r="B84" s="104" t="s">
        <v>228</v>
      </c>
      <c r="C84" s="169"/>
      <c r="D84" s="169"/>
      <c r="E84" s="304">
        <f t="shared" si="1"/>
        <v>0</v>
      </c>
    </row>
    <row r="85" spans="1:5" s="178" customFormat="1" ht="12" customHeight="1" thickBot="1">
      <c r="A85" s="222" t="s">
        <v>229</v>
      </c>
      <c r="B85" s="102" t="s">
        <v>365</v>
      </c>
      <c r="C85" s="224"/>
      <c r="D85" s="224"/>
      <c r="E85" s="101">
        <f t="shared" si="1"/>
        <v>0</v>
      </c>
    </row>
    <row r="86" spans="1:5" s="178" customFormat="1" ht="13.5" customHeight="1" thickBot="1">
      <c r="A86" s="222" t="s">
        <v>231</v>
      </c>
      <c r="B86" s="102" t="s">
        <v>230</v>
      </c>
      <c r="C86" s="224"/>
      <c r="D86" s="224"/>
      <c r="E86" s="101">
        <f t="shared" si="1"/>
        <v>0</v>
      </c>
    </row>
    <row r="87" spans="1:5" s="178" customFormat="1" ht="15.75" customHeight="1" thickBot="1">
      <c r="A87" s="222" t="s">
        <v>243</v>
      </c>
      <c r="B87" s="186" t="s">
        <v>368</v>
      </c>
      <c r="C87" s="171">
        <f>+C64+C68+C73+C76+C80+C86+C85</f>
        <v>0</v>
      </c>
      <c r="D87" s="171">
        <f>+D64+D68+D73+D76+D80+D86+D85</f>
        <v>0</v>
      </c>
      <c r="E87" s="208">
        <f>+E64+E68+E73+E76+E80+E86+E85</f>
        <v>0</v>
      </c>
    </row>
    <row r="88" spans="1:5" s="178" customFormat="1" ht="25.5" customHeight="1" thickBot="1">
      <c r="A88" s="223" t="s">
        <v>367</v>
      </c>
      <c r="B88" s="187" t="s">
        <v>369</v>
      </c>
      <c r="C88" s="171">
        <f>+C63+C87</f>
        <v>0</v>
      </c>
      <c r="D88" s="171">
        <f>+D63+D87</f>
        <v>0</v>
      </c>
      <c r="E88" s="208">
        <f>+E63+E87</f>
        <v>0</v>
      </c>
    </row>
    <row r="89" spans="1:3" s="178" customFormat="1" ht="83.25" customHeight="1">
      <c r="A89" s="3"/>
      <c r="B89" s="4"/>
      <c r="C89" s="106"/>
    </row>
    <row r="90" spans="1:5" ht="16.5" customHeight="1">
      <c r="A90" s="366" t="s">
        <v>35</v>
      </c>
      <c r="B90" s="366"/>
      <c r="C90" s="366"/>
      <c r="D90" s="366"/>
      <c r="E90" s="366"/>
    </row>
    <row r="91" spans="1:5" s="188" customFormat="1" ht="16.5" customHeight="1" thickBot="1">
      <c r="A91" s="368" t="s">
        <v>87</v>
      </c>
      <c r="B91" s="368"/>
      <c r="C91" s="63"/>
      <c r="E91" s="63" t="str">
        <f>E2</f>
        <v>Forintban!</v>
      </c>
    </row>
    <row r="92" spans="1:5" ht="15">
      <c r="A92" s="369" t="s">
        <v>51</v>
      </c>
      <c r="B92" s="371" t="s">
        <v>407</v>
      </c>
      <c r="C92" s="362" t="str">
        <f>+CONCATENATE(LEFT(ÖSSZEFÜGGÉSEK!A6,4),". évi")</f>
        <v>2017. évi</v>
      </c>
      <c r="D92" s="363"/>
      <c r="E92" s="364"/>
    </row>
    <row r="93" spans="1:5" ht="26.25" thickBot="1">
      <c r="A93" s="370"/>
      <c r="B93" s="372"/>
      <c r="C93" s="251" t="s">
        <v>501</v>
      </c>
      <c r="D93" s="249" t="s">
        <v>502</v>
      </c>
      <c r="E93" s="250" t="str">
        <f>+CONCATENATE(LEFT(ÖSSZEFÜGGÉSEK!A6,4)," ",CHAR(10),"Módosítás utáni")</f>
        <v>2017 
Módosítás utáni</v>
      </c>
    </row>
    <row r="94" spans="1:5" s="177" customFormat="1" ht="12" customHeight="1" thickBot="1">
      <c r="A94" s="25" t="s">
        <v>377</v>
      </c>
      <c r="B94" s="26" t="s">
        <v>378</v>
      </c>
      <c r="C94" s="26" t="s">
        <v>379</v>
      </c>
      <c r="D94" s="26" t="s">
        <v>381</v>
      </c>
      <c r="E94" s="322" t="s">
        <v>472</v>
      </c>
    </row>
    <row r="95" spans="1:5" ht="12" customHeight="1" thickBot="1">
      <c r="A95" s="20" t="s">
        <v>7</v>
      </c>
      <c r="B95" s="24" t="s">
        <v>327</v>
      </c>
      <c r="C95" s="164">
        <f>C96+C97+C98+C99+C100+C113</f>
        <v>4110000</v>
      </c>
      <c r="D95" s="164">
        <f>D96+D97+D98+D99+D100+D113</f>
        <v>0</v>
      </c>
      <c r="E95" s="238">
        <f>E96+E97+E98+E99+E100+E113</f>
        <v>4110000</v>
      </c>
    </row>
    <row r="96" spans="1:5" ht="12" customHeight="1">
      <c r="A96" s="15" t="s">
        <v>63</v>
      </c>
      <c r="B96" s="8" t="s">
        <v>36</v>
      </c>
      <c r="C96" s="242"/>
      <c r="D96" s="242"/>
      <c r="E96" s="307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6"/>
      <c r="D97" s="166"/>
      <c r="E97" s="302">
        <f t="shared" si="2"/>
        <v>0</v>
      </c>
    </row>
    <row r="98" spans="1:5" ht="12" customHeight="1">
      <c r="A98" s="12" t="s">
        <v>65</v>
      </c>
      <c r="B98" s="6" t="s">
        <v>82</v>
      </c>
      <c r="C98" s="168">
        <v>730000</v>
      </c>
      <c r="D98" s="168"/>
      <c r="E98" s="303">
        <f t="shared" si="2"/>
        <v>730000</v>
      </c>
    </row>
    <row r="99" spans="1:5" ht="12" customHeight="1">
      <c r="A99" s="12" t="s">
        <v>66</v>
      </c>
      <c r="B99" s="9" t="s">
        <v>109</v>
      </c>
      <c r="C99" s="168"/>
      <c r="D99" s="168"/>
      <c r="E99" s="303">
        <f t="shared" si="2"/>
        <v>0</v>
      </c>
    </row>
    <row r="100" spans="1:5" ht="12" customHeight="1">
      <c r="A100" s="12" t="s">
        <v>74</v>
      </c>
      <c r="B100" s="17" t="s">
        <v>110</v>
      </c>
      <c r="C100" s="168">
        <v>3380000</v>
      </c>
      <c r="D100" s="168"/>
      <c r="E100" s="303">
        <f t="shared" si="2"/>
        <v>3380000</v>
      </c>
    </row>
    <row r="101" spans="1:5" ht="12" customHeight="1">
      <c r="A101" s="12" t="s">
        <v>67</v>
      </c>
      <c r="B101" s="6" t="s">
        <v>332</v>
      </c>
      <c r="C101" s="168"/>
      <c r="D101" s="168"/>
      <c r="E101" s="303">
        <f t="shared" si="2"/>
        <v>0</v>
      </c>
    </row>
    <row r="102" spans="1:5" ht="12" customHeight="1">
      <c r="A102" s="12" t="s">
        <v>68</v>
      </c>
      <c r="B102" s="67" t="s">
        <v>331</v>
      </c>
      <c r="C102" s="168"/>
      <c r="D102" s="168"/>
      <c r="E102" s="303">
        <f t="shared" si="2"/>
        <v>0</v>
      </c>
    </row>
    <row r="103" spans="1:5" ht="12" customHeight="1">
      <c r="A103" s="12" t="s">
        <v>75</v>
      </c>
      <c r="B103" s="67" t="s">
        <v>330</v>
      </c>
      <c r="C103" s="168"/>
      <c r="D103" s="168"/>
      <c r="E103" s="303">
        <f t="shared" si="2"/>
        <v>0</v>
      </c>
    </row>
    <row r="104" spans="1:5" ht="12" customHeight="1">
      <c r="A104" s="12" t="s">
        <v>76</v>
      </c>
      <c r="B104" s="65" t="s">
        <v>246</v>
      </c>
      <c r="C104" s="168"/>
      <c r="D104" s="168"/>
      <c r="E104" s="303">
        <f t="shared" si="2"/>
        <v>0</v>
      </c>
    </row>
    <row r="105" spans="1:5" ht="12" customHeight="1">
      <c r="A105" s="12" t="s">
        <v>77</v>
      </c>
      <c r="B105" s="66" t="s">
        <v>247</v>
      </c>
      <c r="C105" s="168"/>
      <c r="D105" s="168"/>
      <c r="E105" s="303">
        <f t="shared" si="2"/>
        <v>0</v>
      </c>
    </row>
    <row r="106" spans="1:5" ht="12" customHeight="1">
      <c r="A106" s="12" t="s">
        <v>78</v>
      </c>
      <c r="B106" s="66" t="s">
        <v>248</v>
      </c>
      <c r="C106" s="168"/>
      <c r="D106" s="168"/>
      <c r="E106" s="303">
        <f t="shared" si="2"/>
        <v>0</v>
      </c>
    </row>
    <row r="107" spans="1:5" ht="12" customHeight="1">
      <c r="A107" s="12" t="s">
        <v>80</v>
      </c>
      <c r="B107" s="65" t="s">
        <v>249</v>
      </c>
      <c r="C107" s="168"/>
      <c r="D107" s="168"/>
      <c r="E107" s="303">
        <f t="shared" si="2"/>
        <v>0</v>
      </c>
    </row>
    <row r="108" spans="1:5" ht="12" customHeight="1">
      <c r="A108" s="12" t="s">
        <v>111</v>
      </c>
      <c r="B108" s="65" t="s">
        <v>250</v>
      </c>
      <c r="C108" s="168"/>
      <c r="D108" s="168"/>
      <c r="E108" s="303">
        <f t="shared" si="2"/>
        <v>0</v>
      </c>
    </row>
    <row r="109" spans="1:5" ht="12" customHeight="1">
      <c r="A109" s="12" t="s">
        <v>244</v>
      </c>
      <c r="B109" s="66" t="s">
        <v>251</v>
      </c>
      <c r="C109" s="168"/>
      <c r="D109" s="168"/>
      <c r="E109" s="303">
        <f t="shared" si="2"/>
        <v>0</v>
      </c>
    </row>
    <row r="110" spans="1:5" ht="12" customHeight="1">
      <c r="A110" s="11" t="s">
        <v>245</v>
      </c>
      <c r="B110" s="67" t="s">
        <v>252</v>
      </c>
      <c r="C110" s="168"/>
      <c r="D110" s="168"/>
      <c r="E110" s="303">
        <f t="shared" si="2"/>
        <v>0</v>
      </c>
    </row>
    <row r="111" spans="1:5" ht="12" customHeight="1">
      <c r="A111" s="12" t="s">
        <v>328</v>
      </c>
      <c r="B111" s="67" t="s">
        <v>253</v>
      </c>
      <c r="C111" s="168"/>
      <c r="D111" s="168"/>
      <c r="E111" s="303">
        <f t="shared" si="2"/>
        <v>0</v>
      </c>
    </row>
    <row r="112" spans="1:5" ht="12" customHeight="1">
      <c r="A112" s="14" t="s">
        <v>329</v>
      </c>
      <c r="B112" s="67" t="s">
        <v>254</v>
      </c>
      <c r="C112" s="168">
        <v>3380000</v>
      </c>
      <c r="D112" s="168"/>
      <c r="E112" s="303">
        <f t="shared" si="2"/>
        <v>3380000</v>
      </c>
    </row>
    <row r="113" spans="1:5" ht="12" customHeight="1">
      <c r="A113" s="12" t="s">
        <v>333</v>
      </c>
      <c r="B113" s="9" t="s">
        <v>37</v>
      </c>
      <c r="C113" s="166"/>
      <c r="D113" s="166"/>
      <c r="E113" s="302">
        <f t="shared" si="2"/>
        <v>0</v>
      </c>
    </row>
    <row r="114" spans="1:5" ht="12" customHeight="1">
      <c r="A114" s="12" t="s">
        <v>334</v>
      </c>
      <c r="B114" s="6" t="s">
        <v>336</v>
      </c>
      <c r="C114" s="166"/>
      <c r="D114" s="166"/>
      <c r="E114" s="302">
        <f t="shared" si="2"/>
        <v>0</v>
      </c>
    </row>
    <row r="115" spans="1:5" ht="12" customHeight="1" thickBot="1">
      <c r="A115" s="16" t="s">
        <v>335</v>
      </c>
      <c r="B115" s="234" t="s">
        <v>337</v>
      </c>
      <c r="C115" s="243"/>
      <c r="D115" s="243"/>
      <c r="E115" s="308">
        <f t="shared" si="2"/>
        <v>0</v>
      </c>
    </row>
    <row r="116" spans="1:5" ht="12" customHeight="1" thickBot="1">
      <c r="A116" s="232" t="s">
        <v>8</v>
      </c>
      <c r="B116" s="233" t="s">
        <v>255</v>
      </c>
      <c r="C116" s="244">
        <f>+C117+C119+C121</f>
        <v>0</v>
      </c>
      <c r="D116" s="165">
        <f>+D117+D119+D121</f>
        <v>0</v>
      </c>
      <c r="E116" s="239">
        <f>+E117+E119+E121</f>
        <v>0</v>
      </c>
    </row>
    <row r="117" spans="1:5" ht="12" customHeight="1">
      <c r="A117" s="13" t="s">
        <v>69</v>
      </c>
      <c r="B117" s="6" t="s">
        <v>126</v>
      </c>
      <c r="C117" s="167"/>
      <c r="D117" s="254"/>
      <c r="E117" s="209">
        <f t="shared" si="2"/>
        <v>0</v>
      </c>
    </row>
    <row r="118" spans="1:5" ht="12" customHeight="1">
      <c r="A118" s="13" t="s">
        <v>70</v>
      </c>
      <c r="B118" s="10" t="s">
        <v>259</v>
      </c>
      <c r="C118" s="167"/>
      <c r="D118" s="254"/>
      <c r="E118" s="209">
        <f t="shared" si="2"/>
        <v>0</v>
      </c>
    </row>
    <row r="119" spans="1:5" ht="12" customHeight="1">
      <c r="A119" s="13" t="s">
        <v>71</v>
      </c>
      <c r="B119" s="10" t="s">
        <v>112</v>
      </c>
      <c r="C119" s="166"/>
      <c r="D119" s="255"/>
      <c r="E119" s="302">
        <f t="shared" si="2"/>
        <v>0</v>
      </c>
    </row>
    <row r="120" spans="1:5" ht="12" customHeight="1">
      <c r="A120" s="13" t="s">
        <v>72</v>
      </c>
      <c r="B120" s="10" t="s">
        <v>260</v>
      </c>
      <c r="C120" s="166"/>
      <c r="D120" s="255"/>
      <c r="E120" s="302">
        <f t="shared" si="2"/>
        <v>0</v>
      </c>
    </row>
    <row r="121" spans="1:5" ht="12" customHeight="1">
      <c r="A121" s="13" t="s">
        <v>73</v>
      </c>
      <c r="B121" s="104" t="s">
        <v>128</v>
      </c>
      <c r="C121" s="166"/>
      <c r="D121" s="255"/>
      <c r="E121" s="302">
        <f t="shared" si="2"/>
        <v>0</v>
      </c>
    </row>
    <row r="122" spans="1:5" ht="12" customHeight="1">
      <c r="A122" s="13" t="s">
        <v>79</v>
      </c>
      <c r="B122" s="103" t="s">
        <v>321</v>
      </c>
      <c r="C122" s="166"/>
      <c r="D122" s="255"/>
      <c r="E122" s="302">
        <f t="shared" si="2"/>
        <v>0</v>
      </c>
    </row>
    <row r="123" spans="1:5" ht="12" customHeight="1">
      <c r="A123" s="13" t="s">
        <v>81</v>
      </c>
      <c r="B123" s="175" t="s">
        <v>265</v>
      </c>
      <c r="C123" s="166"/>
      <c r="D123" s="255"/>
      <c r="E123" s="302">
        <f t="shared" si="2"/>
        <v>0</v>
      </c>
    </row>
    <row r="124" spans="1:5" ht="15">
      <c r="A124" s="13" t="s">
        <v>113</v>
      </c>
      <c r="B124" s="66" t="s">
        <v>248</v>
      </c>
      <c r="C124" s="166"/>
      <c r="D124" s="255"/>
      <c r="E124" s="302">
        <f t="shared" si="2"/>
        <v>0</v>
      </c>
    </row>
    <row r="125" spans="1:5" ht="12" customHeight="1">
      <c r="A125" s="13" t="s">
        <v>114</v>
      </c>
      <c r="B125" s="66" t="s">
        <v>264</v>
      </c>
      <c r="C125" s="166"/>
      <c r="D125" s="255"/>
      <c r="E125" s="302">
        <f t="shared" si="2"/>
        <v>0</v>
      </c>
    </row>
    <row r="126" spans="1:5" ht="12" customHeight="1">
      <c r="A126" s="13" t="s">
        <v>115</v>
      </c>
      <c r="B126" s="66" t="s">
        <v>263</v>
      </c>
      <c r="C126" s="166"/>
      <c r="D126" s="255"/>
      <c r="E126" s="302">
        <f t="shared" si="2"/>
        <v>0</v>
      </c>
    </row>
    <row r="127" spans="1:5" ht="12" customHeight="1">
      <c r="A127" s="13" t="s">
        <v>256</v>
      </c>
      <c r="B127" s="66" t="s">
        <v>251</v>
      </c>
      <c r="C127" s="166"/>
      <c r="D127" s="255"/>
      <c r="E127" s="302">
        <f t="shared" si="2"/>
        <v>0</v>
      </c>
    </row>
    <row r="128" spans="1:5" ht="12" customHeight="1">
      <c r="A128" s="13" t="s">
        <v>257</v>
      </c>
      <c r="B128" s="66" t="s">
        <v>262</v>
      </c>
      <c r="C128" s="166"/>
      <c r="D128" s="255"/>
      <c r="E128" s="302">
        <f t="shared" si="2"/>
        <v>0</v>
      </c>
    </row>
    <row r="129" spans="1:5" ht="15.75" thickBot="1">
      <c r="A129" s="11" t="s">
        <v>258</v>
      </c>
      <c r="B129" s="66" t="s">
        <v>261</v>
      </c>
      <c r="C129" s="168"/>
      <c r="D129" s="256"/>
      <c r="E129" s="303">
        <f t="shared" si="2"/>
        <v>0</v>
      </c>
    </row>
    <row r="130" spans="1:5" ht="12" customHeight="1" thickBot="1">
      <c r="A130" s="18" t="s">
        <v>9</v>
      </c>
      <c r="B130" s="59" t="s">
        <v>338</v>
      </c>
      <c r="C130" s="165">
        <f>+C95+C116</f>
        <v>4110000</v>
      </c>
      <c r="D130" s="253">
        <f>+D95+D116</f>
        <v>0</v>
      </c>
      <c r="E130" s="101">
        <f>+E95+E116</f>
        <v>4110000</v>
      </c>
    </row>
    <row r="131" spans="1:5" ht="12" customHeight="1" thickBot="1">
      <c r="A131" s="18" t="s">
        <v>10</v>
      </c>
      <c r="B131" s="59" t="s">
        <v>408</v>
      </c>
      <c r="C131" s="165">
        <f>+C132+C133+C134</f>
        <v>0</v>
      </c>
      <c r="D131" s="253">
        <f>+D132+D133+D134</f>
        <v>0</v>
      </c>
      <c r="E131" s="101">
        <f>+E132+E133+E134</f>
        <v>0</v>
      </c>
    </row>
    <row r="132" spans="1:5" ht="12" customHeight="1">
      <c r="A132" s="13" t="s">
        <v>160</v>
      </c>
      <c r="B132" s="10" t="s">
        <v>346</v>
      </c>
      <c r="C132" s="166"/>
      <c r="D132" s="255"/>
      <c r="E132" s="302">
        <f aca="true" t="shared" si="3" ref="E132:E154">C132+D132</f>
        <v>0</v>
      </c>
    </row>
    <row r="133" spans="1:5" ht="12" customHeight="1">
      <c r="A133" s="13" t="s">
        <v>161</v>
      </c>
      <c r="B133" s="10" t="s">
        <v>347</v>
      </c>
      <c r="C133" s="166"/>
      <c r="D133" s="255"/>
      <c r="E133" s="302">
        <f t="shared" si="3"/>
        <v>0</v>
      </c>
    </row>
    <row r="134" spans="1:5" ht="12" customHeight="1" thickBot="1">
      <c r="A134" s="11" t="s">
        <v>162</v>
      </c>
      <c r="B134" s="10" t="s">
        <v>348</v>
      </c>
      <c r="C134" s="166"/>
      <c r="D134" s="255"/>
      <c r="E134" s="302">
        <f t="shared" si="3"/>
        <v>0</v>
      </c>
    </row>
    <row r="135" spans="1:5" ht="12" customHeight="1" thickBot="1">
      <c r="A135" s="18" t="s">
        <v>11</v>
      </c>
      <c r="B135" s="59" t="s">
        <v>340</v>
      </c>
      <c r="C135" s="165">
        <f>SUM(C136:C141)</f>
        <v>0</v>
      </c>
      <c r="D135" s="253">
        <f>SUM(D136:D141)</f>
        <v>0</v>
      </c>
      <c r="E135" s="101">
        <f>SUM(E136:E141)</f>
        <v>0</v>
      </c>
    </row>
    <row r="136" spans="1:5" ht="12" customHeight="1">
      <c r="A136" s="13" t="s">
        <v>56</v>
      </c>
      <c r="B136" s="7" t="s">
        <v>349</v>
      </c>
      <c r="C136" s="166"/>
      <c r="D136" s="255"/>
      <c r="E136" s="302">
        <f t="shared" si="3"/>
        <v>0</v>
      </c>
    </row>
    <row r="137" spans="1:5" ht="12" customHeight="1">
      <c r="A137" s="13" t="s">
        <v>57</v>
      </c>
      <c r="B137" s="7" t="s">
        <v>341</v>
      </c>
      <c r="C137" s="166"/>
      <c r="D137" s="255"/>
      <c r="E137" s="302">
        <f t="shared" si="3"/>
        <v>0</v>
      </c>
    </row>
    <row r="138" spans="1:5" ht="12" customHeight="1">
      <c r="A138" s="13" t="s">
        <v>58</v>
      </c>
      <c r="B138" s="7" t="s">
        <v>342</v>
      </c>
      <c r="C138" s="166"/>
      <c r="D138" s="255"/>
      <c r="E138" s="302">
        <f t="shared" si="3"/>
        <v>0</v>
      </c>
    </row>
    <row r="139" spans="1:5" ht="12" customHeight="1">
      <c r="A139" s="13" t="s">
        <v>100</v>
      </c>
      <c r="B139" s="7" t="s">
        <v>343</v>
      </c>
      <c r="C139" s="166"/>
      <c r="D139" s="255"/>
      <c r="E139" s="302">
        <f t="shared" si="3"/>
        <v>0</v>
      </c>
    </row>
    <row r="140" spans="1:5" ht="12" customHeight="1">
      <c r="A140" s="13" t="s">
        <v>101</v>
      </c>
      <c r="B140" s="7" t="s">
        <v>344</v>
      </c>
      <c r="C140" s="166"/>
      <c r="D140" s="255"/>
      <c r="E140" s="302">
        <f t="shared" si="3"/>
        <v>0</v>
      </c>
    </row>
    <row r="141" spans="1:5" ht="12" customHeight="1" thickBot="1">
      <c r="A141" s="11" t="s">
        <v>102</v>
      </c>
      <c r="B141" s="7" t="s">
        <v>345</v>
      </c>
      <c r="C141" s="166"/>
      <c r="D141" s="255"/>
      <c r="E141" s="302">
        <f t="shared" si="3"/>
        <v>0</v>
      </c>
    </row>
    <row r="142" spans="1:5" ht="12" customHeight="1" thickBot="1">
      <c r="A142" s="18" t="s">
        <v>12</v>
      </c>
      <c r="B142" s="59" t="s">
        <v>353</v>
      </c>
      <c r="C142" s="171">
        <f>+C143+C144+C145+C146</f>
        <v>0</v>
      </c>
      <c r="D142" s="257">
        <f>+D143+D144+D145+D146</f>
        <v>0</v>
      </c>
      <c r="E142" s="208">
        <f>+E143+E144+E145+E146</f>
        <v>0</v>
      </c>
    </row>
    <row r="143" spans="1:5" ht="12" customHeight="1">
      <c r="A143" s="13" t="s">
        <v>59</v>
      </c>
      <c r="B143" s="7" t="s">
        <v>266</v>
      </c>
      <c r="C143" s="166"/>
      <c r="D143" s="255"/>
      <c r="E143" s="302">
        <f t="shared" si="3"/>
        <v>0</v>
      </c>
    </row>
    <row r="144" spans="1:5" ht="12" customHeight="1">
      <c r="A144" s="13" t="s">
        <v>60</v>
      </c>
      <c r="B144" s="7" t="s">
        <v>267</v>
      </c>
      <c r="C144" s="166"/>
      <c r="D144" s="255"/>
      <c r="E144" s="302">
        <f t="shared" si="3"/>
        <v>0</v>
      </c>
    </row>
    <row r="145" spans="1:5" ht="12" customHeight="1">
      <c r="A145" s="13" t="s">
        <v>180</v>
      </c>
      <c r="B145" s="7" t="s">
        <v>354</v>
      </c>
      <c r="C145" s="166"/>
      <c r="D145" s="255"/>
      <c r="E145" s="302">
        <f t="shared" si="3"/>
        <v>0</v>
      </c>
    </row>
    <row r="146" spans="1:5" ht="12" customHeight="1" thickBot="1">
      <c r="A146" s="11" t="s">
        <v>181</v>
      </c>
      <c r="B146" s="5" t="s">
        <v>286</v>
      </c>
      <c r="C146" s="166"/>
      <c r="D146" s="255"/>
      <c r="E146" s="302">
        <f t="shared" si="3"/>
        <v>0</v>
      </c>
    </row>
    <row r="147" spans="1:5" ht="12" customHeight="1" thickBot="1">
      <c r="A147" s="18" t="s">
        <v>13</v>
      </c>
      <c r="B147" s="59" t="s">
        <v>355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61</v>
      </c>
      <c r="B148" s="7" t="s">
        <v>350</v>
      </c>
      <c r="C148" s="166"/>
      <c r="D148" s="255"/>
      <c r="E148" s="302">
        <f t="shared" si="3"/>
        <v>0</v>
      </c>
    </row>
    <row r="149" spans="1:5" ht="12" customHeight="1">
      <c r="A149" s="13" t="s">
        <v>62</v>
      </c>
      <c r="B149" s="7" t="s">
        <v>357</v>
      </c>
      <c r="C149" s="166"/>
      <c r="D149" s="255"/>
      <c r="E149" s="302">
        <f t="shared" si="3"/>
        <v>0</v>
      </c>
    </row>
    <row r="150" spans="1:5" ht="12" customHeight="1">
      <c r="A150" s="13" t="s">
        <v>192</v>
      </c>
      <c r="B150" s="7" t="s">
        <v>352</v>
      </c>
      <c r="C150" s="166"/>
      <c r="D150" s="255"/>
      <c r="E150" s="302">
        <f t="shared" si="3"/>
        <v>0</v>
      </c>
    </row>
    <row r="151" spans="1:5" ht="12" customHeight="1">
      <c r="A151" s="13" t="s">
        <v>193</v>
      </c>
      <c r="B151" s="7" t="s">
        <v>358</v>
      </c>
      <c r="C151" s="166"/>
      <c r="D151" s="255"/>
      <c r="E151" s="302">
        <f t="shared" si="3"/>
        <v>0</v>
      </c>
    </row>
    <row r="152" spans="1:5" ht="12" customHeight="1" thickBot="1">
      <c r="A152" s="13" t="s">
        <v>356</v>
      </c>
      <c r="B152" s="7" t="s">
        <v>359</v>
      </c>
      <c r="C152" s="166"/>
      <c r="D152" s="255"/>
      <c r="E152" s="303">
        <f t="shared" si="3"/>
        <v>0</v>
      </c>
    </row>
    <row r="153" spans="1:5" ht="12" customHeight="1" thickBot="1">
      <c r="A153" s="18" t="s">
        <v>14</v>
      </c>
      <c r="B153" s="59" t="s">
        <v>360</v>
      </c>
      <c r="C153" s="246"/>
      <c r="D153" s="259"/>
      <c r="E153" s="310">
        <f t="shared" si="3"/>
        <v>0</v>
      </c>
    </row>
    <row r="154" spans="1:5" ht="12" customHeight="1" thickBot="1">
      <c r="A154" s="18" t="s">
        <v>15</v>
      </c>
      <c r="B154" s="59" t="s">
        <v>361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59" t="s">
        <v>363</v>
      </c>
      <c r="C155" s="247">
        <f>+C131+C135+C142+C147+C153+C154</f>
        <v>0</v>
      </c>
      <c r="D155" s="260">
        <f>+D131+D135+D142+D147+D153+D154</f>
        <v>0</v>
      </c>
      <c r="E155" s="241">
        <f>+E131+E135+E142+E147+E153+E154</f>
        <v>0</v>
      </c>
      <c r="F155" s="189"/>
      <c r="G155" s="190"/>
      <c r="H155" s="190"/>
      <c r="I155" s="190"/>
    </row>
    <row r="156" spans="1:5" s="178" customFormat="1" ht="12.75" customHeight="1" thickBot="1">
      <c r="A156" s="105" t="s">
        <v>17</v>
      </c>
      <c r="B156" s="152" t="s">
        <v>362</v>
      </c>
      <c r="C156" s="247">
        <f>+C130+C155</f>
        <v>4110000</v>
      </c>
      <c r="D156" s="260">
        <f>+D130+D155</f>
        <v>0</v>
      </c>
      <c r="E156" s="241">
        <f>+E130+E155</f>
        <v>4110000</v>
      </c>
    </row>
    <row r="157" ht="7.5" customHeight="1"/>
    <row r="158" spans="1:5" ht="15">
      <c r="A158" s="365" t="s">
        <v>268</v>
      </c>
      <c r="B158" s="365"/>
      <c r="C158" s="365"/>
      <c r="D158" s="365"/>
      <c r="E158" s="365"/>
    </row>
    <row r="159" spans="1:5" ht="15" customHeight="1" thickBot="1">
      <c r="A159" s="367" t="s">
        <v>88</v>
      </c>
      <c r="B159" s="367"/>
      <c r="C159" s="107"/>
      <c r="E159" s="107" t="str">
        <f>E91</f>
        <v>Forintban!</v>
      </c>
    </row>
    <row r="160" spans="1:5" ht="25.5" customHeight="1" thickBot="1">
      <c r="A160" s="18">
        <v>1</v>
      </c>
      <c r="B160" s="23" t="s">
        <v>364</v>
      </c>
      <c r="C160" s="252">
        <f>+C63-C130</f>
        <v>-4110000</v>
      </c>
      <c r="D160" s="165">
        <f>+D63-D130</f>
        <v>0</v>
      </c>
      <c r="E160" s="101">
        <f>+E63-E130</f>
        <v>-4110000</v>
      </c>
    </row>
    <row r="161" spans="1:5" ht="32.25" customHeight="1" thickBot="1">
      <c r="A161" s="18" t="s">
        <v>8</v>
      </c>
      <c r="B161" s="23" t="s">
        <v>370</v>
      </c>
      <c r="C161" s="165">
        <f>+C87-C155</f>
        <v>0</v>
      </c>
      <c r="D161" s="165">
        <f>+D87-D155</f>
        <v>0</v>
      </c>
      <c r="E161" s="101">
        <f>+E87-E155</f>
        <v>0</v>
      </c>
    </row>
  </sheetData>
  <sheetProtection/>
  <mergeCells count="12">
    <mergeCell ref="A2:B2"/>
    <mergeCell ref="A3:A4"/>
    <mergeCell ref="B3:B4"/>
    <mergeCell ref="C3:E3"/>
    <mergeCell ref="A158:E158"/>
    <mergeCell ref="A159:B159"/>
    <mergeCell ref="A1:E1"/>
    <mergeCell ref="A90:E90"/>
    <mergeCell ref="A91:B91"/>
    <mergeCell ref="A92:A93"/>
    <mergeCell ref="B92:B93"/>
    <mergeCell ref="C92:E9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&amp;L1/2018. (II.15.) sz. rendelet&amp;C&amp;"Times New Roman CE,Félkövér"&amp;12
Pogány Községi Önkormányzat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30" zoomScaleNormal="130" zoomScaleSheetLayoutView="100" workbookViewId="0" topLeftCell="D13">
      <selection activeCell="H12" sqref="H12"/>
    </sheetView>
  </sheetViews>
  <sheetFormatPr defaultColWidth="9.25390625" defaultRowHeight="12.75"/>
  <cols>
    <col min="1" max="1" width="6.75390625" style="36" customWidth="1"/>
    <col min="2" max="2" width="48.00390625" style="70" customWidth="1"/>
    <col min="3" max="5" width="15.50390625" style="36" customWidth="1"/>
    <col min="6" max="6" width="55.25390625" style="36" customWidth="1"/>
    <col min="7" max="9" width="15.50390625" style="36" customWidth="1"/>
    <col min="10" max="10" width="4.75390625" style="36" customWidth="1"/>
    <col min="11" max="16384" width="9.25390625" style="36" customWidth="1"/>
  </cols>
  <sheetData>
    <row r="1" spans="2:10" ht="39.75" customHeight="1">
      <c r="B1" s="114" t="s">
        <v>92</v>
      </c>
      <c r="C1" s="115"/>
      <c r="D1" s="115"/>
      <c r="E1" s="115"/>
      <c r="F1" s="115"/>
      <c r="G1" s="115"/>
      <c r="H1" s="115"/>
      <c r="I1" s="115"/>
      <c r="J1" s="375" t="s">
        <v>409</v>
      </c>
    </row>
    <row r="2" spans="7:10" ht="13.5" thickBot="1">
      <c r="G2" s="116"/>
      <c r="H2" s="116"/>
      <c r="I2" s="116"/>
      <c r="J2" s="375"/>
    </row>
    <row r="3" spans="1:10" ht="18" customHeight="1" thickBot="1">
      <c r="A3" s="373" t="s">
        <v>51</v>
      </c>
      <c r="B3" s="117" t="s">
        <v>39</v>
      </c>
      <c r="C3" s="118"/>
      <c r="D3" s="261"/>
      <c r="E3" s="261"/>
      <c r="F3" s="117" t="s">
        <v>40</v>
      </c>
      <c r="G3" s="119"/>
      <c r="H3" s="268"/>
      <c r="I3" s="269"/>
      <c r="J3" s="375"/>
    </row>
    <row r="4" spans="1:10" s="120" customFormat="1" ht="35.25" customHeight="1" thickBot="1">
      <c r="A4" s="374"/>
      <c r="B4" s="71" t="s">
        <v>44</v>
      </c>
      <c r="C4" s="251" t="s">
        <v>501</v>
      </c>
      <c r="D4" s="249" t="s">
        <v>502</v>
      </c>
      <c r="E4" s="262" t="str">
        <f>+CONCATENATE(LEFT('1.1.sz.mell.'!C3,4)," Módisítás után")</f>
        <v>2017 Módisítás után</v>
      </c>
      <c r="F4" s="71" t="s">
        <v>44</v>
      </c>
      <c r="G4" s="72" t="str">
        <f>+C4</f>
        <v>Módosított 12/2017.(XI.07.)</v>
      </c>
      <c r="H4" s="72" t="str">
        <f>+D4</f>
        <v>2. sz. módosítás 
(±)</v>
      </c>
      <c r="I4" s="270" t="str">
        <f>+E4</f>
        <v>2017 Módisítás után</v>
      </c>
      <c r="J4" s="375"/>
    </row>
    <row r="5" spans="1:10" s="124" customFormat="1" ht="12" customHeight="1" thickBot="1">
      <c r="A5" s="121" t="s">
        <v>377</v>
      </c>
      <c r="B5" s="122" t="s">
        <v>378</v>
      </c>
      <c r="C5" s="123" t="s">
        <v>379</v>
      </c>
      <c r="D5" s="263" t="s">
        <v>381</v>
      </c>
      <c r="E5" s="263" t="s">
        <v>472</v>
      </c>
      <c r="F5" s="122" t="s">
        <v>410</v>
      </c>
      <c r="G5" s="123" t="s">
        <v>383</v>
      </c>
      <c r="H5" s="123" t="s">
        <v>384</v>
      </c>
      <c r="I5" s="334" t="s">
        <v>473</v>
      </c>
      <c r="J5" s="375"/>
    </row>
    <row r="6" spans="1:10" ht="12.75" customHeight="1">
      <c r="A6" s="125" t="s">
        <v>7</v>
      </c>
      <c r="B6" s="126" t="s">
        <v>269</v>
      </c>
      <c r="C6" s="108">
        <v>54695348</v>
      </c>
      <c r="D6" s="108">
        <v>3712113</v>
      </c>
      <c r="E6" s="311">
        <f>C6+D6</f>
        <v>58407461</v>
      </c>
      <c r="F6" s="126" t="s">
        <v>45</v>
      </c>
      <c r="G6" s="108">
        <v>56699778</v>
      </c>
      <c r="H6" s="108">
        <v>-442700</v>
      </c>
      <c r="I6" s="315">
        <f>G6+H6</f>
        <v>56257078</v>
      </c>
      <c r="J6" s="375"/>
    </row>
    <row r="7" spans="1:10" ht="12.75" customHeight="1">
      <c r="A7" s="127" t="s">
        <v>8</v>
      </c>
      <c r="B7" s="128" t="s">
        <v>270</v>
      </c>
      <c r="C7" s="109">
        <v>21666853</v>
      </c>
      <c r="D7" s="109">
        <v>50810</v>
      </c>
      <c r="E7" s="311">
        <f aca="true" t="shared" si="0" ref="E7:E16">C7+D7</f>
        <v>21717663</v>
      </c>
      <c r="F7" s="128" t="s">
        <v>108</v>
      </c>
      <c r="G7" s="109">
        <v>11846184</v>
      </c>
      <c r="H7" s="109">
        <v>15000</v>
      </c>
      <c r="I7" s="315">
        <f aca="true" t="shared" si="1" ref="I7:I17">G7+H7</f>
        <v>11861184</v>
      </c>
      <c r="J7" s="375"/>
    </row>
    <row r="8" spans="1:10" ht="12.75" customHeight="1">
      <c r="A8" s="127" t="s">
        <v>9</v>
      </c>
      <c r="B8" s="128" t="s">
        <v>291</v>
      </c>
      <c r="C8" s="109"/>
      <c r="D8" s="109"/>
      <c r="E8" s="311">
        <f t="shared" si="0"/>
        <v>0</v>
      </c>
      <c r="F8" s="128" t="s">
        <v>131</v>
      </c>
      <c r="G8" s="109">
        <v>49087659</v>
      </c>
      <c r="H8" s="109">
        <v>-6016322</v>
      </c>
      <c r="I8" s="315">
        <f t="shared" si="1"/>
        <v>43071337</v>
      </c>
      <c r="J8" s="375"/>
    </row>
    <row r="9" spans="1:10" ht="12.75" customHeight="1">
      <c r="A9" s="127" t="s">
        <v>10</v>
      </c>
      <c r="B9" s="128" t="s">
        <v>99</v>
      </c>
      <c r="C9" s="109">
        <v>28600000</v>
      </c>
      <c r="D9" s="109"/>
      <c r="E9" s="311">
        <f t="shared" si="0"/>
        <v>28600000</v>
      </c>
      <c r="F9" s="128" t="s">
        <v>109</v>
      </c>
      <c r="G9" s="109">
        <v>5169000</v>
      </c>
      <c r="H9" s="109">
        <v>-349000</v>
      </c>
      <c r="I9" s="315">
        <f t="shared" si="1"/>
        <v>4820000</v>
      </c>
      <c r="J9" s="375"/>
    </row>
    <row r="10" spans="1:10" ht="12.75" customHeight="1">
      <c r="A10" s="127" t="s">
        <v>11</v>
      </c>
      <c r="B10" s="129" t="s">
        <v>314</v>
      </c>
      <c r="C10" s="109">
        <v>33704025</v>
      </c>
      <c r="D10" s="109">
        <v>2369575</v>
      </c>
      <c r="E10" s="311">
        <f t="shared" si="0"/>
        <v>36073600</v>
      </c>
      <c r="F10" s="128" t="s">
        <v>110</v>
      </c>
      <c r="G10" s="109">
        <v>8550246</v>
      </c>
      <c r="H10" s="109">
        <v>2564851</v>
      </c>
      <c r="I10" s="315">
        <f t="shared" si="1"/>
        <v>11115097</v>
      </c>
      <c r="J10" s="375"/>
    </row>
    <row r="11" spans="1:10" ht="12.75" customHeight="1">
      <c r="A11" s="127" t="s">
        <v>12</v>
      </c>
      <c r="B11" s="128" t="s">
        <v>271</v>
      </c>
      <c r="C11" s="110">
        <v>255750</v>
      </c>
      <c r="D11" s="110">
        <v>270000</v>
      </c>
      <c r="E11" s="311">
        <f t="shared" si="0"/>
        <v>525750</v>
      </c>
      <c r="F11" s="128" t="s">
        <v>37</v>
      </c>
      <c r="G11" s="109">
        <v>8908681</v>
      </c>
      <c r="H11" s="109">
        <v>30189113</v>
      </c>
      <c r="I11" s="315">
        <f t="shared" si="1"/>
        <v>39097794</v>
      </c>
      <c r="J11" s="375"/>
    </row>
    <row r="12" spans="1:10" ht="12.75" customHeight="1">
      <c r="A12" s="127" t="s">
        <v>13</v>
      </c>
      <c r="B12" s="128" t="s">
        <v>371</v>
      </c>
      <c r="C12" s="109"/>
      <c r="D12" s="109"/>
      <c r="E12" s="311">
        <f t="shared" si="0"/>
        <v>0</v>
      </c>
      <c r="F12" s="30"/>
      <c r="G12" s="109"/>
      <c r="H12" s="109"/>
      <c r="I12" s="315">
        <f t="shared" si="1"/>
        <v>0</v>
      </c>
      <c r="J12" s="375"/>
    </row>
    <row r="13" spans="1:10" ht="12.75" customHeight="1">
      <c r="A13" s="127" t="s">
        <v>14</v>
      </c>
      <c r="B13" s="30"/>
      <c r="C13" s="109"/>
      <c r="D13" s="109"/>
      <c r="E13" s="311">
        <f t="shared" si="0"/>
        <v>0</v>
      </c>
      <c r="F13" s="30"/>
      <c r="G13" s="109"/>
      <c r="H13" s="109"/>
      <c r="I13" s="315">
        <f t="shared" si="1"/>
        <v>0</v>
      </c>
      <c r="J13" s="375"/>
    </row>
    <row r="14" spans="1:10" ht="12.75" customHeight="1">
      <c r="A14" s="127" t="s">
        <v>15</v>
      </c>
      <c r="B14" s="191"/>
      <c r="C14" s="110"/>
      <c r="D14" s="110"/>
      <c r="E14" s="311">
        <f t="shared" si="0"/>
        <v>0</v>
      </c>
      <c r="F14" s="30"/>
      <c r="G14" s="109"/>
      <c r="H14" s="109"/>
      <c r="I14" s="315">
        <f t="shared" si="1"/>
        <v>0</v>
      </c>
      <c r="J14" s="375"/>
    </row>
    <row r="15" spans="1:10" ht="12.75" customHeight="1">
      <c r="A15" s="127" t="s">
        <v>16</v>
      </c>
      <c r="B15" s="30"/>
      <c r="C15" s="109"/>
      <c r="D15" s="109"/>
      <c r="E15" s="311">
        <f t="shared" si="0"/>
        <v>0</v>
      </c>
      <c r="F15" s="30"/>
      <c r="G15" s="109"/>
      <c r="H15" s="109"/>
      <c r="I15" s="315">
        <f t="shared" si="1"/>
        <v>0</v>
      </c>
      <c r="J15" s="375"/>
    </row>
    <row r="16" spans="1:10" ht="12.75" customHeight="1">
      <c r="A16" s="127" t="s">
        <v>17</v>
      </c>
      <c r="B16" s="30"/>
      <c r="C16" s="109"/>
      <c r="D16" s="109"/>
      <c r="E16" s="311">
        <f t="shared" si="0"/>
        <v>0</v>
      </c>
      <c r="F16" s="30"/>
      <c r="G16" s="109"/>
      <c r="H16" s="109"/>
      <c r="I16" s="315">
        <f t="shared" si="1"/>
        <v>0</v>
      </c>
      <c r="J16" s="375"/>
    </row>
    <row r="17" spans="1:10" ht="12.75" customHeight="1" thickBot="1">
      <c r="A17" s="127" t="s">
        <v>18</v>
      </c>
      <c r="B17" s="38"/>
      <c r="C17" s="111"/>
      <c r="D17" s="111"/>
      <c r="E17" s="312"/>
      <c r="F17" s="30"/>
      <c r="G17" s="111"/>
      <c r="H17" s="111"/>
      <c r="I17" s="315">
        <f t="shared" si="1"/>
        <v>0</v>
      </c>
      <c r="J17" s="375"/>
    </row>
    <row r="18" spans="1:10" ht="13.5" thickBot="1">
      <c r="A18" s="130" t="s">
        <v>19</v>
      </c>
      <c r="B18" s="60" t="s">
        <v>372</v>
      </c>
      <c r="C18" s="112">
        <f>SUM(C6:C17)</f>
        <v>138921976</v>
      </c>
      <c r="D18" s="112">
        <f>SUM(D6:D17)</f>
        <v>6402498</v>
      </c>
      <c r="E18" s="112">
        <f>SUM(E6:E17)</f>
        <v>145324474</v>
      </c>
      <c r="F18" s="60" t="s">
        <v>277</v>
      </c>
      <c r="G18" s="112">
        <f>SUM(G6:G17)</f>
        <v>140261548</v>
      </c>
      <c r="H18" s="112">
        <f>SUM(H6:H17)</f>
        <v>25960942</v>
      </c>
      <c r="I18" s="146">
        <f>SUM(I6:I17)</f>
        <v>166222490</v>
      </c>
      <c r="J18" s="375"/>
    </row>
    <row r="19" spans="1:10" ht="12.75" customHeight="1">
      <c r="A19" s="131" t="s">
        <v>20</v>
      </c>
      <c r="B19" s="132" t="s">
        <v>274</v>
      </c>
      <c r="C19" s="236">
        <f>+C20+C21+C22+C23</f>
        <v>0</v>
      </c>
      <c r="D19" s="236">
        <f>+D20+D21+D22+D23</f>
        <v>0</v>
      </c>
      <c r="E19" s="236">
        <f>+E20+E21+E22+E23</f>
        <v>0</v>
      </c>
      <c r="F19" s="133" t="s">
        <v>116</v>
      </c>
      <c r="G19" s="113"/>
      <c r="H19" s="113"/>
      <c r="I19" s="316">
        <f>G19+H19</f>
        <v>0</v>
      </c>
      <c r="J19" s="375"/>
    </row>
    <row r="20" spans="1:10" ht="12.75" customHeight="1">
      <c r="A20" s="134" t="s">
        <v>21</v>
      </c>
      <c r="B20" s="133" t="s">
        <v>124</v>
      </c>
      <c r="C20" s="49"/>
      <c r="D20" s="49"/>
      <c r="E20" s="313">
        <f>C20+D20</f>
        <v>0</v>
      </c>
      <c r="F20" s="133" t="s">
        <v>276</v>
      </c>
      <c r="G20" s="49"/>
      <c r="H20" s="49"/>
      <c r="I20" s="317">
        <f aca="true" t="shared" si="2" ref="I20:I28">G20+H20</f>
        <v>0</v>
      </c>
      <c r="J20" s="375"/>
    </row>
    <row r="21" spans="1:10" ht="12.75" customHeight="1">
      <c r="A21" s="134" t="s">
        <v>22</v>
      </c>
      <c r="B21" s="133" t="s">
        <v>125</v>
      </c>
      <c r="C21" s="49"/>
      <c r="D21" s="49"/>
      <c r="E21" s="313">
        <f>C21+D21</f>
        <v>0</v>
      </c>
      <c r="F21" s="133" t="s">
        <v>90</v>
      </c>
      <c r="G21" s="49"/>
      <c r="H21" s="49"/>
      <c r="I21" s="317">
        <f t="shared" si="2"/>
        <v>0</v>
      </c>
      <c r="J21" s="375"/>
    </row>
    <row r="22" spans="1:10" ht="12.75" customHeight="1">
      <c r="A22" s="134" t="s">
        <v>23</v>
      </c>
      <c r="B22" s="133" t="s">
        <v>129</v>
      </c>
      <c r="C22" s="49"/>
      <c r="D22" s="49"/>
      <c r="E22" s="313">
        <f>C22+D22</f>
        <v>0</v>
      </c>
      <c r="F22" s="133" t="s">
        <v>91</v>
      </c>
      <c r="G22" s="49"/>
      <c r="H22" s="49"/>
      <c r="I22" s="317">
        <f t="shared" si="2"/>
        <v>0</v>
      </c>
      <c r="J22" s="375"/>
    </row>
    <row r="23" spans="1:10" ht="12.75" customHeight="1">
      <c r="A23" s="134" t="s">
        <v>24</v>
      </c>
      <c r="B23" s="133" t="s">
        <v>130</v>
      </c>
      <c r="C23" s="49"/>
      <c r="D23" s="49"/>
      <c r="E23" s="313">
        <f>C23+D23</f>
        <v>0</v>
      </c>
      <c r="F23" s="132" t="s">
        <v>132</v>
      </c>
      <c r="G23" s="49"/>
      <c r="H23" s="49"/>
      <c r="I23" s="317">
        <f t="shared" si="2"/>
        <v>0</v>
      </c>
      <c r="J23" s="375"/>
    </row>
    <row r="24" spans="1:10" ht="12.75" customHeight="1">
      <c r="A24" s="134" t="s">
        <v>25</v>
      </c>
      <c r="B24" s="133" t="s">
        <v>275</v>
      </c>
      <c r="C24" s="135">
        <f>+C25+C26</f>
        <v>0</v>
      </c>
      <c r="D24" s="135">
        <f>+D25+D26</f>
        <v>0</v>
      </c>
      <c r="E24" s="135">
        <f>+E25+E26</f>
        <v>0</v>
      </c>
      <c r="F24" s="133" t="s">
        <v>117</v>
      </c>
      <c r="G24" s="49"/>
      <c r="H24" s="49"/>
      <c r="I24" s="317">
        <f t="shared" si="2"/>
        <v>0</v>
      </c>
      <c r="J24" s="375"/>
    </row>
    <row r="25" spans="1:10" ht="12.75" customHeight="1">
      <c r="A25" s="131" t="s">
        <v>26</v>
      </c>
      <c r="B25" s="132" t="s">
        <v>272</v>
      </c>
      <c r="C25" s="113"/>
      <c r="D25" s="113"/>
      <c r="E25" s="314">
        <f>C25+D25</f>
        <v>0</v>
      </c>
      <c r="F25" s="126" t="s">
        <v>354</v>
      </c>
      <c r="G25" s="113"/>
      <c r="H25" s="113"/>
      <c r="I25" s="316">
        <f t="shared" si="2"/>
        <v>0</v>
      </c>
      <c r="J25" s="375"/>
    </row>
    <row r="26" spans="1:10" ht="12.75" customHeight="1">
      <c r="A26" s="134" t="s">
        <v>27</v>
      </c>
      <c r="B26" s="133" t="s">
        <v>273</v>
      </c>
      <c r="C26" s="49"/>
      <c r="D26" s="49"/>
      <c r="E26" s="313">
        <f>C26+D26</f>
        <v>0</v>
      </c>
      <c r="F26" s="128" t="s">
        <v>360</v>
      </c>
      <c r="G26" s="49"/>
      <c r="H26" s="49"/>
      <c r="I26" s="317">
        <f t="shared" si="2"/>
        <v>0</v>
      </c>
      <c r="J26" s="375"/>
    </row>
    <row r="27" spans="1:10" ht="12.75" customHeight="1">
      <c r="A27" s="127" t="s">
        <v>28</v>
      </c>
      <c r="B27" s="133" t="s">
        <v>464</v>
      </c>
      <c r="C27" s="49"/>
      <c r="D27" s="49"/>
      <c r="E27" s="313">
        <f>C27+D27</f>
        <v>0</v>
      </c>
      <c r="F27" s="128" t="s">
        <v>361</v>
      </c>
      <c r="G27" s="49"/>
      <c r="H27" s="49"/>
      <c r="I27" s="317">
        <f t="shared" si="2"/>
        <v>0</v>
      </c>
      <c r="J27" s="375"/>
    </row>
    <row r="28" spans="1:10" ht="12.75" customHeight="1" thickBot="1">
      <c r="A28" s="161" t="s">
        <v>29</v>
      </c>
      <c r="B28" s="132" t="s">
        <v>230</v>
      </c>
      <c r="C28" s="113"/>
      <c r="D28" s="113"/>
      <c r="E28" s="314">
        <f>C28+D28</f>
        <v>0</v>
      </c>
      <c r="F28" s="193" t="s">
        <v>482</v>
      </c>
      <c r="G28" s="113">
        <v>1789076</v>
      </c>
      <c r="H28" s="113"/>
      <c r="I28" s="316">
        <f t="shared" si="2"/>
        <v>1789076</v>
      </c>
      <c r="J28" s="375"/>
    </row>
    <row r="29" spans="1:10" ht="24" customHeight="1" thickBot="1">
      <c r="A29" s="130" t="s">
        <v>30</v>
      </c>
      <c r="B29" s="60" t="s">
        <v>373</v>
      </c>
      <c r="C29" s="112">
        <f>+C19+C24+C27+C28</f>
        <v>0</v>
      </c>
      <c r="D29" s="112">
        <f>+D19+D24+D27+D28</f>
        <v>0</v>
      </c>
      <c r="E29" s="266">
        <f>+E19+E24+E27+E28</f>
        <v>0</v>
      </c>
      <c r="F29" s="60" t="s">
        <v>375</v>
      </c>
      <c r="G29" s="112">
        <f>SUM(G19:G28)</f>
        <v>1789076</v>
      </c>
      <c r="H29" s="112">
        <f>SUM(H19:H28)</f>
        <v>0</v>
      </c>
      <c r="I29" s="146">
        <f>SUM(I19:I28)</f>
        <v>1789076</v>
      </c>
      <c r="J29" s="375"/>
    </row>
    <row r="30" spans="1:10" ht="13.5" thickBot="1">
      <c r="A30" s="130" t="s">
        <v>31</v>
      </c>
      <c r="B30" s="136" t="s">
        <v>374</v>
      </c>
      <c r="C30" s="335">
        <f>+C18+C29</f>
        <v>138921976</v>
      </c>
      <c r="D30" s="335">
        <f>+D18+D29</f>
        <v>6402498</v>
      </c>
      <c r="E30" s="336">
        <f>+E18+E29</f>
        <v>145324474</v>
      </c>
      <c r="F30" s="136" t="s">
        <v>376</v>
      </c>
      <c r="G30" s="335">
        <f>+G18+G29</f>
        <v>142050624</v>
      </c>
      <c r="H30" s="335">
        <f>+H18+H29</f>
        <v>25960942</v>
      </c>
      <c r="I30" s="336">
        <f>+I18+I29</f>
        <v>168011566</v>
      </c>
      <c r="J30" s="375"/>
    </row>
    <row r="31" spans="1:10" ht="13.5" thickBot="1">
      <c r="A31" s="130" t="s">
        <v>32</v>
      </c>
      <c r="B31" s="136" t="s">
        <v>94</v>
      </c>
      <c r="C31" s="335">
        <f>IF(C18-G18&lt;0,G18-C18,"-")</f>
        <v>1339572</v>
      </c>
      <c r="D31" s="335">
        <f>IF(D18-H18&lt;0,H18-D18,"-")</f>
        <v>19558444</v>
      </c>
      <c r="E31" s="336">
        <f>IF(E18-I18&lt;0,I18-E18,"-")</f>
        <v>20898016</v>
      </c>
      <c r="F31" s="136" t="s">
        <v>95</v>
      </c>
      <c r="G31" s="335" t="str">
        <f>IF(C18-G18&gt;0,C18-G18,"-")</f>
        <v>-</v>
      </c>
      <c r="H31" s="335" t="str">
        <f>IF(D18-H18&gt;0,D18-H18,"-")</f>
        <v>-</v>
      </c>
      <c r="I31" s="336" t="str">
        <f>IF(E18-I18&gt;0,E18-I18,"-")</f>
        <v>-</v>
      </c>
      <c r="J31" s="375"/>
    </row>
    <row r="32" spans="1:10" ht="13.5" thickBot="1">
      <c r="A32" s="130" t="s">
        <v>33</v>
      </c>
      <c r="B32" s="136" t="s">
        <v>477</v>
      </c>
      <c r="C32" s="335">
        <f>IF(C30-G30&lt;0,G30-C30,"-")</f>
        <v>3128648</v>
      </c>
      <c r="D32" s="335">
        <f>IF(D30-H30&lt;0,H30-D30,"-")</f>
        <v>19558444</v>
      </c>
      <c r="E32" s="335">
        <f>IF(E30-I30&lt;0,I30-E30,"-")</f>
        <v>22687092</v>
      </c>
      <c r="F32" s="136" t="s">
        <v>478</v>
      </c>
      <c r="G32" s="335" t="str">
        <f>IF(C30-G30&gt;0,C30-G30,"-")</f>
        <v>-</v>
      </c>
      <c r="H32" s="335" t="str">
        <f>IF(D30-H30&gt;0,D30-H30,"-")</f>
        <v>-</v>
      </c>
      <c r="I32" s="337" t="str">
        <f>IF(E30-I30&gt;0,E30-I30,"-")</f>
        <v>-</v>
      </c>
      <c r="J32" s="375"/>
    </row>
    <row r="33" spans="2:6" ht="17.25">
      <c r="B33" s="376"/>
      <c r="C33" s="376"/>
      <c r="D33" s="376"/>
      <c r="E33" s="376"/>
      <c r="F33" s="376"/>
    </row>
  </sheetData>
  <sheetProtection/>
  <mergeCells count="3">
    <mergeCell ref="A3:A4"/>
    <mergeCell ref="J1:J32"/>
    <mergeCell ref="B33:F33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2" r:id="rId1"/>
  <headerFooter alignWithMargins="0">
    <oddHeader xml:space="preserve">&amp;L1/2018. (II.15.) sz. rendelet&amp;R&amp;"Times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C4">
      <selection activeCell="H9" sqref="H9"/>
    </sheetView>
  </sheetViews>
  <sheetFormatPr defaultColWidth="9.25390625" defaultRowHeight="12.75"/>
  <cols>
    <col min="1" max="1" width="6.75390625" style="36" customWidth="1"/>
    <col min="2" max="2" width="49.75390625" style="70" customWidth="1"/>
    <col min="3" max="5" width="15.50390625" style="36" customWidth="1"/>
    <col min="6" max="6" width="49.75390625" style="36" customWidth="1"/>
    <col min="7" max="9" width="15.50390625" style="36" customWidth="1"/>
    <col min="10" max="10" width="4.75390625" style="36" customWidth="1"/>
    <col min="11" max="16384" width="9.25390625" style="36" customWidth="1"/>
  </cols>
  <sheetData>
    <row r="1" spans="2:10" ht="30">
      <c r="B1" s="114" t="s">
        <v>93</v>
      </c>
      <c r="C1" s="115"/>
      <c r="D1" s="115"/>
      <c r="E1" s="115"/>
      <c r="F1" s="115"/>
      <c r="G1" s="115"/>
      <c r="H1" s="115"/>
      <c r="I1" s="115"/>
      <c r="J1" s="375" t="s">
        <v>411</v>
      </c>
    </row>
    <row r="2" spans="7:10" ht="13.5" thickBot="1">
      <c r="G2" s="116"/>
      <c r="H2" s="116"/>
      <c r="I2" s="116">
        <f>'2.1.sz.mell  '!I2</f>
        <v>0</v>
      </c>
      <c r="J2" s="375"/>
    </row>
    <row r="3" spans="1:10" ht="13.5" customHeight="1" thickBot="1">
      <c r="A3" s="373" t="s">
        <v>51</v>
      </c>
      <c r="B3" s="117" t="s">
        <v>39</v>
      </c>
      <c r="C3" s="118"/>
      <c r="D3" s="261"/>
      <c r="E3" s="261"/>
      <c r="F3" s="117" t="s">
        <v>40</v>
      </c>
      <c r="G3" s="119"/>
      <c r="H3" s="268"/>
      <c r="I3" s="269"/>
      <c r="J3" s="375"/>
    </row>
    <row r="4" spans="1:10" s="120" customFormat="1" ht="26.25" thickBot="1">
      <c r="A4" s="374"/>
      <c r="B4" s="71" t="s">
        <v>44</v>
      </c>
      <c r="C4" s="251" t="s">
        <v>501</v>
      </c>
      <c r="D4" s="249" t="s">
        <v>502</v>
      </c>
      <c r="E4" s="262" t="str">
        <f>+CONCATENATE(LEFT('1.1.sz.mell.'!C3,4)," Módisítás után")</f>
        <v>2017 Módisítás után</v>
      </c>
      <c r="F4" s="71" t="s">
        <v>44</v>
      </c>
      <c r="G4" s="72" t="str">
        <f>+C4</f>
        <v>Módosított 12/2017.(XI.07.)</v>
      </c>
      <c r="H4" s="72" t="str">
        <f>+D4</f>
        <v>2. sz. módosítás 
(±)</v>
      </c>
      <c r="I4" s="270" t="str">
        <f>+E4</f>
        <v>2017 Módisítás után</v>
      </c>
      <c r="J4" s="375"/>
    </row>
    <row r="5" spans="1:10" s="120" customFormat="1" ht="13.5" thickBot="1">
      <c r="A5" s="121" t="s">
        <v>377</v>
      </c>
      <c r="B5" s="122" t="s">
        <v>378</v>
      </c>
      <c r="C5" s="123" t="s">
        <v>379</v>
      </c>
      <c r="D5" s="263" t="s">
        <v>381</v>
      </c>
      <c r="E5" s="263" t="s">
        <v>472</v>
      </c>
      <c r="F5" s="122" t="s">
        <v>410</v>
      </c>
      <c r="G5" s="123" t="s">
        <v>383</v>
      </c>
      <c r="H5" s="123" t="s">
        <v>384</v>
      </c>
      <c r="I5" s="334" t="s">
        <v>473</v>
      </c>
      <c r="J5" s="375"/>
    </row>
    <row r="6" spans="1:10" ht="12.75" customHeight="1">
      <c r="A6" s="125" t="s">
        <v>7</v>
      </c>
      <c r="B6" s="126" t="s">
        <v>278</v>
      </c>
      <c r="C6" s="108"/>
      <c r="D6" s="108"/>
      <c r="E6" s="311">
        <f>C6+D6</f>
        <v>0</v>
      </c>
      <c r="F6" s="126" t="s">
        <v>126</v>
      </c>
      <c r="G6" s="108">
        <v>69591934</v>
      </c>
      <c r="H6" s="273">
        <v>-4602107</v>
      </c>
      <c r="I6" s="318">
        <f>G6+H6</f>
        <v>64989827</v>
      </c>
      <c r="J6" s="375"/>
    </row>
    <row r="7" spans="1:10" ht="12.75">
      <c r="A7" s="127" t="s">
        <v>8</v>
      </c>
      <c r="B7" s="128" t="s">
        <v>279</v>
      </c>
      <c r="C7" s="109"/>
      <c r="D7" s="109"/>
      <c r="E7" s="311">
        <f aca="true" t="shared" si="0" ref="E7:E16">C7+D7</f>
        <v>0</v>
      </c>
      <c r="F7" s="128" t="s">
        <v>284</v>
      </c>
      <c r="G7" s="109"/>
      <c r="H7" s="109"/>
      <c r="I7" s="319">
        <f aca="true" t="shared" si="1" ref="I7:I29">G7+H7</f>
        <v>0</v>
      </c>
      <c r="J7" s="375"/>
    </row>
    <row r="8" spans="1:10" ht="12.75" customHeight="1">
      <c r="A8" s="127" t="s">
        <v>9</v>
      </c>
      <c r="B8" s="128" t="s">
        <v>3</v>
      </c>
      <c r="C8" s="109">
        <v>35081575</v>
      </c>
      <c r="D8" s="109">
        <v>2998425</v>
      </c>
      <c r="E8" s="311">
        <f t="shared" si="0"/>
        <v>38080000</v>
      </c>
      <c r="F8" s="128" t="s">
        <v>112</v>
      </c>
      <c r="G8" s="109">
        <v>1510762</v>
      </c>
      <c r="H8" s="109">
        <v>1814972</v>
      </c>
      <c r="I8" s="319">
        <f t="shared" si="1"/>
        <v>3325734</v>
      </c>
      <c r="J8" s="375"/>
    </row>
    <row r="9" spans="1:10" ht="12.75" customHeight="1">
      <c r="A9" s="127" t="s">
        <v>10</v>
      </c>
      <c r="B9" s="128" t="s">
        <v>280</v>
      </c>
      <c r="C9" s="109">
        <v>3111500</v>
      </c>
      <c r="D9" s="109">
        <v>11891153</v>
      </c>
      <c r="E9" s="311">
        <f t="shared" si="0"/>
        <v>15002653</v>
      </c>
      <c r="F9" s="128" t="s">
        <v>285</v>
      </c>
      <c r="G9" s="109"/>
      <c r="H9" s="109"/>
      <c r="I9" s="319">
        <f t="shared" si="1"/>
        <v>0</v>
      </c>
      <c r="J9" s="375"/>
    </row>
    <row r="10" spans="1:10" ht="12.75" customHeight="1">
      <c r="A10" s="127" t="s">
        <v>11</v>
      </c>
      <c r="B10" s="128" t="s">
        <v>281</v>
      </c>
      <c r="C10" s="109"/>
      <c r="D10" s="109"/>
      <c r="E10" s="311">
        <f t="shared" si="0"/>
        <v>0</v>
      </c>
      <c r="F10" s="128" t="s">
        <v>128</v>
      </c>
      <c r="G10" s="109"/>
      <c r="H10" s="109"/>
      <c r="I10" s="319">
        <f t="shared" si="1"/>
        <v>0</v>
      </c>
      <c r="J10" s="375"/>
    </row>
    <row r="11" spans="1:10" ht="12.75" customHeight="1">
      <c r="A11" s="127" t="s">
        <v>12</v>
      </c>
      <c r="B11" s="128" t="s">
        <v>282</v>
      </c>
      <c r="C11" s="110">
        <v>1000000</v>
      </c>
      <c r="D11" s="110"/>
      <c r="E11" s="311">
        <f t="shared" si="0"/>
        <v>1000000</v>
      </c>
      <c r="F11" s="194"/>
      <c r="G11" s="109"/>
      <c r="H11" s="109"/>
      <c r="I11" s="319">
        <f t="shared" si="1"/>
        <v>0</v>
      </c>
      <c r="J11" s="375"/>
    </row>
    <row r="12" spans="1:10" ht="12.75" customHeight="1">
      <c r="A12" s="127" t="s">
        <v>13</v>
      </c>
      <c r="B12" s="30"/>
      <c r="C12" s="109"/>
      <c r="D12" s="109"/>
      <c r="E12" s="311">
        <f t="shared" si="0"/>
        <v>0</v>
      </c>
      <c r="F12" s="194"/>
      <c r="G12" s="109"/>
      <c r="H12" s="109"/>
      <c r="I12" s="319">
        <f t="shared" si="1"/>
        <v>0</v>
      </c>
      <c r="J12" s="375"/>
    </row>
    <row r="13" spans="1:10" ht="12.75" customHeight="1">
      <c r="A13" s="127" t="s">
        <v>14</v>
      </c>
      <c r="B13" s="30"/>
      <c r="C13" s="109"/>
      <c r="D13" s="109"/>
      <c r="E13" s="311">
        <f t="shared" si="0"/>
        <v>0</v>
      </c>
      <c r="F13" s="195"/>
      <c r="G13" s="109"/>
      <c r="H13" s="109"/>
      <c r="I13" s="319">
        <f t="shared" si="1"/>
        <v>0</v>
      </c>
      <c r="J13" s="375"/>
    </row>
    <row r="14" spans="1:10" ht="12.75" customHeight="1">
      <c r="A14" s="127" t="s">
        <v>15</v>
      </c>
      <c r="B14" s="192"/>
      <c r="C14" s="110"/>
      <c r="D14" s="110"/>
      <c r="E14" s="311">
        <f t="shared" si="0"/>
        <v>0</v>
      </c>
      <c r="F14" s="194"/>
      <c r="G14" s="109"/>
      <c r="H14" s="109"/>
      <c r="I14" s="319">
        <f t="shared" si="1"/>
        <v>0</v>
      </c>
      <c r="J14" s="375"/>
    </row>
    <row r="15" spans="1:10" ht="12.75">
      <c r="A15" s="127" t="s">
        <v>16</v>
      </c>
      <c r="B15" s="30"/>
      <c r="C15" s="110"/>
      <c r="D15" s="110"/>
      <c r="E15" s="311">
        <f t="shared" si="0"/>
        <v>0</v>
      </c>
      <c r="F15" s="194"/>
      <c r="G15" s="109"/>
      <c r="H15" s="109"/>
      <c r="I15" s="319">
        <f t="shared" si="1"/>
        <v>0</v>
      </c>
      <c r="J15" s="375"/>
    </row>
    <row r="16" spans="1:10" ht="12.75" customHeight="1" thickBot="1">
      <c r="A16" s="161" t="s">
        <v>17</v>
      </c>
      <c r="B16" s="193"/>
      <c r="C16" s="163"/>
      <c r="D16" s="163"/>
      <c r="E16" s="311">
        <f t="shared" si="0"/>
        <v>0</v>
      </c>
      <c r="F16" s="162" t="s">
        <v>37</v>
      </c>
      <c r="G16" s="271"/>
      <c r="H16" s="271"/>
      <c r="I16" s="320">
        <f t="shared" si="1"/>
        <v>0</v>
      </c>
      <c r="J16" s="375"/>
    </row>
    <row r="17" spans="1:10" ht="15.75" customHeight="1" thickBot="1">
      <c r="A17" s="130" t="s">
        <v>18</v>
      </c>
      <c r="B17" s="60" t="s">
        <v>292</v>
      </c>
      <c r="C17" s="112">
        <f>+C6+C8+C9+C11+C12+C13+C14+C15+C16</f>
        <v>39193075</v>
      </c>
      <c r="D17" s="112">
        <f>+D6+D8+D9+D11+D12+D13+D14+D15+D16</f>
        <v>14889578</v>
      </c>
      <c r="E17" s="112">
        <f>+E6+E8+E9+E11+E12+E13+E14+E15+E16</f>
        <v>54082653</v>
      </c>
      <c r="F17" s="60" t="s">
        <v>293</v>
      </c>
      <c r="G17" s="112">
        <f>+G6+G8+G10+G11+G12+G13+G14+G15+G16</f>
        <v>71102696</v>
      </c>
      <c r="H17" s="112">
        <f>+H6+H8+H10+H11+H12+H13+H14+H15+H16</f>
        <v>-2787135</v>
      </c>
      <c r="I17" s="146">
        <f>+I6+I8+I10+I11+I12+I13+I14+I15+I16</f>
        <v>68315561</v>
      </c>
      <c r="J17" s="375"/>
    </row>
    <row r="18" spans="1:10" ht="12.75" customHeight="1">
      <c r="A18" s="125" t="s">
        <v>19</v>
      </c>
      <c r="B18" s="138" t="s">
        <v>144</v>
      </c>
      <c r="C18" s="145">
        <f>+C19+C20+C21+C22+C23</f>
        <v>36317845</v>
      </c>
      <c r="D18" s="145">
        <f>+D19+D20+D21+D22+D23</f>
        <v>1888777</v>
      </c>
      <c r="E18" s="145">
        <f>+E19+E20+E21+E22+E23</f>
        <v>38206622</v>
      </c>
      <c r="F18" s="133" t="s">
        <v>116</v>
      </c>
      <c r="G18" s="272"/>
      <c r="H18" s="272"/>
      <c r="I18" s="321">
        <f t="shared" si="1"/>
        <v>0</v>
      </c>
      <c r="J18" s="375"/>
    </row>
    <row r="19" spans="1:10" ht="12.75" customHeight="1">
      <c r="A19" s="127" t="s">
        <v>20</v>
      </c>
      <c r="B19" s="139" t="s">
        <v>133</v>
      </c>
      <c r="C19" s="49">
        <v>36317845</v>
      </c>
      <c r="D19" s="49"/>
      <c r="E19" s="313">
        <f aca="true" t="shared" si="2" ref="E19:E29">C19+D19</f>
        <v>36317845</v>
      </c>
      <c r="F19" s="133" t="s">
        <v>119</v>
      </c>
      <c r="G19" s="49"/>
      <c r="H19" s="49"/>
      <c r="I19" s="317">
        <f t="shared" si="1"/>
        <v>0</v>
      </c>
      <c r="J19" s="375"/>
    </row>
    <row r="20" spans="1:10" ht="12.75" customHeight="1">
      <c r="A20" s="125" t="s">
        <v>21</v>
      </c>
      <c r="B20" s="139" t="s">
        <v>134</v>
      </c>
      <c r="C20" s="49"/>
      <c r="D20" s="49"/>
      <c r="E20" s="313">
        <f t="shared" si="2"/>
        <v>0</v>
      </c>
      <c r="F20" s="133" t="s">
        <v>90</v>
      </c>
      <c r="G20" s="49"/>
      <c r="H20" s="49"/>
      <c r="I20" s="317">
        <f t="shared" si="1"/>
        <v>0</v>
      </c>
      <c r="J20" s="375"/>
    </row>
    <row r="21" spans="1:10" ht="12.75" customHeight="1">
      <c r="A21" s="127" t="s">
        <v>22</v>
      </c>
      <c r="B21" s="139" t="s">
        <v>135</v>
      </c>
      <c r="C21" s="49"/>
      <c r="D21" s="49"/>
      <c r="E21" s="313">
        <f t="shared" si="2"/>
        <v>0</v>
      </c>
      <c r="F21" s="133" t="s">
        <v>91</v>
      </c>
      <c r="G21" s="49">
        <v>1279576</v>
      </c>
      <c r="H21" s="49">
        <v>7046</v>
      </c>
      <c r="I21" s="317">
        <f t="shared" si="1"/>
        <v>1286622</v>
      </c>
      <c r="J21" s="375"/>
    </row>
    <row r="22" spans="1:10" ht="12.75" customHeight="1">
      <c r="A22" s="125" t="s">
        <v>23</v>
      </c>
      <c r="B22" s="139" t="s">
        <v>136</v>
      </c>
      <c r="C22" s="49"/>
      <c r="D22" s="49"/>
      <c r="E22" s="313">
        <f t="shared" si="2"/>
        <v>0</v>
      </c>
      <c r="F22" s="132" t="s">
        <v>132</v>
      </c>
      <c r="G22" s="49"/>
      <c r="H22" s="49"/>
      <c r="I22" s="317">
        <f t="shared" si="1"/>
        <v>0</v>
      </c>
      <c r="J22" s="375"/>
    </row>
    <row r="23" spans="1:10" ht="12.75" customHeight="1">
      <c r="A23" s="127" t="s">
        <v>24</v>
      </c>
      <c r="B23" s="140" t="s">
        <v>137</v>
      </c>
      <c r="C23" s="49"/>
      <c r="D23" s="49">
        <v>1888777</v>
      </c>
      <c r="E23" s="313">
        <f t="shared" si="2"/>
        <v>1888777</v>
      </c>
      <c r="F23" s="133" t="s">
        <v>120</v>
      </c>
      <c r="G23" s="49"/>
      <c r="H23" s="49"/>
      <c r="I23" s="317">
        <f t="shared" si="1"/>
        <v>0</v>
      </c>
      <c r="J23" s="375"/>
    </row>
    <row r="24" spans="1:10" ht="12.75" customHeight="1">
      <c r="A24" s="125" t="s">
        <v>25</v>
      </c>
      <c r="B24" s="141" t="s">
        <v>138</v>
      </c>
      <c r="C24" s="135">
        <f>+C25+C26+C27+C28+C29</f>
        <v>0</v>
      </c>
      <c r="D24" s="135">
        <f>+D25+D26+D27+D28+D29</f>
        <v>0</v>
      </c>
      <c r="E24" s="135">
        <f>+E25+E26+E27+E28+E29</f>
        <v>0</v>
      </c>
      <c r="F24" s="142" t="s">
        <v>118</v>
      </c>
      <c r="G24" s="49"/>
      <c r="H24" s="49"/>
      <c r="I24" s="317">
        <f t="shared" si="1"/>
        <v>0</v>
      </c>
      <c r="J24" s="375"/>
    </row>
    <row r="25" spans="1:10" ht="12.75" customHeight="1">
      <c r="A25" s="127" t="s">
        <v>26</v>
      </c>
      <c r="B25" s="140" t="s">
        <v>139</v>
      </c>
      <c r="C25" s="49"/>
      <c r="D25" s="49"/>
      <c r="E25" s="313">
        <f t="shared" si="2"/>
        <v>0</v>
      </c>
      <c r="F25" s="142" t="s">
        <v>286</v>
      </c>
      <c r="G25" s="49"/>
      <c r="H25" s="49"/>
      <c r="I25" s="317">
        <f t="shared" si="1"/>
        <v>0</v>
      </c>
      <c r="J25" s="375"/>
    </row>
    <row r="26" spans="1:10" ht="12.75" customHeight="1">
      <c r="A26" s="125" t="s">
        <v>27</v>
      </c>
      <c r="B26" s="140" t="s">
        <v>140</v>
      </c>
      <c r="C26" s="49"/>
      <c r="D26" s="49"/>
      <c r="E26" s="313">
        <f t="shared" si="2"/>
        <v>0</v>
      </c>
      <c r="F26" s="137"/>
      <c r="G26" s="49"/>
      <c r="H26" s="49"/>
      <c r="I26" s="317">
        <f t="shared" si="1"/>
        <v>0</v>
      </c>
      <c r="J26" s="375"/>
    </row>
    <row r="27" spans="1:10" ht="12.75" customHeight="1">
      <c r="A27" s="127" t="s">
        <v>28</v>
      </c>
      <c r="B27" s="139" t="s">
        <v>141</v>
      </c>
      <c r="C27" s="49"/>
      <c r="D27" s="49"/>
      <c r="E27" s="313">
        <f t="shared" si="2"/>
        <v>0</v>
      </c>
      <c r="F27" s="58"/>
      <c r="G27" s="49"/>
      <c r="H27" s="49"/>
      <c r="I27" s="317">
        <f t="shared" si="1"/>
        <v>0</v>
      </c>
      <c r="J27" s="375"/>
    </row>
    <row r="28" spans="1:10" ht="12.75" customHeight="1">
      <c r="A28" s="125" t="s">
        <v>29</v>
      </c>
      <c r="B28" s="143" t="s">
        <v>142</v>
      </c>
      <c r="C28" s="49"/>
      <c r="D28" s="49"/>
      <c r="E28" s="313">
        <f t="shared" si="2"/>
        <v>0</v>
      </c>
      <c r="F28" s="30"/>
      <c r="G28" s="49"/>
      <c r="H28" s="49"/>
      <c r="I28" s="317">
        <f t="shared" si="1"/>
        <v>0</v>
      </c>
      <c r="J28" s="375"/>
    </row>
    <row r="29" spans="1:10" ht="12.75" customHeight="1" thickBot="1">
      <c r="A29" s="127" t="s">
        <v>30</v>
      </c>
      <c r="B29" s="144" t="s">
        <v>143</v>
      </c>
      <c r="C29" s="49"/>
      <c r="D29" s="49"/>
      <c r="E29" s="313">
        <f t="shared" si="2"/>
        <v>0</v>
      </c>
      <c r="F29" s="58"/>
      <c r="G29" s="49"/>
      <c r="H29" s="49"/>
      <c r="I29" s="317">
        <f t="shared" si="1"/>
        <v>0</v>
      </c>
      <c r="J29" s="375"/>
    </row>
    <row r="30" spans="1:10" ht="21.75" customHeight="1" thickBot="1">
      <c r="A30" s="130" t="s">
        <v>31</v>
      </c>
      <c r="B30" s="60" t="s">
        <v>283</v>
      </c>
      <c r="C30" s="112">
        <f>+C18+C24</f>
        <v>36317845</v>
      </c>
      <c r="D30" s="112">
        <f>+D18+D24</f>
        <v>1888777</v>
      </c>
      <c r="E30" s="112">
        <f>+E18+E24</f>
        <v>38206622</v>
      </c>
      <c r="F30" s="60" t="s">
        <v>287</v>
      </c>
      <c r="G30" s="112">
        <f>SUM(G18:G29)</f>
        <v>1279576</v>
      </c>
      <c r="H30" s="112">
        <f>SUM(H18:H29)</f>
        <v>7046</v>
      </c>
      <c r="I30" s="146">
        <f>SUM(I18:I29)</f>
        <v>1286622</v>
      </c>
      <c r="J30" s="375"/>
    </row>
    <row r="31" spans="1:10" ht="13.5" thickBot="1">
      <c r="A31" s="130" t="s">
        <v>32</v>
      </c>
      <c r="B31" s="136" t="s">
        <v>288</v>
      </c>
      <c r="C31" s="335">
        <f>+C17+C30</f>
        <v>75510920</v>
      </c>
      <c r="D31" s="335">
        <f>+D17+D30</f>
        <v>16778355</v>
      </c>
      <c r="E31" s="336">
        <f>+E17+E30</f>
        <v>92289275</v>
      </c>
      <c r="F31" s="136" t="s">
        <v>289</v>
      </c>
      <c r="G31" s="335">
        <f>+G17+G30</f>
        <v>72382272</v>
      </c>
      <c r="H31" s="335">
        <f>+H17+H30</f>
        <v>-2780089</v>
      </c>
      <c r="I31" s="336">
        <f>+I17+I30</f>
        <v>69602183</v>
      </c>
      <c r="J31" s="375"/>
    </row>
    <row r="32" spans="1:10" ht="13.5" thickBot="1">
      <c r="A32" s="130" t="s">
        <v>33</v>
      </c>
      <c r="B32" s="136" t="s">
        <v>94</v>
      </c>
      <c r="C32" s="335">
        <f>IF(C17-G17&lt;0,G17-C17,"-")</f>
        <v>31909621</v>
      </c>
      <c r="D32" s="335" t="str">
        <f>IF(D17-H17&lt;0,H17-D17,"-")</f>
        <v>-</v>
      </c>
      <c r="E32" s="336">
        <f>IF(E17-I17&lt;0,I17-E17,"-")</f>
        <v>14232908</v>
      </c>
      <c r="F32" s="136" t="s">
        <v>95</v>
      </c>
      <c r="G32" s="335" t="str">
        <f>IF(C17-G17&gt;0,C17-G17,"-")</f>
        <v>-</v>
      </c>
      <c r="H32" s="335">
        <f>IF(D17-H17&gt;0,D17-H17,"-")</f>
        <v>17676713</v>
      </c>
      <c r="I32" s="336" t="str">
        <f>IF(E17-I17&gt;0,E17-I17,"-")</f>
        <v>-</v>
      </c>
      <c r="J32" s="375"/>
    </row>
    <row r="33" spans="1:10" ht="13.5" thickBot="1">
      <c r="A33" s="130" t="s">
        <v>34</v>
      </c>
      <c r="B33" s="136" t="s">
        <v>477</v>
      </c>
      <c r="C33" s="335" t="str">
        <f>IF(C31-G31&lt;0,G31-C31,"-")</f>
        <v>-</v>
      </c>
      <c r="D33" s="335" t="str">
        <f>IF(D31-H31&lt;0,H31-D31,"-")</f>
        <v>-</v>
      </c>
      <c r="E33" s="335" t="str">
        <f>IF(E31-I31&lt;0,I31-E31,"-")</f>
        <v>-</v>
      </c>
      <c r="F33" s="136" t="s">
        <v>478</v>
      </c>
      <c r="G33" s="335">
        <f>IF(C31-G31&gt;0,C31-G31,"-")</f>
        <v>3128648</v>
      </c>
      <c r="H33" s="335">
        <f>IF(D31-H31&gt;0,D31-H31,"-")</f>
        <v>19558444</v>
      </c>
      <c r="I33" s="337">
        <f>IF(E31-I31&gt;0,E31-I31,"-")</f>
        <v>22687092</v>
      </c>
      <c r="J33" s="375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  <headerFooter alignWithMargins="0">
    <oddHeader>&amp;L1/2018. (II.15.) sz. rendelet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25390625" style="0" customWidth="1"/>
    <col min="2" max="2" width="13.75390625" style="0" customWidth="1"/>
    <col min="3" max="3" width="66.25390625" style="0" customWidth="1"/>
    <col min="4" max="5" width="13.75390625" style="0" customWidth="1"/>
  </cols>
  <sheetData>
    <row r="1" spans="1:5" ht="17.25">
      <c r="A1" s="274" t="s">
        <v>471</v>
      </c>
      <c r="B1" s="79"/>
      <c r="C1" s="79"/>
      <c r="D1" s="79"/>
      <c r="E1" s="275" t="s">
        <v>89</v>
      </c>
    </row>
    <row r="2" spans="1:5" ht="12.75">
      <c r="A2" s="79"/>
      <c r="B2" s="79"/>
      <c r="C2" s="79"/>
      <c r="D2" s="79"/>
      <c r="E2" s="79"/>
    </row>
    <row r="3" spans="1:5" ht="12.75">
      <c r="A3" s="276"/>
      <c r="B3" s="277"/>
      <c r="C3" s="276"/>
      <c r="D3" s="278"/>
      <c r="E3" s="277"/>
    </row>
    <row r="4" spans="1:5" ht="15">
      <c r="A4" s="81" t="str">
        <f>+ÖSSZEFÜGGÉSEK!A6</f>
        <v>2017. évi eredeti előirányzat BEVÉTELEK</v>
      </c>
      <c r="B4" s="279"/>
      <c r="C4" s="280"/>
      <c r="D4" s="278"/>
      <c r="E4" s="277"/>
    </row>
    <row r="5" spans="1:5" ht="12.75">
      <c r="A5" s="276"/>
      <c r="B5" s="277"/>
      <c r="C5" s="276"/>
      <c r="D5" s="278"/>
      <c r="E5" s="277"/>
    </row>
    <row r="6" spans="1:5" ht="12.75">
      <c r="A6" s="276" t="s">
        <v>434</v>
      </c>
      <c r="B6" s="277">
        <f>+'1.1.sz.mell.'!C64</f>
        <v>178115051</v>
      </c>
      <c r="C6" s="276" t="s">
        <v>412</v>
      </c>
      <c r="D6" s="278">
        <f>+'2.1.sz.mell  '!C18+'2.2.sz.mell  '!C17</f>
        <v>178115051</v>
      </c>
      <c r="E6" s="277">
        <f>+B6-D6</f>
        <v>0</v>
      </c>
    </row>
    <row r="7" spans="1:5" ht="12.75">
      <c r="A7" s="276" t="s">
        <v>450</v>
      </c>
      <c r="B7" s="277">
        <f>+'1.1.sz.mell.'!C88</f>
        <v>36317845</v>
      </c>
      <c r="C7" s="276" t="s">
        <v>418</v>
      </c>
      <c r="D7" s="278">
        <f>+'2.1.sz.mell  '!C29+'2.2.sz.mell  '!C30</f>
        <v>36317845</v>
      </c>
      <c r="E7" s="277">
        <f>+B7-D7</f>
        <v>0</v>
      </c>
    </row>
    <row r="8" spans="1:5" ht="12.75">
      <c r="A8" s="276" t="s">
        <v>451</v>
      </c>
      <c r="B8" s="277">
        <f>+'1.1.sz.mell.'!C89</f>
        <v>214432896</v>
      </c>
      <c r="C8" s="276" t="s">
        <v>419</v>
      </c>
      <c r="D8" s="278">
        <f>+'2.1.sz.mell  '!C30+'2.2.sz.mell  '!C31</f>
        <v>214432896</v>
      </c>
      <c r="E8" s="277">
        <f>+B8-D8</f>
        <v>0</v>
      </c>
    </row>
    <row r="9" spans="1:5" ht="12.75">
      <c r="A9" s="276"/>
      <c r="B9" s="277"/>
      <c r="C9" s="276"/>
      <c r="D9" s="278"/>
      <c r="E9" s="277"/>
    </row>
    <row r="10" spans="1:5" ht="15">
      <c r="A10" s="81" t="str">
        <f>+ÖSSZEFÜGGÉSEK!A13</f>
        <v>2017. évi előirányzat módosítások BEVÉTELEK</v>
      </c>
      <c r="B10" s="279"/>
      <c r="C10" s="280"/>
      <c r="D10" s="278"/>
      <c r="E10" s="277"/>
    </row>
    <row r="11" spans="1:5" ht="12.75">
      <c r="A11" s="276"/>
      <c r="B11" s="277"/>
      <c r="C11" s="276"/>
      <c r="D11" s="278"/>
      <c r="E11" s="277"/>
    </row>
    <row r="12" spans="1:5" ht="12.75">
      <c r="A12" s="276" t="s">
        <v>435</v>
      </c>
      <c r="B12" s="277">
        <f>+'1.1.sz.mell.'!D64</f>
        <v>21292076</v>
      </c>
      <c r="C12" s="276" t="s">
        <v>413</v>
      </c>
      <c r="D12" s="278">
        <f>+'2.1.sz.mell  '!D18+'2.2.sz.mell  '!D17</f>
        <v>21292076</v>
      </c>
      <c r="E12" s="277">
        <f>+B12-D12</f>
        <v>0</v>
      </c>
    </row>
    <row r="13" spans="1:5" ht="12.75">
      <c r="A13" s="276" t="s">
        <v>436</v>
      </c>
      <c r="B13" s="277">
        <f>+'1.1.sz.mell.'!D88</f>
        <v>1888777</v>
      </c>
      <c r="C13" s="276" t="s">
        <v>420</v>
      </c>
      <c r="D13" s="278">
        <f>+'2.1.sz.mell  '!D29+'2.2.sz.mell  '!D30</f>
        <v>1888777</v>
      </c>
      <c r="E13" s="277">
        <f>+B13-D13</f>
        <v>0</v>
      </c>
    </row>
    <row r="14" spans="1:5" ht="12.75">
      <c r="A14" s="276" t="s">
        <v>437</v>
      </c>
      <c r="B14" s="277">
        <f>+'1.1.sz.mell.'!D89</f>
        <v>23180853</v>
      </c>
      <c r="C14" s="276" t="s">
        <v>421</v>
      </c>
      <c r="D14" s="278">
        <f>+'2.1.sz.mell  '!D30+'2.2.sz.mell  '!D31</f>
        <v>23180853</v>
      </c>
      <c r="E14" s="277">
        <f>+B14-D14</f>
        <v>0</v>
      </c>
    </row>
    <row r="15" spans="1:5" ht="12.75">
      <c r="A15" s="276"/>
      <c r="B15" s="277"/>
      <c r="C15" s="276"/>
      <c r="D15" s="278"/>
      <c r="E15" s="277"/>
    </row>
    <row r="16" spans="1:5" ht="13.5">
      <c r="A16" s="281" t="str">
        <f>+ÖSSZEFÜGGÉSEK!A19</f>
        <v>2017. módosítás utáni módosított előrirányzatok BEVÉTELEK</v>
      </c>
      <c r="B16" s="80"/>
      <c r="C16" s="280"/>
      <c r="D16" s="278"/>
      <c r="E16" s="277"/>
    </row>
    <row r="17" spans="1:5" ht="12.75">
      <c r="A17" s="276"/>
      <c r="B17" s="277"/>
      <c r="C17" s="276"/>
      <c r="D17" s="278"/>
      <c r="E17" s="277"/>
    </row>
    <row r="18" spans="1:5" ht="12.75">
      <c r="A18" s="276" t="s">
        <v>438</v>
      </c>
      <c r="B18" s="277">
        <f>+'1.1.sz.mell.'!E64</f>
        <v>199407127</v>
      </c>
      <c r="C18" s="276" t="s">
        <v>414</v>
      </c>
      <c r="D18" s="278">
        <f>+'2.1.sz.mell  '!E18+'2.2.sz.mell  '!E17</f>
        <v>199407127</v>
      </c>
      <c r="E18" s="277">
        <f>+B18-D18</f>
        <v>0</v>
      </c>
    </row>
    <row r="19" spans="1:5" ht="12.75">
      <c r="A19" s="276" t="s">
        <v>439</v>
      </c>
      <c r="B19" s="277">
        <f>+'1.1.sz.mell.'!E88</f>
        <v>38206622</v>
      </c>
      <c r="C19" s="276" t="s">
        <v>422</v>
      </c>
      <c r="D19" s="278">
        <f>+'2.1.sz.mell  '!E29+'2.2.sz.mell  '!E30</f>
        <v>38206622</v>
      </c>
      <c r="E19" s="277">
        <f>+B19-D19</f>
        <v>0</v>
      </c>
    </row>
    <row r="20" spans="1:5" ht="12.75">
      <c r="A20" s="276" t="s">
        <v>440</v>
      </c>
      <c r="B20" s="277">
        <f>+'1.1.sz.mell.'!E89</f>
        <v>237613749</v>
      </c>
      <c r="C20" s="276" t="s">
        <v>423</v>
      </c>
      <c r="D20" s="278">
        <f>+'2.1.sz.mell  '!E30+'2.2.sz.mell  '!E31</f>
        <v>237613749</v>
      </c>
      <c r="E20" s="277">
        <f>+B20-D20</f>
        <v>0</v>
      </c>
    </row>
    <row r="21" spans="1:5" ht="12.75">
      <c r="A21" s="276"/>
      <c r="B21" s="277"/>
      <c r="C21" s="276"/>
      <c r="D21" s="278"/>
      <c r="E21" s="277"/>
    </row>
    <row r="22" spans="1:5" ht="15">
      <c r="A22" s="81" t="str">
        <f>+ÖSSZEFÜGGÉSEK!A25</f>
        <v>2017. évi eredeti előirányzat KIADÁSOK</v>
      </c>
      <c r="B22" s="279"/>
      <c r="C22" s="280"/>
      <c r="D22" s="278"/>
      <c r="E22" s="277"/>
    </row>
    <row r="23" spans="1:5" ht="12.75">
      <c r="A23" s="276"/>
      <c r="B23" s="277"/>
      <c r="C23" s="276"/>
      <c r="D23" s="278"/>
      <c r="E23" s="277"/>
    </row>
    <row r="24" spans="1:5" ht="12.75">
      <c r="A24" s="276" t="s">
        <v>452</v>
      </c>
      <c r="B24" s="277">
        <f>+'1.1.sz.mell.'!C131</f>
        <v>211364244</v>
      </c>
      <c r="C24" s="276" t="s">
        <v>415</v>
      </c>
      <c r="D24" s="278">
        <f>+'2.1.sz.mell  '!G18+'2.2.sz.mell  '!G17</f>
        <v>211364244</v>
      </c>
      <c r="E24" s="277">
        <f>+B24-D24</f>
        <v>0</v>
      </c>
    </row>
    <row r="25" spans="1:5" ht="12.75">
      <c r="A25" s="276" t="s">
        <v>442</v>
      </c>
      <c r="B25" s="277">
        <f>+'1.1.sz.mell.'!C156</f>
        <v>3068652</v>
      </c>
      <c r="C25" s="276" t="s">
        <v>424</v>
      </c>
      <c r="D25" s="278">
        <f>+'2.1.sz.mell  '!G29+'2.2.sz.mell  '!G30</f>
        <v>3068652</v>
      </c>
      <c r="E25" s="277">
        <f>+B25-D25</f>
        <v>0</v>
      </c>
    </row>
    <row r="26" spans="1:5" ht="12.75">
      <c r="A26" s="276" t="s">
        <v>443</v>
      </c>
      <c r="B26" s="277">
        <f>+'1.1.sz.mell.'!C157</f>
        <v>214432896</v>
      </c>
      <c r="C26" s="276" t="s">
        <v>425</v>
      </c>
      <c r="D26" s="278">
        <f>+'2.1.sz.mell  '!G30+'2.2.sz.mell  '!G31</f>
        <v>214432896</v>
      </c>
      <c r="E26" s="277">
        <f>+B26-D26</f>
        <v>0</v>
      </c>
    </row>
    <row r="27" spans="1:5" ht="12.75">
      <c r="A27" s="276"/>
      <c r="B27" s="277"/>
      <c r="C27" s="276"/>
      <c r="D27" s="278"/>
      <c r="E27" s="277"/>
    </row>
    <row r="28" spans="1:5" ht="15">
      <c r="A28" s="81" t="str">
        <f>+ÖSSZEFÜGGÉSEK!A31</f>
        <v>2017. évi előirányzat módosítások KIADÁSOK</v>
      </c>
      <c r="B28" s="279"/>
      <c r="C28" s="280"/>
      <c r="D28" s="278"/>
      <c r="E28" s="277"/>
    </row>
    <row r="29" spans="1:5" ht="12.75">
      <c r="A29" s="276"/>
      <c r="B29" s="277"/>
      <c r="C29" s="276"/>
      <c r="D29" s="278"/>
      <c r="E29" s="277"/>
    </row>
    <row r="30" spans="1:5" ht="12.75">
      <c r="A30" s="276" t="s">
        <v>444</v>
      </c>
      <c r="B30" s="277">
        <f>+'1.1.sz.mell.'!D131</f>
        <v>23173807</v>
      </c>
      <c r="C30" s="276" t="s">
        <v>416</v>
      </c>
      <c r="D30" s="278">
        <f>+'2.1.sz.mell  '!H18+'2.2.sz.mell  '!H17</f>
        <v>23173807</v>
      </c>
      <c r="E30" s="277">
        <f>+B30-D30</f>
        <v>0</v>
      </c>
    </row>
    <row r="31" spans="1:5" ht="12.75">
      <c r="A31" s="276" t="s">
        <v>445</v>
      </c>
      <c r="B31" s="277">
        <f>+'1.1.sz.mell.'!D156</f>
        <v>7046</v>
      </c>
      <c r="C31" s="276" t="s">
        <v>426</v>
      </c>
      <c r="D31" s="278">
        <f>+'2.1.sz.mell  '!H29+'2.2.sz.mell  '!H30</f>
        <v>7046</v>
      </c>
      <c r="E31" s="277">
        <f>+B31-D31</f>
        <v>0</v>
      </c>
    </row>
    <row r="32" spans="1:5" ht="12.75">
      <c r="A32" s="276" t="s">
        <v>446</v>
      </c>
      <c r="B32" s="277">
        <f>+'1.1.sz.mell.'!D157</f>
        <v>23180853</v>
      </c>
      <c r="C32" s="276" t="s">
        <v>427</v>
      </c>
      <c r="D32" s="278">
        <f>+'2.1.sz.mell  '!H30+'2.2.sz.mell  '!H31</f>
        <v>23180853</v>
      </c>
      <c r="E32" s="277">
        <f>+B32-D32</f>
        <v>0</v>
      </c>
    </row>
    <row r="33" spans="1:5" ht="12.75">
      <c r="A33" s="276"/>
      <c r="B33" s="277"/>
      <c r="C33" s="276"/>
      <c r="D33" s="278"/>
      <c r="E33" s="277"/>
    </row>
    <row r="34" spans="1:5" ht="15">
      <c r="A34" s="282" t="str">
        <f>+ÖSSZEFÜGGÉSEK!A37</f>
        <v>2017. módosítás utáni módosított előirányzatok KIADÁSOK</v>
      </c>
      <c r="B34" s="279"/>
      <c r="C34" s="280"/>
      <c r="D34" s="278"/>
      <c r="E34" s="277"/>
    </row>
    <row r="35" spans="1:5" ht="12.75">
      <c r="A35" s="276"/>
      <c r="B35" s="277"/>
      <c r="C35" s="276"/>
      <c r="D35" s="278"/>
      <c r="E35" s="277"/>
    </row>
    <row r="36" spans="1:5" ht="12.75">
      <c r="A36" s="276" t="s">
        <v>447</v>
      </c>
      <c r="B36" s="277">
        <f>+'1.1.sz.mell.'!E131</f>
        <v>234538051</v>
      </c>
      <c r="C36" s="276" t="s">
        <v>417</v>
      </c>
      <c r="D36" s="278">
        <f>+'2.1.sz.mell  '!I18+'2.2.sz.mell  '!I17</f>
        <v>234538051</v>
      </c>
      <c r="E36" s="277">
        <f>+B36-D36</f>
        <v>0</v>
      </c>
    </row>
    <row r="37" spans="1:5" ht="12.75">
      <c r="A37" s="276" t="s">
        <v>448</v>
      </c>
      <c r="B37" s="277">
        <f>+'1.1.sz.mell.'!E156</f>
        <v>3075698</v>
      </c>
      <c r="C37" s="276" t="s">
        <v>428</v>
      </c>
      <c r="D37" s="278">
        <f>+'2.1.sz.mell  '!I29+'2.2.sz.mell  '!I30</f>
        <v>3075698</v>
      </c>
      <c r="E37" s="277">
        <f>+B37-D37</f>
        <v>0</v>
      </c>
    </row>
    <row r="38" spans="1:5" ht="12.75">
      <c r="A38" s="276" t="s">
        <v>453</v>
      </c>
      <c r="B38" s="277">
        <f>+'1.1.sz.mell.'!E157</f>
        <v>237613749</v>
      </c>
      <c r="C38" s="276" t="s">
        <v>429</v>
      </c>
      <c r="D38" s="278">
        <f>+'2.1.sz.mell  '!I30+'2.2.sz.mell  '!I31</f>
        <v>237613749</v>
      </c>
      <c r="E38" s="277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"/>
  <sheetViews>
    <sheetView workbookViewId="0" topLeftCell="A1">
      <selection activeCell="A19" sqref="A19"/>
    </sheetView>
  </sheetViews>
  <sheetFormatPr defaultColWidth="9.25390625" defaultRowHeight="12.75"/>
  <cols>
    <col min="1" max="1" width="37.00390625" style="28" customWidth="1"/>
    <col min="2" max="2" width="14.50390625" style="27" customWidth="1"/>
    <col min="3" max="3" width="16.25390625" style="27" customWidth="1"/>
    <col min="4" max="5" width="18.00390625" style="27" customWidth="1"/>
    <col min="6" max="6" width="16.75390625" style="27" customWidth="1"/>
    <col min="7" max="7" width="18.75390625" style="36" customWidth="1"/>
    <col min="8" max="9" width="12.75390625" style="27" customWidth="1"/>
    <col min="10" max="10" width="13.75390625" style="27" customWidth="1"/>
    <col min="11" max="16384" width="9.25390625" style="27" customWidth="1"/>
  </cols>
  <sheetData>
    <row r="1" spans="1:7" ht="25.5" customHeight="1">
      <c r="A1" s="377" t="s">
        <v>0</v>
      </c>
      <c r="B1" s="377"/>
      <c r="C1" s="377"/>
      <c r="D1" s="377"/>
      <c r="E1" s="377"/>
      <c r="F1" s="377"/>
      <c r="G1" s="377"/>
    </row>
    <row r="2" spans="1:7" ht="22.5" customHeight="1" thickBot="1">
      <c r="A2" s="70"/>
      <c r="B2" s="36"/>
      <c r="C2" s="36"/>
      <c r="D2" s="36"/>
      <c r="E2" s="36"/>
      <c r="F2" s="36"/>
      <c r="G2" s="31">
        <f>'2.2.sz.mell  '!I2</f>
        <v>0</v>
      </c>
    </row>
    <row r="3" spans="1:8" s="29" customFormat="1" ht="44.25" customHeight="1" thickBot="1">
      <c r="A3" s="71" t="s">
        <v>47</v>
      </c>
      <c r="B3" s="72" t="s">
        <v>48</v>
      </c>
      <c r="C3" s="72" t="s">
        <v>49</v>
      </c>
      <c r="D3" s="72" t="str">
        <f>+CONCATENATE("Felhasználás   ",LEFT(ÖSSZEFÜGGÉSEK!A6,4)-1,". XII. 31-ig")</f>
        <v>Felhasználás   2016. XII. 31-ig</v>
      </c>
      <c r="E3" s="251" t="s">
        <v>501</v>
      </c>
      <c r="F3" s="249" t="s">
        <v>502</v>
      </c>
      <c r="G3" s="32" t="str">
        <f>+CONCATENATE("Módosítás utáni",CHAR(10),LEFT(ÖSSZEFÜGGÉSEK!A6,4),"")</f>
        <v>Módosítás utáni
2017</v>
      </c>
      <c r="H3" s="344"/>
    </row>
    <row r="4" spans="1:8" s="36" customFormat="1" ht="12" customHeight="1" thickBot="1">
      <c r="A4" s="33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5" t="s">
        <v>430</v>
      </c>
      <c r="H4" s="345"/>
    </row>
    <row r="5" spans="1:8" ht="15.75" customHeight="1">
      <c r="A5" s="225" t="s">
        <v>485</v>
      </c>
      <c r="B5" s="21">
        <v>60000000</v>
      </c>
      <c r="C5" s="227" t="s">
        <v>486</v>
      </c>
      <c r="D5" s="21">
        <v>2810900</v>
      </c>
      <c r="E5" s="346">
        <v>59757963</v>
      </c>
      <c r="F5" s="21">
        <v>-5257963</v>
      </c>
      <c r="G5" s="37">
        <f>E5+F5</f>
        <v>54500000</v>
      </c>
      <c r="H5" s="346"/>
    </row>
    <row r="6" spans="1:8" ht="15.75" customHeight="1">
      <c r="A6" s="225" t="s">
        <v>493</v>
      </c>
      <c r="B6" s="21">
        <v>100000</v>
      </c>
      <c r="C6" s="227" t="s">
        <v>487</v>
      </c>
      <c r="D6" s="21">
        <v>0</v>
      </c>
      <c r="E6" s="346">
        <v>100000</v>
      </c>
      <c r="F6" s="21"/>
      <c r="G6" s="37">
        <f aca="true" t="shared" si="0" ref="G6:G15">E6+F6</f>
        <v>100000</v>
      </c>
      <c r="H6" s="346"/>
    </row>
    <row r="7" spans="1:8" ht="15.75" customHeight="1">
      <c r="A7" s="225" t="s">
        <v>488</v>
      </c>
      <c r="B7" s="21">
        <v>3971489</v>
      </c>
      <c r="C7" s="227" t="s">
        <v>487</v>
      </c>
      <c r="D7" s="21"/>
      <c r="E7" s="346">
        <v>3971489</v>
      </c>
      <c r="F7" s="21">
        <v>-1946147</v>
      </c>
      <c r="G7" s="37">
        <f t="shared" si="0"/>
        <v>2025342</v>
      </c>
      <c r="H7" s="346"/>
    </row>
    <row r="8" spans="1:8" ht="15.75" customHeight="1">
      <c r="A8" s="226" t="s">
        <v>494</v>
      </c>
      <c r="B8" s="21">
        <v>3111500</v>
      </c>
      <c r="C8" s="227" t="s">
        <v>487</v>
      </c>
      <c r="D8" s="21"/>
      <c r="E8" s="346">
        <v>3111500</v>
      </c>
      <c r="F8" s="21"/>
      <c r="G8" s="37">
        <f t="shared" si="0"/>
        <v>3111500</v>
      </c>
      <c r="H8" s="346"/>
    </row>
    <row r="9" spans="1:8" ht="15.75" customHeight="1">
      <c r="A9" s="348" t="s">
        <v>495</v>
      </c>
      <c r="B9" s="22"/>
      <c r="C9" s="228"/>
      <c r="D9" s="22"/>
      <c r="E9" s="346"/>
      <c r="F9" s="22">
        <v>500000</v>
      </c>
      <c r="G9" s="37">
        <f>E9+F9</f>
        <v>500000</v>
      </c>
      <c r="H9" s="346"/>
    </row>
    <row r="10" spans="1:8" ht="15.75" customHeight="1">
      <c r="A10" s="225" t="s">
        <v>492</v>
      </c>
      <c r="B10" s="21">
        <v>236985</v>
      </c>
      <c r="C10" s="227" t="s">
        <v>487</v>
      </c>
      <c r="D10" s="21"/>
      <c r="E10" s="346">
        <v>236985</v>
      </c>
      <c r="F10" s="21"/>
      <c r="G10" s="37">
        <f t="shared" si="0"/>
        <v>236985</v>
      </c>
      <c r="H10" s="346"/>
    </row>
    <row r="11" spans="1:8" ht="15.75" customHeight="1">
      <c r="A11" s="226" t="s">
        <v>490</v>
      </c>
      <c r="B11" s="21">
        <v>254000</v>
      </c>
      <c r="C11" s="227" t="s">
        <v>487</v>
      </c>
      <c r="D11" s="21"/>
      <c r="E11" s="346">
        <v>254000</v>
      </c>
      <c r="F11" s="21"/>
      <c r="G11" s="37">
        <f t="shared" si="0"/>
        <v>254000</v>
      </c>
      <c r="H11" s="346"/>
    </row>
    <row r="12" spans="1:8" ht="15.75" customHeight="1">
      <c r="A12" s="225" t="s">
        <v>491</v>
      </c>
      <c r="B12" s="21">
        <v>300000</v>
      </c>
      <c r="C12" s="227" t="s">
        <v>487</v>
      </c>
      <c r="D12" s="21"/>
      <c r="E12" s="346">
        <v>254000</v>
      </c>
      <c r="F12" s="21">
        <v>46000</v>
      </c>
      <c r="G12" s="37">
        <f t="shared" si="0"/>
        <v>300000</v>
      </c>
      <c r="H12" s="346"/>
    </row>
    <row r="13" spans="1:8" ht="15.75" customHeight="1">
      <c r="A13" s="349" t="s">
        <v>489</v>
      </c>
      <c r="B13" s="21">
        <v>3000000</v>
      </c>
      <c r="C13" s="227" t="s">
        <v>487</v>
      </c>
      <c r="D13" s="21"/>
      <c r="E13" s="346">
        <v>1906000</v>
      </c>
      <c r="F13" s="21">
        <v>1094000</v>
      </c>
      <c r="G13" s="37">
        <f t="shared" si="0"/>
        <v>3000000</v>
      </c>
      <c r="H13" s="346"/>
    </row>
    <row r="14" spans="1:8" ht="21.75" customHeight="1">
      <c r="A14" s="350" t="s">
        <v>496</v>
      </c>
      <c r="B14" s="22">
        <v>700000</v>
      </c>
      <c r="C14" s="228" t="s">
        <v>487</v>
      </c>
      <c r="D14" s="22"/>
      <c r="E14" s="346"/>
      <c r="F14" s="22">
        <v>700000</v>
      </c>
      <c r="G14" s="37">
        <f t="shared" si="0"/>
        <v>700000</v>
      </c>
      <c r="H14" s="346"/>
    </row>
    <row r="15" spans="1:8" ht="21.75" customHeight="1" thickBot="1">
      <c r="A15" s="354" t="s">
        <v>497</v>
      </c>
      <c r="B15" s="351">
        <v>262000</v>
      </c>
      <c r="C15" s="352" t="s">
        <v>487</v>
      </c>
      <c r="D15" s="351"/>
      <c r="E15" s="346"/>
      <c r="F15" s="351">
        <v>262000</v>
      </c>
      <c r="G15" s="353">
        <f t="shared" si="0"/>
        <v>262000</v>
      </c>
      <c r="H15" s="346"/>
    </row>
    <row r="16" spans="1:8" s="40" customFormat="1" ht="18" customHeight="1" thickBot="1">
      <c r="A16" s="73" t="s">
        <v>46</v>
      </c>
      <c r="B16" s="39">
        <f>SUM(B5:B14)</f>
        <v>71673974</v>
      </c>
      <c r="C16" s="56"/>
      <c r="D16" s="39">
        <f>SUM(D5:D14)</f>
        <v>2810900</v>
      </c>
      <c r="E16" s="39">
        <f>SUM(E5:E15)</f>
        <v>69591937</v>
      </c>
      <c r="F16" s="39">
        <f>SUM(F5:F15)</f>
        <v>-4602110</v>
      </c>
      <c r="G16" s="39">
        <f>SUM(G5:G15)</f>
        <v>64989827</v>
      </c>
      <c r="H16" s="347"/>
    </row>
    <row r="17" ht="12.75">
      <c r="H17" s="346"/>
    </row>
    <row r="18" ht="12.75">
      <c r="H18" s="346"/>
    </row>
  </sheetData>
  <sheetProtection/>
  <mergeCells count="1"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&amp;L1/2018. (II.15.) sz. rendelet&amp;R&amp;"Times New Roman CE,Félkövér dőlt"&amp;11 3.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 topLeftCell="A1">
      <selection activeCell="C21" sqref="C21"/>
    </sheetView>
  </sheetViews>
  <sheetFormatPr defaultColWidth="9.25390625" defaultRowHeight="12.75"/>
  <cols>
    <col min="1" max="1" width="54.25390625" style="28" customWidth="1"/>
    <col min="2" max="2" width="15.75390625" style="27" customWidth="1"/>
    <col min="3" max="3" width="16.25390625" style="27" customWidth="1"/>
    <col min="4" max="5" width="18.00390625" style="27" customWidth="1"/>
    <col min="6" max="6" width="16.75390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25390625" style="27" customWidth="1"/>
  </cols>
  <sheetData>
    <row r="1" spans="1:7" ht="24.75" customHeight="1">
      <c r="A1" s="377" t="s">
        <v>1</v>
      </c>
      <c r="B1" s="377"/>
      <c r="C1" s="377"/>
      <c r="D1" s="377"/>
      <c r="E1" s="377"/>
      <c r="F1" s="377"/>
      <c r="G1" s="377"/>
    </row>
    <row r="2" spans="1:7" ht="23.25" customHeight="1" thickBot="1">
      <c r="A2" s="70"/>
      <c r="B2" s="36"/>
      <c r="C2" s="36"/>
      <c r="D2" s="36"/>
      <c r="E2" s="36"/>
      <c r="F2" s="36"/>
      <c r="G2" s="31">
        <f>'3.sz.mell.'!G2</f>
        <v>0</v>
      </c>
    </row>
    <row r="3" spans="1:7" s="29" customFormat="1" ht="48.75" customHeight="1" thickBot="1">
      <c r="A3" s="71" t="s">
        <v>50</v>
      </c>
      <c r="B3" s="72" t="s">
        <v>48</v>
      </c>
      <c r="C3" s="72" t="s">
        <v>49</v>
      </c>
      <c r="D3" s="72" t="str">
        <f>+'3.sz.mell.'!D3</f>
        <v>Felhasználás   2016. XII. 31-ig</v>
      </c>
      <c r="E3" s="251" t="s">
        <v>501</v>
      </c>
      <c r="F3" s="249" t="s">
        <v>502</v>
      </c>
      <c r="G3" s="32" t="str">
        <f>+CONCATENATE("Módosítás utáni",CHAR(10),LEFT(ÖSSZEFÜGGÉSEK!A6,4),"")</f>
        <v>Módosítás utáni
2017</v>
      </c>
    </row>
    <row r="4" spans="1:7" s="36" customFormat="1" ht="15" customHeight="1" thickBot="1">
      <c r="A4" s="33" t="s">
        <v>377</v>
      </c>
      <c r="B4" s="34" t="s">
        <v>378</v>
      </c>
      <c r="C4" s="34" t="s">
        <v>379</v>
      </c>
      <c r="D4" s="34" t="s">
        <v>381</v>
      </c>
      <c r="E4" s="34" t="s">
        <v>380</v>
      </c>
      <c r="F4" s="34" t="s">
        <v>382</v>
      </c>
      <c r="G4" s="35" t="s">
        <v>430</v>
      </c>
    </row>
    <row r="5" spans="1:7" ht="15.75" customHeight="1">
      <c r="A5" s="41" t="s">
        <v>489</v>
      </c>
      <c r="B5" s="42">
        <v>1710762</v>
      </c>
      <c r="C5" s="229" t="s">
        <v>487</v>
      </c>
      <c r="D5" s="42">
        <v>0</v>
      </c>
      <c r="E5" s="42">
        <v>1510762</v>
      </c>
      <c r="F5" s="42">
        <v>200000</v>
      </c>
      <c r="G5" s="43">
        <f aca="true" t="shared" si="0" ref="G5:G13">E5+F5</f>
        <v>1710762</v>
      </c>
    </row>
    <row r="6" spans="1:7" ht="15.75" customHeight="1">
      <c r="A6" s="41" t="s">
        <v>498</v>
      </c>
      <c r="B6" s="355">
        <v>1252972</v>
      </c>
      <c r="C6" s="356" t="s">
        <v>487</v>
      </c>
      <c r="D6" s="355"/>
      <c r="E6" s="357"/>
      <c r="F6" s="355">
        <v>1252972</v>
      </c>
      <c r="G6" s="43">
        <f t="shared" si="0"/>
        <v>1252972</v>
      </c>
    </row>
    <row r="7" spans="1:7" ht="15.75" customHeight="1">
      <c r="A7" s="41" t="s">
        <v>499</v>
      </c>
      <c r="B7" s="355">
        <v>100000</v>
      </c>
      <c r="C7" s="356" t="s">
        <v>487</v>
      </c>
      <c r="D7" s="355"/>
      <c r="E7" s="357"/>
      <c r="F7" s="355">
        <v>100000</v>
      </c>
      <c r="G7" s="43">
        <f t="shared" si="0"/>
        <v>100000</v>
      </c>
    </row>
    <row r="8" spans="1:7" ht="15.75" customHeight="1">
      <c r="A8" s="354" t="s">
        <v>500</v>
      </c>
      <c r="B8" s="351">
        <v>262000</v>
      </c>
      <c r="C8" s="352" t="s">
        <v>487</v>
      </c>
      <c r="D8" s="351"/>
      <c r="E8" s="346"/>
      <c r="F8" s="351">
        <v>262000</v>
      </c>
      <c r="G8" s="358">
        <f t="shared" si="0"/>
        <v>262000</v>
      </c>
    </row>
    <row r="9" spans="1:7" ht="15.75" customHeight="1">
      <c r="A9" s="41"/>
      <c r="B9" s="42"/>
      <c r="C9" s="229"/>
      <c r="D9" s="42"/>
      <c r="E9" s="42"/>
      <c r="F9" s="42"/>
      <c r="G9" s="43">
        <f t="shared" si="0"/>
        <v>0</v>
      </c>
    </row>
    <row r="10" spans="1:7" ht="15.75" customHeight="1">
      <c r="A10" s="41"/>
      <c r="B10" s="42"/>
      <c r="C10" s="229"/>
      <c r="D10" s="42"/>
      <c r="E10" s="42"/>
      <c r="F10" s="42"/>
      <c r="G10" s="43">
        <f t="shared" si="0"/>
        <v>0</v>
      </c>
    </row>
    <row r="11" spans="1:7" ht="15.75" customHeight="1">
      <c r="A11" s="41"/>
      <c r="B11" s="42"/>
      <c r="C11" s="229"/>
      <c r="D11" s="42"/>
      <c r="E11" s="42"/>
      <c r="F11" s="42"/>
      <c r="G11" s="43">
        <f t="shared" si="0"/>
        <v>0</v>
      </c>
    </row>
    <row r="12" spans="1:7" ht="15.75" customHeight="1">
      <c r="A12" s="41"/>
      <c r="B12" s="42"/>
      <c r="C12" s="229"/>
      <c r="D12" s="42"/>
      <c r="E12" s="42"/>
      <c r="F12" s="42"/>
      <c r="G12" s="43">
        <f t="shared" si="0"/>
        <v>0</v>
      </c>
    </row>
    <row r="13" spans="1:7" ht="15.75" customHeight="1" thickBot="1">
      <c r="A13" s="44"/>
      <c r="B13" s="45"/>
      <c r="C13" s="230"/>
      <c r="D13" s="45"/>
      <c r="E13" s="45"/>
      <c r="F13" s="45"/>
      <c r="G13" s="46">
        <f t="shared" si="0"/>
        <v>0</v>
      </c>
    </row>
    <row r="14" spans="1:7" s="40" customFormat="1" ht="18" customHeight="1" thickBot="1">
      <c r="A14" s="73" t="s">
        <v>46</v>
      </c>
      <c r="B14" s="74">
        <f>SUM(B5:B13)</f>
        <v>3325734</v>
      </c>
      <c r="C14" s="57"/>
      <c r="D14" s="74">
        <f>SUM(D5:D13)</f>
        <v>0</v>
      </c>
      <c r="E14" s="74">
        <f>SUM(E5:E13)</f>
        <v>1510762</v>
      </c>
      <c r="F14" s="74">
        <f>SUM(F5:F13)</f>
        <v>1814972</v>
      </c>
      <c r="G14" s="47">
        <f>SUM(G5:G13)</f>
        <v>3325734</v>
      </c>
    </row>
  </sheetData>
  <sheetProtection/>
  <mergeCells count="1">
    <mergeCell ref="A1:G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&amp;L1/2018. (II.15.) sz. rendelet&amp;R&amp;"Times New Roman CE,Félkövér dőlt"&amp;11 4. melléklet&amp;"Times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Éva</cp:lastModifiedBy>
  <cp:lastPrinted>2018-03-07T09:12:21Z</cp:lastPrinted>
  <dcterms:created xsi:type="dcterms:W3CDTF">1999-10-30T10:30:45Z</dcterms:created>
  <dcterms:modified xsi:type="dcterms:W3CDTF">2018-03-07T09:12:32Z</dcterms:modified>
  <cp:category/>
  <cp:version/>
  <cp:contentType/>
  <cp:contentStatus/>
</cp:coreProperties>
</file>