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11mell" sheetId="1" r:id="rId1"/>
  </sheets>
  <calcPr calcId="145621"/>
</workbook>
</file>

<file path=xl/calcChain.xml><?xml version="1.0" encoding="utf-8"?>
<calcChain xmlns="http://schemas.openxmlformats.org/spreadsheetml/2006/main">
  <c r="N25" i="1" l="1"/>
  <c r="M25" i="1"/>
  <c r="L25" i="1"/>
  <c r="K25" i="1"/>
  <c r="J25" i="1"/>
  <c r="I25" i="1"/>
  <c r="H25" i="1"/>
  <c r="G25" i="1"/>
  <c r="F25" i="1"/>
  <c r="E25" i="1"/>
  <c r="D25" i="1"/>
  <c r="C25" i="1"/>
  <c r="O25" i="1" s="1"/>
  <c r="O24" i="1"/>
  <c r="O23" i="1"/>
  <c r="O22" i="1"/>
  <c r="J22" i="1"/>
  <c r="N21" i="1"/>
  <c r="L21" i="1"/>
  <c r="F21" i="1"/>
  <c r="E21" i="1"/>
  <c r="O21" i="1" s="1"/>
  <c r="N20" i="1"/>
  <c r="M20" i="1"/>
  <c r="L20" i="1"/>
  <c r="K20" i="1"/>
  <c r="J20" i="1"/>
  <c r="I20" i="1"/>
  <c r="H20" i="1"/>
  <c r="G20" i="1"/>
  <c r="F20" i="1"/>
  <c r="E20" i="1"/>
  <c r="D20" i="1"/>
  <c r="C20" i="1"/>
  <c r="O20" i="1" s="1"/>
  <c r="N19" i="1"/>
  <c r="M19" i="1"/>
  <c r="L19" i="1"/>
  <c r="K19" i="1"/>
  <c r="J19" i="1"/>
  <c r="I19" i="1"/>
  <c r="H19" i="1"/>
  <c r="G19" i="1"/>
  <c r="F19" i="1"/>
  <c r="E19" i="1"/>
  <c r="D19" i="1"/>
  <c r="C19" i="1"/>
  <c r="O19" i="1" s="1"/>
  <c r="N18" i="1"/>
  <c r="M18" i="1"/>
  <c r="L18" i="1"/>
  <c r="K18" i="1"/>
  <c r="J18" i="1"/>
  <c r="I18" i="1"/>
  <c r="H18" i="1"/>
  <c r="G18" i="1"/>
  <c r="F18" i="1"/>
  <c r="E18" i="1"/>
  <c r="D18" i="1"/>
  <c r="C18" i="1"/>
  <c r="O18" i="1" s="1"/>
  <c r="N17" i="1"/>
  <c r="N26" i="1" s="1"/>
  <c r="M17" i="1"/>
  <c r="M26" i="1" s="1"/>
  <c r="L17" i="1"/>
  <c r="L26" i="1" s="1"/>
  <c r="K17" i="1"/>
  <c r="K26" i="1" s="1"/>
  <c r="J17" i="1"/>
  <c r="J26" i="1" s="1"/>
  <c r="I17" i="1"/>
  <c r="I26" i="1" s="1"/>
  <c r="H17" i="1"/>
  <c r="H26" i="1" s="1"/>
  <c r="G17" i="1"/>
  <c r="G26" i="1" s="1"/>
  <c r="F17" i="1"/>
  <c r="F26" i="1" s="1"/>
  <c r="E17" i="1"/>
  <c r="E26" i="1" s="1"/>
  <c r="D17" i="1"/>
  <c r="D26" i="1" s="1"/>
  <c r="C17" i="1"/>
  <c r="C26" i="1" s="1"/>
  <c r="O26" i="1" s="1"/>
  <c r="M14" i="1"/>
  <c r="C14" i="1"/>
  <c r="O14" i="1" s="1"/>
  <c r="O13" i="1"/>
  <c r="K12" i="1"/>
  <c r="O12" i="1" s="1"/>
  <c r="O11" i="1"/>
  <c r="M10" i="1"/>
  <c r="L10" i="1"/>
  <c r="K10" i="1"/>
  <c r="J10" i="1"/>
  <c r="I10" i="1"/>
  <c r="H10" i="1"/>
  <c r="G10" i="1"/>
  <c r="F10" i="1"/>
  <c r="E10" i="1"/>
  <c r="D10" i="1"/>
  <c r="C10" i="1"/>
  <c r="O10" i="1" s="1"/>
  <c r="N9" i="1"/>
  <c r="M9" i="1"/>
  <c r="J9" i="1"/>
  <c r="I9" i="1"/>
  <c r="H9" i="1"/>
  <c r="F9" i="1"/>
  <c r="D9" i="1"/>
  <c r="C9" i="1"/>
  <c r="O9" i="1" s="1"/>
  <c r="M8" i="1"/>
  <c r="K8" i="1"/>
  <c r="O8" i="1" s="1"/>
  <c r="N7" i="1"/>
  <c r="N15" i="1" s="1"/>
  <c r="N27" i="1" s="1"/>
  <c r="M7" i="1"/>
  <c r="M15" i="1" s="1"/>
  <c r="M27" i="1" s="1"/>
  <c r="L7" i="1"/>
  <c r="L15" i="1" s="1"/>
  <c r="L27" i="1" s="1"/>
  <c r="K7" i="1"/>
  <c r="K15" i="1" s="1"/>
  <c r="K27" i="1" s="1"/>
  <c r="J7" i="1"/>
  <c r="J15" i="1" s="1"/>
  <c r="J27" i="1" s="1"/>
  <c r="I7" i="1"/>
  <c r="I15" i="1" s="1"/>
  <c r="I27" i="1" s="1"/>
  <c r="H7" i="1"/>
  <c r="H15" i="1" s="1"/>
  <c r="H27" i="1" s="1"/>
  <c r="G7" i="1"/>
  <c r="G15" i="1" s="1"/>
  <c r="G27" i="1" s="1"/>
  <c r="F7" i="1"/>
  <c r="F15" i="1" s="1"/>
  <c r="F27" i="1" s="1"/>
  <c r="E7" i="1"/>
  <c r="E15" i="1" s="1"/>
  <c r="E27" i="1" s="1"/>
  <c r="D7" i="1"/>
  <c r="O7" i="1" s="1"/>
  <c r="C6" i="1"/>
  <c r="C15" i="1" s="1"/>
  <c r="C27" i="1" l="1"/>
  <c r="D15" i="1"/>
  <c r="D27" i="1" s="1"/>
  <c r="O17" i="1"/>
  <c r="O6" i="1"/>
  <c r="O15" i="1" l="1"/>
  <c r="O27" i="1" s="1"/>
</calcChain>
</file>

<file path=xl/sharedStrings.xml><?xml version="1.0" encoding="utf-8"?>
<sst xmlns="http://schemas.openxmlformats.org/spreadsheetml/2006/main" count="77" uniqueCount="77">
  <si>
    <t>ezer forint</t>
  </si>
  <si>
    <t>Sor-szám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</si>
  <si>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</si>
  <si>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</si>
  <si>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</si>
  <si>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</si>
  <si>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</si>
  <si>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</si>
  <si>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</si>
  <si>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</si>
  <si>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</si>
  <si>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</si>
  <si>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</si>
  <si>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</si>
  <si>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</si>
  <si>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</si>
  <si>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</si>
  <si>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</si>
  <si>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</si>
  <si>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</si>
  <si>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</si>
  <si>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</si>
  <si>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</si>
  <si>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</si>
  <si>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</si>
  <si>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</si>
  <si>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</si>
  <si>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</si>
  <si>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</si>
  <si>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</si>
  <si>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</si>
  <si>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1.</t>
  </si>
  <si>
    <t>Bevételek</t>
  </si>
  <si>
    <t>2.</t>
  </si>
  <si>
    <t>Önkormányzatok működési támogatásai</t>
  </si>
  <si>
    <t>3.</t>
  </si>
  <si>
    <t>Működési célú támogatások ÁH-on belül</t>
  </si>
  <si>
    <t>4.</t>
  </si>
  <si>
    <t>Felhalmozási célú támogatások ÁH-on belül</t>
  </si>
  <si>
    <t>5.</t>
  </si>
  <si>
    <t>Közhatalmi bevételek</t>
  </si>
  <si>
    <t>6.</t>
  </si>
  <si>
    <t>Működési bevételek</t>
  </si>
  <si>
    <t>7.</t>
  </si>
  <si>
    <t>Felhalmozási bevételek</t>
  </si>
  <si>
    <t>8.</t>
  </si>
  <si>
    <t>Működési célú átvett pénzeszközök</t>
  </si>
  <si>
    <t>9.</t>
  </si>
  <si>
    <t>Felhalmozási célú átvett pénzeszközök</t>
  </si>
  <si>
    <t>10.</t>
  </si>
  <si>
    <t>Finanszírozási bevételek</t>
  </si>
  <si>
    <t>11.</t>
  </si>
  <si>
    <t>Bevételek összesen:</t>
  </si>
  <si>
    <t>12.</t>
  </si>
  <si>
    <t>Kiadások</t>
  </si>
  <si>
    <t>13.</t>
  </si>
  <si>
    <t>Személyi juttatások</t>
  </si>
  <si>
    <t>14.</t>
  </si>
  <si>
    <t>Munkaadókat terhelő járulékok és szociális hozzájárulási adó</t>
  </si>
  <si>
    <t>15.</t>
  </si>
  <si>
    <t>Dologi  kiadások</t>
  </si>
  <si>
    <t>16.</t>
  </si>
  <si>
    <t>Ellátottak pénzbeli juttatásai</t>
  </si>
  <si>
    <t>17.</t>
  </si>
  <si>
    <t xml:space="preserve"> Egyéb működési célú kiadások</t>
  </si>
  <si>
    <t>18.</t>
  </si>
  <si>
    <t>Beruházások</t>
  </si>
  <si>
    <t>19.</t>
  </si>
  <si>
    <t>Felújítások</t>
  </si>
  <si>
    <t>20.</t>
  </si>
  <si>
    <t>Egyéb felhalmozási kiadások</t>
  </si>
  <si>
    <t>21.</t>
  </si>
  <si>
    <t>Finanszírozási kiadások</t>
  </si>
  <si>
    <t>22.</t>
  </si>
  <si>
    <t>Kiadások összesen:</t>
  </si>
  <si>
    <t>23.</t>
  </si>
  <si>
    <t>Egyenleg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</si>
</sst>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12" x14ac:knownFonts="1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b/>
      <i/>
      <sz val="9"/>
      <name val="Times New Roman CE"/>
      <charset val="238"/>
    </font>
    <font>
      <b/>
      <sz val="8"/>
      <name val="Times New Roman CE"/>
      <charset val="238"/>
    </font>
    <font>
      <sz val="10"/>
      <name val="Times New Roman CE"/>
      <charset val="238"/>
    </font>
    <font>
      <b/>
      <sz val="11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8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8" fillId="0" borderId="0"/>
  </cellStyleXfs>
  <cellXfs count="46">
    <xf numFmtId="0" fontId="0" fillId="0" borderId="0" xfId="0"/>
    <xf numFmtId="0" fontId="1" fillId="0" borderId="0" xfId="1" applyFont="1" applyFill="1" applyProtection="1">
      <protection locked="0"/>
    </xf>
    <xf numFmtId="0" fontId="1" fillId="0" borderId="0" xfId="1" applyFont="1" applyFill="1" applyProtection="1"/>
    <xf numFmtId="0" fontId="3" fillId="0" borderId="0" xfId="0" applyFont="1" applyFill="1" applyBorder="1" applyAlignment="1" applyProtection="1"/>
    <xf numFmtId="0" fontId="4" fillId="0" borderId="1" xfId="1" applyFont="1" applyFill="1" applyBorder="1" applyAlignment="1" applyProtection="1">
      <alignment horizontal="center" vertical="center" wrapText="1"/>
    </xf>
    <xf numFmtId="0" fontId="4" fillId="0" borderId="2" xfId="1" applyFont="1" applyFill="1" applyBorder="1" applyAlignment="1" applyProtection="1">
      <alignment horizontal="center" vertical="center"/>
    </xf>
    <xf numFmtId="0" fontId="4" fillId="0" borderId="3" xfId="1" applyFont="1" applyFill="1" applyBorder="1" applyAlignment="1" applyProtection="1">
      <alignment horizontal="center" vertical="center"/>
    </xf>
    <xf numFmtId="0" fontId="4" fillId="0" borderId="4" xfId="1" applyFont="1" applyFill="1" applyBorder="1" applyAlignment="1" applyProtection="1">
      <alignment horizontal="center" vertical="center" wrapText="1"/>
    </xf>
    <xf numFmtId="0" fontId="4" fillId="0" borderId="5" xfId="1" applyFont="1" applyFill="1" applyBorder="1" applyAlignment="1" applyProtection="1">
      <alignment horizontal="center" vertical="center"/>
    </xf>
    <xf numFmtId="0" fontId="4" fillId="0" borderId="6" xfId="1" applyFont="1" applyFill="1" applyBorder="1" applyAlignment="1" applyProtection="1">
      <alignment horizontal="center" vertical="center"/>
    </xf>
    <xf numFmtId="0" fontId="4" fillId="0" borderId="7" xfId="1" applyFont="1" applyFill="1" applyBorder="1" applyAlignment="1" applyProtection="1">
      <alignment horizontal="center" vertical="center"/>
    </xf>
    <xf numFmtId="0" fontId="5" fillId="0" borderId="5" xfId="1" applyFont="1" applyFill="1" applyBorder="1" applyAlignment="1" applyProtection="1">
      <alignment horizontal="left" vertical="center" indent="1"/>
    </xf>
    <xf numFmtId="0" fontId="1" fillId="0" borderId="0" xfId="1" applyFont="1" applyFill="1" applyAlignment="1" applyProtection="1">
      <alignment vertical="center"/>
    </xf>
    <xf numFmtId="0" fontId="5" fillId="0" borderId="11" xfId="1" applyFont="1" applyFill="1" applyBorder="1" applyAlignment="1" applyProtection="1">
      <alignment horizontal="left" vertical="center" indent="1"/>
    </xf>
    <xf numFmtId="0" fontId="5" fillId="0" borderId="12" xfId="1" applyFont="1" applyFill="1" applyBorder="1" applyAlignment="1" applyProtection="1">
      <alignment horizontal="left" vertical="center" wrapText="1" indent="1"/>
    </xf>
    <xf numFmtId="164" fontId="5" fillId="0" borderId="12" xfId="1" applyNumberFormat="1" applyFont="1" applyFill="1" applyBorder="1" applyAlignment="1" applyProtection="1">
      <alignment vertical="center"/>
      <protection locked="0"/>
    </xf>
    <xf numFmtId="164" fontId="5" fillId="0" borderId="13" xfId="1" applyNumberFormat="1" applyFont="1" applyFill="1" applyBorder="1" applyAlignment="1" applyProtection="1">
      <alignment vertical="center"/>
    </xf>
    <xf numFmtId="0" fontId="5" fillId="0" borderId="14" xfId="1" applyFont="1" applyFill="1" applyBorder="1" applyAlignment="1" applyProtection="1">
      <alignment horizontal="left" vertical="center" indent="1"/>
    </xf>
    <xf numFmtId="0" fontId="5" fillId="0" borderId="15" xfId="1" applyFont="1" applyFill="1" applyBorder="1" applyAlignment="1" applyProtection="1">
      <alignment horizontal="left" vertical="center" wrapText="1" indent="1"/>
    </xf>
    <xf numFmtId="164" fontId="5" fillId="0" borderId="15" xfId="1" applyNumberFormat="1" applyFont="1" applyFill="1" applyBorder="1" applyAlignment="1" applyProtection="1">
      <alignment vertical="center"/>
      <protection locked="0"/>
    </xf>
    <xf numFmtId="164" fontId="5" fillId="0" borderId="16" xfId="1" applyNumberFormat="1" applyFont="1" applyFill="1" applyBorder="1" applyAlignment="1" applyProtection="1">
      <alignment vertical="center"/>
    </xf>
    <xf numFmtId="0" fontId="1" fillId="0" borderId="0" xfId="1" applyFont="1" applyFill="1" applyAlignment="1" applyProtection="1">
      <alignment vertical="center"/>
      <protection locked="0"/>
    </xf>
    <xf numFmtId="0" fontId="5" fillId="0" borderId="17" xfId="1" applyFont="1" applyFill="1" applyBorder="1" applyAlignment="1" applyProtection="1">
      <alignment horizontal="left" vertical="center" wrapText="1" indent="1"/>
    </xf>
    <xf numFmtId="164" fontId="5" fillId="0" borderId="17" xfId="1" applyNumberFormat="1" applyFont="1" applyFill="1" applyBorder="1" applyAlignment="1" applyProtection="1">
      <alignment vertical="center"/>
      <protection locked="0"/>
    </xf>
    <xf numFmtId="164" fontId="5" fillId="0" borderId="18" xfId="1" applyNumberFormat="1" applyFont="1" applyFill="1" applyBorder="1" applyAlignment="1" applyProtection="1">
      <alignment vertical="center"/>
    </xf>
    <xf numFmtId="0" fontId="5" fillId="0" borderId="15" xfId="1" applyFont="1" applyFill="1" applyBorder="1" applyAlignment="1" applyProtection="1">
      <alignment horizontal="left" vertical="center" indent="1"/>
    </xf>
    <xf numFmtId="164" fontId="5" fillId="0" borderId="6" xfId="1" applyNumberFormat="1" applyFont="1" applyFill="1" applyBorder="1" applyProtection="1"/>
    <xf numFmtId="0" fontId="4" fillId="0" borderId="6" xfId="1" applyFont="1" applyFill="1" applyBorder="1" applyAlignment="1" applyProtection="1">
      <alignment horizontal="left" vertical="center" indent="1"/>
    </xf>
    <xf numFmtId="164" fontId="7" fillId="0" borderId="6" xfId="1" applyNumberFormat="1" applyFont="1" applyFill="1" applyBorder="1" applyAlignment="1" applyProtection="1">
      <alignment vertical="center"/>
    </xf>
    <xf numFmtId="164" fontId="7" fillId="0" borderId="7" xfId="1" applyNumberFormat="1" applyFont="1" applyFill="1" applyBorder="1" applyAlignment="1" applyProtection="1">
      <alignment vertical="center"/>
    </xf>
    <xf numFmtId="0" fontId="5" fillId="0" borderId="22" xfId="1" applyFont="1" applyFill="1" applyBorder="1" applyAlignment="1" applyProtection="1">
      <alignment horizontal="left" vertical="center" indent="1"/>
    </xf>
    <xf numFmtId="0" fontId="5" fillId="0" borderId="17" xfId="1" applyFont="1" applyFill="1" applyBorder="1" applyAlignment="1" applyProtection="1">
      <alignment horizontal="left" vertical="center" indent="1"/>
    </xf>
    <xf numFmtId="0" fontId="7" fillId="0" borderId="5" xfId="1" applyFont="1" applyFill="1" applyBorder="1" applyAlignment="1" applyProtection="1">
      <alignment horizontal="left" vertical="center" indent="1"/>
    </xf>
    <xf numFmtId="0" fontId="4" fillId="0" borderId="6" xfId="1" applyFont="1" applyFill="1" applyBorder="1" applyAlignment="1" applyProtection="1">
      <alignment horizontal="left" indent="1"/>
    </xf>
    <xf numFmtId="164" fontId="7" fillId="0" borderId="6" xfId="1" applyNumberFormat="1" applyFont="1" applyFill="1" applyBorder="1" applyProtection="1"/>
    <xf numFmtId="0" fontId="8" fillId="0" borderId="0" xfId="1" applyFont="1" applyFill="1" applyProtection="1"/>
    <xf numFmtId="0" fontId="9" fillId="0" borderId="0" xfId="1" applyFont="1" applyFill="1" applyProtection="1">
      <protection locked="0"/>
    </xf>
    <xf numFmtId="0" fontId="2" fillId="0" borderId="0" xfId="1" applyFont="1" applyFill="1" applyProtection="1">
      <protection locked="0"/>
    </xf>
    <xf numFmtId="0" fontId="2" fillId="0" borderId="0" xfId="1" applyFont="1" applyFill="1" applyAlignment="1" applyProtection="1">
      <alignment horizontal="center" wrapText="1"/>
    </xf>
    <xf numFmtId="0" fontId="2" fillId="0" borderId="0" xfId="1" applyFont="1" applyFill="1" applyAlignment="1" applyProtection="1">
      <alignment horizontal="center"/>
    </xf>
    <xf numFmtId="0" fontId="6" fillId="0" borderId="8" xfId="1" applyFont="1" applyFill="1" applyBorder="1" applyAlignment="1" applyProtection="1">
      <alignment horizontal="left" vertical="center" indent="1"/>
    </xf>
    <xf numFmtId="0" fontId="6" fillId="0" borderId="9" xfId="1" applyFont="1" applyFill="1" applyBorder="1" applyAlignment="1" applyProtection="1">
      <alignment horizontal="left" vertical="center" indent="1"/>
    </xf>
    <xf numFmtId="0" fontId="6" fillId="0" borderId="10" xfId="1" applyFont="1" applyFill="1" applyBorder="1" applyAlignment="1" applyProtection="1">
      <alignment horizontal="left" vertical="center" indent="1"/>
    </xf>
    <xf numFmtId="0" fontId="6" fillId="0" borderId="19" xfId="1" applyFont="1" applyFill="1" applyBorder="1" applyAlignment="1" applyProtection="1">
      <alignment horizontal="left" vertical="center" indent="1"/>
    </xf>
    <xf numFmtId="0" fontId="6" fillId="0" borderId="20" xfId="1" applyFont="1" applyFill="1" applyBorder="1" applyAlignment="1" applyProtection="1">
      <alignment horizontal="left" vertical="center" indent="1"/>
    </xf>
    <xf numFmtId="0" fontId="6" fillId="0" borderId="21" xfId="1" applyFont="1" applyFill="1" applyBorder="1" applyAlignment="1" applyProtection="1">
      <alignment horizontal="left" vertical="center" indent="1"/>
    </xf>
  </cellXfs>
  <cellStyles count="6">
    <cellStyle name="Ezres 2" xfId="2"/>
    <cellStyle name="Hiperhivatkozás" xfId="3"/>
    <cellStyle name="Már látott hiperhivatkozás" xfId="4"/>
    <cellStyle name="Normál" xfId="0" builtinId="0"/>
    <cellStyle name="Normál 2" xfId="5"/>
    <cellStyle name="Normál_SEGEDLETEK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2"/>
  <sheetViews>
    <sheetView tabSelected="1" view="pageLayout" zoomScaleNormal="100" workbookViewId="0">
      <selection sqref="A1:O1"/>
    </sheetView>
  </sheetViews>
  <sheetFormatPr defaultRowHeight="15.75" x14ac:dyDescent="0.25"/>
  <cols>
    <col min="1" max="1" width="5.42578125" style="2" customWidth="1"/>
    <col min="2" max="2" width="26.7109375" style="1" customWidth="1"/>
    <col min="3" max="4" width="7.7109375" style="1" customWidth="1"/>
    <col min="5" max="5" width="8.140625" style="1" customWidth="1"/>
    <col min="6" max="6" width="7.5703125" style="1" customWidth="1"/>
    <col min="7" max="7" width="7.42578125" style="1" customWidth="1"/>
    <col min="8" max="8" width="7.5703125" style="1" customWidth="1"/>
    <col min="9" max="9" width="7" style="1" customWidth="1"/>
    <col min="10" max="14" width="8.140625" style="1" customWidth="1"/>
    <col min="15" max="15" width="10.85546875" style="2" customWidth="1"/>
    <col min="16" max="16384" width="9.140625" style="1"/>
  </cols>
  <sheetData>
    <row r="1" spans="1:16" ht="31.5" customHeight="1" x14ac:dyDescent="0.25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6" ht="12" customHeight="1" thickBot="1" x14ac:dyDescent="0.3">
      <c r="O2" s="3" t="s">
        <v>0</v>
      </c>
      <c r="P2" s="3"/>
    </row>
    <row r="3" spans="1:16" s="2" customFormat="1" ht="29.25" customHeight="1" thickBot="1" x14ac:dyDescent="0.3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6" t="s">
        <v>15</v>
      </c>
    </row>
    <row r="4" spans="1:16" s="2" customFormat="1" ht="29.25" customHeight="1" thickBot="1" x14ac:dyDescent="0.3">
      <c r="A4" s="7" t="s">
        <v>16</v>
      </c>
      <c r="B4" s="8" t="s">
        <v>17</v>
      </c>
      <c r="C4" s="9" t="s">
        <v>18</v>
      </c>
      <c r="D4" s="9" t="s">
        <v>19</v>
      </c>
      <c r="E4" s="9" t="s">
        <v>20</v>
      </c>
      <c r="F4" s="9" t="s">
        <v>21</v>
      </c>
      <c r="G4" s="9" t="s">
        <v>22</v>
      </c>
      <c r="H4" s="9" t="s">
        <v>23</v>
      </c>
      <c r="I4" s="9" t="s">
        <v>24</v>
      </c>
      <c r="J4" s="9" t="s">
        <v>25</v>
      </c>
      <c r="K4" s="9" t="s">
        <v>26</v>
      </c>
      <c r="L4" s="9" t="s">
        <v>27</v>
      </c>
      <c r="M4" s="9" t="s">
        <v>28</v>
      </c>
      <c r="N4" s="9" t="s">
        <v>29</v>
      </c>
      <c r="O4" s="10" t="s">
        <v>30</v>
      </c>
    </row>
    <row r="5" spans="1:16" s="12" customFormat="1" ht="15" customHeight="1" thickBot="1" x14ac:dyDescent="0.3">
      <c r="A5" s="11" t="s">
        <v>31</v>
      </c>
      <c r="B5" s="40" t="s">
        <v>32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2"/>
    </row>
    <row r="6" spans="1:16" s="12" customFormat="1" ht="22.5" x14ac:dyDescent="0.25">
      <c r="A6" s="13" t="s">
        <v>33</v>
      </c>
      <c r="B6" s="14" t="s">
        <v>34</v>
      </c>
      <c r="C6" s="15">
        <f>53606/12</f>
        <v>4467.166666666667</v>
      </c>
      <c r="D6" s="15">
        <v>4467</v>
      </c>
      <c r="E6" s="15">
        <v>4467</v>
      </c>
      <c r="F6" s="15">
        <v>4467</v>
      </c>
      <c r="G6" s="15">
        <v>4467</v>
      </c>
      <c r="H6" s="15">
        <v>4467</v>
      </c>
      <c r="I6" s="15">
        <v>4467</v>
      </c>
      <c r="J6" s="15">
        <v>4467</v>
      </c>
      <c r="K6" s="15">
        <v>4467</v>
      </c>
      <c r="L6" s="15">
        <v>4467</v>
      </c>
      <c r="M6" s="15">
        <v>4467</v>
      </c>
      <c r="N6" s="15">
        <v>4469</v>
      </c>
      <c r="O6" s="16">
        <f>SUM(C6:N6)</f>
        <v>53606.166666666672</v>
      </c>
    </row>
    <row r="7" spans="1:16" s="21" customFormat="1" ht="22.5" x14ac:dyDescent="0.25">
      <c r="A7" s="17" t="s">
        <v>35</v>
      </c>
      <c r="B7" s="18" t="s">
        <v>36</v>
      </c>
      <c r="C7" s="19">
        <v>14000</v>
      </c>
      <c r="D7" s="19">
        <f>21671-14000</f>
        <v>7671</v>
      </c>
      <c r="E7" s="19">
        <f>(73582-21671)/10</f>
        <v>5191.1000000000004</v>
      </c>
      <c r="F7" s="19">
        <f t="shared" ref="F7:M7" si="0">(73582-21671)/10</f>
        <v>5191.1000000000004</v>
      </c>
      <c r="G7" s="19">
        <f t="shared" si="0"/>
        <v>5191.1000000000004</v>
      </c>
      <c r="H7" s="19">
        <f t="shared" si="0"/>
        <v>5191.1000000000004</v>
      </c>
      <c r="I7" s="19">
        <f t="shared" si="0"/>
        <v>5191.1000000000004</v>
      </c>
      <c r="J7" s="19">
        <f t="shared" si="0"/>
        <v>5191.1000000000004</v>
      </c>
      <c r="K7" s="19">
        <f t="shared" si="0"/>
        <v>5191.1000000000004</v>
      </c>
      <c r="L7" s="19">
        <f t="shared" si="0"/>
        <v>5191.1000000000004</v>
      </c>
      <c r="M7" s="19">
        <f t="shared" si="0"/>
        <v>5191.1000000000004</v>
      </c>
      <c r="N7" s="19">
        <f>75000-68391</f>
        <v>6609</v>
      </c>
      <c r="O7" s="20">
        <f t="shared" ref="O7:O26" si="1">SUM(C7:N7)</f>
        <v>74999.899999999994</v>
      </c>
    </row>
    <row r="8" spans="1:16" s="21" customFormat="1" ht="22.5" x14ac:dyDescent="0.25">
      <c r="A8" s="17" t="s">
        <v>37</v>
      </c>
      <c r="B8" s="22" t="s">
        <v>38</v>
      </c>
      <c r="C8" s="23"/>
      <c r="D8" s="19"/>
      <c r="E8" s="19">
        <v>52096</v>
      </c>
      <c r="F8" s="19"/>
      <c r="G8" s="19"/>
      <c r="H8" s="19">
        <v>10357</v>
      </c>
      <c r="I8" s="23"/>
      <c r="J8" s="23"/>
      <c r="K8" s="23">
        <f>30000-7999</f>
        <v>22001</v>
      </c>
      <c r="L8" s="23">
        <v>7999</v>
      </c>
      <c r="M8" s="23">
        <f>100457-92453</f>
        <v>8004</v>
      </c>
      <c r="N8" s="23"/>
      <c r="O8" s="24">
        <f t="shared" si="1"/>
        <v>100457</v>
      </c>
    </row>
    <row r="9" spans="1:16" s="21" customFormat="1" ht="14.1" customHeight="1" x14ac:dyDescent="0.25">
      <c r="A9" s="17" t="s">
        <v>39</v>
      </c>
      <c r="B9" s="25" t="s">
        <v>40</v>
      </c>
      <c r="C9" s="19">
        <f>3590/10</f>
        <v>359</v>
      </c>
      <c r="D9" s="19">
        <f>3590/10</f>
        <v>359</v>
      </c>
      <c r="E9" s="19">
        <v>4000</v>
      </c>
      <c r="F9" s="19">
        <f>3590/10</f>
        <v>359</v>
      </c>
      <c r="G9" s="19">
        <v>1200</v>
      </c>
      <c r="H9" s="19">
        <f>14050-12913</f>
        <v>1137</v>
      </c>
      <c r="I9" s="19">
        <f>3590/10</f>
        <v>359</v>
      </c>
      <c r="J9" s="19">
        <f>3590/10-49</f>
        <v>310</v>
      </c>
      <c r="K9" s="19">
        <v>4000</v>
      </c>
      <c r="L9" s="19">
        <v>1200</v>
      </c>
      <c r="M9" s="19">
        <f>3590/10</f>
        <v>359</v>
      </c>
      <c r="N9" s="19">
        <f>3590/10</f>
        <v>359</v>
      </c>
      <c r="O9" s="20">
        <f t="shared" si="1"/>
        <v>14001</v>
      </c>
    </row>
    <row r="10" spans="1:16" s="21" customFormat="1" ht="14.1" customHeight="1" x14ac:dyDescent="0.25">
      <c r="A10" s="17" t="s">
        <v>41</v>
      </c>
      <c r="B10" s="25" t="s">
        <v>42</v>
      </c>
      <c r="C10" s="19">
        <f>15390/12</f>
        <v>1282.5</v>
      </c>
      <c r="D10" s="19">
        <f t="shared" ref="D10:M10" si="2">15390/12</f>
        <v>1282.5</v>
      </c>
      <c r="E10" s="19">
        <f t="shared" si="2"/>
        <v>1282.5</v>
      </c>
      <c r="F10" s="19">
        <f t="shared" si="2"/>
        <v>1282.5</v>
      </c>
      <c r="G10" s="19">
        <f t="shared" si="2"/>
        <v>1282.5</v>
      </c>
      <c r="H10" s="19">
        <f>39713-24156</f>
        <v>15557</v>
      </c>
      <c r="I10" s="19">
        <f>15390/12+10048+998</f>
        <v>12328.5</v>
      </c>
      <c r="J10" s="19">
        <f t="shared" si="2"/>
        <v>1282.5</v>
      </c>
      <c r="K10" s="19">
        <f t="shared" si="2"/>
        <v>1282.5</v>
      </c>
      <c r="L10" s="19">
        <f t="shared" si="2"/>
        <v>1282.5</v>
      </c>
      <c r="M10" s="19">
        <f t="shared" si="2"/>
        <v>1282.5</v>
      </c>
      <c r="N10" s="19">
        <v>1285</v>
      </c>
      <c r="O10" s="20">
        <f t="shared" si="1"/>
        <v>40713</v>
      </c>
    </row>
    <row r="11" spans="1:16" s="21" customFormat="1" ht="14.1" customHeight="1" x14ac:dyDescent="0.25">
      <c r="A11" s="17" t="s">
        <v>43</v>
      </c>
      <c r="B11" s="25" t="s">
        <v>44</v>
      </c>
      <c r="C11" s="19"/>
      <c r="D11" s="19"/>
      <c r="E11" s="19"/>
      <c r="F11" s="19"/>
      <c r="G11" s="19"/>
      <c r="H11" s="19"/>
      <c r="I11" s="19">
        <v>1900</v>
      </c>
      <c r="J11" s="19"/>
      <c r="K11" s="19"/>
      <c r="L11" s="19"/>
      <c r="M11" s="19"/>
      <c r="N11" s="19"/>
      <c r="O11" s="20">
        <f t="shared" si="1"/>
        <v>1900</v>
      </c>
    </row>
    <row r="12" spans="1:16" s="21" customFormat="1" ht="14.1" customHeight="1" x14ac:dyDescent="0.25">
      <c r="A12" s="17" t="s">
        <v>45</v>
      </c>
      <c r="B12" s="25" t="s">
        <v>46</v>
      </c>
      <c r="C12" s="19">
        <v>4</v>
      </c>
      <c r="D12" s="19">
        <v>4</v>
      </c>
      <c r="E12" s="19">
        <v>4</v>
      </c>
      <c r="F12" s="19"/>
      <c r="G12" s="19">
        <v>4</v>
      </c>
      <c r="H12" s="19">
        <v>4</v>
      </c>
      <c r="I12" s="19">
        <v>4</v>
      </c>
      <c r="J12" s="19"/>
      <c r="K12" s="19">
        <f>11110-11024</f>
        <v>86</v>
      </c>
      <c r="L12" s="19"/>
      <c r="M12" s="19"/>
      <c r="N12" s="19">
        <v>11000</v>
      </c>
      <c r="O12" s="20">
        <f t="shared" si="1"/>
        <v>11110</v>
      </c>
    </row>
    <row r="13" spans="1:16" s="21" customFormat="1" ht="23.25" thickBot="1" x14ac:dyDescent="0.3">
      <c r="A13" s="17" t="s">
        <v>47</v>
      </c>
      <c r="B13" s="18" t="s">
        <v>48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20">
        <f t="shared" si="1"/>
        <v>0</v>
      </c>
    </row>
    <row r="14" spans="1:16" s="21" customFormat="1" ht="14.1" customHeight="1" thickBot="1" x14ac:dyDescent="0.25">
      <c r="A14" s="17" t="s">
        <v>49</v>
      </c>
      <c r="B14" s="25" t="s">
        <v>50</v>
      </c>
      <c r="C14" s="26">
        <f>37385/12</f>
        <v>3115.4166666666665</v>
      </c>
      <c r="D14" s="26">
        <v>3115</v>
      </c>
      <c r="E14" s="26">
        <v>3115</v>
      </c>
      <c r="F14" s="26">
        <v>3115</v>
      </c>
      <c r="G14" s="26">
        <v>3115</v>
      </c>
      <c r="H14" s="26">
        <v>3115</v>
      </c>
      <c r="I14" s="26">
        <v>3115</v>
      </c>
      <c r="J14" s="26">
        <v>3115</v>
      </c>
      <c r="K14" s="26">
        <v>3115</v>
      </c>
      <c r="L14" s="26">
        <v>3115</v>
      </c>
      <c r="M14" s="26">
        <f>3115+9904</f>
        <v>13019</v>
      </c>
      <c r="N14" s="26">
        <v>3120</v>
      </c>
      <c r="O14" s="20">
        <f>SUM(C14:N14)</f>
        <v>47289.416666666664</v>
      </c>
    </row>
    <row r="15" spans="1:16" s="12" customFormat="1" ht="15.95" customHeight="1" thickBot="1" x14ac:dyDescent="0.3">
      <c r="A15" s="11" t="s">
        <v>51</v>
      </c>
      <c r="B15" s="27" t="s">
        <v>52</v>
      </c>
      <c r="C15" s="28">
        <f>SUM(C6:C14)</f>
        <v>23228.083333333336</v>
      </c>
      <c r="D15" s="28">
        <f t="shared" ref="D15:M15" si="3">SUM(D6:D14)</f>
        <v>16898.5</v>
      </c>
      <c r="E15" s="28">
        <f t="shared" si="3"/>
        <v>70155.600000000006</v>
      </c>
      <c r="F15" s="28">
        <f t="shared" si="3"/>
        <v>14414.6</v>
      </c>
      <c r="G15" s="28">
        <f t="shared" si="3"/>
        <v>15259.6</v>
      </c>
      <c r="H15" s="28">
        <f t="shared" si="3"/>
        <v>39828.1</v>
      </c>
      <c r="I15" s="28">
        <f t="shared" si="3"/>
        <v>27364.6</v>
      </c>
      <c r="J15" s="28">
        <f t="shared" si="3"/>
        <v>14365.6</v>
      </c>
      <c r="K15" s="28">
        <f t="shared" si="3"/>
        <v>40142.6</v>
      </c>
      <c r="L15" s="28">
        <f>SUM(L6:L14)</f>
        <v>23254.6</v>
      </c>
      <c r="M15" s="28">
        <f t="shared" si="3"/>
        <v>32322.6</v>
      </c>
      <c r="N15" s="28">
        <f>SUM(N6:N14)</f>
        <v>26842</v>
      </c>
      <c r="O15" s="29">
        <f>SUM(C15:N15)</f>
        <v>344076.48333333334</v>
      </c>
    </row>
    <row r="16" spans="1:16" s="12" customFormat="1" ht="15" customHeight="1" thickBot="1" x14ac:dyDescent="0.3">
      <c r="A16" s="11" t="s">
        <v>53</v>
      </c>
      <c r="B16" s="43" t="s">
        <v>54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5"/>
    </row>
    <row r="17" spans="1:15" s="21" customFormat="1" ht="14.1" customHeight="1" x14ac:dyDescent="0.25">
      <c r="A17" s="30" t="s">
        <v>55</v>
      </c>
      <c r="B17" s="31" t="s">
        <v>56</v>
      </c>
      <c r="C17" s="23">
        <f>27376/12+3073</f>
        <v>5354.3333333333339</v>
      </c>
      <c r="D17" s="23">
        <f>27376/12+3073+1</f>
        <v>5355.3333333333339</v>
      </c>
      <c r="E17" s="23">
        <f>27376/12+3073</f>
        <v>5354.3333333333339</v>
      </c>
      <c r="F17" s="23">
        <f>(75981-16064)/9</f>
        <v>6657.4444444444443</v>
      </c>
      <c r="G17" s="23">
        <f t="shared" ref="G17:N17" si="4">(75981-16064)/9</f>
        <v>6657.4444444444443</v>
      </c>
      <c r="H17" s="23">
        <f t="shared" si="4"/>
        <v>6657.4444444444443</v>
      </c>
      <c r="I17" s="23">
        <f t="shared" si="4"/>
        <v>6657.4444444444443</v>
      </c>
      <c r="J17" s="23">
        <f t="shared" si="4"/>
        <v>6657.4444444444443</v>
      </c>
      <c r="K17" s="23">
        <f t="shared" si="4"/>
        <v>6657.4444444444443</v>
      </c>
      <c r="L17" s="23">
        <f t="shared" si="4"/>
        <v>6657.4444444444443</v>
      </c>
      <c r="M17" s="23">
        <f t="shared" si="4"/>
        <v>6657.4444444444443</v>
      </c>
      <c r="N17" s="23">
        <f t="shared" si="4"/>
        <v>6657.4444444444443</v>
      </c>
      <c r="O17" s="24">
        <f t="shared" si="1"/>
        <v>75981</v>
      </c>
    </row>
    <row r="18" spans="1:15" s="21" customFormat="1" ht="27" customHeight="1" x14ac:dyDescent="0.25">
      <c r="A18" s="17" t="s">
        <v>57</v>
      </c>
      <c r="B18" s="18" t="s">
        <v>58</v>
      </c>
      <c r="C18" s="19">
        <f>7360/12+415</f>
        <v>1028.3333333333335</v>
      </c>
      <c r="D18" s="19">
        <f>7360/12+415</f>
        <v>1028.3333333333335</v>
      </c>
      <c r="E18" s="19">
        <f>7360/12+415</f>
        <v>1028.3333333333335</v>
      </c>
      <c r="F18" s="19">
        <f>(14106-3085)/9</f>
        <v>1224.5555555555557</v>
      </c>
      <c r="G18" s="19">
        <f t="shared" ref="G18:M18" si="5">(14106-3085)/9</f>
        <v>1224.5555555555557</v>
      </c>
      <c r="H18" s="19">
        <f t="shared" si="5"/>
        <v>1224.5555555555557</v>
      </c>
      <c r="I18" s="19">
        <f t="shared" si="5"/>
        <v>1224.5555555555557</v>
      </c>
      <c r="J18" s="19">
        <f t="shared" si="5"/>
        <v>1224.5555555555557</v>
      </c>
      <c r="K18" s="19">
        <f t="shared" si="5"/>
        <v>1224.5555555555557</v>
      </c>
      <c r="L18" s="19">
        <f t="shared" si="5"/>
        <v>1224.5555555555557</v>
      </c>
      <c r="M18" s="19">
        <f t="shared" si="5"/>
        <v>1224.5555555555557</v>
      </c>
      <c r="N18" s="19">
        <f>(14106-3085)/9+1</f>
        <v>1225.5555555555557</v>
      </c>
      <c r="O18" s="20">
        <f t="shared" si="1"/>
        <v>14107</v>
      </c>
    </row>
    <row r="19" spans="1:15" s="21" customFormat="1" ht="14.1" customHeight="1" x14ac:dyDescent="0.25">
      <c r="A19" s="17" t="s">
        <v>59</v>
      </c>
      <c r="B19" s="25" t="s">
        <v>60</v>
      </c>
      <c r="C19" s="19">
        <f>53699/12</f>
        <v>4474.916666666667</v>
      </c>
      <c r="D19" s="19">
        <f t="shared" ref="D19:N19" si="6">53699/12</f>
        <v>4474.916666666667</v>
      </c>
      <c r="E19" s="19">
        <f t="shared" si="6"/>
        <v>4474.916666666667</v>
      </c>
      <c r="F19" s="19">
        <f t="shared" si="6"/>
        <v>4474.916666666667</v>
      </c>
      <c r="G19" s="19">
        <f t="shared" si="6"/>
        <v>4474.916666666667</v>
      </c>
      <c r="H19" s="19">
        <f t="shared" si="6"/>
        <v>4474.916666666667</v>
      </c>
      <c r="I19" s="19">
        <f t="shared" si="6"/>
        <v>4474.916666666667</v>
      </c>
      <c r="J19" s="19">
        <f>60374-49224</f>
        <v>11150</v>
      </c>
      <c r="K19" s="19">
        <f t="shared" si="6"/>
        <v>4474.916666666667</v>
      </c>
      <c r="L19" s="19">
        <f>53699/12+4086</f>
        <v>8560.9166666666679</v>
      </c>
      <c r="M19" s="19">
        <f t="shared" si="6"/>
        <v>4474.916666666667</v>
      </c>
      <c r="N19" s="19">
        <f t="shared" si="6"/>
        <v>4474.916666666667</v>
      </c>
      <c r="O19" s="20">
        <f t="shared" si="1"/>
        <v>64460.083333333328</v>
      </c>
    </row>
    <row r="20" spans="1:15" s="21" customFormat="1" ht="14.1" customHeight="1" x14ac:dyDescent="0.25">
      <c r="A20" s="17" t="s">
        <v>61</v>
      </c>
      <c r="B20" s="25" t="s">
        <v>62</v>
      </c>
      <c r="C20" s="19">
        <f>4354/12</f>
        <v>362.83333333333331</v>
      </c>
      <c r="D20" s="19">
        <f t="shared" ref="D20:N20" si="7">4354/12</f>
        <v>362.83333333333331</v>
      </c>
      <c r="E20" s="19">
        <f t="shared" si="7"/>
        <v>362.83333333333331</v>
      </c>
      <c r="F20" s="19">
        <f t="shared" si="7"/>
        <v>362.83333333333331</v>
      </c>
      <c r="G20" s="19">
        <f t="shared" si="7"/>
        <v>362.83333333333331</v>
      </c>
      <c r="H20" s="19">
        <f t="shared" si="7"/>
        <v>362.83333333333331</v>
      </c>
      <c r="I20" s="19">
        <f t="shared" si="7"/>
        <v>362.83333333333331</v>
      </c>
      <c r="J20" s="19">
        <f t="shared" si="7"/>
        <v>362.83333333333331</v>
      </c>
      <c r="K20" s="19">
        <f t="shared" si="7"/>
        <v>362.83333333333331</v>
      </c>
      <c r="L20" s="19">
        <f t="shared" si="7"/>
        <v>362.83333333333331</v>
      </c>
      <c r="M20" s="19">
        <f t="shared" si="7"/>
        <v>362.83333333333331</v>
      </c>
      <c r="N20" s="19">
        <f t="shared" si="7"/>
        <v>362.83333333333331</v>
      </c>
      <c r="O20" s="20">
        <f t="shared" si="1"/>
        <v>4354.0000000000009</v>
      </c>
    </row>
    <row r="21" spans="1:15" s="21" customFormat="1" ht="14.1" customHeight="1" x14ac:dyDescent="0.25">
      <c r="A21" s="17" t="s">
        <v>63</v>
      </c>
      <c r="B21" s="25" t="s">
        <v>64</v>
      </c>
      <c r="C21" s="19">
        <v>5900</v>
      </c>
      <c r="D21" s="19">
        <v>7000</v>
      </c>
      <c r="E21" s="19">
        <f>22617-21604</f>
        <v>1013</v>
      </c>
      <c r="F21" s="19">
        <f>(17939-12900)/10</f>
        <v>503.9</v>
      </c>
      <c r="G21" s="19">
        <v>800</v>
      </c>
      <c r="H21" s="19">
        <v>850</v>
      </c>
      <c r="I21" s="19">
        <v>700</v>
      </c>
      <c r="J21" s="19">
        <v>900</v>
      </c>
      <c r="K21" s="19">
        <v>1100</v>
      </c>
      <c r="L21" s="19">
        <f>1150+7026</f>
        <v>8176</v>
      </c>
      <c r="M21" s="19">
        <v>1200</v>
      </c>
      <c r="N21" s="19">
        <f>30500-21117</f>
        <v>9383</v>
      </c>
      <c r="O21" s="20">
        <f t="shared" si="1"/>
        <v>37525.9</v>
      </c>
    </row>
    <row r="22" spans="1:15" s="21" customFormat="1" ht="14.1" customHeight="1" x14ac:dyDescent="0.25">
      <c r="A22" s="17" t="s">
        <v>65</v>
      </c>
      <c r="B22" s="25" t="s">
        <v>66</v>
      </c>
      <c r="C22" s="19"/>
      <c r="D22" s="19"/>
      <c r="E22" s="19">
        <v>31664</v>
      </c>
      <c r="F22" s="19"/>
      <c r="G22" s="19"/>
      <c r="H22" s="19"/>
      <c r="I22" s="19"/>
      <c r="J22" s="19">
        <f>47439-44774</f>
        <v>2665</v>
      </c>
      <c r="K22" s="19">
        <v>10110</v>
      </c>
      <c r="L22" s="19"/>
      <c r="M22" s="19">
        <v>3000</v>
      </c>
      <c r="N22" s="19">
        <v>19775</v>
      </c>
      <c r="O22" s="20">
        <f t="shared" si="1"/>
        <v>67214</v>
      </c>
    </row>
    <row r="23" spans="1:15" s="21" customFormat="1" x14ac:dyDescent="0.25">
      <c r="A23" s="17" t="s">
        <v>67</v>
      </c>
      <c r="B23" s="18" t="s">
        <v>68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>
        <v>21236</v>
      </c>
      <c r="N23" s="19"/>
      <c r="O23" s="20">
        <f t="shared" si="1"/>
        <v>21236</v>
      </c>
    </row>
    <row r="24" spans="1:15" s="21" customFormat="1" ht="14.1" customHeight="1" x14ac:dyDescent="0.25">
      <c r="A24" s="17" t="s">
        <v>69</v>
      </c>
      <c r="B24" s="25" t="s">
        <v>70</v>
      </c>
      <c r="C24" s="19"/>
      <c r="D24" s="19"/>
      <c r="E24" s="19">
        <v>30005</v>
      </c>
      <c r="F24" s="19"/>
      <c r="G24" s="19"/>
      <c r="H24" s="19"/>
      <c r="I24" s="19"/>
      <c r="J24" s="19"/>
      <c r="K24" s="19"/>
      <c r="L24" s="19"/>
      <c r="M24" s="19"/>
      <c r="N24" s="19"/>
      <c r="O24" s="20">
        <f t="shared" si="1"/>
        <v>30005</v>
      </c>
    </row>
    <row r="25" spans="1:15" s="21" customFormat="1" ht="14.1" customHeight="1" thickBot="1" x14ac:dyDescent="0.3">
      <c r="A25" s="17" t="s">
        <v>71</v>
      </c>
      <c r="B25" s="25" t="s">
        <v>72</v>
      </c>
      <c r="C25" s="19">
        <f>(26612+1000)/12</f>
        <v>2301</v>
      </c>
      <c r="D25" s="19">
        <f t="shared" ref="D25:M25" si="8">(26612+1000)/12</f>
        <v>2301</v>
      </c>
      <c r="E25" s="19">
        <f t="shared" si="8"/>
        <v>2301</v>
      </c>
      <c r="F25" s="19">
        <f t="shared" si="8"/>
        <v>2301</v>
      </c>
      <c r="G25" s="19">
        <f t="shared" si="8"/>
        <v>2301</v>
      </c>
      <c r="H25" s="19">
        <f t="shared" si="8"/>
        <v>2301</v>
      </c>
      <c r="I25" s="19">
        <f t="shared" si="8"/>
        <v>2301</v>
      </c>
      <c r="J25" s="19">
        <f t="shared" si="8"/>
        <v>2301</v>
      </c>
      <c r="K25" s="19">
        <f t="shared" si="8"/>
        <v>2301</v>
      </c>
      <c r="L25" s="19">
        <f t="shared" si="8"/>
        <v>2301</v>
      </c>
      <c r="M25" s="19">
        <f t="shared" si="8"/>
        <v>2301</v>
      </c>
      <c r="N25" s="19">
        <f>4782-900</f>
        <v>3882</v>
      </c>
      <c r="O25" s="20">
        <f t="shared" si="1"/>
        <v>29193</v>
      </c>
    </row>
    <row r="26" spans="1:15" s="12" customFormat="1" ht="15.95" customHeight="1" thickBot="1" x14ac:dyDescent="0.3">
      <c r="A26" s="32" t="s">
        <v>73</v>
      </c>
      <c r="B26" s="27" t="s">
        <v>74</v>
      </c>
      <c r="C26" s="28">
        <f t="shared" ref="C26:N26" si="9">SUM(C17:C25)</f>
        <v>19421.416666666672</v>
      </c>
      <c r="D26" s="28">
        <f t="shared" si="9"/>
        <v>20522.416666666672</v>
      </c>
      <c r="E26" s="28">
        <f t="shared" si="9"/>
        <v>76203.416666666672</v>
      </c>
      <c r="F26" s="28">
        <f t="shared" si="9"/>
        <v>15524.650000000001</v>
      </c>
      <c r="G26" s="28">
        <f t="shared" si="9"/>
        <v>15820.750000000002</v>
      </c>
      <c r="H26" s="28">
        <f t="shared" si="9"/>
        <v>15870.750000000002</v>
      </c>
      <c r="I26" s="28">
        <f t="shared" si="9"/>
        <v>15720.750000000002</v>
      </c>
      <c r="J26" s="28">
        <f t="shared" si="9"/>
        <v>25260.833333333332</v>
      </c>
      <c r="K26" s="28">
        <f t="shared" si="9"/>
        <v>26230.75</v>
      </c>
      <c r="L26" s="28">
        <f t="shared" si="9"/>
        <v>27282.75</v>
      </c>
      <c r="M26" s="28">
        <f t="shared" si="9"/>
        <v>40456.75</v>
      </c>
      <c r="N26" s="28">
        <f t="shared" si="9"/>
        <v>45760.75</v>
      </c>
      <c r="O26" s="29">
        <f t="shared" si="1"/>
        <v>344075.9833333334</v>
      </c>
    </row>
    <row r="27" spans="1:15" ht="16.5" thickBot="1" x14ac:dyDescent="0.3">
      <c r="A27" s="32" t="s">
        <v>75</v>
      </c>
      <c r="B27" s="33" t="s">
        <v>76</v>
      </c>
      <c r="C27" s="34">
        <f>C15-C26</f>
        <v>3806.6666666666642</v>
      </c>
      <c r="D27" s="34">
        <f t="shared" ref="D27:O27" si="10">D15-D26</f>
        <v>-3623.9166666666715</v>
      </c>
      <c r="E27" s="34">
        <f t="shared" si="10"/>
        <v>-6047.8166666666657</v>
      </c>
      <c r="F27" s="34">
        <f t="shared" si="10"/>
        <v>-1110.0500000000011</v>
      </c>
      <c r="G27" s="34">
        <f t="shared" si="10"/>
        <v>-561.15000000000146</v>
      </c>
      <c r="H27" s="34">
        <f t="shared" si="10"/>
        <v>23957.35</v>
      </c>
      <c r="I27" s="34">
        <f t="shared" si="10"/>
        <v>11643.849999999997</v>
      </c>
      <c r="J27" s="34">
        <f t="shared" si="10"/>
        <v>-10895.233333333332</v>
      </c>
      <c r="K27" s="34">
        <f t="shared" si="10"/>
        <v>13911.849999999999</v>
      </c>
      <c r="L27" s="34">
        <f t="shared" si="10"/>
        <v>-4028.1500000000015</v>
      </c>
      <c r="M27" s="34">
        <f t="shared" si="10"/>
        <v>-8134.1500000000015</v>
      </c>
      <c r="N27" s="34">
        <f t="shared" si="10"/>
        <v>-18918.75</v>
      </c>
      <c r="O27" s="34">
        <f t="shared" si="10"/>
        <v>0.49999999994179234</v>
      </c>
    </row>
    <row r="28" spans="1:15" x14ac:dyDescent="0.25">
      <c r="A28" s="35"/>
    </row>
    <row r="29" spans="1:15" x14ac:dyDescent="0.25">
      <c r="B29" s="36"/>
      <c r="C29" s="37"/>
      <c r="D29" s="37"/>
      <c r="O29" s="1"/>
    </row>
    <row r="30" spans="1:15" x14ac:dyDescent="0.25">
      <c r="O30" s="1"/>
    </row>
    <row r="31" spans="1:15" x14ac:dyDescent="0.25">
      <c r="O31" s="1"/>
    </row>
    <row r="32" spans="1:15" x14ac:dyDescent="0.25">
      <c r="O32" s="1"/>
    </row>
    <row r="33" spans="1:1" s="1" customFormat="1" x14ac:dyDescent="0.25">
      <c r="A33" s="2"/>
    </row>
    <row r="34" spans="1:1" s="1" customFormat="1" x14ac:dyDescent="0.25">
      <c r="A34" s="2"/>
    </row>
    <row r="35" spans="1:1" s="1" customFormat="1" x14ac:dyDescent="0.25">
      <c r="A35" s="2"/>
    </row>
    <row r="36" spans="1:1" s="1" customFormat="1" x14ac:dyDescent="0.25">
      <c r="A36" s="2"/>
    </row>
    <row r="37" spans="1:1" s="1" customFormat="1" x14ac:dyDescent="0.25">
      <c r="A37" s="2"/>
    </row>
    <row r="38" spans="1:1" s="1" customFormat="1" x14ac:dyDescent="0.25">
      <c r="A38" s="2"/>
    </row>
    <row r="39" spans="1:1" s="1" customFormat="1" x14ac:dyDescent="0.25">
      <c r="A39" s="2"/>
    </row>
    <row r="40" spans="1:1" s="1" customFormat="1" x14ac:dyDescent="0.25">
      <c r="A40" s="2"/>
    </row>
    <row r="41" spans="1:1" s="1" customFormat="1" x14ac:dyDescent="0.25">
      <c r="A41" s="2"/>
    </row>
    <row r="42" spans="1:1" s="1" customFormat="1" x14ac:dyDescent="0.25">
      <c r="A42" s="2"/>
    </row>
    <row r="43" spans="1:1" s="1" customFormat="1" x14ac:dyDescent="0.25">
      <c r="A43" s="2"/>
    </row>
    <row r="44" spans="1:1" s="1" customFormat="1" x14ac:dyDescent="0.25">
      <c r="A44" s="2"/>
    </row>
    <row r="45" spans="1:1" s="1" customFormat="1" x14ac:dyDescent="0.25">
      <c r="A45" s="2"/>
    </row>
    <row r="46" spans="1:1" s="1" customFormat="1" x14ac:dyDescent="0.25">
      <c r="A46" s="2"/>
    </row>
    <row r="47" spans="1:1" s="1" customFormat="1" x14ac:dyDescent="0.25">
      <c r="A47" s="2"/>
    </row>
    <row r="48" spans="1:1" s="1" customFormat="1" x14ac:dyDescent="0.25">
      <c r="A48" s="2"/>
    </row>
    <row r="49" spans="1:1" s="1" customFormat="1" x14ac:dyDescent="0.25">
      <c r="A49" s="2"/>
    </row>
    <row r="50" spans="1:1" s="1" customFormat="1" x14ac:dyDescent="0.25">
      <c r="A50" s="2"/>
    </row>
    <row r="51" spans="1:1" s="1" customFormat="1" x14ac:dyDescent="0.25">
      <c r="A51" s="2"/>
    </row>
    <row r="52" spans="1:1" s="1" customFormat="1" x14ac:dyDescent="0.25">
      <c r="A52" s="2"/>
    </row>
    <row r="53" spans="1:1" s="1" customFormat="1" x14ac:dyDescent="0.25">
      <c r="A53" s="2"/>
    </row>
    <row r="54" spans="1:1" s="1" customFormat="1" x14ac:dyDescent="0.25">
      <c r="A54" s="2"/>
    </row>
    <row r="55" spans="1:1" s="1" customFormat="1" x14ac:dyDescent="0.25">
      <c r="A55" s="2"/>
    </row>
    <row r="56" spans="1:1" s="1" customFormat="1" x14ac:dyDescent="0.25">
      <c r="A56" s="2"/>
    </row>
    <row r="57" spans="1:1" s="1" customFormat="1" x14ac:dyDescent="0.25">
      <c r="A57" s="2"/>
    </row>
    <row r="58" spans="1:1" s="1" customFormat="1" x14ac:dyDescent="0.25">
      <c r="A58" s="2"/>
    </row>
    <row r="59" spans="1:1" s="1" customFormat="1" x14ac:dyDescent="0.25">
      <c r="A59" s="2"/>
    </row>
    <row r="60" spans="1:1" s="1" customFormat="1" x14ac:dyDescent="0.25">
      <c r="A60" s="2"/>
    </row>
    <row r="61" spans="1:1" s="1" customFormat="1" x14ac:dyDescent="0.25">
      <c r="A61" s="2"/>
    </row>
    <row r="62" spans="1:1" s="1" customFormat="1" x14ac:dyDescent="0.25">
      <c r="A62" s="2"/>
    </row>
    <row r="63" spans="1:1" s="1" customFormat="1" x14ac:dyDescent="0.25">
      <c r="A63" s="2"/>
    </row>
    <row r="64" spans="1:1" s="1" customFormat="1" x14ac:dyDescent="0.25">
      <c r="A64" s="2"/>
    </row>
    <row r="65" spans="1:1" s="1" customFormat="1" x14ac:dyDescent="0.25">
      <c r="A65" s="2"/>
    </row>
    <row r="66" spans="1:1" s="1" customFormat="1" x14ac:dyDescent="0.25">
      <c r="A66" s="2"/>
    </row>
    <row r="67" spans="1:1" s="1" customFormat="1" x14ac:dyDescent="0.25">
      <c r="A67" s="2"/>
    </row>
    <row r="68" spans="1:1" s="1" customFormat="1" x14ac:dyDescent="0.25">
      <c r="A68" s="2"/>
    </row>
    <row r="69" spans="1:1" s="1" customFormat="1" x14ac:dyDescent="0.25">
      <c r="A69" s="2"/>
    </row>
    <row r="70" spans="1:1" s="1" customFormat="1" x14ac:dyDescent="0.25">
      <c r="A70" s="2"/>
    </row>
    <row r="71" spans="1:1" s="1" customFormat="1" x14ac:dyDescent="0.25">
      <c r="A71" s="2"/>
    </row>
    <row r="72" spans="1:1" s="1" customFormat="1" x14ac:dyDescent="0.25">
      <c r="A72" s="2"/>
    </row>
    <row r="73" spans="1:1" s="1" customFormat="1" x14ac:dyDescent="0.25">
      <c r="A73" s="2"/>
    </row>
    <row r="74" spans="1:1" s="1" customFormat="1" x14ac:dyDescent="0.25">
      <c r="A74" s="2"/>
    </row>
    <row r="75" spans="1:1" s="1" customFormat="1" x14ac:dyDescent="0.25">
      <c r="A75" s="2"/>
    </row>
    <row r="76" spans="1:1" s="1" customFormat="1" x14ac:dyDescent="0.25">
      <c r="A76" s="2"/>
    </row>
    <row r="77" spans="1:1" s="1" customFormat="1" x14ac:dyDescent="0.25">
      <c r="A77" s="2"/>
    </row>
    <row r="78" spans="1:1" s="1" customFormat="1" x14ac:dyDescent="0.25">
      <c r="A78" s="2"/>
    </row>
    <row r="79" spans="1:1" s="1" customFormat="1" x14ac:dyDescent="0.25">
      <c r="A79" s="2"/>
    </row>
    <row r="80" spans="1:1" s="1" customFormat="1" x14ac:dyDescent="0.25">
      <c r="A80" s="2"/>
    </row>
    <row r="81" spans="1:1" s="1" customFormat="1" x14ac:dyDescent="0.25">
      <c r="A81" s="2"/>
    </row>
    <row r="82" spans="1:1" s="1" customFormat="1" x14ac:dyDescent="0.25">
      <c r="A82" s="2"/>
    </row>
  </sheetData>
  <mergeCells count="3">
    <mergeCell ref="A1:O1"/>
    <mergeCell ref="B5:O5"/>
    <mergeCell ref="B16:O16"/>
  </mergeCells>
  <pageMargins left="0.31496062992125984" right="0.31496062992125984" top="0.74803149606299213" bottom="0.74803149606299213" header="0.31496062992125984" footer="0.31496062992125984"/>
  <pageSetup paperSize="9" orientation="landscape" r:id="rId1"/>
  <headerFooter>
    <oddHeader>&amp;C&amp;"-,Félkövér"&amp;9Tiszagyulaháza Község 2015. évi előirányzat-felhasználási terve&amp;R&amp;"-,Dőlt"&amp;8
 11.melléklet a  9/2016.(v.24.)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11mell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2016-05-19T11:51:20Z</dcterms:created>
  <dcterms:modified xsi:type="dcterms:W3CDTF">2016-05-26T13:40:51Z</dcterms:modified>
</cp:coreProperties>
</file>