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789" firstSheet="2" activeTab="2"/>
  </bookViews>
  <sheets>
    <sheet name="ÖSSZEFÜGGÉSEK" sheetId="1" r:id="rId1"/>
    <sheet name="1.sz.mell." sheetId="2" r:id="rId2"/>
    <sheet name="2.sz.mell." sheetId="3" r:id="rId3"/>
    <sheet name="3.sz.mell" sheetId="4" r:id="rId4"/>
    <sheet name="4.sz.mell  " sheetId="5" r:id="rId5"/>
    <sheet name="5.sz.mell  " sheetId="6" r:id="rId6"/>
    <sheet name="ELLENŐRZÉS-1.sz.3.sz.4.sz." sheetId="7" r:id="rId7"/>
    <sheet name="6. sz. mell" sheetId="8" r:id="rId8"/>
    <sheet name="7. sz. mell" sheetId="9" r:id="rId9"/>
    <sheet name="8.sz. mell" sheetId="10" r:id="rId10"/>
    <sheet name="9. sz. mell" sheetId="11" r:id="rId11"/>
    <sheet name="10. sz. mell" sheetId="12" r:id="rId12"/>
    <sheet name="11. sz. mell" sheetId="13" r:id="rId13"/>
    <sheet name="12. sz. mell" sheetId="14" r:id="rId14"/>
    <sheet name="13.sz.mell" sheetId="15" r:id="rId15"/>
    <sheet name="14. sz. mell " sheetId="16" r:id="rId16"/>
    <sheet name="Munka1" sheetId="17" r:id="rId17"/>
    <sheet name="Munka2" sheetId="18" r:id="rId18"/>
  </sheets>
  <definedNames>
    <definedName name="Excel_BuiltIn_Print_Area" localSheetId="2">'2.sz.mell.'!$A$1:$E$161</definedName>
    <definedName name="_xlnm.Print_Titles" localSheetId="11">'10. sz. mell'!$2:$7</definedName>
    <definedName name="_xlnm.Print_Titles" localSheetId="12">'11. sz. mell'!$2:$7</definedName>
    <definedName name="_xlnm.Print_Titles" localSheetId="13">'12. sz. mell'!$2:$7</definedName>
    <definedName name="_xlnm.Print_Titles" localSheetId="15">'14. sz. mell '!$2:$7</definedName>
    <definedName name="_xlnm.Print_Titles" localSheetId="7">'6. sz. mell'!$2:$7</definedName>
    <definedName name="_xlnm.Print_Titles" localSheetId="8">'7. sz. mell'!$2:$7</definedName>
    <definedName name="_xlnm.Print_Titles" localSheetId="10">'9. sz. mell'!$2:$7</definedName>
    <definedName name="_xlnm.Print_Area" localSheetId="1">'1.sz.mell.'!$A$1:$G$161</definedName>
    <definedName name="_xlnm.Print_Area" localSheetId="2">'2.sz.mell.'!$A$1:$G$161</definedName>
    <definedName name="_xlnm.Print_Area" localSheetId="3">'3.sz.mell'!$A$1:$G$161</definedName>
    <definedName name="_xlnm.Print_Area" localSheetId="7">'6. sz. mell'!$A$1:$G$159</definedName>
    <definedName name="_xlnm.Print_Area" localSheetId="9">'8.sz. mell'!$A$1:$G$159</definedName>
  </definedNames>
  <calcPr fullCalcOnLoad="1"/>
</workbook>
</file>

<file path=xl/sharedStrings.xml><?xml version="1.0" encoding="utf-8"?>
<sst xmlns="http://schemas.openxmlformats.org/spreadsheetml/2006/main" count="2914" uniqueCount="501">
  <si>
    <t>Költségvetési rendelet módosítás űrlapjainak összefüggései:</t>
  </si>
  <si>
    <t>2017.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</si>
  <si>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</si>
  <si>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</si>
  <si>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</si>
  <si>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</si>
  <si>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</si>
  <si>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</si>
  <si>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</si>
  <si>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</si>
  <si>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</si>
  <si>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</si>
  <si>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</si>
  <si>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</si>
  <si>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</si>
  <si>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</si>
  <si>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</si>
  <si>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</si>
  <si>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</si>
  <si>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</si>
  <si>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</si>
  <si>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</si>
  <si>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</si>
  <si>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</si>
  <si>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</si>
  <si>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</si>
  <si>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</si>
  <si>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</si>
  <si>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</si>
  <si>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</si>
  <si>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</si>
  <si>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</si>
  <si>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</si>
  <si>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</si>
  <si>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</si>
  <si>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</si>
  <si>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</si>
  <si>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</si>
  <si>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</si>
  <si>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</si>
  <si>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</si>
  <si>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</si>
  <si>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</si>
  <si>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</si>
  <si>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</si>
  <si>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</si>
  <si>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</si>
  <si>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</si>
  <si>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</si>
  <si>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</si>
  <si>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</si>
  <si>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</si>
  <si>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</si>
  <si>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</si>
  <si>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</si>
  <si>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</si>
  <si>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</si>
  <si>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</si>
  <si>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</si>
  <si>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</si>
  <si>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</si>
  <si>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</si>
  <si>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</si>
  <si>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</si>
  <si>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</si>
  <si>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</si>
  <si>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</si>
  <si>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</si>
  <si>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</si>
  <si>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</si>
  <si>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</si>
  <si>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</si>
  <si>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</si>
  <si>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</si>
  <si>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</si>
  <si>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</si>
  <si>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</si>
  <si>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</si>
  <si>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</si>
  <si>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</si>
  <si>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</si>
  <si>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</si>
  <si>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</si>
  <si>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</si>
  <si>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</si>
  <si>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</si>
  <si>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</si>
  <si>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</si>
  <si>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</si>
  <si>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</si>
  <si>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</si>
  <si>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</si>
  <si>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</si>
  <si>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</si>
  <si>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</si>
  <si>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</si>
  <si>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</si>
  <si>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</si>
  <si>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</si>
  <si>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</si>
  <si>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</si>
  <si>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</si>
  <si>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</si>
  <si>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</si>
  <si>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</si>
  <si>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</si>
  <si>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</si>
  <si>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</si>
  <si>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</si>
  <si>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</si>
  <si>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</si>
  <si>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</si>
  <si>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</si>
  <si>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</si>
  <si>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</si>
  <si>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</si>
  <si>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</si>
  <si>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</si>
  <si>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</si>
  <si>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</si>
  <si>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</si>
  <si>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</si>
  <si>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</si>
  <si>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</si>
  <si>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</si>
  <si>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</si>
  <si>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</si>
  <si>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</si>
  <si>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</si>
  <si>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</si>
  <si>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</si>
  <si>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</si>
  <si>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</si>
  <si>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</si>
  <si>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</si>
  <si>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</si>
  <si>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</si>
  <si>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</si>
  <si>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</si>
  <si>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</si>
  <si>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</si>
  <si>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</si>
  <si>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</si>
  <si>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</si>
  <si>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</si>
  <si>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</si>
  <si>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</si>
  <si>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</si>
  <si>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</si>
  <si>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</si>
  <si>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</si>
  <si>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</si>
  <si>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</si>
  <si>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</si>
  <si>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</si>
  <si>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</si>
  <si>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</si>
  <si>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</si>
  <si>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</si>
  <si>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</si>
  <si>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</si>
  <si>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</si>
  <si>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</si>
  <si>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</si>
  <si>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</si>
  <si>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</si>
  <si>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</si>
  <si>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</si>
  <si>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</si>
  <si>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</si>
  <si>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</si>
  <si>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</si>
  <si>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</si>
  <si>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</si>
  <si>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</si>
  <si>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</si>
  <si>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</si>
  <si>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</si>
  <si>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</si>
  <si>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</si>
  <si>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</si>
  <si>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</si>
  <si>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</si>
  <si>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</si>
  <si>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</si>
  <si>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</si>
  <si>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</si>
  <si>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</si>
  <si>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</si>
  <si>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</si>
  <si>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</si>
  <si>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</si>
  <si>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</si>
  <si>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</si>
  <si>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</si>
  <si>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</si>
  <si>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</si>
  <si>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</si>
  <si>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</si>
  <si>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</si>
  <si>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</si>
  <si>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</si>
  <si>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</si>
  <si>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</si>
  <si>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</si>
  <si>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</si>
  <si>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</si>
  <si>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</si>
  <si>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</si>
  <si>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</si>
  <si>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</si>
  <si>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</si>
  <si>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</si>
  <si>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</si>
  <si>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</si>
  <si>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</si>
  <si>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</si>
  <si>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</si>
  <si>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</si>
  <si>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1. sz. módosítás 
(±)</t>
  </si>
  <si>
    <t>2. sz. módosítás 
(±)</t>
  </si>
  <si>
    <t>E</t>
  </si>
  <si>
    <t>F=C±D±E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</si>
  <si>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</si>
  <si>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</si>
  <si>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</si>
  <si>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</si>
  <si>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</si>
  <si>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</si>
  <si>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</si>
  <si>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</si>
  <si>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</si>
  <si>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</si>
  <si>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</si>
  <si>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</si>
  <si>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</si>
  <si>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</si>
  <si>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</si>
  <si>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</si>
  <si>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</si>
  <si>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</si>
  <si>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</si>
  <si>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</si>
  <si>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</si>
  <si>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</si>
  <si>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</si>
  <si>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</si>
  <si>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</si>
  <si>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</si>
  <si>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</si>
  <si>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</si>
  <si>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</si>
  <si>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</si>
  <si>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</si>
  <si>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</si>
  <si>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</si>
  <si>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</si>
  <si>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</si>
  <si>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</si>
  <si>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</si>
  <si>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</si>
  <si>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</si>
  <si>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</si>
  <si>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</si>
  <si>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</si>
  <si>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</si>
  <si>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</si>
  <si>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</si>
  <si>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</si>
  <si>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</si>
  <si>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</si>
  <si>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</si>
  <si>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</si>
  <si>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</si>
  <si>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</si>
  <si>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</si>
  <si>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</si>
  <si>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</si>
  <si>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</si>
  <si>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</si>
  <si>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</si>
  <si>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</si>
  <si>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</si>
  <si>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</si>
  <si>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</si>
  <si>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</si>
  <si>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</si>
  <si>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</si>
  <si>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</si>
  <si>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</si>
  <si>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</si>
  <si>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</si>
  <si>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</si>
  <si>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</si>
  <si>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</si>
  <si>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</si>
  <si>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</si>
  <si>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</si>
  <si>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</si>
  <si>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</si>
  <si>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</si>
  <si>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</si>
  <si>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</si>
  <si>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</si>
  <si>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</si>
  <si>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</si>
  <si>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</si>
  <si>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</si>
  <si>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</si>
  <si>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</si>
  <si>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</si>
  <si>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</si>
  <si>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</si>
  <si>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</si>
  <si>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</si>
  <si>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</si>
  <si>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4. melléklet  "2.1. melléklet"</t>
  </si>
  <si>
    <t>Bevételek</t>
  </si>
  <si>
    <t>Kiadások</t>
  </si>
  <si>
    <t>Megnevezés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</si>
  <si>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</si>
  <si>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</si>
  <si>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</si>
  <si>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</si>
  <si>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</si>
  <si>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</si>
  <si>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</si>
  <si>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</si>
  <si>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</si>
  <si>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</si>
  <si>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</si>
  <si>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</si>
  <si>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</si>
  <si>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</si>
  <si>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</si>
  <si>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</si>
  <si>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</si>
  <si>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</si>
  <si>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</si>
  <si>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</si>
  <si>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</si>
  <si>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</si>
  <si>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</si>
  <si>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</si>
  <si>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</si>
  <si>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</si>
  <si>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</si>
  <si>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</si>
  <si>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</si>
  <si>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</si>
  <si>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</si>
  <si>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</si>
  <si>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</si>
  <si>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</si>
  <si>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</si>
  <si>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</si>
  <si>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</si>
  <si>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</si>
  <si>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</si>
  <si>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</si>
  <si>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</si>
  <si>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</si>
  <si>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</si>
  <si>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</si>
  <si>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</si>
  <si>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</si>
  <si>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</si>
  <si>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</si>
  <si>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</si>
  <si>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</si>
  <si>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</si>
  <si>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</si>
  <si>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</si>
  <si>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</si>
  <si>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5. melléklet "2.2. melléklet"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</si>
  <si>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</si>
  <si>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</si>
  <si>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</si>
  <si>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</si>
  <si>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</si>
  <si>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</si>
  <si>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</si>
  <si>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</si>
  <si>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</si>
  <si>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</si>
  <si>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</si>
  <si>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</si>
  <si>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</si>
  <si>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</si>
  <si>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</si>
  <si>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</si>
  <si>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</si>
  <si>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</si>
  <si>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</si>
  <si>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</si>
  <si>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</si>
  <si>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</si>
  <si>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</si>
  <si>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</si>
  <si>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</si>
  <si>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</si>
  <si>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</si>
  <si>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</si>
  <si>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</si>
  <si>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</si>
  <si>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</si>
  <si>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</si>
  <si>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</si>
  <si>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</si>
  <si>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</si>
  <si>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</si>
  <si>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 xml:space="preserve">6. melléklet </t>
  </si>
  <si>
    <t xml:space="preserve"> "9.1. melléklet"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</si>
  <si>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</si>
  <si>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</si>
  <si>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</si>
  <si>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</si>
  <si>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</si>
  <si>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</si>
  <si>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</si>
  <si>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</si>
  <si>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</si>
  <si>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</si>
  <si>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</si>
  <si>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</si>
  <si>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</si>
  <si>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</si>
  <si>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</si>
  <si>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</si>
  <si>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</si>
  <si>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</si>
  <si>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</si>
  <si>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</si>
  <si>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</si>
  <si>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</si>
  <si>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</si>
  <si>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</si>
  <si>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</si>
  <si>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</si>
  <si>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</si>
  <si>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7. melléklet</t>
  </si>
  <si>
    <t>"9.1.1. melléklet"</t>
  </si>
  <si>
    <t>Kötelező feladatok bevételei, kiadásai</t>
  </si>
  <si>
    <t>8. melléklet</t>
  </si>
  <si>
    <t>"9.1.2. melléklet"</t>
  </si>
  <si>
    <t>Önként vállalt feladatok bevételei, kiadásai</t>
  </si>
  <si>
    <t>9. melléklet</t>
  </si>
  <si>
    <t>"9.2. melléklet"</t>
  </si>
  <si>
    <t>Költségvetési szerv</t>
  </si>
  <si>
    <t>Napköziotthonos Óvodák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</si>
  <si>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</si>
  <si>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</si>
  <si>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</si>
  <si>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</si>
  <si>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</si>
  <si>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</si>
  <si>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</si>
  <si>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</si>
  <si>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</si>
  <si>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</si>
  <si>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</si>
  <si>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</si>
  <si>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</si>
  <si>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</si>
  <si>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</si>
  <si>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</si>
  <si>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</si>
  <si>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</si>
  <si>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</si>
  <si>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</si>
  <si>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</si>
  <si>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</si>
  <si>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</si>
  <si>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</si>
  <si>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</si>
  <si>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</si>
  <si>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</si>
  <si>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10. melléklet</t>
  </si>
  <si>
    <t>"9.3. melléklet"</t>
  </si>
  <si>
    <t>Reibel Mihály Városi Művelődési Központ és Könyvtár</t>
  </si>
  <si>
    <t>11. melléklet</t>
  </si>
  <si>
    <t>"9.4. melléklet"</t>
  </si>
  <si>
    <t>Naplemente Idősek Otthona</t>
  </si>
  <si>
    <t>03</t>
  </si>
  <si>
    <t>12. melléklet</t>
  </si>
  <si>
    <t>"9.4.1. melléklet"</t>
  </si>
  <si>
    <t>13. melléklet</t>
  </si>
  <si>
    <t>"9.4.2. melléklet"</t>
  </si>
  <si>
    <t>14. melléklet</t>
  </si>
  <si>
    <t>"9.5. melléklet"</t>
  </si>
  <si>
    <t>Eleki Közös Önkormányzati Hivatal</t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</si>
  <si>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</si>
  <si>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F</t>
  </si>
  <si>
    <t>G=C±D±E±F</t>
  </si>
  <si>
    <t>J</t>
  </si>
  <si>
    <t>K</t>
  </si>
  <si>
    <t>L</t>
  </si>
  <si>
    <t>M=I±J±K±L</t>
  </si>
  <si>
    <t>3. sz. módosítás 
(±)</t>
  </si>
  <si>
    <r>
      <t>3. sz.  módosítás 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</si>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</sst>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sz val="8"/>
      <color indexed="57"/>
      <name val="Times New Roman CE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36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3" fillId="0" borderId="13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Border="1" applyAlignment="1">
      <alignment horizontal="center" vertical="center" wrapText="1"/>
    </xf>
    <xf numFmtId="0" fontId="17" fillId="0" borderId="0" xfId="58" applyFont="1" applyFill="1" applyProtection="1">
      <alignment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wrapText="1" indent="1"/>
      <protection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wrapText="1" indent="1"/>
      <protection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 applyProtection="1">
      <alignment horizontal="left" wrapText="1" indent="1"/>
      <protection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49" fontId="17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wrapText="1" indent="1"/>
      <protection/>
    </xf>
    <xf numFmtId="165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0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165" fontId="1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34" xfId="0" applyFont="1" applyBorder="1" applyAlignment="1" applyProtection="1">
      <alignment vertical="center" wrapText="1"/>
      <protection/>
    </xf>
    <xf numFmtId="0" fontId="19" fillId="0" borderId="35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6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7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Border="1" applyAlignment="1">
      <alignment horizontal="center" vertical="center" wrapText="1"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37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0" xfId="58" applyFont="1" applyFill="1" applyBorder="1" applyAlignment="1" applyProtection="1">
      <alignment horizontal="left" vertical="center" wrapText="1" indent="1"/>
      <protection/>
    </xf>
    <xf numFmtId="165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4" xfId="58" applyFont="1" applyFill="1" applyBorder="1" applyAlignment="1" applyProtection="1">
      <alignment horizontal="left" vertical="center" wrapText="1" indent="1"/>
      <protection/>
    </xf>
    <xf numFmtId="165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8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24" xfId="58" applyFont="1" applyFill="1" applyBorder="1" applyAlignment="1" applyProtection="1">
      <alignment horizontal="left" indent="6"/>
      <protection/>
    </xf>
    <xf numFmtId="0" fontId="17" fillId="0" borderId="24" xfId="58" applyFont="1" applyFill="1" applyBorder="1" applyAlignment="1" applyProtection="1">
      <alignment horizontal="left" vertical="center" wrapText="1" indent="6"/>
      <protection/>
    </xf>
    <xf numFmtId="49" fontId="17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4" xfId="58" applyFont="1" applyFill="1" applyBorder="1" applyAlignment="1" applyProtection="1">
      <alignment horizontal="left" vertical="center" wrapText="1" indent="1"/>
      <protection/>
    </xf>
    <xf numFmtId="0" fontId="16" fillId="0" borderId="35" xfId="58" applyFont="1" applyFill="1" applyBorder="1" applyAlignment="1" applyProtection="1">
      <alignment vertical="center" wrapText="1"/>
      <protection/>
    </xf>
    <xf numFmtId="165" fontId="16" fillId="0" borderId="4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left" vertical="center" wrapText="1" indent="1"/>
      <protection/>
    </xf>
    <xf numFmtId="165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58" applyFont="1" applyFill="1" applyBorder="1" applyAlignment="1" applyProtection="1">
      <alignment horizontal="left" vertical="center" wrapText="1" indent="6"/>
      <protection/>
    </xf>
    <xf numFmtId="165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1"/>
      <protection/>
    </xf>
    <xf numFmtId="0" fontId="17" fillId="0" borderId="45" xfId="58" applyFont="1" applyFill="1" applyBorder="1" applyAlignment="1" applyProtection="1">
      <alignment horizontal="left" vertical="center" wrapText="1" indent="1"/>
      <protection/>
    </xf>
    <xf numFmtId="165" fontId="19" fillId="0" borderId="18" xfId="0" applyNumberFormat="1" applyFont="1" applyBorder="1" applyAlignment="1" applyProtection="1">
      <alignment horizontal="right" vertical="center" wrapText="1" indent="1"/>
      <protection/>
    </xf>
    <xf numFmtId="165" fontId="19" fillId="0" borderId="16" xfId="0" applyNumberFormat="1" applyFont="1" applyBorder="1" applyAlignment="1" applyProtection="1">
      <alignment horizontal="right" vertical="center" wrapText="1" indent="1"/>
      <protection/>
    </xf>
    <xf numFmtId="165" fontId="19" fillId="0" borderId="1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20" fillId="0" borderId="18" xfId="0" applyNumberFormat="1" applyFont="1" applyBorder="1" applyAlignment="1" applyProtection="1">
      <alignment horizontal="right" vertical="center" wrapText="1" indent="1"/>
      <protection/>
    </xf>
    <xf numFmtId="165" fontId="20" fillId="0" borderId="16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20" fillId="0" borderId="35" xfId="0" applyFont="1" applyBorder="1" applyAlignment="1" applyProtection="1">
      <alignment horizontal="left" vertical="center" wrapText="1" indent="1"/>
      <protection/>
    </xf>
    <xf numFmtId="0" fontId="12" fillId="0" borderId="36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6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165" fontId="13" fillId="0" borderId="19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7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9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0" fontId="13" fillId="0" borderId="10" xfId="0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55" xfId="0" applyFont="1" applyFill="1" applyBorder="1" applyAlignment="1" applyProtection="1">
      <alignment horizontal="right"/>
      <protection/>
    </xf>
    <xf numFmtId="0" fontId="13" fillId="0" borderId="56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8" xfId="58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7" fillId="0" borderId="23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26" xfId="58" applyNumberFormat="1" applyFont="1" applyFill="1" applyBorder="1" applyAlignment="1" applyProtection="1">
      <alignment horizontal="center" vertical="center" wrapText="1"/>
      <protection/>
    </xf>
    <xf numFmtId="165" fontId="1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7" xfId="0" applyFont="1" applyBorder="1" applyAlignment="1" applyProtection="1">
      <alignment horizontal="center" wrapText="1"/>
      <protection/>
    </xf>
    <xf numFmtId="49" fontId="17" fillId="0" borderId="29" xfId="58" applyNumberFormat="1" applyFont="1" applyFill="1" applyBorder="1" applyAlignment="1" applyProtection="1">
      <alignment horizontal="center" vertical="center" wrapText="1"/>
      <protection/>
    </xf>
    <xf numFmtId="49" fontId="17" fillId="0" borderId="32" xfId="58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wrapTex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4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39" xfId="58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>
      <alignment vertical="center" wrapText="1"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left" vertical="center"/>
      <protection/>
    </xf>
    <xf numFmtId="0" fontId="23" fillId="0" borderId="16" xfId="0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29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7" fillId="0" borderId="29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vertical="center" wrapText="1"/>
      <protection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16" fillId="0" borderId="58" xfId="58" applyFont="1" applyFill="1" applyBorder="1" applyAlignment="1" applyProtection="1">
      <alignment horizontal="center" vertical="center" wrapText="1"/>
      <protection/>
    </xf>
    <xf numFmtId="165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6" xfId="58" applyFont="1" applyFill="1" applyBorder="1" applyAlignment="1" applyProtection="1">
      <alignment horizontal="center" vertical="center" wrapText="1"/>
      <protection/>
    </xf>
    <xf numFmtId="165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0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17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6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165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6" xfId="0" applyFont="1" applyFill="1" applyBorder="1" applyAlignment="1" applyProtection="1">
      <alignment horizontal="left" vertical="center"/>
      <protection/>
    </xf>
    <xf numFmtId="0" fontId="23" fillId="0" borderId="29" xfId="0" applyFont="1" applyFill="1" applyBorder="1" applyAlignment="1" applyProtection="1">
      <alignment vertical="center" wrapText="1"/>
      <protection/>
    </xf>
    <xf numFmtId="3" fontId="2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2" xfId="0" applyFont="1" applyFill="1" applyBorder="1" applyAlignment="1" applyProtection="1">
      <alignment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7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36" xfId="58" applyNumberFormat="1" applyFont="1" applyFill="1" applyBorder="1" applyAlignment="1" applyProtection="1">
      <alignment horizontal="left" vertical="center"/>
      <protection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 wrapText="1"/>
      <protection/>
    </xf>
    <xf numFmtId="165" fontId="11" fillId="0" borderId="36" xfId="58" applyNumberFormat="1" applyFont="1" applyFill="1" applyBorder="1" applyAlignment="1" applyProtection="1">
      <alignment horizontal="left"/>
      <protection/>
    </xf>
    <xf numFmtId="165" fontId="25" fillId="0" borderId="62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7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99" zoomScaleNormal="99"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2017.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2017.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2017.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2017.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2017.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9"/>
  <sheetViews>
    <sheetView zoomScale="99" zoomScaleNormal="99" zoomScalePageLayoutView="0" workbookViewId="0" topLeftCell="A91">
      <selection activeCell="J93" sqref="J93"/>
    </sheetView>
  </sheetViews>
  <sheetFormatPr defaultColWidth="12.875" defaultRowHeight="12.75"/>
  <cols>
    <col min="1" max="1" width="12.50390625" style="0" customWidth="1"/>
    <col min="2" max="2" width="61.125" style="0" customWidth="1"/>
  </cols>
  <sheetData>
    <row r="1" spans="1:7" ht="12.75">
      <c r="A1" s="192"/>
      <c r="B1" s="193"/>
      <c r="C1" s="194"/>
      <c r="D1" s="195"/>
      <c r="G1" s="196" t="s">
        <v>443</v>
      </c>
    </row>
    <row r="2" spans="1:7" ht="15.75">
      <c r="A2" s="197"/>
      <c r="B2" s="198"/>
      <c r="C2" s="199"/>
      <c r="D2" s="199"/>
      <c r="G2" s="200" t="s">
        <v>444</v>
      </c>
    </row>
    <row r="3" spans="1:7" ht="12.75">
      <c r="A3" s="201" t="s">
        <v>319</v>
      </c>
      <c r="B3" s="358" t="s">
        <v>413</v>
      </c>
      <c r="C3" s="358"/>
      <c r="D3" s="358"/>
      <c r="E3" s="202"/>
      <c r="F3" s="202"/>
      <c r="G3" s="203" t="s">
        <v>414</v>
      </c>
    </row>
    <row r="4" spans="1:7" ht="36">
      <c r="A4" s="201" t="s">
        <v>415</v>
      </c>
      <c r="B4" s="359" t="s">
        <v>445</v>
      </c>
      <c r="C4" s="359"/>
      <c r="D4" s="359"/>
      <c r="E4" s="202"/>
      <c r="F4" s="202"/>
      <c r="G4" s="206" t="s">
        <v>414</v>
      </c>
    </row>
    <row r="5" spans="1:7" ht="13.5">
      <c r="A5" s="207"/>
      <c r="B5" s="207"/>
      <c r="C5" s="208"/>
      <c r="D5" s="209"/>
      <c r="E5" s="209"/>
      <c r="F5" s="209"/>
      <c r="G5" s="210"/>
    </row>
    <row r="6" spans="1:7" ht="36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ht="12.75">
      <c r="A7" s="214" t="s">
        <v>46</v>
      </c>
      <c r="B7" s="215" t="s">
        <v>47</v>
      </c>
      <c r="C7" s="215" t="s">
        <v>48</v>
      </c>
      <c r="D7" s="216" t="s">
        <v>49</v>
      </c>
      <c r="E7" s="215" t="s">
        <v>221</v>
      </c>
      <c r="F7" s="215" t="s">
        <v>492</v>
      </c>
      <c r="G7" s="72" t="s">
        <v>493</v>
      </c>
    </row>
    <row r="8" spans="1:7" ht="12.75" customHeight="1" thickBot="1">
      <c r="A8" s="360" t="s">
        <v>317</v>
      </c>
      <c r="B8" s="360"/>
      <c r="C8" s="360"/>
      <c r="D8" s="360"/>
      <c r="E8" s="360"/>
      <c r="F8" s="360"/>
      <c r="G8" s="360"/>
    </row>
    <row r="9" spans="1:7" ht="12.75" customHeight="1" thickBot="1">
      <c r="A9" s="70" t="s">
        <v>50</v>
      </c>
      <c r="B9" s="22" t="s">
        <v>51</v>
      </c>
      <c r="C9" s="23">
        <f>+C10+C11+C12+C13+C14+C15</f>
        <v>0</v>
      </c>
      <c r="D9" s="102">
        <f>+D10+D11+D12+D13+D14+D15</f>
        <v>0</v>
      </c>
      <c r="E9" s="102">
        <f>+E10+E11+E12+E13+E14+E15</f>
        <v>241556</v>
      </c>
      <c r="F9" s="24">
        <f>+F10+F11+F12+F13+F14+F15</f>
        <v>212467</v>
      </c>
      <c r="G9" s="23">
        <f>+G10+G11+G12+G13+G14+G15</f>
        <v>454023</v>
      </c>
    </row>
    <row r="10" spans="1:7" ht="12.75" customHeight="1">
      <c r="A10" s="218" t="s">
        <v>52</v>
      </c>
      <c r="B10" s="28" t="s">
        <v>53</v>
      </c>
      <c r="C10" s="29"/>
      <c r="D10" s="95"/>
      <c r="E10" s="95"/>
      <c r="F10" s="48"/>
      <c r="G10" s="49">
        <f>C10+D10+E10+F10</f>
        <v>0</v>
      </c>
    </row>
    <row r="11" spans="1:7" ht="12.75" customHeight="1">
      <c r="A11" s="220" t="s">
        <v>54</v>
      </c>
      <c r="B11" s="32" t="s">
        <v>55</v>
      </c>
      <c r="C11" s="33"/>
      <c r="D11" s="97"/>
      <c r="E11" s="97"/>
      <c r="F11" s="34"/>
      <c r="G11" s="82">
        <f>C11+D11+E11+F11</f>
        <v>0</v>
      </c>
    </row>
    <row r="12" spans="1:7" ht="12.75" customHeight="1">
      <c r="A12" s="220" t="s">
        <v>56</v>
      </c>
      <c r="B12" s="32" t="s">
        <v>57</v>
      </c>
      <c r="C12" s="33"/>
      <c r="D12" s="97"/>
      <c r="E12" s="97">
        <v>32191</v>
      </c>
      <c r="F12" s="34">
        <v>27733</v>
      </c>
      <c r="G12" s="82">
        <f>C12+D12+E12+F12</f>
        <v>59924</v>
      </c>
    </row>
    <row r="13" spans="1:7" ht="12.75" customHeight="1">
      <c r="A13" s="220" t="s">
        <v>58</v>
      </c>
      <c r="B13" s="32" t="s">
        <v>59</v>
      </c>
      <c r="C13" s="33"/>
      <c r="D13" s="97"/>
      <c r="E13" s="97"/>
      <c r="F13" s="34"/>
      <c r="G13" s="82">
        <f>C13+D13+E13+F13</f>
        <v>0</v>
      </c>
    </row>
    <row r="14" spans="1:7" ht="12.75" customHeight="1">
      <c r="A14" s="220" t="s">
        <v>60</v>
      </c>
      <c r="B14" s="32" t="s">
        <v>419</v>
      </c>
      <c r="C14" s="33"/>
      <c r="D14" s="97"/>
      <c r="E14" s="97">
        <v>209365</v>
      </c>
      <c r="F14" s="34">
        <v>184734</v>
      </c>
      <c r="G14" s="82">
        <f>C14+D14+E14+F14</f>
        <v>394099</v>
      </c>
    </row>
    <row r="15" spans="1:7" ht="12.75" customHeight="1" thickBot="1">
      <c r="A15" s="222" t="s">
        <v>62</v>
      </c>
      <c r="B15" s="41" t="s">
        <v>63</v>
      </c>
      <c r="C15" s="33"/>
      <c r="D15" s="97"/>
      <c r="E15" s="97"/>
      <c r="F15" s="52"/>
      <c r="G15" s="53">
        <f>C15+D15+E15</f>
        <v>0</v>
      </c>
    </row>
    <row r="16" spans="1:7" ht="18" customHeight="1" thickBot="1">
      <c r="A16" s="70" t="s">
        <v>64</v>
      </c>
      <c r="B16" s="38" t="s">
        <v>65</v>
      </c>
      <c r="C16" s="23">
        <f>+C17+C18+C19+C20+C21</f>
        <v>0</v>
      </c>
      <c r="D16" s="102">
        <f>+D17+D18+D19+D20+D21</f>
        <v>0</v>
      </c>
      <c r="E16" s="102">
        <f>+E17+E18+E19+E20+E21</f>
        <v>0</v>
      </c>
      <c r="F16" s="24">
        <f>+F17+F18+F19+F20+F21</f>
        <v>0</v>
      </c>
      <c r="G16" s="23">
        <f>+G17+G18+G19+G20+G21</f>
        <v>0</v>
      </c>
    </row>
    <row r="17" spans="1:7" ht="12.75" customHeight="1">
      <c r="A17" s="218" t="s">
        <v>66</v>
      </c>
      <c r="B17" s="28" t="s">
        <v>67</v>
      </c>
      <c r="C17" s="29"/>
      <c r="D17" s="95"/>
      <c r="E17" s="95"/>
      <c r="F17" s="48"/>
      <c r="G17" s="49">
        <f>C17+D17+E17</f>
        <v>0</v>
      </c>
    </row>
    <row r="18" spans="1:7" ht="12.75" customHeight="1">
      <c r="A18" s="220" t="s">
        <v>68</v>
      </c>
      <c r="B18" s="32" t="s">
        <v>69</v>
      </c>
      <c r="C18" s="33"/>
      <c r="D18" s="97"/>
      <c r="E18" s="97"/>
      <c r="F18" s="34"/>
      <c r="G18" s="82">
        <f>C18+D18+E18</f>
        <v>0</v>
      </c>
    </row>
    <row r="19" spans="1:7" ht="12.75" customHeight="1">
      <c r="A19" s="220" t="s">
        <v>70</v>
      </c>
      <c r="B19" s="32" t="s">
        <v>71</v>
      </c>
      <c r="C19" s="33"/>
      <c r="D19" s="97"/>
      <c r="E19" s="97"/>
      <c r="F19" s="34"/>
      <c r="G19" s="82">
        <f>C19+D19+E19</f>
        <v>0</v>
      </c>
    </row>
    <row r="20" spans="1:7" ht="12.75" customHeight="1">
      <c r="A20" s="220" t="s">
        <v>72</v>
      </c>
      <c r="B20" s="32" t="s">
        <v>73</v>
      </c>
      <c r="C20" s="33"/>
      <c r="D20" s="97"/>
      <c r="E20" s="97"/>
      <c r="F20" s="34"/>
      <c r="G20" s="82">
        <f>C20+D20+E20</f>
        <v>0</v>
      </c>
    </row>
    <row r="21" spans="1:7" ht="12.75" customHeight="1">
      <c r="A21" s="220" t="s">
        <v>74</v>
      </c>
      <c r="B21" s="32" t="s">
        <v>75</v>
      </c>
      <c r="C21" s="33"/>
      <c r="D21" s="97"/>
      <c r="E21" s="97"/>
      <c r="F21" s="34"/>
      <c r="G21" s="82">
        <f>C21+D21+E21+F21</f>
        <v>0</v>
      </c>
    </row>
    <row r="22" spans="1:7" ht="12.75" customHeight="1" thickBot="1">
      <c r="A22" s="222" t="s">
        <v>76</v>
      </c>
      <c r="B22" s="41" t="s">
        <v>77</v>
      </c>
      <c r="C22" s="39"/>
      <c r="D22" s="101"/>
      <c r="E22" s="101"/>
      <c r="F22" s="52"/>
      <c r="G22" s="53">
        <f>C22+D22</f>
        <v>0</v>
      </c>
    </row>
    <row r="23" spans="1:7" ht="24" customHeight="1" thickBot="1">
      <c r="A23" s="70" t="s">
        <v>78</v>
      </c>
      <c r="B23" s="22" t="s">
        <v>79</v>
      </c>
      <c r="C23" s="23">
        <f>+C24+C25+C26+C27+C28</f>
        <v>0</v>
      </c>
      <c r="D23" s="102">
        <f>+D24+D25+D26+D27+D28</f>
        <v>0</v>
      </c>
      <c r="E23" s="102">
        <f>+E24+E25+E26+E27+E28</f>
        <v>0</v>
      </c>
      <c r="F23" s="24">
        <f>+F24+F25+F26+F27+F28</f>
        <v>0</v>
      </c>
      <c r="G23" s="23">
        <f>+G24+G25+G26+G27+G28</f>
        <v>0</v>
      </c>
    </row>
    <row r="24" spans="1:7" ht="12.75" customHeight="1">
      <c r="A24" s="218" t="s">
        <v>80</v>
      </c>
      <c r="B24" s="28" t="s">
        <v>81</v>
      </c>
      <c r="C24" s="29"/>
      <c r="D24" s="95"/>
      <c r="E24" s="95"/>
      <c r="F24" s="48"/>
      <c r="G24" s="49">
        <f>C24+D24+E24</f>
        <v>0</v>
      </c>
    </row>
    <row r="25" spans="1:7" ht="12.75" customHeight="1">
      <c r="A25" s="220" t="s">
        <v>82</v>
      </c>
      <c r="B25" s="32" t="s">
        <v>83</v>
      </c>
      <c r="C25" s="33"/>
      <c r="D25" s="97"/>
      <c r="E25" s="97"/>
      <c r="F25" s="34"/>
      <c r="G25" s="82">
        <f>C25+D25+E25</f>
        <v>0</v>
      </c>
    </row>
    <row r="26" spans="1:7" ht="12.75" customHeight="1">
      <c r="A26" s="220" t="s">
        <v>84</v>
      </c>
      <c r="B26" s="32" t="s">
        <v>85</v>
      </c>
      <c r="C26" s="33"/>
      <c r="D26" s="97"/>
      <c r="E26" s="97"/>
      <c r="F26" s="34"/>
      <c r="G26" s="82">
        <f>C26+D26+E26</f>
        <v>0</v>
      </c>
    </row>
    <row r="27" spans="1:7" ht="12.75" customHeight="1">
      <c r="A27" s="220" t="s">
        <v>86</v>
      </c>
      <c r="B27" s="32" t="s">
        <v>87</v>
      </c>
      <c r="C27" s="33"/>
      <c r="D27" s="97"/>
      <c r="E27" s="97"/>
      <c r="F27" s="34"/>
      <c r="G27" s="82">
        <f>C27+D27+E27</f>
        <v>0</v>
      </c>
    </row>
    <row r="28" spans="1:7" ht="12.75" customHeight="1">
      <c r="A28" s="220" t="s">
        <v>88</v>
      </c>
      <c r="B28" s="32" t="s">
        <v>89</v>
      </c>
      <c r="C28" s="33"/>
      <c r="D28" s="97"/>
      <c r="E28" s="97"/>
      <c r="F28" s="34"/>
      <c r="G28" s="82">
        <f>C28+D28+E28+F28</f>
        <v>0</v>
      </c>
    </row>
    <row r="29" spans="1:7" ht="12.75" customHeight="1" thickBot="1">
      <c r="A29" s="222" t="s">
        <v>90</v>
      </c>
      <c r="B29" s="41" t="s">
        <v>91</v>
      </c>
      <c r="C29" s="39"/>
      <c r="D29" s="101"/>
      <c r="E29" s="101"/>
      <c r="F29" s="52"/>
      <c r="G29" s="82">
        <f>C29+D29+E29+F29</f>
        <v>0</v>
      </c>
    </row>
    <row r="30" spans="1:7" ht="12.75" customHeight="1" thickBot="1">
      <c r="A30" s="70" t="s">
        <v>92</v>
      </c>
      <c r="B30" s="22" t="s">
        <v>93</v>
      </c>
      <c r="C30" s="23">
        <f>SUM(C31:C37)</f>
        <v>0</v>
      </c>
      <c r="D30" s="119">
        <f>+D31+D32+D33+D34+D35+D36+D37</f>
        <v>0</v>
      </c>
      <c r="E30" s="24">
        <f>SUM(E31:E37)</f>
        <v>0</v>
      </c>
      <c r="F30" s="24"/>
      <c r="G30" s="23">
        <f>+G31+G32+G33+G34+G35+G36+G37</f>
        <v>0</v>
      </c>
    </row>
    <row r="31" spans="1:7" ht="12.75" customHeight="1">
      <c r="A31" s="218" t="s">
        <v>94</v>
      </c>
      <c r="B31" s="28" t="s">
        <v>95</v>
      </c>
      <c r="C31" s="29"/>
      <c r="D31" s="30"/>
      <c r="E31" s="30"/>
      <c r="F31" s="48"/>
      <c r="G31" s="82">
        <f>C31+D31+E31+F31</f>
        <v>0</v>
      </c>
    </row>
    <row r="32" spans="1:7" ht="12.75" customHeight="1">
      <c r="A32" s="220" t="s">
        <v>96</v>
      </c>
      <c r="B32" s="32" t="s">
        <v>97</v>
      </c>
      <c r="C32" s="33"/>
      <c r="D32" s="34"/>
      <c r="E32" s="34"/>
      <c r="F32" s="34"/>
      <c r="G32" s="82">
        <f>C32+D32+E32+F32</f>
        <v>0</v>
      </c>
    </row>
    <row r="33" spans="1:7" ht="12.75" customHeight="1">
      <c r="A33" s="220" t="s">
        <v>98</v>
      </c>
      <c r="B33" s="32" t="s">
        <v>99</v>
      </c>
      <c r="C33" s="33"/>
      <c r="D33" s="34"/>
      <c r="E33" s="34"/>
      <c r="F33" s="34"/>
      <c r="G33" s="82">
        <f>C33+D33+E33+F33</f>
        <v>0</v>
      </c>
    </row>
    <row r="34" spans="1:7" ht="12.75" customHeight="1">
      <c r="A34" s="220" t="s">
        <v>100</v>
      </c>
      <c r="B34" s="32" t="s">
        <v>101</v>
      </c>
      <c r="C34" s="33"/>
      <c r="D34" s="34"/>
      <c r="E34" s="34"/>
      <c r="F34" s="34"/>
      <c r="G34" s="82">
        <f>C34+D34+E34+F34</f>
        <v>0</v>
      </c>
    </row>
    <row r="35" spans="1:7" ht="12.75" customHeight="1">
      <c r="A35" s="220" t="s">
        <v>102</v>
      </c>
      <c r="B35" s="32" t="s">
        <v>103</v>
      </c>
      <c r="C35" s="33"/>
      <c r="D35" s="34"/>
      <c r="E35" s="34"/>
      <c r="F35" s="34"/>
      <c r="G35" s="82">
        <f>C35+D35+E35+F35</f>
        <v>0</v>
      </c>
    </row>
    <row r="36" spans="1:7" ht="12.75" customHeight="1">
      <c r="A36" s="220" t="s">
        <v>104</v>
      </c>
      <c r="B36" s="32" t="s">
        <v>105</v>
      </c>
      <c r="C36" s="33"/>
      <c r="D36" s="34"/>
      <c r="E36" s="34"/>
      <c r="F36" s="34"/>
      <c r="G36" s="82">
        <f>C36+D36+E36</f>
        <v>0</v>
      </c>
    </row>
    <row r="37" spans="1:7" ht="12.75" customHeight="1" thickBot="1">
      <c r="A37" s="222" t="s">
        <v>106</v>
      </c>
      <c r="B37" s="41" t="s">
        <v>107</v>
      </c>
      <c r="C37" s="39"/>
      <c r="D37" s="40"/>
      <c r="E37" s="40"/>
      <c r="F37" s="52"/>
      <c r="G37" s="53">
        <f>C37+D37+E37</f>
        <v>0</v>
      </c>
    </row>
    <row r="38" spans="1:7" ht="12.75" customHeight="1" thickBot="1">
      <c r="A38" s="70" t="s">
        <v>108</v>
      </c>
      <c r="B38" s="22" t="s">
        <v>109</v>
      </c>
      <c r="C38" s="23">
        <f>SUM(C39:C49)</f>
        <v>0</v>
      </c>
      <c r="D38" s="102">
        <f>SUM(D39:D49)</f>
        <v>0</v>
      </c>
      <c r="E38" s="24">
        <f>SUM(E39:E49)</f>
        <v>0</v>
      </c>
      <c r="F38" s="24"/>
      <c r="G38" s="23">
        <f>SUM(G39:G49)</f>
        <v>0</v>
      </c>
    </row>
    <row r="39" spans="1:7" ht="12.75" customHeight="1">
      <c r="A39" s="218" t="s">
        <v>110</v>
      </c>
      <c r="B39" s="28" t="s">
        <v>111</v>
      </c>
      <c r="C39" s="29"/>
      <c r="D39" s="95"/>
      <c r="E39" s="95"/>
      <c r="F39" s="48"/>
      <c r="G39" s="82">
        <f aca="true" t="shared" si="0" ref="G39:G49">C39+D39+E39+F39</f>
        <v>0</v>
      </c>
    </row>
    <row r="40" spans="1:7" ht="12.75" customHeight="1">
      <c r="A40" s="220" t="s">
        <v>112</v>
      </c>
      <c r="B40" s="32" t="s">
        <v>113</v>
      </c>
      <c r="C40" s="33"/>
      <c r="D40" s="97"/>
      <c r="E40" s="97"/>
      <c r="F40" s="34"/>
      <c r="G40" s="82">
        <f t="shared" si="0"/>
        <v>0</v>
      </c>
    </row>
    <row r="41" spans="1:7" ht="12.75" customHeight="1">
      <c r="A41" s="220" t="s">
        <v>114</v>
      </c>
      <c r="B41" s="32" t="s">
        <v>115</v>
      </c>
      <c r="C41" s="33"/>
      <c r="D41" s="97"/>
      <c r="E41" s="97"/>
      <c r="F41" s="34"/>
      <c r="G41" s="82">
        <f t="shared" si="0"/>
        <v>0</v>
      </c>
    </row>
    <row r="42" spans="1:7" ht="12.75" customHeight="1">
      <c r="A42" s="220" t="s">
        <v>116</v>
      </c>
      <c r="B42" s="32" t="s">
        <v>117</v>
      </c>
      <c r="C42" s="33"/>
      <c r="D42" s="97"/>
      <c r="E42" s="97"/>
      <c r="F42" s="34"/>
      <c r="G42" s="82">
        <f t="shared" si="0"/>
        <v>0</v>
      </c>
    </row>
    <row r="43" spans="1:7" ht="12.75" customHeight="1">
      <c r="A43" s="220" t="s">
        <v>118</v>
      </c>
      <c r="B43" s="32" t="s">
        <v>119</v>
      </c>
      <c r="C43" s="33"/>
      <c r="D43" s="97"/>
      <c r="E43" s="97"/>
      <c r="F43" s="34"/>
      <c r="G43" s="82">
        <f t="shared" si="0"/>
        <v>0</v>
      </c>
    </row>
    <row r="44" spans="1:7" ht="12.75" customHeight="1">
      <c r="A44" s="220" t="s">
        <v>120</v>
      </c>
      <c r="B44" s="32" t="s">
        <v>121</v>
      </c>
      <c r="C44" s="33"/>
      <c r="D44" s="97"/>
      <c r="E44" s="97"/>
      <c r="F44" s="34"/>
      <c r="G44" s="82">
        <f t="shared" si="0"/>
        <v>0</v>
      </c>
    </row>
    <row r="45" spans="1:7" ht="12.75" customHeight="1">
      <c r="A45" s="220" t="s">
        <v>122</v>
      </c>
      <c r="B45" s="32" t="s">
        <v>123</v>
      </c>
      <c r="C45" s="33"/>
      <c r="D45" s="97"/>
      <c r="E45" s="97"/>
      <c r="F45" s="34"/>
      <c r="G45" s="82">
        <f t="shared" si="0"/>
        <v>0</v>
      </c>
    </row>
    <row r="46" spans="1:7" ht="12.75" customHeight="1">
      <c r="A46" s="220" t="s">
        <v>124</v>
      </c>
      <c r="B46" s="32" t="s">
        <v>420</v>
      </c>
      <c r="C46" s="33"/>
      <c r="D46" s="97"/>
      <c r="E46" s="97"/>
      <c r="F46" s="34"/>
      <c r="G46" s="82">
        <f t="shared" si="0"/>
        <v>0</v>
      </c>
    </row>
    <row r="47" spans="1:7" ht="12.75" customHeight="1">
      <c r="A47" s="220" t="s">
        <v>126</v>
      </c>
      <c r="B47" s="32" t="s">
        <v>127</v>
      </c>
      <c r="C47" s="33"/>
      <c r="D47" s="97"/>
      <c r="E47" s="97"/>
      <c r="F47" s="34"/>
      <c r="G47" s="82">
        <f t="shared" si="0"/>
        <v>0</v>
      </c>
    </row>
    <row r="48" spans="1:7" ht="12.75" customHeight="1">
      <c r="A48" s="222" t="s">
        <v>128</v>
      </c>
      <c r="B48" s="41" t="s">
        <v>129</v>
      </c>
      <c r="C48" s="39"/>
      <c r="D48" s="101"/>
      <c r="E48" s="101"/>
      <c r="F48" s="34"/>
      <c r="G48" s="82">
        <f t="shared" si="0"/>
        <v>0</v>
      </c>
    </row>
    <row r="49" spans="1:7" ht="12.75" customHeight="1" thickBot="1">
      <c r="A49" s="222" t="s">
        <v>130</v>
      </c>
      <c r="B49" s="41" t="s">
        <v>131</v>
      </c>
      <c r="C49" s="39"/>
      <c r="D49" s="101"/>
      <c r="E49" s="101"/>
      <c r="F49" s="52"/>
      <c r="G49" s="82">
        <f t="shared" si="0"/>
        <v>0</v>
      </c>
    </row>
    <row r="50" spans="1:7" ht="12.75" customHeight="1" thickBot="1">
      <c r="A50" s="70" t="s">
        <v>132</v>
      </c>
      <c r="B50" s="22" t="s">
        <v>133</v>
      </c>
      <c r="C50" s="24">
        <f>SUM(C51:C55)</f>
        <v>0</v>
      </c>
      <c r="D50" s="119">
        <f>SUM(D51:D55)</f>
        <v>0</v>
      </c>
      <c r="E50" s="102"/>
      <c r="F50" s="24"/>
      <c r="G50" s="23">
        <f>SUM(G51:G55)</f>
        <v>0</v>
      </c>
    </row>
    <row r="51" spans="1:7" ht="12.75" customHeight="1">
      <c r="A51" s="218" t="s">
        <v>134</v>
      </c>
      <c r="B51" s="28" t="s">
        <v>135</v>
      </c>
      <c r="C51" s="30"/>
      <c r="D51" s="223"/>
      <c r="E51" s="95"/>
      <c r="F51" s="48"/>
      <c r="G51" s="49">
        <f>C51+D51</f>
        <v>0</v>
      </c>
    </row>
    <row r="52" spans="1:7" ht="12.75" customHeight="1">
      <c r="A52" s="220" t="s">
        <v>136</v>
      </c>
      <c r="B52" s="32" t="s">
        <v>137</v>
      </c>
      <c r="C52" s="34"/>
      <c r="D52" s="81"/>
      <c r="E52" s="97"/>
      <c r="F52" s="34"/>
      <c r="G52" s="82">
        <f>C52+D52</f>
        <v>0</v>
      </c>
    </row>
    <row r="53" spans="1:7" ht="12.75" customHeight="1">
      <c r="A53" s="220" t="s">
        <v>138</v>
      </c>
      <c r="B53" s="32" t="s">
        <v>139</v>
      </c>
      <c r="C53" s="34"/>
      <c r="D53" s="81"/>
      <c r="E53" s="97"/>
      <c r="F53" s="34"/>
      <c r="G53" s="82">
        <f>C53+D53</f>
        <v>0</v>
      </c>
    </row>
    <row r="54" spans="1:7" ht="12.75" customHeight="1">
      <c r="A54" s="220" t="s">
        <v>140</v>
      </c>
      <c r="B54" s="32" t="s">
        <v>141</v>
      </c>
      <c r="C54" s="34"/>
      <c r="D54" s="81"/>
      <c r="E54" s="97"/>
      <c r="F54" s="34"/>
      <c r="G54" s="82">
        <f>C54+D54</f>
        <v>0</v>
      </c>
    </row>
    <row r="55" spans="1:7" ht="12.75" customHeight="1" thickBot="1">
      <c r="A55" s="222" t="s">
        <v>142</v>
      </c>
      <c r="B55" s="41" t="s">
        <v>143</v>
      </c>
      <c r="C55" s="40"/>
      <c r="D55" s="224"/>
      <c r="E55" s="101"/>
      <c r="F55" s="52"/>
      <c r="G55" s="53">
        <f>C55+D55</f>
        <v>0</v>
      </c>
    </row>
    <row r="56" spans="1:7" ht="12.75" customHeight="1" thickBot="1">
      <c r="A56" s="70" t="s">
        <v>144</v>
      </c>
      <c r="B56" s="22" t="s">
        <v>145</v>
      </c>
      <c r="C56" s="24">
        <f>SUM(C57:C59)</f>
        <v>0</v>
      </c>
      <c r="D56" s="119">
        <f>SUM(D57:D59)</f>
        <v>0</v>
      </c>
      <c r="E56" s="102"/>
      <c r="F56" s="24"/>
      <c r="G56" s="23">
        <f>SUM(G57:G59)</f>
        <v>0</v>
      </c>
    </row>
    <row r="57" spans="1:7" ht="12.75" customHeight="1">
      <c r="A57" s="218" t="s">
        <v>146</v>
      </c>
      <c r="B57" s="28" t="s">
        <v>147</v>
      </c>
      <c r="C57" s="30"/>
      <c r="D57" s="79"/>
      <c r="E57" s="48"/>
      <c r="F57" s="287"/>
      <c r="G57" s="49">
        <f>C57+D57</f>
        <v>0</v>
      </c>
    </row>
    <row r="58" spans="1:7" ht="12.75" customHeight="1">
      <c r="A58" s="220" t="s">
        <v>148</v>
      </c>
      <c r="B58" s="32" t="s">
        <v>149</v>
      </c>
      <c r="C58" s="34"/>
      <c r="D58" s="81"/>
      <c r="E58" s="34"/>
      <c r="F58" s="292"/>
      <c r="G58" s="82">
        <f>C58+D58</f>
        <v>0</v>
      </c>
    </row>
    <row r="59" spans="1:7" ht="12.75" customHeight="1">
      <c r="A59" s="220" t="s">
        <v>150</v>
      </c>
      <c r="B59" s="32" t="s">
        <v>151</v>
      </c>
      <c r="C59" s="34"/>
      <c r="D59" s="81"/>
      <c r="E59" s="34"/>
      <c r="F59" s="292"/>
      <c r="G59" s="82">
        <f>C59+D59</f>
        <v>0</v>
      </c>
    </row>
    <row r="60" spans="1:7" ht="12.75" customHeight="1" thickBot="1">
      <c r="A60" s="222" t="s">
        <v>152</v>
      </c>
      <c r="B60" s="41" t="s">
        <v>153</v>
      </c>
      <c r="C60" s="40"/>
      <c r="D60" s="91"/>
      <c r="E60" s="52"/>
      <c r="F60" s="288"/>
      <c r="G60" s="53">
        <f>C60+D60</f>
        <v>0</v>
      </c>
    </row>
    <row r="61" spans="1:7" ht="12.75" customHeight="1" thickBot="1">
      <c r="A61" s="70" t="s">
        <v>154</v>
      </c>
      <c r="B61" s="38" t="s">
        <v>155</v>
      </c>
      <c r="C61" s="24">
        <f>SUM(C62:C64)</f>
        <v>0</v>
      </c>
      <c r="D61" s="119">
        <f>SUM(D62:D64)</f>
        <v>0</v>
      </c>
      <c r="E61" s="102"/>
      <c r="F61" s="24"/>
      <c r="G61" s="23">
        <f>SUM(G62:G64)</f>
        <v>0</v>
      </c>
    </row>
    <row r="62" spans="1:7" ht="12.75" customHeight="1">
      <c r="A62" s="218" t="s">
        <v>156</v>
      </c>
      <c r="B62" s="28" t="s">
        <v>157</v>
      </c>
      <c r="C62" s="34"/>
      <c r="D62" s="79"/>
      <c r="E62" s="48"/>
      <c r="F62" s="287"/>
      <c r="G62" s="49">
        <f>C62+D62</f>
        <v>0</v>
      </c>
    </row>
    <row r="63" spans="1:7" ht="12.75" customHeight="1">
      <c r="A63" s="220" t="s">
        <v>158</v>
      </c>
      <c r="B63" s="32" t="s">
        <v>159</v>
      </c>
      <c r="C63" s="34"/>
      <c r="D63" s="81"/>
      <c r="E63" s="34"/>
      <c r="F63" s="292"/>
      <c r="G63" s="82">
        <f>C63+D63</f>
        <v>0</v>
      </c>
    </row>
    <row r="64" spans="1:7" ht="12.75" customHeight="1">
      <c r="A64" s="220" t="s">
        <v>160</v>
      </c>
      <c r="B64" s="32" t="s">
        <v>161</v>
      </c>
      <c r="C64" s="34"/>
      <c r="D64" s="81"/>
      <c r="E64" s="34"/>
      <c r="F64" s="292"/>
      <c r="G64" s="82">
        <f>C64+D64</f>
        <v>0</v>
      </c>
    </row>
    <row r="65" spans="1:7" ht="12.75" customHeight="1" thickBot="1">
      <c r="A65" s="222" t="s">
        <v>162</v>
      </c>
      <c r="B65" s="41" t="s">
        <v>163</v>
      </c>
      <c r="C65" s="34"/>
      <c r="D65" s="91"/>
      <c r="E65" s="52"/>
      <c r="F65" s="288"/>
      <c r="G65" s="53">
        <f>C65+D65</f>
        <v>0</v>
      </c>
    </row>
    <row r="66" spans="1:7" ht="12.75" customHeight="1" thickBot="1">
      <c r="A66" s="70" t="s">
        <v>305</v>
      </c>
      <c r="B66" s="22" t="s">
        <v>165</v>
      </c>
      <c r="C66" s="24">
        <f>+C9+C16+C23+C30+C38+C50+C56+C61</f>
        <v>0</v>
      </c>
      <c r="D66" s="119">
        <f>+D9+D16+D23+D30+D38+D50+D56+D61</f>
        <v>0</v>
      </c>
      <c r="E66" s="24">
        <f>+E9+E16+E23+E30+E38+E50+E56+E61</f>
        <v>241556</v>
      </c>
      <c r="F66" s="24">
        <f>+F9+F16+F23+F30+F38+F50+F56+F61</f>
        <v>212467</v>
      </c>
      <c r="G66" s="23">
        <f>+G9+G16+G23+G30+G38+G50+G56+G61</f>
        <v>454023</v>
      </c>
    </row>
    <row r="67" spans="1:7" ht="12.75" customHeight="1" thickBot="1">
      <c r="A67" s="225" t="s">
        <v>421</v>
      </c>
      <c r="B67" s="38" t="s">
        <v>167</v>
      </c>
      <c r="C67" s="24">
        <f>SUM(C68:C70)</f>
        <v>0</v>
      </c>
      <c r="D67" s="119">
        <f>SUM(D68:D70)</f>
        <v>0</v>
      </c>
      <c r="E67" s="102"/>
      <c r="F67" s="24"/>
      <c r="G67" s="23">
        <f>SUM(G68:G70)</f>
        <v>0</v>
      </c>
    </row>
    <row r="68" spans="1:7" ht="12.75" customHeight="1">
      <c r="A68" s="226" t="s">
        <v>168</v>
      </c>
      <c r="B68" s="47" t="s">
        <v>169</v>
      </c>
      <c r="C68" s="78"/>
      <c r="D68" s="79"/>
      <c r="E68" s="48"/>
      <c r="F68" s="287"/>
      <c r="G68" s="49">
        <f>C68+D68</f>
        <v>0</v>
      </c>
    </row>
    <row r="69" spans="1:7" ht="12.75" customHeight="1">
      <c r="A69" s="220" t="s">
        <v>170</v>
      </c>
      <c r="B69" s="32" t="s">
        <v>171</v>
      </c>
      <c r="C69" s="33"/>
      <c r="D69" s="81"/>
      <c r="E69" s="34"/>
      <c r="F69" s="292"/>
      <c r="G69" s="82">
        <f>C69+D69</f>
        <v>0</v>
      </c>
    </row>
    <row r="70" spans="1:7" ht="12.75" customHeight="1" thickBot="1">
      <c r="A70" s="227" t="s">
        <v>172</v>
      </c>
      <c r="B70" s="228" t="s">
        <v>422</v>
      </c>
      <c r="C70" s="90"/>
      <c r="D70" s="91"/>
      <c r="E70" s="52"/>
      <c r="F70" s="288"/>
      <c r="G70" s="53">
        <f>C70+D70</f>
        <v>0</v>
      </c>
    </row>
    <row r="71" spans="1:7" ht="12.75" customHeight="1" thickBot="1">
      <c r="A71" s="225" t="s">
        <v>174</v>
      </c>
      <c r="B71" s="38" t="s">
        <v>175</v>
      </c>
      <c r="C71" s="24">
        <f>SUM(C72:C75)</f>
        <v>0</v>
      </c>
      <c r="D71" s="119">
        <f>SUM(D72:D75)</f>
        <v>0</v>
      </c>
      <c r="E71" s="24"/>
      <c r="F71" s="24"/>
      <c r="G71" s="23">
        <f>SUM(G72:G75)</f>
        <v>0</v>
      </c>
    </row>
    <row r="72" spans="1:7" ht="12.75" customHeight="1">
      <c r="A72" s="218" t="s">
        <v>176</v>
      </c>
      <c r="B72" s="28" t="s">
        <v>177</v>
      </c>
      <c r="C72" s="34"/>
      <c r="D72" s="79"/>
      <c r="E72" s="48"/>
      <c r="F72" s="287"/>
      <c r="G72" s="49">
        <f>C72+D72</f>
        <v>0</v>
      </c>
    </row>
    <row r="73" spans="1:7" ht="12.75" customHeight="1">
      <c r="A73" s="220" t="s">
        <v>178</v>
      </c>
      <c r="B73" s="32" t="s">
        <v>179</v>
      </c>
      <c r="C73" s="34"/>
      <c r="D73" s="81"/>
      <c r="E73" s="34"/>
      <c r="F73" s="292"/>
      <c r="G73" s="82">
        <f>C73+D73</f>
        <v>0</v>
      </c>
    </row>
    <row r="74" spans="1:7" ht="12.75" customHeight="1">
      <c r="A74" s="220" t="s">
        <v>180</v>
      </c>
      <c r="B74" s="32" t="s">
        <v>181</v>
      </c>
      <c r="C74" s="34"/>
      <c r="D74" s="81"/>
      <c r="E74" s="34"/>
      <c r="F74" s="292"/>
      <c r="G74" s="82">
        <f>C74+D74</f>
        <v>0</v>
      </c>
    </row>
    <row r="75" spans="1:7" ht="12.75" customHeight="1" thickBot="1">
      <c r="A75" s="222" t="s">
        <v>182</v>
      </c>
      <c r="B75" s="41" t="s">
        <v>183</v>
      </c>
      <c r="C75" s="34"/>
      <c r="D75" s="91"/>
      <c r="E75" s="52"/>
      <c r="F75" s="288"/>
      <c r="G75" s="53">
        <f>C75+D75</f>
        <v>0</v>
      </c>
    </row>
    <row r="76" spans="1:7" ht="12.75" customHeight="1" thickBot="1">
      <c r="A76" s="225" t="s">
        <v>184</v>
      </c>
      <c r="B76" s="38" t="s">
        <v>185</v>
      </c>
      <c r="C76" s="24">
        <f>SUM(C77:C78)</f>
        <v>12256619</v>
      </c>
      <c r="D76" s="119">
        <f>SUM(D77:D78)</f>
        <v>0</v>
      </c>
      <c r="E76" s="119">
        <f>SUM(E77:E78)</f>
        <v>0</v>
      </c>
      <c r="F76" s="24">
        <f>SUM(F77:F78)</f>
        <v>0</v>
      </c>
      <c r="G76" s="23">
        <f>SUM(G77:G78)</f>
        <v>12256619</v>
      </c>
    </row>
    <row r="77" spans="1:7" ht="12.75" customHeight="1">
      <c r="A77" s="226" t="s">
        <v>186</v>
      </c>
      <c r="B77" s="47" t="s">
        <v>187</v>
      </c>
      <c r="C77" s="33">
        <v>12256619</v>
      </c>
      <c r="D77" s="79"/>
      <c r="E77" s="48"/>
      <c r="F77" s="287"/>
      <c r="G77" s="82">
        <f>C77+D77+E77+F77</f>
        <v>12256619</v>
      </c>
    </row>
    <row r="78" spans="1:7" ht="12.75" customHeight="1" thickBot="1">
      <c r="A78" s="227" t="s">
        <v>188</v>
      </c>
      <c r="B78" s="229" t="s">
        <v>189</v>
      </c>
      <c r="C78" s="90"/>
      <c r="D78" s="91"/>
      <c r="E78" s="52"/>
      <c r="F78" s="288"/>
      <c r="G78" s="53">
        <f>C78+D78</f>
        <v>0</v>
      </c>
    </row>
    <row r="79" spans="1:7" ht="12.75" customHeight="1" thickBot="1">
      <c r="A79" s="225" t="s">
        <v>190</v>
      </c>
      <c r="B79" s="38" t="s">
        <v>191</v>
      </c>
      <c r="C79" s="24">
        <f>SUM(C80:C82)</f>
        <v>0</v>
      </c>
      <c r="D79" s="119">
        <f>SUM(D80:D82)</f>
        <v>0</v>
      </c>
      <c r="E79" s="24"/>
      <c r="F79" s="118"/>
      <c r="G79" s="23">
        <f>SUM(G80:G82)</f>
        <v>0</v>
      </c>
    </row>
    <row r="80" spans="1:7" ht="12.75" customHeight="1">
      <c r="A80" s="218" t="s">
        <v>192</v>
      </c>
      <c r="B80" s="28" t="s">
        <v>193</v>
      </c>
      <c r="C80" s="34"/>
      <c r="D80" s="79"/>
      <c r="E80" s="48"/>
      <c r="F80" s="287"/>
      <c r="G80" s="49">
        <f>C80+D80</f>
        <v>0</v>
      </c>
    </row>
    <row r="81" spans="1:7" ht="12.75" customHeight="1">
      <c r="A81" s="220" t="s">
        <v>194</v>
      </c>
      <c r="B81" s="32" t="s">
        <v>195</v>
      </c>
      <c r="C81" s="34"/>
      <c r="D81" s="81"/>
      <c r="E81" s="34"/>
      <c r="F81" s="292"/>
      <c r="G81" s="82">
        <f>C81+D81</f>
        <v>0</v>
      </c>
    </row>
    <row r="82" spans="1:7" ht="12.75" customHeight="1" thickBot="1">
      <c r="A82" s="222" t="s">
        <v>196</v>
      </c>
      <c r="B82" s="41" t="s">
        <v>197</v>
      </c>
      <c r="C82" s="34"/>
      <c r="D82" s="91"/>
      <c r="E82" s="52"/>
      <c r="F82" s="288"/>
      <c r="G82" s="53">
        <f>C82+D82</f>
        <v>0</v>
      </c>
    </row>
    <row r="83" spans="1:7" ht="12.75" customHeight="1" thickBot="1">
      <c r="A83" s="225" t="s">
        <v>198</v>
      </c>
      <c r="B83" s="38" t="s">
        <v>199</v>
      </c>
      <c r="C83" s="24">
        <f>SUM(C84:C87)</f>
        <v>0</v>
      </c>
      <c r="D83" s="119">
        <f>SUM(D84:D87)</f>
        <v>0</v>
      </c>
      <c r="E83" s="24"/>
      <c r="F83" s="24"/>
      <c r="G83" s="23">
        <f>SUM(G84:G87)</f>
        <v>0</v>
      </c>
    </row>
    <row r="84" spans="1:7" ht="12.75" customHeight="1">
      <c r="A84" s="230" t="s">
        <v>200</v>
      </c>
      <c r="B84" s="28" t="s">
        <v>201</v>
      </c>
      <c r="C84" s="34"/>
      <c r="D84" s="79"/>
      <c r="E84" s="48"/>
      <c r="F84" s="287"/>
      <c r="G84" s="49">
        <f aca="true" t="shared" si="1" ref="G84:G89">C84+D84</f>
        <v>0</v>
      </c>
    </row>
    <row r="85" spans="1:7" ht="12.75" customHeight="1">
      <c r="A85" s="231" t="s">
        <v>202</v>
      </c>
      <c r="B85" s="32" t="s">
        <v>203</v>
      </c>
      <c r="C85" s="34"/>
      <c r="D85" s="81"/>
      <c r="E85" s="34"/>
      <c r="F85" s="292"/>
      <c r="G85" s="82">
        <f t="shared" si="1"/>
        <v>0</v>
      </c>
    </row>
    <row r="86" spans="1:7" ht="12.75" customHeight="1">
      <c r="A86" s="231" t="s">
        <v>204</v>
      </c>
      <c r="B86" s="32" t="s">
        <v>205</v>
      </c>
      <c r="C86" s="34"/>
      <c r="D86" s="81"/>
      <c r="E86" s="34"/>
      <c r="F86" s="292"/>
      <c r="G86" s="82">
        <f t="shared" si="1"/>
        <v>0</v>
      </c>
    </row>
    <row r="87" spans="1:7" ht="12.75" customHeight="1" thickBot="1">
      <c r="A87" s="232" t="s">
        <v>206</v>
      </c>
      <c r="B87" s="41" t="s">
        <v>207</v>
      </c>
      <c r="C87" s="34"/>
      <c r="D87" s="91"/>
      <c r="E87" s="52"/>
      <c r="F87" s="288"/>
      <c r="G87" s="53">
        <f t="shared" si="1"/>
        <v>0</v>
      </c>
    </row>
    <row r="88" spans="1:7" ht="12.75" customHeight="1" thickBot="1">
      <c r="A88" s="225" t="s">
        <v>208</v>
      </c>
      <c r="B88" s="38" t="s">
        <v>209</v>
      </c>
      <c r="C88" s="60"/>
      <c r="D88" s="233"/>
      <c r="E88" s="60"/>
      <c r="F88" s="329"/>
      <c r="G88" s="23">
        <f t="shared" si="1"/>
        <v>0</v>
      </c>
    </row>
    <row r="89" spans="1:7" ht="12.75" customHeight="1" thickBot="1">
      <c r="A89" s="225" t="s">
        <v>423</v>
      </c>
      <c r="B89" s="38" t="s">
        <v>211</v>
      </c>
      <c r="C89" s="60"/>
      <c r="D89" s="233"/>
      <c r="E89" s="60"/>
      <c r="F89" s="329"/>
      <c r="G89" s="23">
        <f t="shared" si="1"/>
        <v>0</v>
      </c>
    </row>
    <row r="90" spans="1:7" ht="12.75" customHeight="1" thickBot="1">
      <c r="A90" s="225" t="s">
        <v>424</v>
      </c>
      <c r="B90" s="62" t="s">
        <v>213</v>
      </c>
      <c r="C90" s="24">
        <f>+C67+C71+C76+C79+C83+C89+C88</f>
        <v>12256619</v>
      </c>
      <c r="D90" s="119">
        <f>+D67+D71+D76+D79+D83+D89+D88</f>
        <v>0</v>
      </c>
      <c r="E90" s="24">
        <f>+E67+E71+E76+E79+E83+E89+E88</f>
        <v>0</v>
      </c>
      <c r="F90" s="24">
        <f>+F67+F71+F76+F79+F83+F89+F88</f>
        <v>0</v>
      </c>
      <c r="G90" s="23">
        <f>+G67+G71+G76+G79+G83+G89+G88</f>
        <v>12256619</v>
      </c>
    </row>
    <row r="91" spans="1:7" ht="12.75" customHeight="1" thickBot="1">
      <c r="A91" s="234" t="s">
        <v>425</v>
      </c>
      <c r="B91" s="64" t="s">
        <v>426</v>
      </c>
      <c r="C91" s="24">
        <f>+C66+C90</f>
        <v>12256619</v>
      </c>
      <c r="D91" s="119">
        <f>+D66+D90</f>
        <v>0</v>
      </c>
      <c r="E91" s="24">
        <f>+E66+E90</f>
        <v>241556</v>
      </c>
      <c r="F91" s="24">
        <f>+F66+F90</f>
        <v>212467</v>
      </c>
      <c r="G91" s="23">
        <f>+G66+G90</f>
        <v>12710642</v>
      </c>
    </row>
    <row r="92" spans="1:7" ht="12.75" customHeight="1" thickBot="1">
      <c r="A92" s="235"/>
      <c r="B92" s="236"/>
      <c r="C92" s="237"/>
      <c r="D92" s="221"/>
      <c r="E92" s="221"/>
      <c r="F92" s="221"/>
      <c r="G92" s="221"/>
    </row>
    <row r="93" spans="1:7" ht="12.75" customHeight="1" thickBot="1">
      <c r="A93" s="360" t="s">
        <v>318</v>
      </c>
      <c r="B93" s="360"/>
      <c r="C93" s="360"/>
      <c r="D93" s="360"/>
      <c r="E93" s="360"/>
      <c r="F93" s="360"/>
      <c r="G93" s="360"/>
    </row>
    <row r="94" spans="1:7" ht="12.75" customHeight="1" thickBot="1">
      <c r="A94" s="17" t="s">
        <v>50</v>
      </c>
      <c r="B94" s="74" t="s">
        <v>427</v>
      </c>
      <c r="C94" s="75">
        <f>+C95+C96+C97+C98+C99+C112</f>
        <v>8754000</v>
      </c>
      <c r="D94" s="76">
        <f>+D95+D96+D97+D98+D99+D112</f>
        <v>0</v>
      </c>
      <c r="E94" s="76">
        <f>+E95+E96+E97+E98+E99+E112</f>
        <v>-600000</v>
      </c>
      <c r="F94" s="24">
        <f>+F95+F96+F97+F98+F99+F112</f>
        <v>0</v>
      </c>
      <c r="G94" s="23">
        <f>+G95+G96+G97+G98+G99+G112</f>
        <v>8154000</v>
      </c>
    </row>
    <row r="95" spans="1:7" ht="12.75" customHeight="1">
      <c r="A95" s="226" t="s">
        <v>52</v>
      </c>
      <c r="B95" s="77" t="s">
        <v>224</v>
      </c>
      <c r="C95" s="78"/>
      <c r="D95" s="79"/>
      <c r="E95" s="248"/>
      <c r="F95" s="333"/>
      <c r="G95" s="334">
        <f aca="true" t="shared" si="2" ref="G95:G113">C95+D95+E95+F95</f>
        <v>0</v>
      </c>
    </row>
    <row r="96" spans="1:7" ht="12.75" customHeight="1">
      <c r="A96" s="220" t="s">
        <v>54</v>
      </c>
      <c r="B96" s="80" t="s">
        <v>225</v>
      </c>
      <c r="C96" s="33"/>
      <c r="D96" s="81"/>
      <c r="E96" s="34"/>
      <c r="F96" s="292"/>
      <c r="G96" s="82">
        <f t="shared" si="2"/>
        <v>0</v>
      </c>
    </row>
    <row r="97" spans="1:7" ht="12.75" customHeight="1">
      <c r="A97" s="220" t="s">
        <v>56</v>
      </c>
      <c r="B97" s="80" t="s">
        <v>226</v>
      </c>
      <c r="C97" s="33">
        <v>2770000</v>
      </c>
      <c r="D97" s="81"/>
      <c r="E97" s="34"/>
      <c r="F97" s="292"/>
      <c r="G97" s="82">
        <f t="shared" si="2"/>
        <v>2770000</v>
      </c>
    </row>
    <row r="98" spans="1:7" ht="12.75" customHeight="1">
      <c r="A98" s="220" t="s">
        <v>58</v>
      </c>
      <c r="B98" s="80" t="s">
        <v>227</v>
      </c>
      <c r="C98" s="33"/>
      <c r="D98" s="81"/>
      <c r="E98" s="34"/>
      <c r="F98" s="292"/>
      <c r="G98" s="82">
        <f t="shared" si="2"/>
        <v>0</v>
      </c>
    </row>
    <row r="99" spans="1:7" ht="12.75" customHeight="1">
      <c r="A99" s="220" t="s">
        <v>228</v>
      </c>
      <c r="B99" s="80" t="s">
        <v>229</v>
      </c>
      <c r="C99" s="39">
        <v>5984000</v>
      </c>
      <c r="D99" s="81"/>
      <c r="E99" s="34">
        <v>-600000</v>
      </c>
      <c r="F99" s="292"/>
      <c r="G99" s="82">
        <f t="shared" si="2"/>
        <v>5384000</v>
      </c>
    </row>
    <row r="100" spans="1:7" ht="12.75" customHeight="1">
      <c r="A100" s="220" t="s">
        <v>62</v>
      </c>
      <c r="B100" s="80" t="s">
        <v>428</v>
      </c>
      <c r="C100" s="39"/>
      <c r="D100" s="81"/>
      <c r="E100" s="34"/>
      <c r="F100" s="292"/>
      <c r="G100" s="82">
        <f t="shared" si="2"/>
        <v>0</v>
      </c>
    </row>
    <row r="101" spans="1:7" ht="12.75" customHeight="1">
      <c r="A101" s="220" t="s">
        <v>231</v>
      </c>
      <c r="B101" s="86" t="s">
        <v>232</v>
      </c>
      <c r="C101" s="39"/>
      <c r="D101" s="81"/>
      <c r="E101" s="34"/>
      <c r="F101" s="292"/>
      <c r="G101" s="82">
        <f t="shared" si="2"/>
        <v>0</v>
      </c>
    </row>
    <row r="102" spans="1:7" ht="12.75" customHeight="1">
      <c r="A102" s="220" t="s">
        <v>233</v>
      </c>
      <c r="B102" s="86" t="s">
        <v>234</v>
      </c>
      <c r="C102" s="39"/>
      <c r="D102" s="81"/>
      <c r="E102" s="34"/>
      <c r="F102" s="292"/>
      <c r="G102" s="82">
        <f t="shared" si="2"/>
        <v>0</v>
      </c>
    </row>
    <row r="103" spans="1:7" ht="12.75" customHeight="1">
      <c r="A103" s="220" t="s">
        <v>235</v>
      </c>
      <c r="B103" s="86" t="s">
        <v>236</v>
      </c>
      <c r="C103" s="39"/>
      <c r="D103" s="81"/>
      <c r="E103" s="34"/>
      <c r="F103" s="292"/>
      <c r="G103" s="82">
        <f t="shared" si="2"/>
        <v>0</v>
      </c>
    </row>
    <row r="104" spans="1:7" ht="12.75" customHeight="1">
      <c r="A104" s="220" t="s">
        <v>237</v>
      </c>
      <c r="B104" s="87" t="s">
        <v>238</v>
      </c>
      <c r="C104" s="39"/>
      <c r="D104" s="81"/>
      <c r="E104" s="34"/>
      <c r="F104" s="292"/>
      <c r="G104" s="82">
        <f t="shared" si="2"/>
        <v>0</v>
      </c>
    </row>
    <row r="105" spans="1:7" ht="21" customHeight="1">
      <c r="A105" s="220" t="s">
        <v>239</v>
      </c>
      <c r="B105" s="87" t="s">
        <v>240</v>
      </c>
      <c r="C105" s="39"/>
      <c r="D105" s="81"/>
      <c r="E105" s="34"/>
      <c r="F105" s="292"/>
      <c r="G105" s="82">
        <f t="shared" si="2"/>
        <v>0</v>
      </c>
    </row>
    <row r="106" spans="1:7" ht="12.75" customHeight="1">
      <c r="A106" s="220" t="s">
        <v>241</v>
      </c>
      <c r="B106" s="86" t="s">
        <v>242</v>
      </c>
      <c r="C106" s="39">
        <v>3534000</v>
      </c>
      <c r="D106" s="81"/>
      <c r="E106" s="34"/>
      <c r="F106" s="292"/>
      <c r="G106" s="82">
        <f t="shared" si="2"/>
        <v>3534000</v>
      </c>
    </row>
    <row r="107" spans="1:7" ht="12.75" customHeight="1">
      <c r="A107" s="220" t="s">
        <v>243</v>
      </c>
      <c r="B107" s="86" t="s">
        <v>244</v>
      </c>
      <c r="C107" s="39"/>
      <c r="D107" s="81"/>
      <c r="E107" s="34"/>
      <c r="F107" s="292"/>
      <c r="G107" s="82">
        <f t="shared" si="2"/>
        <v>0</v>
      </c>
    </row>
    <row r="108" spans="1:7" ht="19.5" customHeight="1">
      <c r="A108" s="220" t="s">
        <v>245</v>
      </c>
      <c r="B108" s="87" t="s">
        <v>246</v>
      </c>
      <c r="C108" s="39"/>
      <c r="D108" s="81"/>
      <c r="E108" s="34"/>
      <c r="F108" s="292"/>
      <c r="G108" s="82">
        <f t="shared" si="2"/>
        <v>0</v>
      </c>
    </row>
    <row r="109" spans="1:7" ht="12.75" customHeight="1">
      <c r="A109" s="220" t="s">
        <v>247</v>
      </c>
      <c r="B109" s="87" t="s">
        <v>248</v>
      </c>
      <c r="C109" s="39"/>
      <c r="D109" s="81"/>
      <c r="E109" s="34"/>
      <c r="F109" s="292"/>
      <c r="G109" s="82">
        <f t="shared" si="2"/>
        <v>0</v>
      </c>
    </row>
    <row r="110" spans="1:7" ht="12.75" customHeight="1">
      <c r="A110" s="220" t="s">
        <v>249</v>
      </c>
      <c r="B110" s="87" t="s">
        <v>250</v>
      </c>
      <c r="C110" s="39"/>
      <c r="D110" s="81"/>
      <c r="E110" s="34"/>
      <c r="F110" s="292"/>
      <c r="G110" s="82">
        <f t="shared" si="2"/>
        <v>0</v>
      </c>
    </row>
    <row r="111" spans="1:7" ht="12.75" customHeight="1">
      <c r="A111" s="220" t="s">
        <v>251</v>
      </c>
      <c r="B111" s="87" t="s">
        <v>252</v>
      </c>
      <c r="C111" s="33">
        <v>2450000</v>
      </c>
      <c r="D111" s="81"/>
      <c r="E111" s="34">
        <v>-100000</v>
      </c>
      <c r="F111" s="292"/>
      <c r="G111" s="82">
        <f t="shared" si="2"/>
        <v>2350000</v>
      </c>
    </row>
    <row r="112" spans="1:7" ht="12.75" customHeight="1">
      <c r="A112" s="220" t="s">
        <v>253</v>
      </c>
      <c r="B112" s="80" t="s">
        <v>254</v>
      </c>
      <c r="C112" s="33"/>
      <c r="D112" s="81"/>
      <c r="E112" s="34"/>
      <c r="F112" s="292"/>
      <c r="G112" s="82">
        <f t="shared" si="2"/>
        <v>0</v>
      </c>
    </row>
    <row r="113" spans="1:7" ht="12.75" customHeight="1">
      <c r="A113" s="220" t="s">
        <v>255</v>
      </c>
      <c r="B113" s="80" t="s">
        <v>429</v>
      </c>
      <c r="C113" s="33"/>
      <c r="D113" s="81"/>
      <c r="E113" s="34"/>
      <c r="F113" s="292"/>
      <c r="G113" s="82">
        <f t="shared" si="2"/>
        <v>0</v>
      </c>
    </row>
    <row r="114" spans="1:7" ht="12.75" customHeight="1" thickBot="1">
      <c r="A114" s="227" t="s">
        <v>257</v>
      </c>
      <c r="B114" s="240" t="s">
        <v>430</v>
      </c>
      <c r="C114" s="90"/>
      <c r="D114" s="91"/>
      <c r="E114" s="52"/>
      <c r="F114" s="288"/>
      <c r="G114" s="53">
        <f>C114+D114+E114</f>
        <v>0</v>
      </c>
    </row>
    <row r="115" spans="1:7" ht="12.75" customHeight="1" thickBot="1">
      <c r="A115" s="70" t="s">
        <v>64</v>
      </c>
      <c r="B115" s="117" t="s">
        <v>259</v>
      </c>
      <c r="C115" s="23">
        <f>+C116+C118+C120</f>
        <v>2854000</v>
      </c>
      <c r="D115" s="102">
        <f>+D116+D118+D120</f>
        <v>0</v>
      </c>
      <c r="E115" s="23">
        <f>+E116+E118+E120</f>
        <v>0</v>
      </c>
      <c r="F115" s="24">
        <f>+F116+F118+F120</f>
        <v>0</v>
      </c>
      <c r="G115" s="23">
        <f>+G116+G118+G120</f>
        <v>2854000</v>
      </c>
    </row>
    <row r="116" spans="1:7" ht="12.75" customHeight="1">
      <c r="A116" s="218" t="s">
        <v>66</v>
      </c>
      <c r="B116" s="80" t="s">
        <v>260</v>
      </c>
      <c r="C116" s="29"/>
      <c r="D116" s="95"/>
      <c r="E116" s="95"/>
      <c r="F116" s="285"/>
      <c r="G116" s="82">
        <f aca="true" t="shared" si="3" ref="G116:G128">C116+D116+E116+F116</f>
        <v>0</v>
      </c>
    </row>
    <row r="117" spans="1:7" ht="12.75" customHeight="1">
      <c r="A117" s="218" t="s">
        <v>68</v>
      </c>
      <c r="B117" s="96" t="s">
        <v>261</v>
      </c>
      <c r="C117" s="29"/>
      <c r="D117" s="95"/>
      <c r="E117" s="95"/>
      <c r="F117" s="285"/>
      <c r="G117" s="82">
        <f t="shared" si="3"/>
        <v>0</v>
      </c>
    </row>
    <row r="118" spans="1:7" ht="12.75" customHeight="1">
      <c r="A118" s="218" t="s">
        <v>70</v>
      </c>
      <c r="B118" s="96" t="s">
        <v>262</v>
      </c>
      <c r="C118" s="33"/>
      <c r="D118" s="97"/>
      <c r="E118" s="97"/>
      <c r="F118" s="293"/>
      <c r="G118" s="82">
        <f t="shared" si="3"/>
        <v>0</v>
      </c>
    </row>
    <row r="119" spans="1:7" ht="12.75" customHeight="1">
      <c r="A119" s="218" t="s">
        <v>72</v>
      </c>
      <c r="B119" s="96" t="s">
        <v>263</v>
      </c>
      <c r="C119" s="98"/>
      <c r="D119" s="97"/>
      <c r="E119" s="97"/>
      <c r="F119" s="293"/>
      <c r="G119" s="82">
        <f t="shared" si="3"/>
        <v>0</v>
      </c>
    </row>
    <row r="120" spans="1:7" ht="12.75" customHeight="1">
      <c r="A120" s="218" t="s">
        <v>74</v>
      </c>
      <c r="B120" s="37" t="s">
        <v>264</v>
      </c>
      <c r="C120" s="98">
        <v>2854000</v>
      </c>
      <c r="D120" s="97"/>
      <c r="E120" s="97"/>
      <c r="F120" s="293"/>
      <c r="G120" s="82">
        <f t="shared" si="3"/>
        <v>2854000</v>
      </c>
    </row>
    <row r="121" spans="1:7" ht="12.75" customHeight="1">
      <c r="A121" s="218" t="s">
        <v>76</v>
      </c>
      <c r="B121" s="35" t="s">
        <v>265</v>
      </c>
      <c r="C121" s="98"/>
      <c r="D121" s="97"/>
      <c r="E121" s="97"/>
      <c r="F121" s="293"/>
      <c r="G121" s="82">
        <f t="shared" si="3"/>
        <v>0</v>
      </c>
    </row>
    <row r="122" spans="1:7" ht="17.25" customHeight="1">
      <c r="A122" s="218" t="s">
        <v>266</v>
      </c>
      <c r="B122" s="99" t="s">
        <v>267</v>
      </c>
      <c r="C122" s="98"/>
      <c r="D122" s="97"/>
      <c r="E122" s="97"/>
      <c r="F122" s="293"/>
      <c r="G122" s="82">
        <f t="shared" si="3"/>
        <v>0</v>
      </c>
    </row>
    <row r="123" spans="1:7" ht="12.75" customHeight="1">
      <c r="A123" s="218" t="s">
        <v>268</v>
      </c>
      <c r="B123" s="87" t="s">
        <v>240</v>
      </c>
      <c r="C123" s="98"/>
      <c r="D123" s="97"/>
      <c r="E123" s="97"/>
      <c r="F123" s="293"/>
      <c r="G123" s="82">
        <f t="shared" si="3"/>
        <v>0</v>
      </c>
    </row>
    <row r="124" spans="1:7" ht="12.75" customHeight="1">
      <c r="A124" s="218" t="s">
        <v>269</v>
      </c>
      <c r="B124" s="87" t="s">
        <v>270</v>
      </c>
      <c r="C124" s="98"/>
      <c r="D124" s="97"/>
      <c r="E124" s="97"/>
      <c r="F124" s="293"/>
      <c r="G124" s="82">
        <f t="shared" si="3"/>
        <v>0</v>
      </c>
    </row>
    <row r="125" spans="1:7" ht="12.75" customHeight="1">
      <c r="A125" s="218" t="s">
        <v>271</v>
      </c>
      <c r="B125" s="87" t="s">
        <v>272</v>
      </c>
      <c r="C125" s="98"/>
      <c r="D125" s="97"/>
      <c r="E125" s="97"/>
      <c r="F125" s="293"/>
      <c r="G125" s="82">
        <f t="shared" si="3"/>
        <v>0</v>
      </c>
    </row>
    <row r="126" spans="1:7" ht="12.75" customHeight="1">
      <c r="A126" s="218" t="s">
        <v>273</v>
      </c>
      <c r="B126" s="87" t="s">
        <v>246</v>
      </c>
      <c r="C126" s="98"/>
      <c r="D126" s="97"/>
      <c r="E126" s="97"/>
      <c r="F126" s="293"/>
      <c r="G126" s="82">
        <f t="shared" si="3"/>
        <v>0</v>
      </c>
    </row>
    <row r="127" spans="1:7" ht="12.75" customHeight="1">
      <c r="A127" s="218" t="s">
        <v>274</v>
      </c>
      <c r="B127" s="87" t="s">
        <v>275</v>
      </c>
      <c r="C127" s="98"/>
      <c r="D127" s="97"/>
      <c r="E127" s="97"/>
      <c r="F127" s="293"/>
      <c r="G127" s="82">
        <f t="shared" si="3"/>
        <v>0</v>
      </c>
    </row>
    <row r="128" spans="1:7" ht="22.5" customHeight="1" thickBot="1">
      <c r="A128" s="239" t="s">
        <v>276</v>
      </c>
      <c r="B128" s="87" t="s">
        <v>277</v>
      </c>
      <c r="C128" s="100"/>
      <c r="D128" s="101"/>
      <c r="E128" s="101"/>
      <c r="F128" s="294"/>
      <c r="G128" s="82">
        <f t="shared" si="3"/>
        <v>0</v>
      </c>
    </row>
    <row r="129" spans="1:7" ht="12.75" customHeight="1" thickBot="1">
      <c r="A129" s="70" t="s">
        <v>78</v>
      </c>
      <c r="B129" s="22" t="s">
        <v>278</v>
      </c>
      <c r="C129" s="23">
        <f>+C94+C115</f>
        <v>11608000</v>
      </c>
      <c r="D129" s="102">
        <f>+D94+D115</f>
        <v>0</v>
      </c>
      <c r="E129" s="102">
        <f>+E94+E115</f>
        <v>-600000</v>
      </c>
      <c r="F129" s="24">
        <f>+F94+F115</f>
        <v>0</v>
      </c>
      <c r="G129" s="23">
        <f>+G94+G115</f>
        <v>11008000</v>
      </c>
    </row>
    <row r="130" spans="1:7" ht="12.75" customHeight="1" thickBot="1">
      <c r="A130" s="70" t="s">
        <v>279</v>
      </c>
      <c r="B130" s="22" t="s">
        <v>431</v>
      </c>
      <c r="C130" s="23">
        <f>+C131+C132+C133</f>
        <v>0</v>
      </c>
      <c r="D130" s="102">
        <f>+D131+D132+D133</f>
        <v>0</v>
      </c>
      <c r="E130" s="102"/>
      <c r="F130" s="24"/>
      <c r="G130" s="23">
        <f>+G131+G132+G133</f>
        <v>0</v>
      </c>
    </row>
    <row r="131" spans="1:7" ht="12.75" customHeight="1">
      <c r="A131" s="218" t="s">
        <v>94</v>
      </c>
      <c r="B131" s="103" t="s">
        <v>432</v>
      </c>
      <c r="C131" s="98"/>
      <c r="D131" s="97"/>
      <c r="E131" s="97"/>
      <c r="F131" s="48"/>
      <c r="G131" s="49">
        <f>C131+D131</f>
        <v>0</v>
      </c>
    </row>
    <row r="132" spans="1:7" ht="12.75" customHeight="1">
      <c r="A132" s="218" t="s">
        <v>96</v>
      </c>
      <c r="B132" s="103" t="s">
        <v>282</v>
      </c>
      <c r="C132" s="98"/>
      <c r="D132" s="97"/>
      <c r="E132" s="97"/>
      <c r="F132" s="34"/>
      <c r="G132" s="82">
        <f>C132+D132</f>
        <v>0</v>
      </c>
    </row>
    <row r="133" spans="1:7" ht="12.75" customHeight="1" thickBot="1">
      <c r="A133" s="239" t="s">
        <v>98</v>
      </c>
      <c r="B133" s="104" t="s">
        <v>433</v>
      </c>
      <c r="C133" s="98"/>
      <c r="D133" s="97"/>
      <c r="E133" s="97"/>
      <c r="F133" s="52"/>
      <c r="G133" s="53">
        <f>C133+D133</f>
        <v>0</v>
      </c>
    </row>
    <row r="134" spans="1:7" ht="12.75" customHeight="1" thickBot="1">
      <c r="A134" s="70" t="s">
        <v>108</v>
      </c>
      <c r="B134" s="22" t="s">
        <v>284</v>
      </c>
      <c r="C134" s="23">
        <f>+C135+C136+C137+C138+C139+C140</f>
        <v>0</v>
      </c>
      <c r="D134" s="102">
        <f>+D135+D136+D137+D138+D139+D140</f>
        <v>0</v>
      </c>
      <c r="E134" s="102"/>
      <c r="F134" s="24"/>
      <c r="G134" s="23">
        <f>+G135+G136+G137+G138+G139+G140</f>
        <v>0</v>
      </c>
    </row>
    <row r="135" spans="1:7" ht="12.75" customHeight="1">
      <c r="A135" s="218" t="s">
        <v>110</v>
      </c>
      <c r="B135" s="103" t="s">
        <v>285</v>
      </c>
      <c r="C135" s="98"/>
      <c r="D135" s="97"/>
      <c r="E135" s="97"/>
      <c r="F135" s="48"/>
      <c r="G135" s="49">
        <f aca="true" t="shared" si="4" ref="G135:G140">C135+D135</f>
        <v>0</v>
      </c>
    </row>
    <row r="136" spans="1:7" ht="12.75" customHeight="1">
      <c r="A136" s="218" t="s">
        <v>112</v>
      </c>
      <c r="B136" s="103" t="s">
        <v>286</v>
      </c>
      <c r="C136" s="98"/>
      <c r="D136" s="97"/>
      <c r="E136" s="97"/>
      <c r="F136" s="34"/>
      <c r="G136" s="82">
        <f t="shared" si="4"/>
        <v>0</v>
      </c>
    </row>
    <row r="137" spans="1:7" ht="12.75" customHeight="1">
      <c r="A137" s="218" t="s">
        <v>114</v>
      </c>
      <c r="B137" s="103" t="s">
        <v>287</v>
      </c>
      <c r="C137" s="98"/>
      <c r="D137" s="97"/>
      <c r="E137" s="97"/>
      <c r="F137" s="34"/>
      <c r="G137" s="82">
        <f t="shared" si="4"/>
        <v>0</v>
      </c>
    </row>
    <row r="138" spans="1:7" ht="12.75" customHeight="1">
      <c r="A138" s="218" t="s">
        <v>116</v>
      </c>
      <c r="B138" s="103" t="s">
        <v>434</v>
      </c>
      <c r="C138" s="98"/>
      <c r="D138" s="97"/>
      <c r="E138" s="97"/>
      <c r="F138" s="34"/>
      <c r="G138" s="82">
        <f t="shared" si="4"/>
        <v>0</v>
      </c>
    </row>
    <row r="139" spans="1:7" ht="12.75" customHeight="1">
      <c r="A139" s="218" t="s">
        <v>118</v>
      </c>
      <c r="B139" s="103" t="s">
        <v>289</v>
      </c>
      <c r="C139" s="98"/>
      <c r="D139" s="97"/>
      <c r="E139" s="97"/>
      <c r="F139" s="34"/>
      <c r="G139" s="82">
        <f t="shared" si="4"/>
        <v>0</v>
      </c>
    </row>
    <row r="140" spans="1:7" ht="12.75" customHeight="1" thickBot="1">
      <c r="A140" s="239" t="s">
        <v>120</v>
      </c>
      <c r="B140" s="104" t="s">
        <v>290</v>
      </c>
      <c r="C140" s="98"/>
      <c r="D140" s="97"/>
      <c r="E140" s="97"/>
      <c r="F140" s="52"/>
      <c r="G140" s="53">
        <f t="shared" si="4"/>
        <v>0</v>
      </c>
    </row>
    <row r="141" spans="1:7" ht="12.75" customHeight="1" thickBot="1">
      <c r="A141" s="70" t="s">
        <v>132</v>
      </c>
      <c r="B141" s="22" t="s">
        <v>435</v>
      </c>
      <c r="C141" s="23">
        <f>+C142+C143+C145+C146+C144</f>
        <v>648619</v>
      </c>
      <c r="D141" s="102">
        <f>+D142+D143+D145+D146+D144</f>
        <v>0</v>
      </c>
      <c r="E141" s="102">
        <f>+E142+E143+E145+E146+E144</f>
        <v>841556</v>
      </c>
      <c r="F141" s="24">
        <f>+F142+F143+F145+F146+F144</f>
        <v>212467</v>
      </c>
      <c r="G141" s="23">
        <f>+G142+G143+G145+G146+G144</f>
        <v>1702642</v>
      </c>
    </row>
    <row r="142" spans="1:7" ht="12.75" customHeight="1">
      <c r="A142" s="218" t="s">
        <v>134</v>
      </c>
      <c r="B142" s="103" t="s">
        <v>292</v>
      </c>
      <c r="C142" s="98"/>
      <c r="D142" s="97"/>
      <c r="E142" s="97"/>
      <c r="F142" s="293"/>
      <c r="G142" s="82">
        <f>C142+D142+E142</f>
        <v>0</v>
      </c>
    </row>
    <row r="143" spans="1:7" ht="12.75" customHeight="1">
      <c r="A143" s="218" t="s">
        <v>136</v>
      </c>
      <c r="B143" s="103" t="s">
        <v>293</v>
      </c>
      <c r="C143" s="98"/>
      <c r="D143" s="97"/>
      <c r="E143" s="97"/>
      <c r="F143" s="293"/>
      <c r="G143" s="82">
        <f>C143+D143+E143+F143</f>
        <v>0</v>
      </c>
    </row>
    <row r="144" spans="1:7" ht="12.75" customHeight="1">
      <c r="A144" s="218" t="s">
        <v>138</v>
      </c>
      <c r="B144" s="103" t="s">
        <v>436</v>
      </c>
      <c r="C144" s="98">
        <v>648619</v>
      </c>
      <c r="D144" s="97"/>
      <c r="E144" s="97">
        <v>841556</v>
      </c>
      <c r="F144" s="293">
        <v>212467</v>
      </c>
      <c r="G144" s="82">
        <f>C144+D144+E144+F144</f>
        <v>1702642</v>
      </c>
    </row>
    <row r="145" spans="1:7" ht="12.75" customHeight="1">
      <c r="A145" s="218" t="s">
        <v>140</v>
      </c>
      <c r="B145" s="103" t="s">
        <v>294</v>
      </c>
      <c r="C145" s="98"/>
      <c r="D145" s="97"/>
      <c r="E145" s="97"/>
      <c r="F145" s="293"/>
      <c r="G145" s="82">
        <f>C145+D145+E145</f>
        <v>0</v>
      </c>
    </row>
    <row r="146" spans="1:7" ht="12.75" customHeight="1" thickBot="1">
      <c r="A146" s="239" t="s">
        <v>142</v>
      </c>
      <c r="B146" s="104" t="s">
        <v>295</v>
      </c>
      <c r="C146" s="98"/>
      <c r="D146" s="97"/>
      <c r="E146" s="97"/>
      <c r="F146" s="293"/>
      <c r="G146" s="82">
        <f>C146+D146+E146</f>
        <v>0</v>
      </c>
    </row>
    <row r="147" spans="1:7" ht="12.75" customHeight="1" thickBot="1">
      <c r="A147" s="70" t="s">
        <v>296</v>
      </c>
      <c r="B147" s="22" t="s">
        <v>297</v>
      </c>
      <c r="C147" s="105">
        <f>+C148+C149+C150+C151+C152</f>
        <v>0</v>
      </c>
      <c r="D147" s="106">
        <f>+D148+D149+D150+D151+D152</f>
        <v>0</v>
      </c>
      <c r="E147" s="106"/>
      <c r="F147" s="303"/>
      <c r="G147" s="105">
        <f>+G148+G149+G150+G151+G152</f>
        <v>0</v>
      </c>
    </row>
    <row r="148" spans="1:7" ht="12.75" customHeight="1">
      <c r="A148" s="218" t="s">
        <v>146</v>
      </c>
      <c r="B148" s="103" t="s">
        <v>298</v>
      </c>
      <c r="C148" s="98"/>
      <c r="D148" s="97"/>
      <c r="E148" s="97"/>
      <c r="F148" s="48"/>
      <c r="G148" s="49">
        <f aca="true" t="shared" si="5" ref="G148:G154">C148+D148</f>
        <v>0</v>
      </c>
    </row>
    <row r="149" spans="1:7" ht="12.75" customHeight="1">
      <c r="A149" s="218" t="s">
        <v>148</v>
      </c>
      <c r="B149" s="103" t="s">
        <v>299</v>
      </c>
      <c r="C149" s="98"/>
      <c r="D149" s="97"/>
      <c r="E149" s="97"/>
      <c r="F149" s="34"/>
      <c r="G149" s="82">
        <f t="shared" si="5"/>
        <v>0</v>
      </c>
    </row>
    <row r="150" spans="1:7" ht="12.75" customHeight="1">
      <c r="A150" s="218" t="s">
        <v>150</v>
      </c>
      <c r="B150" s="103" t="s">
        <v>300</v>
      </c>
      <c r="C150" s="98"/>
      <c r="D150" s="97"/>
      <c r="E150" s="97"/>
      <c r="F150" s="34"/>
      <c r="G150" s="82">
        <f t="shared" si="5"/>
        <v>0</v>
      </c>
    </row>
    <row r="151" spans="1:7" ht="20.25" customHeight="1">
      <c r="A151" s="218" t="s">
        <v>152</v>
      </c>
      <c r="B151" s="103" t="s">
        <v>437</v>
      </c>
      <c r="C151" s="98"/>
      <c r="D151" s="97"/>
      <c r="E151" s="97"/>
      <c r="F151" s="34"/>
      <c r="G151" s="82">
        <f t="shared" si="5"/>
        <v>0</v>
      </c>
    </row>
    <row r="152" spans="1:7" ht="12.75" customHeight="1" thickBot="1">
      <c r="A152" s="239" t="s">
        <v>302</v>
      </c>
      <c r="B152" s="104" t="s">
        <v>303</v>
      </c>
      <c r="C152" s="100"/>
      <c r="D152" s="101"/>
      <c r="E152" s="101"/>
      <c r="F152" s="52"/>
      <c r="G152" s="53">
        <f t="shared" si="5"/>
        <v>0</v>
      </c>
    </row>
    <row r="153" spans="1:7" ht="12.75" customHeight="1" thickBot="1">
      <c r="A153" s="242" t="s">
        <v>154</v>
      </c>
      <c r="B153" s="22" t="s">
        <v>304</v>
      </c>
      <c r="C153" s="105"/>
      <c r="D153" s="108"/>
      <c r="E153" s="108"/>
      <c r="F153" s="299"/>
      <c r="G153" s="105">
        <f t="shared" si="5"/>
        <v>0</v>
      </c>
    </row>
    <row r="154" spans="1:7" ht="12.75" customHeight="1" thickBot="1">
      <c r="A154" s="242" t="s">
        <v>305</v>
      </c>
      <c r="B154" s="22" t="s">
        <v>306</v>
      </c>
      <c r="C154" s="105"/>
      <c r="D154" s="108"/>
      <c r="E154" s="108"/>
      <c r="F154" s="299"/>
      <c r="G154" s="105">
        <f t="shared" si="5"/>
        <v>0</v>
      </c>
    </row>
    <row r="155" spans="1:7" ht="12.75" customHeight="1" thickBot="1">
      <c r="A155" s="70" t="s">
        <v>307</v>
      </c>
      <c r="B155" s="22" t="s">
        <v>308</v>
      </c>
      <c r="C155" s="110">
        <f>+C130+C134+C141+C147+C153+C154</f>
        <v>648619</v>
      </c>
      <c r="D155" s="111">
        <f>+D130+D134+D141+D147+D153+D154</f>
        <v>0</v>
      </c>
      <c r="E155" s="111">
        <f>+E130+E134+E141+E147+E153+E154</f>
        <v>841556</v>
      </c>
      <c r="F155" s="301">
        <f>+F130+F134+F141+F147+F153+F154</f>
        <v>212467</v>
      </c>
      <c r="G155" s="110">
        <f>+G130+G134+G141+G147+G153+G154</f>
        <v>1702642</v>
      </c>
    </row>
    <row r="156" spans="1:7" ht="12.75" customHeight="1" thickBot="1">
      <c r="A156" s="243" t="s">
        <v>309</v>
      </c>
      <c r="B156" s="115" t="s">
        <v>310</v>
      </c>
      <c r="C156" s="110">
        <f>+C129+C155</f>
        <v>12256619</v>
      </c>
      <c r="D156" s="111">
        <f>+D129+D155</f>
        <v>0</v>
      </c>
      <c r="E156" s="111">
        <f>+E129+E155</f>
        <v>241556</v>
      </c>
      <c r="F156" s="301">
        <f>+F129+F155</f>
        <v>212467</v>
      </c>
      <c r="G156" s="110">
        <f>+G129+G155</f>
        <v>12710642</v>
      </c>
    </row>
    <row r="157" spans="1:7" ht="12.75" customHeight="1" thickBot="1">
      <c r="A157" s="192"/>
      <c r="B157" s="193"/>
      <c r="C157" s="194"/>
      <c r="D157" s="194"/>
      <c r="E157" s="194"/>
      <c r="F157" s="194"/>
      <c r="G157" s="194"/>
    </row>
    <row r="158" spans="1:7" ht="12.75" customHeight="1">
      <c r="A158" s="244" t="s">
        <v>438</v>
      </c>
      <c r="B158" s="245"/>
      <c r="C158" s="246">
        <v>0</v>
      </c>
      <c r="D158" s="246"/>
      <c r="E158" s="246"/>
      <c r="F158" s="335"/>
      <c r="G158" s="247">
        <f>C158+D158</f>
        <v>0</v>
      </c>
    </row>
    <row r="159" spans="1:7" ht="12.75">
      <c r="A159" s="244" t="s">
        <v>439</v>
      </c>
      <c r="B159" s="245"/>
      <c r="C159" s="246">
        <v>0</v>
      </c>
      <c r="D159" s="246"/>
      <c r="E159" s="246"/>
      <c r="F159" s="335"/>
      <c r="G159" s="247">
        <f>C159+D159</f>
        <v>0</v>
      </c>
    </row>
  </sheetData>
  <sheetProtection selectLockedCells="1" selectUnlockedCells="1"/>
  <mergeCells count="4">
    <mergeCell ref="B3:D3"/>
    <mergeCell ref="B4:D4"/>
    <mergeCell ref="A8:G8"/>
    <mergeCell ref="A93:G93"/>
  </mergeCells>
  <printOptions/>
  <pageMargins left="0.25" right="0.25" top="0.75" bottom="0.75" header="0.3" footer="0.3"/>
  <pageSetup horizontalDpi="300" verticalDpi="300" orientation="portrait" paperSize="9" scale="70" r:id="rId1"/>
  <headerFooter alignWithMargins="0">
    <oddHeader xml:space="preserve">&amp;C&amp;"Times New Roman,Félkövér"&amp;12Elek Város Önkormányzat
2017. ÉVI KÖLTSÉGVETÉS ÖNKÉNT VÁLLALT FELADATAINAK ÖSSZEVONT MÓDOSÍTOTT MÉRLEGE&amp;R&amp;"Times New Roman,Normál"&amp;12  </oddHeader>
    <oddFooter>&amp;C&amp;"Times New Roman,Normál"&amp;12Oldal &amp;P</oddFooter>
  </headerFooter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62"/>
  <sheetViews>
    <sheetView zoomScale="115" zoomScaleNormal="115" zoomScalePageLayoutView="0" workbookViewId="0" topLeftCell="A1">
      <selection activeCell="G59" sqref="G59"/>
    </sheetView>
  </sheetViews>
  <sheetFormatPr defaultColWidth="9.00390625" defaultRowHeight="12.75"/>
  <cols>
    <col min="1" max="1" width="13.00390625" style="249" customWidth="1"/>
    <col min="2" max="2" width="59.00390625" style="250" customWidth="1"/>
    <col min="3" max="7" width="15.875" style="250" customWidth="1"/>
    <col min="8" max="16384" width="9.375" style="250" customWidth="1"/>
  </cols>
  <sheetData>
    <row r="1" ht="12.75">
      <c r="G1" s="251" t="s">
        <v>446</v>
      </c>
    </row>
    <row r="2" spans="1:7" s="252" customFormat="1" ht="21" customHeight="1">
      <c r="A2" s="197"/>
      <c r="B2" s="198"/>
      <c r="C2" s="199"/>
      <c r="D2" s="199"/>
      <c r="E2" s="199"/>
      <c r="F2" s="199"/>
      <c r="G2" s="200" t="s">
        <v>447</v>
      </c>
    </row>
    <row r="3" spans="1:7" s="255" customFormat="1" ht="24">
      <c r="A3" s="253" t="s">
        <v>448</v>
      </c>
      <c r="B3" s="359" t="s">
        <v>449</v>
      </c>
      <c r="C3" s="359"/>
      <c r="D3" s="359"/>
      <c r="E3" s="205"/>
      <c r="F3" s="328"/>
      <c r="G3" s="254" t="s">
        <v>450</v>
      </c>
    </row>
    <row r="4" spans="1:7" s="255" customFormat="1" ht="24">
      <c r="A4" s="253" t="s">
        <v>415</v>
      </c>
      <c r="B4" s="359" t="s">
        <v>416</v>
      </c>
      <c r="C4" s="359"/>
      <c r="D4" s="359"/>
      <c r="E4" s="205"/>
      <c r="F4" s="328"/>
      <c r="G4" s="254" t="s">
        <v>414</v>
      </c>
    </row>
    <row r="5" spans="1:7" s="256" customFormat="1" ht="15.75" customHeight="1">
      <c r="A5" s="207"/>
      <c r="B5" s="207"/>
      <c r="C5" s="208"/>
      <c r="D5" s="209"/>
      <c r="E5" s="209"/>
      <c r="F5" s="209"/>
      <c r="G5" s="208"/>
    </row>
    <row r="6" spans="1:7" ht="24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s="257" customFormat="1" ht="12.75" customHeight="1">
      <c r="A7" s="214" t="s">
        <v>46</v>
      </c>
      <c r="B7" s="215" t="s">
        <v>47</v>
      </c>
      <c r="C7" s="215" t="s">
        <v>48</v>
      </c>
      <c r="D7" s="215" t="s">
        <v>49</v>
      </c>
      <c r="E7" s="215" t="s">
        <v>221</v>
      </c>
      <c r="F7" s="215" t="s">
        <v>492</v>
      </c>
      <c r="G7" s="72" t="s">
        <v>493</v>
      </c>
    </row>
    <row r="8" spans="1:7" s="257" customFormat="1" ht="15.75" customHeight="1">
      <c r="A8" s="360" t="s">
        <v>317</v>
      </c>
      <c r="B8" s="360"/>
      <c r="C8" s="360"/>
      <c r="D8" s="360"/>
      <c r="E8" s="360"/>
      <c r="F8" s="360"/>
      <c r="G8" s="360"/>
    </row>
    <row r="9" spans="1:7" s="259" customFormat="1" ht="12" customHeight="1">
      <c r="A9" s="214" t="s">
        <v>50</v>
      </c>
      <c r="B9" s="258" t="s">
        <v>451</v>
      </c>
      <c r="C9" s="314">
        <f>SUM(C10:C20)</f>
        <v>0</v>
      </c>
      <c r="D9" s="263">
        <f>SUM(D10:D20)</f>
        <v>0</v>
      </c>
      <c r="E9" s="152"/>
      <c r="F9" s="152"/>
      <c r="G9" s="153">
        <f>SUM(G10:G20)</f>
        <v>0</v>
      </c>
    </row>
    <row r="10" spans="1:7" s="259" customFormat="1" ht="12" customHeight="1">
      <c r="A10" s="260" t="s">
        <v>52</v>
      </c>
      <c r="B10" s="77" t="s">
        <v>111</v>
      </c>
      <c r="C10" s="168"/>
      <c r="D10" s="167"/>
      <c r="E10" s="168"/>
      <c r="F10" s="311"/>
      <c r="G10" s="169">
        <f aca="true" t="shared" si="0" ref="G10:G20">C10+D10</f>
        <v>0</v>
      </c>
    </row>
    <row r="11" spans="1:7" s="259" customFormat="1" ht="12" customHeight="1">
      <c r="A11" s="261" t="s">
        <v>54</v>
      </c>
      <c r="B11" s="80" t="s">
        <v>113</v>
      </c>
      <c r="C11" s="141"/>
      <c r="D11" s="170"/>
      <c r="E11" s="141"/>
      <c r="F11" s="144"/>
      <c r="G11" s="171">
        <f t="shared" si="0"/>
        <v>0</v>
      </c>
    </row>
    <row r="12" spans="1:7" s="259" customFormat="1" ht="12" customHeight="1">
      <c r="A12" s="261" t="s">
        <v>56</v>
      </c>
      <c r="B12" s="80" t="s">
        <v>115</v>
      </c>
      <c r="C12" s="141"/>
      <c r="D12" s="170"/>
      <c r="E12" s="141"/>
      <c r="F12" s="144"/>
      <c r="G12" s="171">
        <f t="shared" si="0"/>
        <v>0</v>
      </c>
    </row>
    <row r="13" spans="1:7" s="259" customFormat="1" ht="12" customHeight="1">
      <c r="A13" s="261" t="s">
        <v>58</v>
      </c>
      <c r="B13" s="80" t="s">
        <v>117</v>
      </c>
      <c r="C13" s="141"/>
      <c r="D13" s="170"/>
      <c r="E13" s="141"/>
      <c r="F13" s="144"/>
      <c r="G13" s="171">
        <f t="shared" si="0"/>
        <v>0</v>
      </c>
    </row>
    <row r="14" spans="1:7" s="259" customFormat="1" ht="12" customHeight="1">
      <c r="A14" s="261" t="s">
        <v>60</v>
      </c>
      <c r="B14" s="80" t="s">
        <v>119</v>
      </c>
      <c r="C14" s="141"/>
      <c r="D14" s="170"/>
      <c r="E14" s="141"/>
      <c r="F14" s="144"/>
      <c r="G14" s="171">
        <f t="shared" si="0"/>
        <v>0</v>
      </c>
    </row>
    <row r="15" spans="1:7" s="259" customFormat="1" ht="12" customHeight="1">
      <c r="A15" s="261" t="s">
        <v>62</v>
      </c>
      <c r="B15" s="80" t="s">
        <v>452</v>
      </c>
      <c r="C15" s="141"/>
      <c r="D15" s="170"/>
      <c r="E15" s="141"/>
      <c r="F15" s="144"/>
      <c r="G15" s="171">
        <f t="shared" si="0"/>
        <v>0</v>
      </c>
    </row>
    <row r="16" spans="1:7" s="259" customFormat="1" ht="12" customHeight="1">
      <c r="A16" s="261" t="s">
        <v>231</v>
      </c>
      <c r="B16" s="104" t="s">
        <v>453</v>
      </c>
      <c r="C16" s="141"/>
      <c r="D16" s="170"/>
      <c r="E16" s="141"/>
      <c r="F16" s="144"/>
      <c r="G16" s="171">
        <f t="shared" si="0"/>
        <v>0</v>
      </c>
    </row>
    <row r="17" spans="1:7" s="259" customFormat="1" ht="12" customHeight="1">
      <c r="A17" s="261" t="s">
        <v>233</v>
      </c>
      <c r="B17" s="80" t="s">
        <v>420</v>
      </c>
      <c r="C17" s="158"/>
      <c r="D17" s="170"/>
      <c r="E17" s="141"/>
      <c r="F17" s="144"/>
      <c r="G17" s="171">
        <f t="shared" si="0"/>
        <v>0</v>
      </c>
    </row>
    <row r="18" spans="1:7" s="262" customFormat="1" ht="12" customHeight="1">
      <c r="A18" s="261" t="s">
        <v>235</v>
      </c>
      <c r="B18" s="80" t="s">
        <v>127</v>
      </c>
      <c r="C18" s="141"/>
      <c r="D18" s="170"/>
      <c r="E18" s="141"/>
      <c r="F18" s="144"/>
      <c r="G18" s="171">
        <f t="shared" si="0"/>
        <v>0</v>
      </c>
    </row>
    <row r="19" spans="1:7" s="262" customFormat="1" ht="12" customHeight="1">
      <c r="A19" s="261" t="s">
        <v>237</v>
      </c>
      <c r="B19" s="80" t="s">
        <v>129</v>
      </c>
      <c r="C19" s="148"/>
      <c r="D19" s="170"/>
      <c r="E19" s="141"/>
      <c r="F19" s="144"/>
      <c r="G19" s="171">
        <f t="shared" si="0"/>
        <v>0</v>
      </c>
    </row>
    <row r="20" spans="1:7" s="262" customFormat="1" ht="12" customHeight="1">
      <c r="A20" s="261" t="s">
        <v>239</v>
      </c>
      <c r="B20" s="104" t="s">
        <v>131</v>
      </c>
      <c r="C20" s="148"/>
      <c r="D20" s="175"/>
      <c r="E20" s="176"/>
      <c r="F20" s="312"/>
      <c r="G20" s="177">
        <f t="shared" si="0"/>
        <v>0</v>
      </c>
    </row>
    <row r="21" spans="1:7" s="259" customFormat="1" ht="12" customHeight="1">
      <c r="A21" s="214" t="s">
        <v>64</v>
      </c>
      <c r="B21" s="258" t="s">
        <v>454</v>
      </c>
      <c r="C21" s="152">
        <f>SUM(C22:C24)</f>
        <v>0</v>
      </c>
      <c r="D21" s="263">
        <f>SUM(D22:D24)</f>
        <v>0</v>
      </c>
      <c r="E21" s="152"/>
      <c r="F21" s="314"/>
      <c r="G21" s="153">
        <f>SUM(G22:G24)</f>
        <v>0</v>
      </c>
    </row>
    <row r="22" spans="1:7" s="262" customFormat="1" ht="12" customHeight="1">
      <c r="A22" s="261" t="s">
        <v>66</v>
      </c>
      <c r="B22" s="103" t="s">
        <v>67</v>
      </c>
      <c r="C22" s="141"/>
      <c r="D22" s="167"/>
      <c r="E22" s="168"/>
      <c r="F22" s="311"/>
      <c r="G22" s="169">
        <f>C22+D22</f>
        <v>0</v>
      </c>
    </row>
    <row r="23" spans="1:7" s="262" customFormat="1" ht="12" customHeight="1">
      <c r="A23" s="261" t="s">
        <v>68</v>
      </c>
      <c r="B23" s="80" t="s">
        <v>455</v>
      </c>
      <c r="C23" s="141"/>
      <c r="D23" s="170"/>
      <c r="E23" s="141"/>
      <c r="F23" s="144"/>
      <c r="G23" s="171">
        <f>C23+D23</f>
        <v>0</v>
      </c>
    </row>
    <row r="24" spans="1:7" s="262" customFormat="1" ht="12" customHeight="1">
      <c r="A24" s="261" t="s">
        <v>70</v>
      </c>
      <c r="B24" s="80" t="s">
        <v>456</v>
      </c>
      <c r="C24" s="141"/>
      <c r="D24" s="170"/>
      <c r="E24" s="141"/>
      <c r="F24" s="144"/>
      <c r="G24" s="171">
        <f>C24+D24</f>
        <v>0</v>
      </c>
    </row>
    <row r="25" spans="1:7" s="262" customFormat="1" ht="12" customHeight="1">
      <c r="A25" s="261" t="s">
        <v>72</v>
      </c>
      <c r="B25" s="80" t="s">
        <v>457</v>
      </c>
      <c r="C25" s="141"/>
      <c r="D25" s="175"/>
      <c r="E25" s="176"/>
      <c r="F25" s="312"/>
      <c r="G25" s="177">
        <f>C25+D25</f>
        <v>0</v>
      </c>
    </row>
    <row r="26" spans="1:7" s="262" customFormat="1" ht="12" customHeight="1">
      <c r="A26" s="214" t="s">
        <v>78</v>
      </c>
      <c r="B26" s="22" t="s">
        <v>328</v>
      </c>
      <c r="C26" s="264"/>
      <c r="D26" s="265"/>
      <c r="E26" s="264"/>
      <c r="F26" s="336"/>
      <c r="G26" s="153"/>
    </row>
    <row r="27" spans="1:7" s="262" customFormat="1" ht="12" customHeight="1">
      <c r="A27" s="214" t="s">
        <v>279</v>
      </c>
      <c r="B27" s="22" t="s">
        <v>458</v>
      </c>
      <c r="C27" s="152">
        <f>+C28+C29+C30</f>
        <v>0</v>
      </c>
      <c r="D27" s="263">
        <f>+D28+D29+D30</f>
        <v>0</v>
      </c>
      <c r="E27" s="152"/>
      <c r="F27" s="314"/>
      <c r="G27" s="153">
        <f>+G28+G29+G30</f>
        <v>0</v>
      </c>
    </row>
    <row r="28" spans="1:7" s="262" customFormat="1" ht="12" customHeight="1">
      <c r="A28" s="266" t="s">
        <v>94</v>
      </c>
      <c r="B28" s="103" t="s">
        <v>81</v>
      </c>
      <c r="C28" s="136"/>
      <c r="D28" s="167"/>
      <c r="E28" s="168"/>
      <c r="F28" s="311"/>
      <c r="G28" s="169">
        <f>C28+D28</f>
        <v>0</v>
      </c>
    </row>
    <row r="29" spans="1:7" s="262" customFormat="1" ht="12" customHeight="1">
      <c r="A29" s="266" t="s">
        <v>96</v>
      </c>
      <c r="B29" s="103" t="s">
        <v>455</v>
      </c>
      <c r="C29" s="141"/>
      <c r="D29" s="170"/>
      <c r="E29" s="141"/>
      <c r="F29" s="144"/>
      <c r="G29" s="171">
        <f>C29+D29</f>
        <v>0</v>
      </c>
    </row>
    <row r="30" spans="1:7" s="262" customFormat="1" ht="12" customHeight="1">
      <c r="A30" s="266" t="s">
        <v>98</v>
      </c>
      <c r="B30" s="80" t="s">
        <v>459</v>
      </c>
      <c r="C30" s="141"/>
      <c r="D30" s="170"/>
      <c r="E30" s="141"/>
      <c r="F30" s="144"/>
      <c r="G30" s="171">
        <f>C30+D30</f>
        <v>0</v>
      </c>
    </row>
    <row r="31" spans="1:7" s="262" customFormat="1" ht="12" customHeight="1">
      <c r="A31" s="261" t="s">
        <v>100</v>
      </c>
      <c r="B31" s="267" t="s">
        <v>460</v>
      </c>
      <c r="C31" s="176"/>
      <c r="D31" s="175"/>
      <c r="E31" s="176"/>
      <c r="F31" s="312"/>
      <c r="G31" s="177">
        <f>C31+D31</f>
        <v>0</v>
      </c>
    </row>
    <row r="32" spans="1:7" s="262" customFormat="1" ht="12" customHeight="1">
      <c r="A32" s="214" t="s">
        <v>108</v>
      </c>
      <c r="B32" s="22" t="s">
        <v>461</v>
      </c>
      <c r="C32" s="152">
        <f>+C33+C34+C35</f>
        <v>0</v>
      </c>
      <c r="D32" s="263">
        <f>+D33+D34+D35</f>
        <v>0</v>
      </c>
      <c r="E32" s="152"/>
      <c r="F32" s="314"/>
      <c r="G32" s="153">
        <f>+G33+G34+G35</f>
        <v>0</v>
      </c>
    </row>
    <row r="33" spans="1:7" s="262" customFormat="1" ht="12" customHeight="1">
      <c r="A33" s="266" t="s">
        <v>110</v>
      </c>
      <c r="B33" s="103" t="s">
        <v>135</v>
      </c>
      <c r="C33" s="136"/>
      <c r="D33" s="167"/>
      <c r="E33" s="168"/>
      <c r="F33" s="311"/>
      <c r="G33" s="169">
        <f>C33+D33</f>
        <v>0</v>
      </c>
    </row>
    <row r="34" spans="1:7" s="262" customFormat="1" ht="12" customHeight="1">
      <c r="A34" s="266" t="s">
        <v>112</v>
      </c>
      <c r="B34" s="80" t="s">
        <v>137</v>
      </c>
      <c r="C34" s="158"/>
      <c r="D34" s="170"/>
      <c r="E34" s="141"/>
      <c r="F34" s="144"/>
      <c r="G34" s="171">
        <f>C34+D34</f>
        <v>0</v>
      </c>
    </row>
    <row r="35" spans="1:7" s="262" customFormat="1" ht="12" customHeight="1">
      <c r="A35" s="261" t="s">
        <v>114</v>
      </c>
      <c r="B35" s="267" t="s">
        <v>139</v>
      </c>
      <c r="C35" s="176"/>
      <c r="D35" s="175"/>
      <c r="E35" s="176"/>
      <c r="F35" s="312"/>
      <c r="G35" s="177">
        <f>C35+D35</f>
        <v>0</v>
      </c>
    </row>
    <row r="36" spans="1:7" s="259" customFormat="1" ht="12" customHeight="1">
      <c r="A36" s="214" t="s">
        <v>132</v>
      </c>
      <c r="B36" s="22" t="s">
        <v>330</v>
      </c>
      <c r="C36" s="264"/>
      <c r="D36" s="265"/>
      <c r="E36" s="264"/>
      <c r="F36" s="336"/>
      <c r="G36" s="153">
        <f>C36+D36</f>
        <v>0</v>
      </c>
    </row>
    <row r="37" spans="1:7" s="259" customFormat="1" ht="12" customHeight="1">
      <c r="A37" s="214" t="s">
        <v>296</v>
      </c>
      <c r="B37" s="22" t="s">
        <v>462</v>
      </c>
      <c r="C37" s="264"/>
      <c r="D37" s="265"/>
      <c r="E37" s="264"/>
      <c r="F37" s="336"/>
      <c r="G37" s="153">
        <f>C37+D37</f>
        <v>0</v>
      </c>
    </row>
    <row r="38" spans="1:7" s="259" customFormat="1" ht="12" customHeight="1">
      <c r="A38" s="214" t="s">
        <v>154</v>
      </c>
      <c r="B38" s="22" t="s">
        <v>463</v>
      </c>
      <c r="C38" s="152">
        <f>+C9+C21+C26+C27+C32+C36+C37</f>
        <v>0</v>
      </c>
      <c r="D38" s="263">
        <f>+D9+D21+D26+D27+D32+D36+D37</f>
        <v>0</v>
      </c>
      <c r="E38" s="152"/>
      <c r="F38" s="314"/>
      <c r="G38" s="153">
        <f>+G9+G21+G26+G27+G32+G36+G37</f>
        <v>0</v>
      </c>
    </row>
    <row r="39" spans="1:7" s="259" customFormat="1" ht="12" customHeight="1">
      <c r="A39" s="268" t="s">
        <v>305</v>
      </c>
      <c r="B39" s="22" t="s">
        <v>464</v>
      </c>
      <c r="C39" s="154">
        <f>+C40+C41+C42</f>
        <v>82715372</v>
      </c>
      <c r="D39" s="263">
        <f>+D40+D41+D42</f>
        <v>457050</v>
      </c>
      <c r="E39" s="263">
        <f>+E40+E41+E42</f>
        <v>1427417</v>
      </c>
      <c r="F39" s="263">
        <f>+F40+F41+F42</f>
        <v>3187192</v>
      </c>
      <c r="G39" s="153">
        <f>+G40+G41+G42</f>
        <v>87787031</v>
      </c>
    </row>
    <row r="40" spans="1:7" s="259" customFormat="1" ht="12" customHeight="1">
      <c r="A40" s="266" t="s">
        <v>465</v>
      </c>
      <c r="B40" s="103" t="s">
        <v>386</v>
      </c>
      <c r="C40" s="138"/>
      <c r="D40" s="167">
        <v>381612</v>
      </c>
      <c r="E40" s="168"/>
      <c r="F40" s="311"/>
      <c r="G40" s="169">
        <f>C40+D40+E40+F40</f>
        <v>381612</v>
      </c>
    </row>
    <row r="41" spans="1:7" s="259" customFormat="1" ht="12" customHeight="1">
      <c r="A41" s="266" t="s">
        <v>466</v>
      </c>
      <c r="B41" s="80" t="s">
        <v>467</v>
      </c>
      <c r="C41" s="157"/>
      <c r="D41" s="170"/>
      <c r="E41" s="141"/>
      <c r="F41" s="144"/>
      <c r="G41" s="171">
        <f>C41+D41</f>
        <v>0</v>
      </c>
    </row>
    <row r="42" spans="1:7" s="262" customFormat="1" ht="12" customHeight="1">
      <c r="A42" s="261" t="s">
        <v>468</v>
      </c>
      <c r="B42" s="267" t="s">
        <v>469</v>
      </c>
      <c r="C42" s="269">
        <v>82715372</v>
      </c>
      <c r="D42" s="175">
        <v>75438</v>
      </c>
      <c r="E42" s="176">
        <v>1427417</v>
      </c>
      <c r="F42" s="312">
        <v>3187192</v>
      </c>
      <c r="G42" s="177">
        <f>C42+D42+E42+F42</f>
        <v>87405419</v>
      </c>
    </row>
    <row r="43" spans="1:7" s="262" customFormat="1" ht="15" customHeight="1">
      <c r="A43" s="268" t="s">
        <v>307</v>
      </c>
      <c r="B43" s="270" t="s">
        <v>470</v>
      </c>
      <c r="C43" s="154">
        <f>+C38+C39</f>
        <v>82715372</v>
      </c>
      <c r="D43" s="263">
        <f>+D38+D39</f>
        <v>457050</v>
      </c>
      <c r="E43" s="263">
        <f>+E38+E39</f>
        <v>1427417</v>
      </c>
      <c r="F43" s="263">
        <f>+F38+F39</f>
        <v>3187192</v>
      </c>
      <c r="G43" s="153">
        <f>+G38+G39</f>
        <v>87787031</v>
      </c>
    </row>
    <row r="44" spans="1:3" s="262" customFormat="1" ht="15" customHeight="1">
      <c r="A44" s="235"/>
      <c r="B44" s="236"/>
      <c r="C44" s="237"/>
    </row>
    <row r="45" spans="1:3" ht="12.75">
      <c r="A45" s="271"/>
      <c r="B45" s="272"/>
      <c r="C45" s="273"/>
    </row>
    <row r="46" spans="1:7" s="257" customFormat="1" ht="16.5" customHeight="1">
      <c r="A46" s="360" t="s">
        <v>318</v>
      </c>
      <c r="B46" s="360"/>
      <c r="C46" s="360"/>
      <c r="D46" s="360"/>
      <c r="E46" s="360"/>
      <c r="F46" s="360"/>
      <c r="G46" s="360"/>
    </row>
    <row r="47" spans="1:7" s="274" customFormat="1" ht="12" customHeight="1" thickBot="1">
      <c r="A47" s="214" t="s">
        <v>50</v>
      </c>
      <c r="B47" s="22" t="s">
        <v>471</v>
      </c>
      <c r="C47" s="153">
        <f>SUM(C48:C52)</f>
        <v>82565372</v>
      </c>
      <c r="D47" s="263">
        <f>SUM(D48:D52)</f>
        <v>457050</v>
      </c>
      <c r="E47" s="152">
        <f>SUM(E48:E52)</f>
        <v>1427417</v>
      </c>
      <c r="F47" s="152">
        <f>SUM(F48:F52)</f>
        <v>3187192</v>
      </c>
      <c r="G47" s="153">
        <f>SUM(G48:G52)</f>
        <v>87637031</v>
      </c>
    </row>
    <row r="48" spans="1:7" ht="12" customHeight="1">
      <c r="A48" s="261" t="s">
        <v>52</v>
      </c>
      <c r="B48" s="103" t="s">
        <v>224</v>
      </c>
      <c r="C48" s="138">
        <v>60261411</v>
      </c>
      <c r="D48" s="167">
        <v>59400</v>
      </c>
      <c r="E48" s="168">
        <v>252400</v>
      </c>
      <c r="F48" s="168">
        <v>2612200</v>
      </c>
      <c r="G48" s="169">
        <f>C48+D48+E48+F48</f>
        <v>63185411</v>
      </c>
    </row>
    <row r="49" spans="1:7" ht="12" customHeight="1">
      <c r="A49" s="261" t="s">
        <v>54</v>
      </c>
      <c r="B49" s="80" t="s">
        <v>225</v>
      </c>
      <c r="C49" s="142">
        <v>13608732</v>
      </c>
      <c r="D49" s="170">
        <v>16038</v>
      </c>
      <c r="E49" s="141">
        <v>55528</v>
      </c>
      <c r="F49" s="141">
        <v>574992</v>
      </c>
      <c r="G49" s="171">
        <f>C49+D49+E49+F49</f>
        <v>14255290</v>
      </c>
    </row>
    <row r="50" spans="1:7" ht="12" customHeight="1">
      <c r="A50" s="261" t="s">
        <v>56</v>
      </c>
      <c r="B50" s="80" t="s">
        <v>226</v>
      </c>
      <c r="C50" s="142">
        <v>8695229</v>
      </c>
      <c r="D50" s="170">
        <v>381612</v>
      </c>
      <c r="E50" s="141">
        <v>1119489</v>
      </c>
      <c r="F50" s="141"/>
      <c r="G50" s="171">
        <f>C50+D50+E50+F50</f>
        <v>10196330</v>
      </c>
    </row>
    <row r="51" spans="1:7" ht="12" customHeight="1">
      <c r="A51" s="261" t="s">
        <v>58</v>
      </c>
      <c r="B51" s="80" t="s">
        <v>227</v>
      </c>
      <c r="C51" s="142"/>
      <c r="D51" s="170"/>
      <c r="E51" s="141"/>
      <c r="F51" s="141"/>
      <c r="G51" s="171">
        <f>C51+D51</f>
        <v>0</v>
      </c>
    </row>
    <row r="52" spans="1:7" ht="12" customHeight="1" thickBot="1">
      <c r="A52" s="261" t="s">
        <v>60</v>
      </c>
      <c r="B52" s="80" t="s">
        <v>229</v>
      </c>
      <c r="C52" s="142"/>
      <c r="D52" s="175"/>
      <c r="E52" s="176"/>
      <c r="F52" s="176"/>
      <c r="G52" s="177">
        <f>C52+D52</f>
        <v>0</v>
      </c>
    </row>
    <row r="53" spans="1:7" ht="12" customHeight="1" thickBot="1">
      <c r="A53" s="214" t="s">
        <v>64</v>
      </c>
      <c r="B53" s="22" t="s">
        <v>472</v>
      </c>
      <c r="C53" s="153">
        <f>SUM(C54:C56)</f>
        <v>150000</v>
      </c>
      <c r="D53" s="263">
        <f>SUM(D54:D56)</f>
        <v>0</v>
      </c>
      <c r="E53" s="152"/>
      <c r="F53" s="152"/>
      <c r="G53" s="153">
        <f>SUM(G54:G56)</f>
        <v>150000</v>
      </c>
    </row>
    <row r="54" spans="1:7" s="274" customFormat="1" ht="12" customHeight="1">
      <c r="A54" s="261" t="s">
        <v>66</v>
      </c>
      <c r="B54" s="103" t="s">
        <v>260</v>
      </c>
      <c r="C54" s="138">
        <v>150000</v>
      </c>
      <c r="D54" s="167"/>
      <c r="E54" s="168"/>
      <c r="F54" s="168"/>
      <c r="G54" s="169">
        <f>C54+D54+E54+F54</f>
        <v>150000</v>
      </c>
    </row>
    <row r="55" spans="1:7" ht="12" customHeight="1">
      <c r="A55" s="261" t="s">
        <v>68</v>
      </c>
      <c r="B55" s="80" t="s">
        <v>262</v>
      </c>
      <c r="C55" s="142"/>
      <c r="D55" s="170"/>
      <c r="E55" s="141"/>
      <c r="F55" s="141"/>
      <c r="G55" s="171">
        <f>C55+D55</f>
        <v>0</v>
      </c>
    </row>
    <row r="56" spans="1:7" ht="12" customHeight="1">
      <c r="A56" s="261" t="s">
        <v>70</v>
      </c>
      <c r="B56" s="80" t="s">
        <v>473</v>
      </c>
      <c r="C56" s="142"/>
      <c r="D56" s="170"/>
      <c r="E56" s="141"/>
      <c r="F56" s="141"/>
      <c r="G56" s="171">
        <f>C56+D56</f>
        <v>0</v>
      </c>
    </row>
    <row r="57" spans="1:7" ht="12" customHeight="1" thickBot="1">
      <c r="A57" s="261" t="s">
        <v>72</v>
      </c>
      <c r="B57" s="80" t="s">
        <v>474</v>
      </c>
      <c r="C57" s="142"/>
      <c r="D57" s="175"/>
      <c r="E57" s="176"/>
      <c r="F57" s="176"/>
      <c r="G57" s="177">
        <f>C57+D57</f>
        <v>0</v>
      </c>
    </row>
    <row r="58" spans="1:7" ht="12" customHeight="1" thickBot="1">
      <c r="A58" s="214" t="s">
        <v>78</v>
      </c>
      <c r="B58" s="22" t="s">
        <v>475</v>
      </c>
      <c r="C58" s="275"/>
      <c r="D58" s="265"/>
      <c r="E58" s="264"/>
      <c r="F58" s="264"/>
      <c r="G58" s="153">
        <f>C58+D58</f>
        <v>0</v>
      </c>
    </row>
    <row r="59" spans="1:7" ht="15" customHeight="1">
      <c r="A59" s="214" t="s">
        <v>279</v>
      </c>
      <c r="B59" s="276" t="s">
        <v>476</v>
      </c>
      <c r="C59" s="153">
        <f>+C47+C53+C58</f>
        <v>82715372</v>
      </c>
      <c r="D59" s="152">
        <f>+D47+D53+D58</f>
        <v>457050</v>
      </c>
      <c r="E59" s="152">
        <f>+E47+E53+E58</f>
        <v>1427417</v>
      </c>
      <c r="F59" s="152">
        <f>+F47+F53+F58</f>
        <v>3187192</v>
      </c>
      <c r="G59" s="154">
        <f>+G47+G53+G58</f>
        <v>87787031</v>
      </c>
    </row>
    <row r="60" spans="3:7" ht="13.5" thickBot="1">
      <c r="C60" s="277"/>
      <c r="D60" s="277"/>
      <c r="E60" s="277"/>
      <c r="F60" s="277"/>
      <c r="G60" s="277"/>
    </row>
    <row r="61" spans="1:7" ht="15" customHeight="1" thickBot="1">
      <c r="A61" s="337" t="s">
        <v>438</v>
      </c>
      <c r="B61" s="338"/>
      <c r="C61" s="339">
        <v>21</v>
      </c>
      <c r="D61" s="339"/>
      <c r="E61" s="339"/>
      <c r="F61" s="339"/>
      <c r="G61" s="340">
        <f>C61+D61</f>
        <v>21</v>
      </c>
    </row>
    <row r="62" spans="1:7" ht="14.25" customHeight="1" thickBot="1">
      <c r="A62" s="337" t="s">
        <v>439</v>
      </c>
      <c r="B62" s="341"/>
      <c r="C62" s="342"/>
      <c r="D62" s="342"/>
      <c r="E62" s="342"/>
      <c r="F62" s="342"/>
      <c r="G62" s="343">
        <f>C62+D62</f>
        <v>0</v>
      </c>
    </row>
  </sheetData>
  <sheetProtection selectLockedCells="1" selectUnlockedCells="1"/>
  <mergeCells count="4">
    <mergeCell ref="B3:D3"/>
    <mergeCell ref="B4:D4"/>
    <mergeCell ref="A8:G8"/>
    <mergeCell ref="A46:G46"/>
  </mergeCells>
  <printOptions horizontalCentered="1"/>
  <pageMargins left="0.25" right="0.25" top="0.75" bottom="0.75" header="0.3" footer="0.3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62"/>
  <sheetViews>
    <sheetView zoomScale="115" zoomScaleNormal="115" zoomScalePageLayoutView="0" workbookViewId="0" topLeftCell="A1">
      <selection activeCell="G55" sqref="G55"/>
    </sheetView>
  </sheetViews>
  <sheetFormatPr defaultColWidth="9.00390625" defaultRowHeight="12.75"/>
  <cols>
    <col min="1" max="1" width="13.00390625" style="249" customWidth="1"/>
    <col min="2" max="2" width="59.00390625" style="250" customWidth="1"/>
    <col min="3" max="7" width="15.875" style="250" customWidth="1"/>
    <col min="8" max="16384" width="9.375" style="250" customWidth="1"/>
  </cols>
  <sheetData>
    <row r="1" ht="12.75">
      <c r="G1" s="251" t="s">
        <v>477</v>
      </c>
    </row>
    <row r="2" spans="1:7" s="252" customFormat="1" ht="21" customHeight="1">
      <c r="A2" s="197"/>
      <c r="B2" s="198"/>
      <c r="C2" s="199"/>
      <c r="D2" s="199"/>
      <c r="E2" s="199"/>
      <c r="F2" s="199"/>
      <c r="G2" s="200" t="s">
        <v>478</v>
      </c>
    </row>
    <row r="3" spans="1:7" s="255" customFormat="1" ht="24">
      <c r="A3" s="253" t="s">
        <v>448</v>
      </c>
      <c r="B3" s="359" t="s">
        <v>479</v>
      </c>
      <c r="C3" s="359"/>
      <c r="D3" s="359"/>
      <c r="E3" s="205"/>
      <c r="F3" s="328"/>
      <c r="G3" s="254" t="s">
        <v>450</v>
      </c>
    </row>
    <row r="4" spans="1:7" s="255" customFormat="1" ht="24">
      <c r="A4" s="253" t="s">
        <v>415</v>
      </c>
      <c r="B4" s="359" t="s">
        <v>416</v>
      </c>
      <c r="C4" s="359"/>
      <c r="D4" s="359"/>
      <c r="E4" s="205"/>
      <c r="F4" s="328"/>
      <c r="G4" s="254" t="s">
        <v>450</v>
      </c>
    </row>
    <row r="5" spans="1:7" s="256" customFormat="1" ht="15.75" customHeight="1">
      <c r="A5" s="207"/>
      <c r="B5" s="207"/>
      <c r="C5" s="208"/>
      <c r="D5" s="209"/>
      <c r="E5" s="209"/>
      <c r="F5" s="209"/>
      <c r="G5" s="208"/>
    </row>
    <row r="6" spans="1:7" ht="24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s="257" customFormat="1" ht="12.75" customHeight="1">
      <c r="A7" s="214" t="s">
        <v>46</v>
      </c>
      <c r="B7" s="215" t="s">
        <v>47</v>
      </c>
      <c r="C7" s="215" t="s">
        <v>48</v>
      </c>
      <c r="D7" s="215" t="s">
        <v>49</v>
      </c>
      <c r="E7" s="215" t="s">
        <v>221</v>
      </c>
      <c r="F7" s="215" t="s">
        <v>492</v>
      </c>
      <c r="G7" s="72" t="s">
        <v>493</v>
      </c>
    </row>
    <row r="8" spans="1:7" s="257" customFormat="1" ht="15.75" customHeight="1">
      <c r="A8" s="360" t="s">
        <v>317</v>
      </c>
      <c r="B8" s="360"/>
      <c r="C8" s="360"/>
      <c r="D8" s="360"/>
      <c r="E8" s="360"/>
      <c r="F8" s="360"/>
      <c r="G8" s="360"/>
    </row>
    <row r="9" spans="1:7" s="259" customFormat="1" ht="12" customHeight="1" thickBot="1">
      <c r="A9" s="214" t="s">
        <v>50</v>
      </c>
      <c r="B9" s="258" t="s">
        <v>451</v>
      </c>
      <c r="C9" s="153">
        <f>SUM(C10:C20)</f>
        <v>1280000</v>
      </c>
      <c r="D9" s="152">
        <f>SUM(D10:D20)</f>
        <v>0</v>
      </c>
      <c r="E9" s="152">
        <f>SUM(E10:E20)</f>
        <v>0</v>
      </c>
      <c r="F9" s="152">
        <f>SUM(F10:F20)</f>
        <v>0</v>
      </c>
      <c r="G9" s="154">
        <f>SUM(G10:G20)</f>
        <v>1280000</v>
      </c>
    </row>
    <row r="10" spans="1:7" s="259" customFormat="1" ht="12" customHeight="1">
      <c r="A10" s="260" t="s">
        <v>52</v>
      </c>
      <c r="B10" s="77" t="s">
        <v>111</v>
      </c>
      <c r="C10" s="278"/>
      <c r="D10" s="167"/>
      <c r="E10" s="168"/>
      <c r="F10" s="168"/>
      <c r="G10" s="169">
        <f aca="true" t="shared" si="0" ref="G10:G20">C10+D10</f>
        <v>0</v>
      </c>
    </row>
    <row r="11" spans="1:7" s="259" customFormat="1" ht="12" customHeight="1">
      <c r="A11" s="261" t="s">
        <v>54</v>
      </c>
      <c r="B11" s="80" t="s">
        <v>113</v>
      </c>
      <c r="C11" s="142">
        <v>1280000</v>
      </c>
      <c r="D11" s="170"/>
      <c r="E11" s="141"/>
      <c r="F11" s="141"/>
      <c r="G11" s="171">
        <f>C11+D11+E11+F11</f>
        <v>1280000</v>
      </c>
    </row>
    <row r="12" spans="1:7" s="259" customFormat="1" ht="12" customHeight="1">
      <c r="A12" s="261" t="s">
        <v>56</v>
      </c>
      <c r="B12" s="80" t="s">
        <v>115</v>
      </c>
      <c r="C12" s="142"/>
      <c r="D12" s="170"/>
      <c r="E12" s="141"/>
      <c r="F12" s="141"/>
      <c r="G12" s="171">
        <f t="shared" si="0"/>
        <v>0</v>
      </c>
    </row>
    <row r="13" spans="1:7" s="259" customFormat="1" ht="12" customHeight="1">
      <c r="A13" s="261" t="s">
        <v>58</v>
      </c>
      <c r="B13" s="80" t="s">
        <v>117</v>
      </c>
      <c r="C13" s="142"/>
      <c r="D13" s="170"/>
      <c r="E13" s="141"/>
      <c r="F13" s="141"/>
      <c r="G13" s="171">
        <f t="shared" si="0"/>
        <v>0</v>
      </c>
    </row>
    <row r="14" spans="1:7" s="259" customFormat="1" ht="12" customHeight="1">
      <c r="A14" s="261" t="s">
        <v>60</v>
      </c>
      <c r="B14" s="80" t="s">
        <v>119</v>
      </c>
      <c r="C14" s="142"/>
      <c r="D14" s="170"/>
      <c r="E14" s="141"/>
      <c r="F14" s="141"/>
      <c r="G14" s="171">
        <f t="shared" si="0"/>
        <v>0</v>
      </c>
    </row>
    <row r="15" spans="1:7" s="259" customFormat="1" ht="12" customHeight="1">
      <c r="A15" s="261" t="s">
        <v>62</v>
      </c>
      <c r="B15" s="80" t="s">
        <v>452</v>
      </c>
      <c r="C15" s="142"/>
      <c r="D15" s="170"/>
      <c r="E15" s="141"/>
      <c r="F15" s="141"/>
      <c r="G15" s="171">
        <f t="shared" si="0"/>
        <v>0</v>
      </c>
    </row>
    <row r="16" spans="1:7" s="259" customFormat="1" ht="12" customHeight="1">
      <c r="A16" s="261" t="s">
        <v>231</v>
      </c>
      <c r="B16" s="104" t="s">
        <v>453</v>
      </c>
      <c r="C16" s="142"/>
      <c r="D16" s="170"/>
      <c r="E16" s="141"/>
      <c r="F16" s="141"/>
      <c r="G16" s="171">
        <f t="shared" si="0"/>
        <v>0</v>
      </c>
    </row>
    <row r="17" spans="1:7" s="259" customFormat="1" ht="12" customHeight="1">
      <c r="A17" s="261" t="s">
        <v>233</v>
      </c>
      <c r="B17" s="80" t="s">
        <v>420</v>
      </c>
      <c r="C17" s="157"/>
      <c r="D17" s="170"/>
      <c r="E17" s="141"/>
      <c r="F17" s="141"/>
      <c r="G17" s="171">
        <f t="shared" si="0"/>
        <v>0</v>
      </c>
    </row>
    <row r="18" spans="1:7" s="262" customFormat="1" ht="12" customHeight="1">
      <c r="A18" s="261" t="s">
        <v>235</v>
      </c>
      <c r="B18" s="80" t="s">
        <v>127</v>
      </c>
      <c r="C18" s="142"/>
      <c r="D18" s="170"/>
      <c r="E18" s="141"/>
      <c r="F18" s="141"/>
      <c r="G18" s="171">
        <f t="shared" si="0"/>
        <v>0</v>
      </c>
    </row>
    <row r="19" spans="1:7" s="262" customFormat="1" ht="12" customHeight="1">
      <c r="A19" s="261" t="s">
        <v>237</v>
      </c>
      <c r="B19" s="80" t="s">
        <v>129</v>
      </c>
      <c r="C19" s="149"/>
      <c r="D19" s="170"/>
      <c r="E19" s="141"/>
      <c r="F19" s="141"/>
      <c r="G19" s="171">
        <f t="shared" si="0"/>
        <v>0</v>
      </c>
    </row>
    <row r="20" spans="1:7" s="262" customFormat="1" ht="12" customHeight="1" thickBot="1">
      <c r="A20" s="261" t="s">
        <v>239</v>
      </c>
      <c r="B20" s="104" t="s">
        <v>131</v>
      </c>
      <c r="C20" s="149"/>
      <c r="D20" s="175"/>
      <c r="E20" s="176"/>
      <c r="F20" s="176"/>
      <c r="G20" s="177">
        <f t="shared" si="0"/>
        <v>0</v>
      </c>
    </row>
    <row r="21" spans="1:7" s="259" customFormat="1" ht="12" customHeight="1" thickBot="1">
      <c r="A21" s="214" t="s">
        <v>64</v>
      </c>
      <c r="B21" s="258" t="s">
        <v>454</v>
      </c>
      <c r="C21" s="153">
        <f>SUM(C22:C24)</f>
        <v>0</v>
      </c>
      <c r="D21" s="263">
        <f>SUM(D22:D24)</f>
        <v>0</v>
      </c>
      <c r="E21" s="152"/>
      <c r="F21" s="152"/>
      <c r="G21" s="153">
        <f>SUM(G22:G24)</f>
        <v>0</v>
      </c>
    </row>
    <row r="22" spans="1:7" s="262" customFormat="1" ht="12" customHeight="1">
      <c r="A22" s="261" t="s">
        <v>66</v>
      </c>
      <c r="B22" s="103" t="s">
        <v>67</v>
      </c>
      <c r="C22" s="142"/>
      <c r="D22" s="167"/>
      <c r="E22" s="168"/>
      <c r="F22" s="168"/>
      <c r="G22" s="169">
        <f>C22+D22</f>
        <v>0</v>
      </c>
    </row>
    <row r="23" spans="1:7" s="262" customFormat="1" ht="12" customHeight="1">
      <c r="A23" s="261" t="s">
        <v>68</v>
      </c>
      <c r="B23" s="80" t="s">
        <v>455</v>
      </c>
      <c r="C23" s="142"/>
      <c r="D23" s="170"/>
      <c r="E23" s="141"/>
      <c r="F23" s="141"/>
      <c r="G23" s="171">
        <f>C23+D23</f>
        <v>0</v>
      </c>
    </row>
    <row r="24" spans="1:7" s="262" customFormat="1" ht="12" customHeight="1">
      <c r="A24" s="261" t="s">
        <v>70</v>
      </c>
      <c r="B24" s="80" t="s">
        <v>456</v>
      </c>
      <c r="C24" s="142"/>
      <c r="D24" s="170"/>
      <c r="E24" s="141"/>
      <c r="F24" s="141"/>
      <c r="G24" s="171">
        <f>C24+D24</f>
        <v>0</v>
      </c>
    </row>
    <row r="25" spans="1:7" s="262" customFormat="1" ht="12" customHeight="1" thickBot="1">
      <c r="A25" s="261" t="s">
        <v>72</v>
      </c>
      <c r="B25" s="80" t="s">
        <v>457</v>
      </c>
      <c r="C25" s="142"/>
      <c r="D25" s="175"/>
      <c r="E25" s="176"/>
      <c r="F25" s="176"/>
      <c r="G25" s="177">
        <f>C25+D25</f>
        <v>0</v>
      </c>
    </row>
    <row r="26" spans="1:7" s="262" customFormat="1" ht="12" customHeight="1" thickBot="1">
      <c r="A26" s="214" t="s">
        <v>78</v>
      </c>
      <c r="B26" s="22" t="s">
        <v>328</v>
      </c>
      <c r="C26" s="275"/>
      <c r="D26" s="265"/>
      <c r="E26" s="264"/>
      <c r="F26" s="264"/>
      <c r="G26" s="153"/>
    </row>
    <row r="27" spans="1:7" s="262" customFormat="1" ht="12" customHeight="1" thickBot="1">
      <c r="A27" s="214" t="s">
        <v>279</v>
      </c>
      <c r="B27" s="22" t="s">
        <v>458</v>
      </c>
      <c r="C27" s="153">
        <f>+C28+C29+C30</f>
        <v>0</v>
      </c>
      <c r="D27" s="263">
        <f>+D28+D29+D30</f>
        <v>0</v>
      </c>
      <c r="E27" s="152"/>
      <c r="F27" s="152"/>
      <c r="G27" s="153">
        <f>+G28+G29+G30</f>
        <v>0</v>
      </c>
    </row>
    <row r="28" spans="1:7" s="262" customFormat="1" ht="12" customHeight="1">
      <c r="A28" s="266" t="s">
        <v>94</v>
      </c>
      <c r="B28" s="103" t="s">
        <v>81</v>
      </c>
      <c r="C28" s="138"/>
      <c r="D28" s="167"/>
      <c r="E28" s="168"/>
      <c r="F28" s="168"/>
      <c r="G28" s="169">
        <f>C28+D28</f>
        <v>0</v>
      </c>
    </row>
    <row r="29" spans="1:7" s="262" customFormat="1" ht="12" customHeight="1">
      <c r="A29" s="266" t="s">
        <v>96</v>
      </c>
      <c r="B29" s="103" t="s">
        <v>455</v>
      </c>
      <c r="C29" s="142"/>
      <c r="D29" s="170"/>
      <c r="E29" s="141"/>
      <c r="F29" s="141"/>
      <c r="G29" s="171">
        <f>C29+D29</f>
        <v>0</v>
      </c>
    </row>
    <row r="30" spans="1:7" s="262" customFormat="1" ht="12" customHeight="1">
      <c r="A30" s="266" t="s">
        <v>98</v>
      </c>
      <c r="B30" s="80" t="s">
        <v>459</v>
      </c>
      <c r="C30" s="142"/>
      <c r="D30" s="170"/>
      <c r="E30" s="141"/>
      <c r="F30" s="141"/>
      <c r="G30" s="171">
        <f>C30+D30</f>
        <v>0</v>
      </c>
    </row>
    <row r="31" spans="1:7" s="262" customFormat="1" ht="12" customHeight="1" thickBot="1">
      <c r="A31" s="261" t="s">
        <v>100</v>
      </c>
      <c r="B31" s="267" t="s">
        <v>460</v>
      </c>
      <c r="C31" s="269"/>
      <c r="D31" s="175"/>
      <c r="E31" s="176"/>
      <c r="F31" s="176"/>
      <c r="G31" s="177">
        <f>C31+D31</f>
        <v>0</v>
      </c>
    </row>
    <row r="32" spans="1:7" s="262" customFormat="1" ht="12" customHeight="1" thickBot="1">
      <c r="A32" s="214" t="s">
        <v>108</v>
      </c>
      <c r="B32" s="22" t="s">
        <v>461</v>
      </c>
      <c r="C32" s="153">
        <f>+C33+C34+C35</f>
        <v>0</v>
      </c>
      <c r="D32" s="263">
        <f>+D33+D34+D35</f>
        <v>0</v>
      </c>
      <c r="E32" s="152"/>
      <c r="F32" s="152"/>
      <c r="G32" s="153">
        <f>+G33+G34+G35</f>
        <v>0</v>
      </c>
    </row>
    <row r="33" spans="1:7" s="262" customFormat="1" ht="12" customHeight="1">
      <c r="A33" s="266" t="s">
        <v>110</v>
      </c>
      <c r="B33" s="103" t="s">
        <v>135</v>
      </c>
      <c r="C33" s="138"/>
      <c r="D33" s="167"/>
      <c r="E33" s="168"/>
      <c r="F33" s="168"/>
      <c r="G33" s="169">
        <f>C33+D33</f>
        <v>0</v>
      </c>
    </row>
    <row r="34" spans="1:7" s="262" customFormat="1" ht="12" customHeight="1">
      <c r="A34" s="266" t="s">
        <v>112</v>
      </c>
      <c r="B34" s="80" t="s">
        <v>137</v>
      </c>
      <c r="C34" s="157"/>
      <c r="D34" s="170"/>
      <c r="E34" s="141"/>
      <c r="F34" s="141"/>
      <c r="G34" s="171">
        <f>C34+D34</f>
        <v>0</v>
      </c>
    </row>
    <row r="35" spans="1:7" s="262" customFormat="1" ht="12" customHeight="1" thickBot="1">
      <c r="A35" s="261" t="s">
        <v>114</v>
      </c>
      <c r="B35" s="267" t="s">
        <v>139</v>
      </c>
      <c r="C35" s="269"/>
      <c r="D35" s="175"/>
      <c r="E35" s="176"/>
      <c r="F35" s="176"/>
      <c r="G35" s="177">
        <f>C35+D35</f>
        <v>0</v>
      </c>
    </row>
    <row r="36" spans="1:7" s="259" customFormat="1" ht="12" customHeight="1" thickBot="1">
      <c r="A36" s="214" t="s">
        <v>132</v>
      </c>
      <c r="B36" s="22" t="s">
        <v>330</v>
      </c>
      <c r="C36" s="275"/>
      <c r="D36" s="265"/>
      <c r="E36" s="264"/>
      <c r="F36" s="264"/>
      <c r="G36" s="153">
        <f>C36+D36</f>
        <v>0</v>
      </c>
    </row>
    <row r="37" spans="1:7" s="259" customFormat="1" ht="12" customHeight="1">
      <c r="A37" s="214" t="s">
        <v>296</v>
      </c>
      <c r="B37" s="22" t="s">
        <v>462</v>
      </c>
      <c r="C37" s="279"/>
      <c r="D37" s="265"/>
      <c r="E37" s="264"/>
      <c r="F37" s="264"/>
      <c r="G37" s="153">
        <f>C37+D37</f>
        <v>0</v>
      </c>
    </row>
    <row r="38" spans="1:7" s="259" customFormat="1" ht="12" customHeight="1">
      <c r="A38" s="214" t="s">
        <v>154</v>
      </c>
      <c r="B38" s="22" t="s">
        <v>463</v>
      </c>
      <c r="C38" s="154">
        <f>+C9+C21+C26+C27+C32+C36+C37</f>
        <v>1280000</v>
      </c>
      <c r="D38" s="263">
        <f>+D9+D21+D26+D27+D32+D36+D37</f>
        <v>0</v>
      </c>
      <c r="E38" s="152"/>
      <c r="F38" s="152"/>
      <c r="G38" s="153">
        <f>+G9+G21+G26+G27+G32+G36+G37</f>
        <v>1280000</v>
      </c>
    </row>
    <row r="39" spans="1:7" s="259" customFormat="1" ht="12" customHeight="1" thickBot="1">
      <c r="A39" s="268" t="s">
        <v>305</v>
      </c>
      <c r="B39" s="22" t="s">
        <v>464</v>
      </c>
      <c r="C39" s="154">
        <f>+C40+C41+C42</f>
        <v>8774909</v>
      </c>
      <c r="D39" s="263">
        <f>+D40+D41+D42</f>
        <v>605919</v>
      </c>
      <c r="E39" s="152">
        <f>+E40+E41+E42</f>
        <v>307440</v>
      </c>
      <c r="F39" s="152">
        <f>+F40+F41+F42</f>
        <v>102480</v>
      </c>
      <c r="G39" s="153">
        <f>+G40+G41+G42</f>
        <v>9790748</v>
      </c>
    </row>
    <row r="40" spans="1:7" s="259" customFormat="1" ht="12" customHeight="1">
      <c r="A40" s="266" t="s">
        <v>465</v>
      </c>
      <c r="B40" s="103" t="s">
        <v>386</v>
      </c>
      <c r="C40" s="138"/>
      <c r="D40" s="167">
        <v>5919</v>
      </c>
      <c r="E40" s="168"/>
      <c r="F40" s="168"/>
      <c r="G40" s="169">
        <f>C40+D40+E40+F40</f>
        <v>5919</v>
      </c>
    </row>
    <row r="41" spans="1:7" s="259" customFormat="1" ht="12" customHeight="1">
      <c r="A41" s="266" t="s">
        <v>466</v>
      </c>
      <c r="B41" s="80" t="s">
        <v>467</v>
      </c>
      <c r="C41" s="157"/>
      <c r="D41" s="170"/>
      <c r="E41" s="141"/>
      <c r="F41" s="141"/>
      <c r="G41" s="171">
        <f>C41+D41</f>
        <v>0</v>
      </c>
    </row>
    <row r="42" spans="1:7" s="262" customFormat="1" ht="12" customHeight="1" thickBot="1">
      <c r="A42" s="261" t="s">
        <v>468</v>
      </c>
      <c r="B42" s="267" t="s">
        <v>469</v>
      </c>
      <c r="C42" s="269">
        <v>8774909</v>
      </c>
      <c r="D42" s="175">
        <v>600000</v>
      </c>
      <c r="E42" s="176">
        <v>307440</v>
      </c>
      <c r="F42" s="176">
        <v>102480</v>
      </c>
      <c r="G42" s="177">
        <f>C42+D42+E42+F42</f>
        <v>9784829</v>
      </c>
    </row>
    <row r="43" spans="1:7" s="262" customFormat="1" ht="15" customHeight="1" thickBot="1">
      <c r="A43" s="268" t="s">
        <v>307</v>
      </c>
      <c r="B43" s="270" t="s">
        <v>470</v>
      </c>
      <c r="C43" s="154">
        <f>+C38+C39</f>
        <v>10054909</v>
      </c>
      <c r="D43" s="263">
        <f>+D38+D39</f>
        <v>605919</v>
      </c>
      <c r="E43" s="152">
        <f>+E38+E39</f>
        <v>307440</v>
      </c>
      <c r="F43" s="152">
        <f>+F38+F39</f>
        <v>102480</v>
      </c>
      <c r="G43" s="153">
        <f>+G38+G39</f>
        <v>11070748</v>
      </c>
    </row>
    <row r="44" spans="1:3" s="262" customFormat="1" ht="15" customHeight="1">
      <c r="A44" s="235"/>
      <c r="B44" s="236"/>
      <c r="C44" s="237"/>
    </row>
    <row r="45" spans="1:3" ht="12.75">
      <c r="A45" s="271"/>
      <c r="B45" s="272"/>
      <c r="C45" s="273"/>
    </row>
    <row r="46" spans="1:7" s="257" customFormat="1" ht="16.5" customHeight="1">
      <c r="A46" s="360" t="s">
        <v>318</v>
      </c>
      <c r="B46" s="360"/>
      <c r="C46" s="360"/>
      <c r="D46" s="360"/>
      <c r="E46" s="360"/>
      <c r="F46" s="360"/>
      <c r="G46" s="360"/>
    </row>
    <row r="47" spans="1:7" s="274" customFormat="1" ht="12" customHeight="1" thickBot="1">
      <c r="A47" s="214" t="s">
        <v>50</v>
      </c>
      <c r="B47" s="22" t="s">
        <v>471</v>
      </c>
      <c r="C47" s="153">
        <f>SUM(C48:C52)</f>
        <v>10054909</v>
      </c>
      <c r="D47" s="263">
        <f>SUM(D48:D52)</f>
        <v>605919</v>
      </c>
      <c r="E47" s="152">
        <f>SUM(E48:E52)</f>
        <v>157000</v>
      </c>
      <c r="F47" s="152">
        <f>SUM(F48:F52)</f>
        <v>48709</v>
      </c>
      <c r="G47" s="153">
        <f>SUM(G48:G52)</f>
        <v>10866537</v>
      </c>
    </row>
    <row r="48" spans="1:7" ht="12" customHeight="1">
      <c r="A48" s="261" t="s">
        <v>52</v>
      </c>
      <c r="B48" s="103" t="s">
        <v>224</v>
      </c>
      <c r="C48" s="138">
        <v>5113300</v>
      </c>
      <c r="D48" s="167"/>
      <c r="E48" s="168">
        <v>252000</v>
      </c>
      <c r="F48" s="168">
        <v>84000</v>
      </c>
      <c r="G48" s="169">
        <f>C48+D48+E48+F48</f>
        <v>5449300</v>
      </c>
    </row>
    <row r="49" spans="1:7" ht="12" customHeight="1">
      <c r="A49" s="261" t="s">
        <v>54</v>
      </c>
      <c r="B49" s="80" t="s">
        <v>225</v>
      </c>
      <c r="C49" s="142">
        <v>1140609</v>
      </c>
      <c r="D49" s="170"/>
      <c r="E49" s="141">
        <v>55440</v>
      </c>
      <c r="F49" s="141">
        <v>18480</v>
      </c>
      <c r="G49" s="171">
        <f>C49+D49+E49+F49</f>
        <v>1214529</v>
      </c>
    </row>
    <row r="50" spans="1:7" ht="12" customHeight="1">
      <c r="A50" s="261" t="s">
        <v>56</v>
      </c>
      <c r="B50" s="80" t="s">
        <v>226</v>
      </c>
      <c r="C50" s="142">
        <v>3801000</v>
      </c>
      <c r="D50" s="170">
        <v>605919</v>
      </c>
      <c r="E50" s="141">
        <v>-150440</v>
      </c>
      <c r="F50" s="141">
        <v>-53771</v>
      </c>
      <c r="G50" s="171">
        <f>C50+D50+E50+F50</f>
        <v>4202708</v>
      </c>
    </row>
    <row r="51" spans="1:7" ht="12" customHeight="1">
      <c r="A51" s="261" t="s">
        <v>58</v>
      </c>
      <c r="B51" s="80" t="s">
        <v>227</v>
      </c>
      <c r="C51" s="142"/>
      <c r="D51" s="170"/>
      <c r="E51" s="141"/>
      <c r="F51" s="141"/>
      <c r="G51" s="171">
        <f>C51+D51</f>
        <v>0</v>
      </c>
    </row>
    <row r="52" spans="1:7" ht="12" customHeight="1" thickBot="1">
      <c r="A52" s="261" t="s">
        <v>60</v>
      </c>
      <c r="B52" s="80" t="s">
        <v>229</v>
      </c>
      <c r="C52" s="142"/>
      <c r="D52" s="175"/>
      <c r="E52" s="176"/>
      <c r="F52" s="176"/>
      <c r="G52" s="177">
        <f>C52+D52</f>
        <v>0</v>
      </c>
    </row>
    <row r="53" spans="1:7" ht="12" customHeight="1" thickBot="1">
      <c r="A53" s="214" t="s">
        <v>64</v>
      </c>
      <c r="B53" s="22" t="s">
        <v>472</v>
      </c>
      <c r="C53" s="153">
        <f>SUM(C54:C56)</f>
        <v>0</v>
      </c>
      <c r="D53" s="263">
        <f>SUM(D54:D56)</f>
        <v>0</v>
      </c>
      <c r="E53" s="152">
        <f>SUM(E54:E56)</f>
        <v>150440</v>
      </c>
      <c r="F53" s="152">
        <f>SUM(F54:F56)</f>
        <v>53771</v>
      </c>
      <c r="G53" s="153">
        <f>SUM(G54:G56)</f>
        <v>204211</v>
      </c>
    </row>
    <row r="54" spans="1:7" s="274" customFormat="1" ht="12" customHeight="1">
      <c r="A54" s="261" t="s">
        <v>66</v>
      </c>
      <c r="B54" s="103" t="s">
        <v>260</v>
      </c>
      <c r="C54" s="138"/>
      <c r="D54" s="167"/>
      <c r="E54" s="168">
        <v>150440</v>
      </c>
      <c r="F54" s="168">
        <v>53771</v>
      </c>
      <c r="G54" s="169">
        <f>C54+D54+E54+F54</f>
        <v>204211</v>
      </c>
    </row>
    <row r="55" spans="1:7" ht="12" customHeight="1">
      <c r="A55" s="261" t="s">
        <v>68</v>
      </c>
      <c r="B55" s="80" t="s">
        <v>262</v>
      </c>
      <c r="C55" s="142"/>
      <c r="D55" s="170"/>
      <c r="E55" s="141"/>
      <c r="F55" s="141"/>
      <c r="G55" s="171">
        <f>C55+D55</f>
        <v>0</v>
      </c>
    </row>
    <row r="56" spans="1:7" ht="12" customHeight="1">
      <c r="A56" s="261" t="s">
        <v>70</v>
      </c>
      <c r="B56" s="80" t="s">
        <v>473</v>
      </c>
      <c r="C56" s="142"/>
      <c r="D56" s="170"/>
      <c r="E56" s="141"/>
      <c r="F56" s="141"/>
      <c r="G56" s="171">
        <f>C56+D56</f>
        <v>0</v>
      </c>
    </row>
    <row r="57" spans="1:7" ht="12" customHeight="1" thickBot="1">
      <c r="A57" s="261" t="s">
        <v>72</v>
      </c>
      <c r="B57" s="80" t="s">
        <v>474</v>
      </c>
      <c r="C57" s="142"/>
      <c r="D57" s="175"/>
      <c r="E57" s="176"/>
      <c r="F57" s="176"/>
      <c r="G57" s="177">
        <f>C57+D57</f>
        <v>0</v>
      </c>
    </row>
    <row r="58" spans="1:7" ht="12" customHeight="1" thickBot="1">
      <c r="A58" s="214" t="s">
        <v>78</v>
      </c>
      <c r="B58" s="22" t="s">
        <v>475</v>
      </c>
      <c r="C58" s="275"/>
      <c r="D58" s="265"/>
      <c r="E58" s="264"/>
      <c r="F58" s="264"/>
      <c r="G58" s="153">
        <f>C58+D58</f>
        <v>0</v>
      </c>
    </row>
    <row r="59" spans="1:7" ht="15" customHeight="1">
      <c r="A59" s="214" t="s">
        <v>279</v>
      </c>
      <c r="B59" s="276" t="s">
        <v>476</v>
      </c>
      <c r="C59" s="153">
        <f>+C47+C53+C58</f>
        <v>10054909</v>
      </c>
      <c r="D59" s="263">
        <f>+D47+D53+D58</f>
        <v>605919</v>
      </c>
      <c r="E59" s="152">
        <f>+E47+E53+E58</f>
        <v>307440</v>
      </c>
      <c r="F59" s="152">
        <f>+F47+F53+F58</f>
        <v>102480</v>
      </c>
      <c r="G59" s="153">
        <f>+G47+G53+G58</f>
        <v>11070748</v>
      </c>
    </row>
    <row r="60" spans="3:7" ht="12.75">
      <c r="C60" s="277"/>
      <c r="D60" s="277"/>
      <c r="E60" s="277"/>
      <c r="F60" s="277"/>
      <c r="G60" s="277"/>
    </row>
    <row r="61" spans="1:7" ht="15" customHeight="1">
      <c r="A61" s="337" t="s">
        <v>438</v>
      </c>
      <c r="B61" s="344"/>
      <c r="C61" s="246">
        <v>2</v>
      </c>
      <c r="D61" s="246"/>
      <c r="E61" s="246"/>
      <c r="F61" s="246"/>
      <c r="G61" s="332">
        <f>C61+D61</f>
        <v>2</v>
      </c>
    </row>
    <row r="62" spans="1:7" ht="14.25" customHeight="1">
      <c r="A62" s="337" t="s">
        <v>439</v>
      </c>
      <c r="B62" s="344"/>
      <c r="C62" s="246"/>
      <c r="D62" s="246"/>
      <c r="E62" s="246"/>
      <c r="F62" s="246"/>
      <c r="G62" s="332">
        <f>C62+D62</f>
        <v>0</v>
      </c>
    </row>
  </sheetData>
  <sheetProtection selectLockedCells="1" selectUnlockedCells="1"/>
  <mergeCells count="4">
    <mergeCell ref="B3:D3"/>
    <mergeCell ref="B4:D4"/>
    <mergeCell ref="A8:G8"/>
    <mergeCell ref="A46:G46"/>
  </mergeCells>
  <printOptions horizontalCentered="1"/>
  <pageMargins left="0.25" right="0.25" top="0.75" bottom="0.75" header="0.3" footer="0.3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G62"/>
  <sheetViews>
    <sheetView zoomScale="115" zoomScaleNormal="115" zoomScalePageLayoutView="0" workbookViewId="0" topLeftCell="A28">
      <selection activeCell="F43" sqref="F43"/>
    </sheetView>
  </sheetViews>
  <sheetFormatPr defaultColWidth="9.00390625" defaultRowHeight="12.75"/>
  <cols>
    <col min="1" max="1" width="13.875" style="249" customWidth="1"/>
    <col min="2" max="2" width="54.50390625" style="250" customWidth="1"/>
    <col min="3" max="7" width="15.875" style="250" customWidth="1"/>
    <col min="8" max="16384" width="9.375" style="250" customWidth="1"/>
  </cols>
  <sheetData>
    <row r="1" ht="12.75">
      <c r="G1" s="251" t="s">
        <v>480</v>
      </c>
    </row>
    <row r="2" spans="1:7" s="252" customFormat="1" ht="16.5" thickBot="1">
      <c r="A2" s="197"/>
      <c r="B2" s="198"/>
      <c r="C2" s="199"/>
      <c r="D2" s="199"/>
      <c r="E2" s="199"/>
      <c r="F2" s="199"/>
      <c r="G2" s="200" t="s">
        <v>481</v>
      </c>
    </row>
    <row r="3" spans="1:7" s="255" customFormat="1" ht="25.5" customHeight="1" thickBot="1">
      <c r="A3" s="253" t="s">
        <v>448</v>
      </c>
      <c r="B3" s="361" t="s">
        <v>482</v>
      </c>
      <c r="C3" s="362"/>
      <c r="D3" s="362"/>
      <c r="E3" s="363"/>
      <c r="F3" s="363"/>
      <c r="G3" s="254" t="s">
        <v>483</v>
      </c>
    </row>
    <row r="4" spans="1:7" s="255" customFormat="1" ht="24.75" thickBot="1">
      <c r="A4" s="253" t="s">
        <v>415</v>
      </c>
      <c r="B4" s="361" t="s">
        <v>416</v>
      </c>
      <c r="C4" s="362"/>
      <c r="D4" s="362"/>
      <c r="E4" s="363"/>
      <c r="F4" s="363"/>
      <c r="G4" s="254" t="s">
        <v>414</v>
      </c>
    </row>
    <row r="5" spans="1:7" s="256" customFormat="1" ht="15.75" customHeight="1" thickBot="1">
      <c r="A5" s="207"/>
      <c r="B5" s="207"/>
      <c r="C5" s="208"/>
      <c r="D5" s="209"/>
      <c r="E5" s="209"/>
      <c r="F5" s="209"/>
      <c r="G5" s="208"/>
    </row>
    <row r="6" spans="1:7" ht="24.75" thickBot="1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s="257" customFormat="1" ht="12.75" customHeight="1" thickBot="1">
      <c r="A7" s="214" t="s">
        <v>46</v>
      </c>
      <c r="B7" s="215" t="s">
        <v>47</v>
      </c>
      <c r="C7" s="215" t="s">
        <v>48</v>
      </c>
      <c r="D7" s="215" t="s">
        <v>49</v>
      </c>
      <c r="E7" s="215" t="s">
        <v>221</v>
      </c>
      <c r="F7" s="215" t="s">
        <v>492</v>
      </c>
      <c r="G7" s="72" t="s">
        <v>493</v>
      </c>
    </row>
    <row r="8" spans="1:7" s="257" customFormat="1" ht="15.75" customHeight="1" thickBot="1">
      <c r="A8" s="360" t="s">
        <v>317</v>
      </c>
      <c r="B8" s="360"/>
      <c r="C8" s="360"/>
      <c r="D8" s="360"/>
      <c r="E8" s="360"/>
      <c r="F8" s="360"/>
      <c r="G8" s="360"/>
    </row>
    <row r="9" spans="1:7" s="259" customFormat="1" ht="12" customHeight="1" thickBot="1">
      <c r="A9" s="214" t="s">
        <v>50</v>
      </c>
      <c r="B9" s="258" t="s">
        <v>451</v>
      </c>
      <c r="C9" s="153">
        <f>SUM(C10:C20)</f>
        <v>57155371</v>
      </c>
      <c r="D9" s="263">
        <f>SUM(D10:D20)</f>
        <v>0</v>
      </c>
      <c r="E9" s="152">
        <f>SUM(E10:E20)</f>
        <v>0</v>
      </c>
      <c r="F9" s="152">
        <f>SUM(F10:F20)</f>
        <v>0</v>
      </c>
      <c r="G9" s="153">
        <f>SUM(G10:G20)</f>
        <v>57155371</v>
      </c>
    </row>
    <row r="10" spans="1:7" s="259" customFormat="1" ht="12" customHeight="1">
      <c r="A10" s="260" t="s">
        <v>52</v>
      </c>
      <c r="B10" s="77" t="s">
        <v>111</v>
      </c>
      <c r="C10" s="278">
        <v>13322790</v>
      </c>
      <c r="D10" s="167"/>
      <c r="E10" s="168"/>
      <c r="F10" s="168"/>
      <c r="G10" s="169">
        <f>C10+D10+E10+F10</f>
        <v>13322790</v>
      </c>
    </row>
    <row r="11" spans="1:7" s="259" customFormat="1" ht="12" customHeight="1">
      <c r="A11" s="261" t="s">
        <v>54</v>
      </c>
      <c r="B11" s="80" t="s">
        <v>113</v>
      </c>
      <c r="C11" s="142"/>
      <c r="D11" s="170"/>
      <c r="E11" s="141"/>
      <c r="F11" s="141"/>
      <c r="G11" s="171">
        <f aca="true" t="shared" si="0" ref="G11:G20">C11+D11</f>
        <v>0</v>
      </c>
    </row>
    <row r="12" spans="1:7" s="259" customFormat="1" ht="12" customHeight="1">
      <c r="A12" s="261" t="s">
        <v>56</v>
      </c>
      <c r="B12" s="80" t="s">
        <v>115</v>
      </c>
      <c r="C12" s="142"/>
      <c r="D12" s="170"/>
      <c r="E12" s="141"/>
      <c r="F12" s="141"/>
      <c r="G12" s="171">
        <f t="shared" si="0"/>
        <v>0</v>
      </c>
    </row>
    <row r="13" spans="1:7" s="259" customFormat="1" ht="12" customHeight="1">
      <c r="A13" s="261" t="s">
        <v>58</v>
      </c>
      <c r="B13" s="80" t="s">
        <v>117</v>
      </c>
      <c r="C13" s="142"/>
      <c r="D13" s="170"/>
      <c r="E13" s="141"/>
      <c r="F13" s="141"/>
      <c r="G13" s="171">
        <f t="shared" si="0"/>
        <v>0</v>
      </c>
    </row>
    <row r="14" spans="1:7" s="259" customFormat="1" ht="12" customHeight="1">
      <c r="A14" s="261" t="s">
        <v>60</v>
      </c>
      <c r="B14" s="80" t="s">
        <v>119</v>
      </c>
      <c r="C14" s="142">
        <v>36670557</v>
      </c>
      <c r="D14" s="170"/>
      <c r="E14" s="141"/>
      <c r="F14" s="141"/>
      <c r="G14" s="171">
        <f>C14+D14+E14+F14</f>
        <v>36670557</v>
      </c>
    </row>
    <row r="15" spans="1:7" s="259" customFormat="1" ht="12" customHeight="1">
      <c r="A15" s="261" t="s">
        <v>62</v>
      </c>
      <c r="B15" s="80" t="s">
        <v>452</v>
      </c>
      <c r="C15" s="142">
        <v>6860024</v>
      </c>
      <c r="D15" s="170"/>
      <c r="E15" s="141"/>
      <c r="F15" s="141"/>
      <c r="G15" s="171">
        <f>C15+D15+E15+F15</f>
        <v>6860024</v>
      </c>
    </row>
    <row r="16" spans="1:7" s="259" customFormat="1" ht="12" customHeight="1">
      <c r="A16" s="261" t="s">
        <v>231</v>
      </c>
      <c r="B16" s="104" t="s">
        <v>453</v>
      </c>
      <c r="C16" s="142">
        <v>302000</v>
      </c>
      <c r="D16" s="170"/>
      <c r="E16" s="141"/>
      <c r="F16" s="141"/>
      <c r="G16" s="171">
        <f>C16+D16+E16+F16</f>
        <v>302000</v>
      </c>
    </row>
    <row r="17" spans="1:7" s="259" customFormat="1" ht="12" customHeight="1">
      <c r="A17" s="261" t="s">
        <v>233</v>
      </c>
      <c r="B17" s="80" t="s">
        <v>420</v>
      </c>
      <c r="C17" s="157"/>
      <c r="D17" s="170"/>
      <c r="E17" s="141"/>
      <c r="F17" s="141"/>
      <c r="G17" s="171">
        <f t="shared" si="0"/>
        <v>0</v>
      </c>
    </row>
    <row r="18" spans="1:7" s="262" customFormat="1" ht="12" customHeight="1">
      <c r="A18" s="261" t="s">
        <v>235</v>
      </c>
      <c r="B18" s="80" t="s">
        <v>127</v>
      </c>
      <c r="C18" s="142"/>
      <c r="D18" s="170"/>
      <c r="E18" s="141"/>
      <c r="F18" s="141"/>
      <c r="G18" s="171">
        <f t="shared" si="0"/>
        <v>0</v>
      </c>
    </row>
    <row r="19" spans="1:7" s="262" customFormat="1" ht="12" customHeight="1">
      <c r="A19" s="261" t="s">
        <v>237</v>
      </c>
      <c r="B19" s="80" t="s">
        <v>129</v>
      </c>
      <c r="C19" s="149"/>
      <c r="D19" s="170"/>
      <c r="E19" s="141"/>
      <c r="F19" s="141"/>
      <c r="G19" s="171">
        <f t="shared" si="0"/>
        <v>0</v>
      </c>
    </row>
    <row r="20" spans="1:7" s="262" customFormat="1" ht="12" customHeight="1" thickBot="1">
      <c r="A20" s="261" t="s">
        <v>239</v>
      </c>
      <c r="B20" s="104" t="s">
        <v>131</v>
      </c>
      <c r="C20" s="149"/>
      <c r="D20" s="175"/>
      <c r="E20" s="176"/>
      <c r="F20" s="176"/>
      <c r="G20" s="177">
        <f t="shared" si="0"/>
        <v>0</v>
      </c>
    </row>
    <row r="21" spans="1:7" s="259" customFormat="1" ht="12" customHeight="1" thickBot="1">
      <c r="A21" s="214" t="s">
        <v>64</v>
      </c>
      <c r="B21" s="258" t="s">
        <v>454</v>
      </c>
      <c r="C21" s="153">
        <f>SUM(C22:C24)</f>
        <v>0</v>
      </c>
      <c r="D21" s="263">
        <f>SUM(D22:D24)</f>
        <v>0</v>
      </c>
      <c r="E21" s="152"/>
      <c r="F21" s="152"/>
      <c r="G21" s="153">
        <f>SUM(G22:G24)</f>
        <v>0</v>
      </c>
    </row>
    <row r="22" spans="1:7" s="262" customFormat="1" ht="12" customHeight="1">
      <c r="A22" s="261" t="s">
        <v>66</v>
      </c>
      <c r="B22" s="103" t="s">
        <v>67</v>
      </c>
      <c r="C22" s="142"/>
      <c r="D22" s="167"/>
      <c r="E22" s="168"/>
      <c r="F22" s="168"/>
      <c r="G22" s="169">
        <f>C22+D22</f>
        <v>0</v>
      </c>
    </row>
    <row r="23" spans="1:7" s="262" customFormat="1" ht="12" customHeight="1">
      <c r="A23" s="261" t="s">
        <v>68</v>
      </c>
      <c r="B23" s="80" t="s">
        <v>455</v>
      </c>
      <c r="C23" s="142"/>
      <c r="D23" s="170"/>
      <c r="E23" s="141"/>
      <c r="F23" s="141"/>
      <c r="G23" s="171">
        <f>C23+D23</f>
        <v>0</v>
      </c>
    </row>
    <row r="24" spans="1:7" s="262" customFormat="1" ht="12" customHeight="1">
      <c r="A24" s="261" t="s">
        <v>70</v>
      </c>
      <c r="B24" s="80" t="s">
        <v>456</v>
      </c>
      <c r="C24" s="142"/>
      <c r="D24" s="170"/>
      <c r="E24" s="141"/>
      <c r="F24" s="141"/>
      <c r="G24" s="171">
        <f>C24+D24</f>
        <v>0</v>
      </c>
    </row>
    <row r="25" spans="1:7" s="262" customFormat="1" ht="12" customHeight="1" thickBot="1">
      <c r="A25" s="261" t="s">
        <v>72</v>
      </c>
      <c r="B25" s="80" t="s">
        <v>457</v>
      </c>
      <c r="C25" s="142"/>
      <c r="D25" s="175"/>
      <c r="E25" s="176"/>
      <c r="F25" s="176"/>
      <c r="G25" s="177">
        <f>C25+D25</f>
        <v>0</v>
      </c>
    </row>
    <row r="26" spans="1:7" s="262" customFormat="1" ht="12" customHeight="1" thickBot="1">
      <c r="A26" s="214" t="s">
        <v>78</v>
      </c>
      <c r="B26" s="22" t="s">
        <v>328</v>
      </c>
      <c r="C26" s="275"/>
      <c r="D26" s="265"/>
      <c r="E26" s="264"/>
      <c r="F26" s="264"/>
      <c r="G26" s="153"/>
    </row>
    <row r="27" spans="1:7" s="262" customFormat="1" ht="20.25" customHeight="1" thickBot="1">
      <c r="A27" s="214" t="s">
        <v>279</v>
      </c>
      <c r="B27" s="22" t="s">
        <v>458</v>
      </c>
      <c r="C27" s="153">
        <f>+C28+C29+C30</f>
        <v>0</v>
      </c>
      <c r="D27" s="263">
        <f>+D28+D29+D30</f>
        <v>0</v>
      </c>
      <c r="E27" s="152"/>
      <c r="F27" s="152"/>
      <c r="G27" s="153">
        <f>+G28+G29+G30</f>
        <v>0</v>
      </c>
    </row>
    <row r="28" spans="1:7" s="262" customFormat="1" ht="12" customHeight="1">
      <c r="A28" s="266" t="s">
        <v>94</v>
      </c>
      <c r="B28" s="103" t="s">
        <v>81</v>
      </c>
      <c r="C28" s="138"/>
      <c r="D28" s="167"/>
      <c r="E28" s="168"/>
      <c r="F28" s="168"/>
      <c r="G28" s="169">
        <f>C28+D28</f>
        <v>0</v>
      </c>
    </row>
    <row r="29" spans="1:7" s="262" customFormat="1" ht="12" customHeight="1">
      <c r="A29" s="266" t="s">
        <v>96</v>
      </c>
      <c r="B29" s="103" t="s">
        <v>455</v>
      </c>
      <c r="C29" s="142"/>
      <c r="D29" s="170"/>
      <c r="E29" s="141"/>
      <c r="F29" s="141"/>
      <c r="G29" s="171">
        <f>C29+D29</f>
        <v>0</v>
      </c>
    </row>
    <row r="30" spans="1:7" s="262" customFormat="1" ht="12" customHeight="1">
      <c r="A30" s="266" t="s">
        <v>98</v>
      </c>
      <c r="B30" s="80" t="s">
        <v>459</v>
      </c>
      <c r="C30" s="142"/>
      <c r="D30" s="170"/>
      <c r="E30" s="141"/>
      <c r="F30" s="141"/>
      <c r="G30" s="171">
        <f>C30+D30</f>
        <v>0</v>
      </c>
    </row>
    <row r="31" spans="1:7" s="262" customFormat="1" ht="12" customHeight="1" thickBot="1">
      <c r="A31" s="261" t="s">
        <v>100</v>
      </c>
      <c r="B31" s="267" t="s">
        <v>460</v>
      </c>
      <c r="C31" s="269"/>
      <c r="D31" s="175"/>
      <c r="E31" s="176"/>
      <c r="F31" s="176"/>
      <c r="G31" s="177">
        <f>C31+D31</f>
        <v>0</v>
      </c>
    </row>
    <row r="32" spans="1:7" s="262" customFormat="1" ht="12" customHeight="1" thickBot="1">
      <c r="A32" s="214" t="s">
        <v>108</v>
      </c>
      <c r="B32" s="22" t="s">
        <v>461</v>
      </c>
      <c r="C32" s="153">
        <f>+C33+C34+C35</f>
        <v>0</v>
      </c>
      <c r="D32" s="263">
        <f>+D33+D34+D35</f>
        <v>0</v>
      </c>
      <c r="E32" s="152"/>
      <c r="F32" s="152"/>
      <c r="G32" s="153">
        <f>+G33+G34+G35</f>
        <v>0</v>
      </c>
    </row>
    <row r="33" spans="1:7" s="262" customFormat="1" ht="12" customHeight="1">
      <c r="A33" s="266" t="s">
        <v>110</v>
      </c>
      <c r="B33" s="103" t="s">
        <v>135</v>
      </c>
      <c r="C33" s="138"/>
      <c r="D33" s="167"/>
      <c r="E33" s="168"/>
      <c r="F33" s="168"/>
      <c r="G33" s="169">
        <f>C33+D33</f>
        <v>0</v>
      </c>
    </row>
    <row r="34" spans="1:7" s="262" customFormat="1" ht="12" customHeight="1">
      <c r="A34" s="266" t="s">
        <v>112</v>
      </c>
      <c r="B34" s="80" t="s">
        <v>137</v>
      </c>
      <c r="C34" s="157"/>
      <c r="D34" s="170"/>
      <c r="E34" s="141"/>
      <c r="F34" s="141"/>
      <c r="G34" s="171">
        <f>C34+D34</f>
        <v>0</v>
      </c>
    </row>
    <row r="35" spans="1:7" s="259" customFormat="1" ht="12" customHeight="1" thickBot="1">
      <c r="A35" s="261" t="s">
        <v>114</v>
      </c>
      <c r="B35" s="267" t="s">
        <v>139</v>
      </c>
      <c r="C35" s="269"/>
      <c r="D35" s="175"/>
      <c r="E35" s="176"/>
      <c r="F35" s="176"/>
      <c r="G35" s="177">
        <f>C35+D35</f>
        <v>0</v>
      </c>
    </row>
    <row r="36" spans="1:7" s="259" customFormat="1" ht="12" customHeight="1" thickBot="1">
      <c r="A36" s="214" t="s">
        <v>132</v>
      </c>
      <c r="B36" s="22" t="s">
        <v>330</v>
      </c>
      <c r="C36" s="275"/>
      <c r="D36" s="265"/>
      <c r="E36" s="264"/>
      <c r="F36" s="264"/>
      <c r="G36" s="153">
        <f>C36+D36</f>
        <v>0</v>
      </c>
    </row>
    <row r="37" spans="1:7" s="259" customFormat="1" ht="12" customHeight="1" thickBot="1">
      <c r="A37" s="214" t="s">
        <v>296</v>
      </c>
      <c r="B37" s="22" t="s">
        <v>462</v>
      </c>
      <c r="C37" s="279"/>
      <c r="D37" s="265"/>
      <c r="E37" s="264"/>
      <c r="F37" s="264"/>
      <c r="G37" s="153">
        <f>C37+D37</f>
        <v>0</v>
      </c>
    </row>
    <row r="38" spans="1:7" s="259" customFormat="1" ht="12" customHeight="1" thickBot="1">
      <c r="A38" s="214" t="s">
        <v>154</v>
      </c>
      <c r="B38" s="22" t="s">
        <v>463</v>
      </c>
      <c r="C38" s="154">
        <f>+C9+C21+C26+C27+C32+C36+C37</f>
        <v>57155371</v>
      </c>
      <c r="D38" s="263">
        <f>+D9+D21+D26+D27+D32+D36+D37</f>
        <v>0</v>
      </c>
      <c r="E38" s="152">
        <f>+E9+E21+E26+E27+E32+E36+E37</f>
        <v>0</v>
      </c>
      <c r="F38" s="152">
        <f>+F9+F21+F26+F27+F32+F36+F37</f>
        <v>0</v>
      </c>
      <c r="G38" s="153">
        <f>+G9+G21+G26+G27+G32+G36+G37</f>
        <v>57155371</v>
      </c>
    </row>
    <row r="39" spans="1:7" s="259" customFormat="1" ht="12" customHeight="1" thickBot="1">
      <c r="A39" s="268" t="s">
        <v>305</v>
      </c>
      <c r="B39" s="22" t="s">
        <v>464</v>
      </c>
      <c r="C39" s="154">
        <f>+C40+C41+C42</f>
        <v>110115917</v>
      </c>
      <c r="D39" s="263">
        <f>+D40+D41+D42</f>
        <v>1151283</v>
      </c>
      <c r="E39" s="152">
        <f>+E40+E41+E42</f>
        <v>489300</v>
      </c>
      <c r="F39" s="152">
        <f>+F40+F41+F42</f>
        <v>4166678</v>
      </c>
      <c r="G39" s="153">
        <f>+G40+G41+G42</f>
        <v>115923178</v>
      </c>
    </row>
    <row r="40" spans="1:7" s="259" customFormat="1" ht="12" customHeight="1">
      <c r="A40" s="266" t="s">
        <v>465</v>
      </c>
      <c r="B40" s="103" t="s">
        <v>386</v>
      </c>
      <c r="C40" s="138"/>
      <c r="D40" s="167">
        <v>249413</v>
      </c>
      <c r="E40" s="168"/>
      <c r="F40" s="168"/>
      <c r="G40" s="169">
        <f>C40+D40+E40+F40</f>
        <v>249413</v>
      </c>
    </row>
    <row r="41" spans="1:7" s="262" customFormat="1" ht="12" customHeight="1">
      <c r="A41" s="266" t="s">
        <v>466</v>
      </c>
      <c r="B41" s="80" t="s">
        <v>467</v>
      </c>
      <c r="C41" s="157"/>
      <c r="D41" s="170"/>
      <c r="E41" s="141"/>
      <c r="F41" s="141"/>
      <c r="G41" s="171">
        <f>C41+D41+E41</f>
        <v>0</v>
      </c>
    </row>
    <row r="42" spans="1:7" s="262" customFormat="1" ht="15" customHeight="1" thickBot="1">
      <c r="A42" s="261" t="s">
        <v>468</v>
      </c>
      <c r="B42" s="267" t="s">
        <v>469</v>
      </c>
      <c r="C42" s="269">
        <v>110115917</v>
      </c>
      <c r="D42" s="175">
        <v>901870</v>
      </c>
      <c r="E42" s="176">
        <v>489300</v>
      </c>
      <c r="F42" s="176">
        <v>4166678</v>
      </c>
      <c r="G42" s="177">
        <f>C42+D42+E42+F42</f>
        <v>115673765</v>
      </c>
    </row>
    <row r="43" spans="1:7" s="262" customFormat="1" ht="15" customHeight="1" thickBot="1">
      <c r="A43" s="268" t="s">
        <v>307</v>
      </c>
      <c r="B43" s="270" t="s">
        <v>470</v>
      </c>
      <c r="C43" s="154">
        <f>+C38+C39</f>
        <v>167271288</v>
      </c>
      <c r="D43" s="263">
        <f>+D38+D39</f>
        <v>1151283</v>
      </c>
      <c r="E43" s="152">
        <f>+E38+E39</f>
        <v>489300</v>
      </c>
      <c r="F43" s="152">
        <f>+F38+F39</f>
        <v>4166678</v>
      </c>
      <c r="G43" s="153">
        <f>+G38+G39</f>
        <v>173078549</v>
      </c>
    </row>
    <row r="44" spans="1:7" s="262" customFormat="1" ht="15" customHeight="1">
      <c r="A44" s="235"/>
      <c r="B44" s="236"/>
      <c r="C44" s="237"/>
      <c r="G44" s="237"/>
    </row>
    <row r="45" spans="1:3" ht="13.5" thickBot="1">
      <c r="A45" s="271"/>
      <c r="B45" s="272"/>
      <c r="C45" s="273"/>
    </row>
    <row r="46" spans="1:7" s="257" customFormat="1" ht="16.5" customHeight="1" thickBot="1">
      <c r="A46" s="360" t="s">
        <v>318</v>
      </c>
      <c r="B46" s="360"/>
      <c r="C46" s="360"/>
      <c r="D46" s="360"/>
      <c r="E46" s="360"/>
      <c r="F46" s="360"/>
      <c r="G46" s="360"/>
    </row>
    <row r="47" spans="1:7" s="274" customFormat="1" ht="12" customHeight="1" thickBot="1">
      <c r="A47" s="214" t="s">
        <v>50</v>
      </c>
      <c r="B47" s="22" t="s">
        <v>471</v>
      </c>
      <c r="C47" s="153">
        <f>SUM(C48:C52)</f>
        <v>167271288</v>
      </c>
      <c r="D47" s="263">
        <f>SUM(D48:D52)</f>
        <v>1151283</v>
      </c>
      <c r="E47" s="152">
        <f>SUM(E48:E52)</f>
        <v>291261</v>
      </c>
      <c r="F47" s="152">
        <f>SUM(F48:F52)</f>
        <v>4054235</v>
      </c>
      <c r="G47" s="153">
        <f>SUM(G48:G52)</f>
        <v>172768067</v>
      </c>
    </row>
    <row r="48" spans="1:7" ht="12" customHeight="1">
      <c r="A48" s="261" t="s">
        <v>52</v>
      </c>
      <c r="B48" s="103" t="s">
        <v>224</v>
      </c>
      <c r="C48" s="138">
        <v>56326033</v>
      </c>
      <c r="D48" s="167">
        <v>729076</v>
      </c>
      <c r="E48" s="168">
        <v>1497454</v>
      </c>
      <c r="F48" s="168">
        <v>1338657</v>
      </c>
      <c r="G48" s="169">
        <f>C48+D48+E48+F48</f>
        <v>59891220</v>
      </c>
    </row>
    <row r="49" spans="1:7" ht="12" customHeight="1">
      <c r="A49" s="261" t="s">
        <v>54</v>
      </c>
      <c r="B49" s="80" t="s">
        <v>225</v>
      </c>
      <c r="C49" s="142">
        <v>13363583</v>
      </c>
      <c r="D49" s="170">
        <v>172794</v>
      </c>
      <c r="E49" s="141">
        <v>329446</v>
      </c>
      <c r="F49" s="141">
        <v>294508</v>
      </c>
      <c r="G49" s="171">
        <f>C49+D49+E49+F49</f>
        <v>14160331</v>
      </c>
    </row>
    <row r="50" spans="1:7" ht="12" customHeight="1">
      <c r="A50" s="261" t="s">
        <v>56</v>
      </c>
      <c r="B50" s="80" t="s">
        <v>226</v>
      </c>
      <c r="C50" s="142">
        <v>97581672</v>
      </c>
      <c r="D50" s="170">
        <v>249413</v>
      </c>
      <c r="E50" s="141">
        <v>-1535639</v>
      </c>
      <c r="F50" s="141">
        <v>2421070</v>
      </c>
      <c r="G50" s="171">
        <f>C50+D50+E50+F50</f>
        <v>98716516</v>
      </c>
    </row>
    <row r="51" spans="1:7" ht="12" customHeight="1">
      <c r="A51" s="261" t="s">
        <v>58</v>
      </c>
      <c r="B51" s="80" t="s">
        <v>227</v>
      </c>
      <c r="C51" s="142"/>
      <c r="D51" s="170"/>
      <c r="E51" s="141"/>
      <c r="F51" s="141"/>
      <c r="G51" s="171">
        <f>C51+D51</f>
        <v>0</v>
      </c>
    </row>
    <row r="52" spans="1:7" ht="12" customHeight="1" thickBot="1">
      <c r="A52" s="261" t="s">
        <v>60</v>
      </c>
      <c r="B52" s="80" t="s">
        <v>229</v>
      </c>
      <c r="C52" s="142"/>
      <c r="D52" s="175"/>
      <c r="E52" s="176"/>
      <c r="F52" s="176"/>
      <c r="G52" s="177">
        <f>C52+D52</f>
        <v>0</v>
      </c>
    </row>
    <row r="53" spans="1:7" ht="12" customHeight="1" thickBot="1">
      <c r="A53" s="214" t="s">
        <v>64</v>
      </c>
      <c r="B53" s="22" t="s">
        <v>472</v>
      </c>
      <c r="C53" s="153">
        <f>SUM(C54:C56)</f>
        <v>0</v>
      </c>
      <c r="D53" s="263">
        <f>SUM(D54:D56)</f>
        <v>0</v>
      </c>
      <c r="E53" s="152">
        <f>SUM(E54:E56)</f>
        <v>198039</v>
      </c>
      <c r="F53" s="152">
        <f>SUM(F54:F56)</f>
        <v>112443</v>
      </c>
      <c r="G53" s="153">
        <f>SUM(G54:G56)</f>
        <v>310482</v>
      </c>
    </row>
    <row r="54" spans="1:7" s="274" customFormat="1" ht="12" customHeight="1">
      <c r="A54" s="261" t="s">
        <v>66</v>
      </c>
      <c r="B54" s="103" t="s">
        <v>260</v>
      </c>
      <c r="C54" s="138"/>
      <c r="D54" s="167"/>
      <c r="E54" s="168">
        <v>198039</v>
      </c>
      <c r="F54" s="168">
        <v>112443</v>
      </c>
      <c r="G54" s="169">
        <f>C54+D54+E54+F54</f>
        <v>310482</v>
      </c>
    </row>
    <row r="55" spans="1:7" ht="12" customHeight="1">
      <c r="A55" s="261" t="s">
        <v>68</v>
      </c>
      <c r="B55" s="80" t="s">
        <v>262</v>
      </c>
      <c r="C55" s="142"/>
      <c r="D55" s="170"/>
      <c r="E55" s="141"/>
      <c r="F55" s="141"/>
      <c r="G55" s="171">
        <f>C55+D55</f>
        <v>0</v>
      </c>
    </row>
    <row r="56" spans="1:7" ht="12" customHeight="1">
      <c r="A56" s="261" t="s">
        <v>70</v>
      </c>
      <c r="B56" s="80" t="s">
        <v>473</v>
      </c>
      <c r="C56" s="142"/>
      <c r="D56" s="170"/>
      <c r="E56" s="141"/>
      <c r="F56" s="141"/>
      <c r="G56" s="171">
        <f>C56+D56</f>
        <v>0</v>
      </c>
    </row>
    <row r="57" spans="1:7" ht="12" customHeight="1" thickBot="1">
      <c r="A57" s="261" t="s">
        <v>72</v>
      </c>
      <c r="B57" s="80" t="s">
        <v>474</v>
      </c>
      <c r="C57" s="142"/>
      <c r="D57" s="175"/>
      <c r="E57" s="176"/>
      <c r="F57" s="176"/>
      <c r="G57" s="177">
        <f>C57+D57</f>
        <v>0</v>
      </c>
    </row>
    <row r="58" spans="1:7" ht="15" customHeight="1" thickBot="1">
      <c r="A58" s="214" t="s">
        <v>78</v>
      </c>
      <c r="B58" s="22" t="s">
        <v>475</v>
      </c>
      <c r="C58" s="275"/>
      <c r="D58" s="265"/>
      <c r="E58" s="264"/>
      <c r="F58" s="264"/>
      <c r="G58" s="153">
        <f>C58+D58</f>
        <v>0</v>
      </c>
    </row>
    <row r="59" spans="1:7" ht="13.5" thickBot="1">
      <c r="A59" s="214" t="s">
        <v>279</v>
      </c>
      <c r="B59" s="276" t="s">
        <v>476</v>
      </c>
      <c r="C59" s="153">
        <f>+C47+C53+C58</f>
        <v>167271288</v>
      </c>
      <c r="D59" s="263">
        <f>+D47+D53+D58</f>
        <v>1151283</v>
      </c>
      <c r="E59" s="152">
        <f>+E47+E53+E58</f>
        <v>489300</v>
      </c>
      <c r="F59" s="152">
        <f>+F47+F53+F58</f>
        <v>4166678</v>
      </c>
      <c r="G59" s="153">
        <f>+G47+G53+G58</f>
        <v>173078549</v>
      </c>
    </row>
    <row r="60" spans="3:7" ht="15" customHeight="1" thickBot="1">
      <c r="C60" s="277"/>
      <c r="G60" s="277"/>
    </row>
    <row r="61" spans="1:7" ht="14.25" customHeight="1" thickBot="1">
      <c r="A61" s="337" t="s">
        <v>438</v>
      </c>
      <c r="B61" s="344"/>
      <c r="C61" s="246">
        <v>24</v>
      </c>
      <c r="D61" s="246"/>
      <c r="E61" s="246"/>
      <c r="F61" s="246"/>
      <c r="G61" s="332">
        <f>C61+D61</f>
        <v>24</v>
      </c>
    </row>
    <row r="62" spans="1:7" ht="13.5" thickBot="1">
      <c r="A62" s="244" t="s">
        <v>439</v>
      </c>
      <c r="B62" s="345"/>
      <c r="C62" s="246">
        <v>0</v>
      </c>
      <c r="D62" s="246"/>
      <c r="E62" s="246"/>
      <c r="F62" s="246"/>
      <c r="G62" s="332">
        <f>C62+D62</f>
        <v>0</v>
      </c>
    </row>
  </sheetData>
  <sheetProtection selectLockedCells="1" selectUnlockedCells="1"/>
  <mergeCells count="4">
    <mergeCell ref="A8:G8"/>
    <mergeCell ref="A46:G46"/>
    <mergeCell ref="B3:F3"/>
    <mergeCell ref="B4:F4"/>
  </mergeCells>
  <printOptions horizontalCentered="1"/>
  <pageMargins left="0.25" right="0.25" top="0.75" bottom="0.75" header="0.3" footer="0.3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G62"/>
  <sheetViews>
    <sheetView zoomScale="115" zoomScaleNormal="115" zoomScalePageLayoutView="0" workbookViewId="0" topLeftCell="A28">
      <selection activeCell="F43" sqref="F43"/>
    </sheetView>
  </sheetViews>
  <sheetFormatPr defaultColWidth="9.00390625" defaultRowHeight="12.75"/>
  <cols>
    <col min="1" max="1" width="13.875" style="249" customWidth="1"/>
    <col min="2" max="2" width="55.875" style="250" customWidth="1"/>
    <col min="3" max="7" width="15.875" style="250" customWidth="1"/>
    <col min="8" max="16384" width="9.375" style="250" customWidth="1"/>
  </cols>
  <sheetData>
    <row r="1" ht="12.75">
      <c r="G1" s="251" t="s">
        <v>484</v>
      </c>
    </row>
    <row r="2" spans="1:7" s="252" customFormat="1" ht="16.5" thickBot="1">
      <c r="A2" s="197"/>
      <c r="B2" s="198"/>
      <c r="C2" s="199"/>
      <c r="D2" s="199"/>
      <c r="E2" s="199"/>
      <c r="F2" s="199"/>
      <c r="G2" s="200" t="s">
        <v>485</v>
      </c>
    </row>
    <row r="3" spans="1:7" s="255" customFormat="1" ht="25.5" customHeight="1" thickBot="1">
      <c r="A3" s="253" t="s">
        <v>448</v>
      </c>
      <c r="B3" s="361" t="s">
        <v>482</v>
      </c>
      <c r="C3" s="362"/>
      <c r="D3" s="362"/>
      <c r="E3" s="363"/>
      <c r="F3" s="363"/>
      <c r="G3" s="254" t="s">
        <v>483</v>
      </c>
    </row>
    <row r="4" spans="1:7" s="255" customFormat="1" ht="24.75" thickBot="1">
      <c r="A4" s="253" t="s">
        <v>415</v>
      </c>
      <c r="B4" s="361" t="s">
        <v>442</v>
      </c>
      <c r="C4" s="362"/>
      <c r="D4" s="362"/>
      <c r="E4" s="363"/>
      <c r="F4" s="363"/>
      <c r="G4" s="254" t="s">
        <v>450</v>
      </c>
    </row>
    <row r="5" spans="1:7" s="256" customFormat="1" ht="15.75" customHeight="1" thickBot="1">
      <c r="A5" s="207"/>
      <c r="B5" s="207"/>
      <c r="C5" s="208"/>
      <c r="D5" s="209"/>
      <c r="E5" s="209"/>
      <c r="F5" s="209"/>
      <c r="G5" s="208"/>
    </row>
    <row r="6" spans="1:7" ht="24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s="257" customFormat="1" ht="12.75" customHeight="1">
      <c r="A7" s="214" t="s">
        <v>46</v>
      </c>
      <c r="B7" s="215" t="s">
        <v>47</v>
      </c>
      <c r="C7" s="215" t="s">
        <v>48</v>
      </c>
      <c r="D7" s="215" t="s">
        <v>49</v>
      </c>
      <c r="E7" s="215" t="s">
        <v>221</v>
      </c>
      <c r="F7" s="215" t="s">
        <v>492</v>
      </c>
      <c r="G7" s="72" t="s">
        <v>493</v>
      </c>
    </row>
    <row r="8" spans="1:7" s="257" customFormat="1" ht="15.75" customHeight="1" thickBot="1">
      <c r="A8" s="360" t="s">
        <v>317</v>
      </c>
      <c r="B8" s="360"/>
      <c r="C8" s="360"/>
      <c r="D8" s="360"/>
      <c r="E8" s="360"/>
      <c r="F8" s="360"/>
      <c r="G8" s="360"/>
    </row>
    <row r="9" spans="1:7" s="259" customFormat="1" ht="12" customHeight="1" thickBot="1">
      <c r="A9" s="214" t="s">
        <v>50</v>
      </c>
      <c r="B9" s="258" t="s">
        <v>451</v>
      </c>
      <c r="C9" s="153">
        <f>SUM(C10:C20)</f>
        <v>40235428</v>
      </c>
      <c r="D9" s="152">
        <f>SUM(D10:D20)</f>
        <v>0</v>
      </c>
      <c r="E9" s="152"/>
      <c r="F9" s="152">
        <f>SUM(F10:F20)</f>
        <v>0</v>
      </c>
      <c r="G9" s="153">
        <f>SUM(G10:G20)</f>
        <v>40235428</v>
      </c>
    </row>
    <row r="10" spans="1:7" s="259" customFormat="1" ht="12" customHeight="1">
      <c r="A10" s="260" t="s">
        <v>52</v>
      </c>
      <c r="B10" s="77" t="s">
        <v>111</v>
      </c>
      <c r="C10" s="278"/>
      <c r="D10" s="168"/>
      <c r="E10" s="168"/>
      <c r="F10" s="168"/>
      <c r="G10" s="169">
        <f>C10+D10+E10+F10</f>
        <v>0</v>
      </c>
    </row>
    <row r="11" spans="1:7" s="259" customFormat="1" ht="12" customHeight="1">
      <c r="A11" s="261" t="s">
        <v>54</v>
      </c>
      <c r="B11" s="80" t="s">
        <v>113</v>
      </c>
      <c r="C11" s="142"/>
      <c r="D11" s="141"/>
      <c r="E11" s="141"/>
      <c r="F11" s="141"/>
      <c r="G11" s="171">
        <f aca="true" t="shared" si="0" ref="G11:G20">C11+D11</f>
        <v>0</v>
      </c>
    </row>
    <row r="12" spans="1:7" s="259" customFormat="1" ht="12" customHeight="1">
      <c r="A12" s="261" t="s">
        <v>56</v>
      </c>
      <c r="B12" s="80" t="s">
        <v>115</v>
      </c>
      <c r="C12" s="142"/>
      <c r="D12" s="141"/>
      <c r="E12" s="141"/>
      <c r="F12" s="141"/>
      <c r="G12" s="171">
        <f t="shared" si="0"/>
        <v>0</v>
      </c>
    </row>
    <row r="13" spans="1:7" s="259" customFormat="1" ht="12" customHeight="1">
      <c r="A13" s="261" t="s">
        <v>58</v>
      </c>
      <c r="B13" s="80" t="s">
        <v>117</v>
      </c>
      <c r="C13" s="142"/>
      <c r="D13" s="141"/>
      <c r="E13" s="141"/>
      <c r="F13" s="141"/>
      <c r="G13" s="171">
        <f t="shared" si="0"/>
        <v>0</v>
      </c>
    </row>
    <row r="14" spans="1:7" s="259" customFormat="1" ht="12" customHeight="1">
      <c r="A14" s="261" t="s">
        <v>60</v>
      </c>
      <c r="B14" s="80" t="s">
        <v>119</v>
      </c>
      <c r="C14" s="142">
        <v>36670557</v>
      </c>
      <c r="D14" s="141"/>
      <c r="E14" s="141"/>
      <c r="F14" s="141"/>
      <c r="G14" s="171">
        <f>C14+D14+E14+F14</f>
        <v>36670557</v>
      </c>
    </row>
    <row r="15" spans="1:7" s="259" customFormat="1" ht="12" customHeight="1">
      <c r="A15" s="261" t="s">
        <v>62</v>
      </c>
      <c r="B15" s="80" t="s">
        <v>452</v>
      </c>
      <c r="C15" s="142">
        <v>3262871</v>
      </c>
      <c r="D15" s="141"/>
      <c r="E15" s="141"/>
      <c r="F15" s="141"/>
      <c r="G15" s="171">
        <f>C15+D15+E15+F15</f>
        <v>3262871</v>
      </c>
    </row>
    <row r="16" spans="1:7" s="259" customFormat="1" ht="12" customHeight="1">
      <c r="A16" s="261" t="s">
        <v>231</v>
      </c>
      <c r="B16" s="104" t="s">
        <v>453</v>
      </c>
      <c r="C16" s="142">
        <v>302000</v>
      </c>
      <c r="D16" s="141"/>
      <c r="E16" s="141"/>
      <c r="F16" s="141"/>
      <c r="G16" s="171">
        <f>C16+D16+E16+F16</f>
        <v>302000</v>
      </c>
    </row>
    <row r="17" spans="1:7" s="259" customFormat="1" ht="12" customHeight="1">
      <c r="A17" s="261" t="s">
        <v>233</v>
      </c>
      <c r="B17" s="80" t="s">
        <v>420</v>
      </c>
      <c r="C17" s="157"/>
      <c r="D17" s="158"/>
      <c r="E17" s="158"/>
      <c r="F17" s="141"/>
      <c r="G17" s="171">
        <f t="shared" si="0"/>
        <v>0</v>
      </c>
    </row>
    <row r="18" spans="1:7" s="262" customFormat="1" ht="12" customHeight="1">
      <c r="A18" s="261" t="s">
        <v>235</v>
      </c>
      <c r="B18" s="80" t="s">
        <v>127</v>
      </c>
      <c r="C18" s="142"/>
      <c r="D18" s="141"/>
      <c r="E18" s="141"/>
      <c r="F18" s="141"/>
      <c r="G18" s="171">
        <f t="shared" si="0"/>
        <v>0</v>
      </c>
    </row>
    <row r="19" spans="1:7" s="262" customFormat="1" ht="12" customHeight="1">
      <c r="A19" s="261" t="s">
        <v>237</v>
      </c>
      <c r="B19" s="80" t="s">
        <v>129</v>
      </c>
      <c r="C19" s="149"/>
      <c r="D19" s="148"/>
      <c r="E19" s="148"/>
      <c r="F19" s="141"/>
      <c r="G19" s="171">
        <f t="shared" si="0"/>
        <v>0</v>
      </c>
    </row>
    <row r="20" spans="1:7" s="262" customFormat="1" ht="12" customHeight="1" thickBot="1">
      <c r="A20" s="261" t="s">
        <v>239</v>
      </c>
      <c r="B20" s="104" t="s">
        <v>131</v>
      </c>
      <c r="C20" s="149"/>
      <c r="D20" s="148"/>
      <c r="E20" s="148"/>
      <c r="F20" s="176"/>
      <c r="G20" s="177">
        <f t="shared" si="0"/>
        <v>0</v>
      </c>
    </row>
    <row r="21" spans="1:7" s="259" customFormat="1" ht="12" customHeight="1" thickBot="1">
      <c r="A21" s="214" t="s">
        <v>64</v>
      </c>
      <c r="B21" s="258" t="s">
        <v>454</v>
      </c>
      <c r="C21" s="153">
        <f>SUM(C22:C24)</f>
        <v>0</v>
      </c>
      <c r="D21" s="152">
        <f>SUM(D22:D24)</f>
        <v>0</v>
      </c>
      <c r="E21" s="152"/>
      <c r="F21" s="152"/>
      <c r="G21" s="153">
        <f>SUM(G22:G24)</f>
        <v>0</v>
      </c>
    </row>
    <row r="22" spans="1:7" s="262" customFormat="1" ht="12" customHeight="1">
      <c r="A22" s="261" t="s">
        <v>66</v>
      </c>
      <c r="B22" s="103" t="s">
        <v>67</v>
      </c>
      <c r="C22" s="142"/>
      <c r="D22" s="141"/>
      <c r="E22" s="141"/>
      <c r="F22" s="168"/>
      <c r="G22" s="169">
        <f>C22+D22</f>
        <v>0</v>
      </c>
    </row>
    <row r="23" spans="1:7" s="262" customFormat="1" ht="12" customHeight="1">
      <c r="A23" s="261" t="s">
        <v>68</v>
      </c>
      <c r="B23" s="80" t="s">
        <v>455</v>
      </c>
      <c r="C23" s="142"/>
      <c r="D23" s="141"/>
      <c r="E23" s="141"/>
      <c r="F23" s="141"/>
      <c r="G23" s="171">
        <f>C23+D23</f>
        <v>0</v>
      </c>
    </row>
    <row r="24" spans="1:7" s="262" customFormat="1" ht="12" customHeight="1">
      <c r="A24" s="261" t="s">
        <v>70</v>
      </c>
      <c r="B24" s="80" t="s">
        <v>456</v>
      </c>
      <c r="C24" s="142"/>
      <c r="D24" s="141"/>
      <c r="E24" s="141"/>
      <c r="F24" s="141"/>
      <c r="G24" s="171">
        <f>C24+D24</f>
        <v>0</v>
      </c>
    </row>
    <row r="25" spans="1:7" s="262" customFormat="1" ht="12" customHeight="1" thickBot="1">
      <c r="A25" s="261" t="s">
        <v>72</v>
      </c>
      <c r="B25" s="80" t="s">
        <v>457</v>
      </c>
      <c r="C25" s="142"/>
      <c r="D25" s="141"/>
      <c r="E25" s="141"/>
      <c r="F25" s="176"/>
      <c r="G25" s="177">
        <f>C25+D25</f>
        <v>0</v>
      </c>
    </row>
    <row r="26" spans="1:7" s="262" customFormat="1" ht="12" customHeight="1" thickBot="1">
      <c r="A26" s="214" t="s">
        <v>78</v>
      </c>
      <c r="B26" s="22" t="s">
        <v>328</v>
      </c>
      <c r="C26" s="275"/>
      <c r="D26" s="264"/>
      <c r="E26" s="264"/>
      <c r="F26" s="264"/>
      <c r="G26" s="153"/>
    </row>
    <row r="27" spans="1:7" s="262" customFormat="1" ht="18.75" customHeight="1" thickBot="1">
      <c r="A27" s="214" t="s">
        <v>279</v>
      </c>
      <c r="B27" s="22" t="s">
        <v>458</v>
      </c>
      <c r="C27" s="153">
        <f>+C28+C29+C30</f>
        <v>0</v>
      </c>
      <c r="D27" s="152">
        <f>+D28+D29+D30</f>
        <v>0</v>
      </c>
      <c r="E27" s="152"/>
      <c r="F27" s="152"/>
      <c r="G27" s="153">
        <f>+G28+G29+G30</f>
        <v>0</v>
      </c>
    </row>
    <row r="28" spans="1:7" s="262" customFormat="1" ht="12" customHeight="1">
      <c r="A28" s="266" t="s">
        <v>94</v>
      </c>
      <c r="B28" s="103" t="s">
        <v>81</v>
      </c>
      <c r="C28" s="138"/>
      <c r="D28" s="136"/>
      <c r="E28" s="136"/>
      <c r="F28" s="168"/>
      <c r="G28" s="169">
        <f>C28+D28</f>
        <v>0</v>
      </c>
    </row>
    <row r="29" spans="1:7" s="262" customFormat="1" ht="12" customHeight="1">
      <c r="A29" s="266" t="s">
        <v>96</v>
      </c>
      <c r="B29" s="103" t="s">
        <v>455</v>
      </c>
      <c r="C29" s="142"/>
      <c r="D29" s="141"/>
      <c r="E29" s="141"/>
      <c r="F29" s="141"/>
      <c r="G29" s="171">
        <f>C29+D29</f>
        <v>0</v>
      </c>
    </row>
    <row r="30" spans="1:7" s="262" customFormat="1" ht="12" customHeight="1">
      <c r="A30" s="266" t="s">
        <v>98</v>
      </c>
      <c r="B30" s="80" t="s">
        <v>459</v>
      </c>
      <c r="C30" s="142"/>
      <c r="D30" s="141"/>
      <c r="E30" s="141"/>
      <c r="F30" s="141"/>
      <c r="G30" s="171">
        <f>C30+D30</f>
        <v>0</v>
      </c>
    </row>
    <row r="31" spans="1:7" s="262" customFormat="1" ht="12" customHeight="1" thickBot="1">
      <c r="A31" s="261" t="s">
        <v>100</v>
      </c>
      <c r="B31" s="267" t="s">
        <v>460</v>
      </c>
      <c r="C31" s="269"/>
      <c r="D31" s="176"/>
      <c r="E31" s="176"/>
      <c r="F31" s="176"/>
      <c r="G31" s="177">
        <f>C31+D31</f>
        <v>0</v>
      </c>
    </row>
    <row r="32" spans="1:7" s="262" customFormat="1" ht="12" customHeight="1" thickBot="1">
      <c r="A32" s="214" t="s">
        <v>108</v>
      </c>
      <c r="B32" s="22" t="s">
        <v>461</v>
      </c>
      <c r="C32" s="153">
        <f>+C33+C34+C35</f>
        <v>0</v>
      </c>
      <c r="D32" s="152">
        <f>+D33+D34+D35</f>
        <v>0</v>
      </c>
      <c r="E32" s="152"/>
      <c r="F32" s="152"/>
      <c r="G32" s="153">
        <f>+G33+G34+G35</f>
        <v>0</v>
      </c>
    </row>
    <row r="33" spans="1:7" s="262" customFormat="1" ht="12" customHeight="1">
      <c r="A33" s="266" t="s">
        <v>110</v>
      </c>
      <c r="B33" s="103" t="s">
        <v>135</v>
      </c>
      <c r="C33" s="138"/>
      <c r="D33" s="136"/>
      <c r="E33" s="136"/>
      <c r="F33" s="168"/>
      <c r="G33" s="169">
        <f>C33+D33</f>
        <v>0</v>
      </c>
    </row>
    <row r="34" spans="1:7" s="262" customFormat="1" ht="12" customHeight="1">
      <c r="A34" s="266" t="s">
        <v>112</v>
      </c>
      <c r="B34" s="80" t="s">
        <v>137</v>
      </c>
      <c r="C34" s="157"/>
      <c r="D34" s="158"/>
      <c r="E34" s="158"/>
      <c r="F34" s="141"/>
      <c r="G34" s="171">
        <f>C34+D34</f>
        <v>0</v>
      </c>
    </row>
    <row r="35" spans="1:7" s="259" customFormat="1" ht="12" customHeight="1" thickBot="1">
      <c r="A35" s="261" t="s">
        <v>114</v>
      </c>
      <c r="B35" s="267" t="s">
        <v>139</v>
      </c>
      <c r="C35" s="269"/>
      <c r="D35" s="176"/>
      <c r="E35" s="176"/>
      <c r="F35" s="176"/>
      <c r="G35" s="177">
        <f>C35+D35</f>
        <v>0</v>
      </c>
    </row>
    <row r="36" spans="1:7" s="259" customFormat="1" ht="12" customHeight="1" thickBot="1">
      <c r="A36" s="214" t="s">
        <v>132</v>
      </c>
      <c r="B36" s="22" t="s">
        <v>330</v>
      </c>
      <c r="C36" s="275"/>
      <c r="D36" s="264"/>
      <c r="E36" s="264"/>
      <c r="F36" s="264"/>
      <c r="G36" s="153">
        <f>C36+D36</f>
        <v>0</v>
      </c>
    </row>
    <row r="37" spans="1:7" s="259" customFormat="1" ht="12" customHeight="1" thickBot="1">
      <c r="A37" s="214" t="s">
        <v>296</v>
      </c>
      <c r="B37" s="22" t="s">
        <v>462</v>
      </c>
      <c r="C37" s="279"/>
      <c r="D37" s="264"/>
      <c r="E37" s="264"/>
      <c r="F37" s="264"/>
      <c r="G37" s="153">
        <f>C37+D37</f>
        <v>0</v>
      </c>
    </row>
    <row r="38" spans="1:7" s="259" customFormat="1" ht="12" customHeight="1" thickBot="1">
      <c r="A38" s="214" t="s">
        <v>154</v>
      </c>
      <c r="B38" s="22" t="s">
        <v>463</v>
      </c>
      <c r="C38" s="154">
        <f>+C9+C21+C26+C27+C32+C36+C37</f>
        <v>40235428</v>
      </c>
      <c r="D38" s="152">
        <f>+D9+D21+D26+D27+D32+D36+D37</f>
        <v>0</v>
      </c>
      <c r="E38" s="152"/>
      <c r="F38" s="152">
        <f>+F9+F21+F26+F27+F32+F36+F37</f>
        <v>0</v>
      </c>
      <c r="G38" s="153">
        <f>+G9+G21+G26+G27+G32+G36+G37</f>
        <v>40235428</v>
      </c>
    </row>
    <row r="39" spans="1:7" s="259" customFormat="1" ht="12" customHeight="1" thickBot="1">
      <c r="A39" s="268" t="s">
        <v>305</v>
      </c>
      <c r="B39" s="22" t="s">
        <v>464</v>
      </c>
      <c r="C39" s="154">
        <f>+C40+C41+C42</f>
        <v>109467298</v>
      </c>
      <c r="D39" s="152">
        <f>+D40+D41+D42</f>
        <v>1151283</v>
      </c>
      <c r="E39" s="152">
        <f>+E40+E41+E42</f>
        <v>247744</v>
      </c>
      <c r="F39" s="152">
        <f>+F40+F41+F42</f>
        <v>3954211</v>
      </c>
      <c r="G39" s="153">
        <f>+G40+G41+G42</f>
        <v>114820536</v>
      </c>
    </row>
    <row r="40" spans="1:7" s="259" customFormat="1" ht="12" customHeight="1">
      <c r="A40" s="266" t="s">
        <v>465</v>
      </c>
      <c r="B40" s="103" t="s">
        <v>386</v>
      </c>
      <c r="C40" s="138"/>
      <c r="D40" s="136">
        <v>249413</v>
      </c>
      <c r="E40" s="136"/>
      <c r="F40" s="168"/>
      <c r="G40" s="169">
        <f>C40+D40+E40+F40</f>
        <v>249413</v>
      </c>
    </row>
    <row r="41" spans="1:7" s="262" customFormat="1" ht="12" customHeight="1">
      <c r="A41" s="266" t="s">
        <v>466</v>
      </c>
      <c r="B41" s="80" t="s">
        <v>467</v>
      </c>
      <c r="C41" s="157"/>
      <c r="D41" s="158"/>
      <c r="E41" s="158"/>
      <c r="F41" s="141"/>
      <c r="G41" s="171">
        <f>C41+D41+E41</f>
        <v>0</v>
      </c>
    </row>
    <row r="42" spans="1:7" s="262" customFormat="1" ht="15" customHeight="1" thickBot="1">
      <c r="A42" s="261" t="s">
        <v>468</v>
      </c>
      <c r="B42" s="267" t="s">
        <v>469</v>
      </c>
      <c r="C42" s="269">
        <v>109467298</v>
      </c>
      <c r="D42" s="176">
        <v>901870</v>
      </c>
      <c r="E42" s="176">
        <v>247744</v>
      </c>
      <c r="F42" s="176">
        <v>3954211</v>
      </c>
      <c r="G42" s="177">
        <f>C42+D42+E42+F42</f>
        <v>114571123</v>
      </c>
    </row>
    <row r="43" spans="1:7" s="262" customFormat="1" ht="15" customHeight="1" thickBot="1">
      <c r="A43" s="268" t="s">
        <v>307</v>
      </c>
      <c r="B43" s="270" t="s">
        <v>470</v>
      </c>
      <c r="C43" s="154">
        <f>+C38+C39</f>
        <v>149702726</v>
      </c>
      <c r="D43" s="152">
        <f>+D38+D39</f>
        <v>1151283</v>
      </c>
      <c r="E43" s="152">
        <f>+E38+E39</f>
        <v>247744</v>
      </c>
      <c r="F43" s="152">
        <f>+F38+F39</f>
        <v>3954211</v>
      </c>
      <c r="G43" s="153">
        <f>+G38+G39</f>
        <v>155055964</v>
      </c>
    </row>
    <row r="44" spans="1:3" s="262" customFormat="1" ht="15" customHeight="1">
      <c r="A44" s="235"/>
      <c r="B44" s="236"/>
      <c r="C44" s="237"/>
    </row>
    <row r="45" spans="1:3" ht="12.75">
      <c r="A45" s="271"/>
      <c r="B45" s="272"/>
      <c r="C45" s="273"/>
    </row>
    <row r="46" spans="1:7" s="257" customFormat="1" ht="16.5" customHeight="1" thickBot="1">
      <c r="A46" s="360" t="s">
        <v>318</v>
      </c>
      <c r="B46" s="360"/>
      <c r="C46" s="360"/>
      <c r="D46" s="360"/>
      <c r="E46" s="360"/>
      <c r="F46" s="360"/>
      <c r="G46" s="360"/>
    </row>
    <row r="47" spans="1:7" s="274" customFormat="1" ht="12" customHeight="1" thickBot="1">
      <c r="A47" s="214" t="s">
        <v>50</v>
      </c>
      <c r="B47" s="22" t="s">
        <v>471</v>
      </c>
      <c r="C47" s="153">
        <f>SUM(C48:C52)</f>
        <v>149702726</v>
      </c>
      <c r="D47" s="161">
        <f>SUM(D48:D52)</f>
        <v>1151283</v>
      </c>
      <c r="E47" s="161">
        <f>SUM(E48:E52)</f>
        <v>49705</v>
      </c>
      <c r="F47" s="152">
        <f>SUM(F48:F52)</f>
        <v>3841768</v>
      </c>
      <c r="G47" s="153">
        <f>SUM(G48:G52)</f>
        <v>154745482</v>
      </c>
    </row>
    <row r="48" spans="1:7" ht="12" customHeight="1">
      <c r="A48" s="261" t="s">
        <v>52</v>
      </c>
      <c r="B48" s="103" t="s">
        <v>224</v>
      </c>
      <c r="C48" s="138">
        <v>52915580</v>
      </c>
      <c r="D48" s="167">
        <v>729076</v>
      </c>
      <c r="E48" s="168">
        <v>1299938</v>
      </c>
      <c r="F48" s="168">
        <v>1164501</v>
      </c>
      <c r="G48" s="169">
        <f>C48+D48+E48+F48</f>
        <v>56109095</v>
      </c>
    </row>
    <row r="49" spans="1:7" ht="12" customHeight="1">
      <c r="A49" s="261" t="s">
        <v>54</v>
      </c>
      <c r="B49" s="80" t="s">
        <v>225</v>
      </c>
      <c r="C49" s="142">
        <v>12551973</v>
      </c>
      <c r="D49" s="170">
        <v>172794</v>
      </c>
      <c r="E49" s="141">
        <v>285406</v>
      </c>
      <c r="F49" s="141">
        <v>256197</v>
      </c>
      <c r="G49" s="171">
        <f>C49+D49+E49+F49</f>
        <v>13266370</v>
      </c>
    </row>
    <row r="50" spans="1:7" ht="12" customHeight="1">
      <c r="A50" s="261" t="s">
        <v>56</v>
      </c>
      <c r="B50" s="80" t="s">
        <v>226</v>
      </c>
      <c r="C50" s="142">
        <v>84235173</v>
      </c>
      <c r="D50" s="170">
        <v>249413</v>
      </c>
      <c r="E50" s="141">
        <v>-1535639</v>
      </c>
      <c r="F50" s="141">
        <v>2421070</v>
      </c>
      <c r="G50" s="171">
        <f>C50+D50+E50+F50</f>
        <v>85370017</v>
      </c>
    </row>
    <row r="51" spans="1:7" ht="12" customHeight="1">
      <c r="A51" s="261" t="s">
        <v>58</v>
      </c>
      <c r="B51" s="80" t="s">
        <v>227</v>
      </c>
      <c r="C51" s="142"/>
      <c r="D51" s="170"/>
      <c r="E51" s="141"/>
      <c r="F51" s="141"/>
      <c r="G51" s="171">
        <f>C51+D51</f>
        <v>0</v>
      </c>
    </row>
    <row r="52" spans="1:7" ht="12" customHeight="1" thickBot="1">
      <c r="A52" s="261" t="s">
        <v>60</v>
      </c>
      <c r="B52" s="80" t="s">
        <v>229</v>
      </c>
      <c r="C52" s="142"/>
      <c r="D52" s="175"/>
      <c r="E52" s="176"/>
      <c r="F52" s="176"/>
      <c r="G52" s="177">
        <f>C52+D52</f>
        <v>0</v>
      </c>
    </row>
    <row r="53" spans="1:7" ht="12" customHeight="1" thickBot="1">
      <c r="A53" s="214" t="s">
        <v>64</v>
      </c>
      <c r="B53" s="22" t="s">
        <v>472</v>
      </c>
      <c r="C53" s="153">
        <f>SUM(C54:C56)</f>
        <v>0</v>
      </c>
      <c r="D53" s="161">
        <f>SUM(D54:D56)</f>
        <v>0</v>
      </c>
      <c r="E53" s="161">
        <f>SUM(E54:E56)</f>
        <v>198039</v>
      </c>
      <c r="F53" s="152">
        <f>SUM(F54:F56)</f>
        <v>112443</v>
      </c>
      <c r="G53" s="153">
        <f>SUM(G54:G56)</f>
        <v>310482</v>
      </c>
    </row>
    <row r="54" spans="1:7" s="274" customFormat="1" ht="12" customHeight="1">
      <c r="A54" s="261" t="s">
        <v>66</v>
      </c>
      <c r="B54" s="103" t="s">
        <v>260</v>
      </c>
      <c r="C54" s="138"/>
      <c r="D54" s="280"/>
      <c r="E54" s="280">
        <v>198039</v>
      </c>
      <c r="F54" s="168">
        <v>112443</v>
      </c>
      <c r="G54" s="169">
        <f>C54+D54+E54+F54</f>
        <v>310482</v>
      </c>
    </row>
    <row r="55" spans="1:7" ht="12" customHeight="1">
      <c r="A55" s="261" t="s">
        <v>68</v>
      </c>
      <c r="B55" s="80" t="s">
        <v>262</v>
      </c>
      <c r="C55" s="142"/>
      <c r="D55" s="281"/>
      <c r="E55" s="281"/>
      <c r="F55" s="141"/>
      <c r="G55" s="171">
        <f>C55+D55</f>
        <v>0</v>
      </c>
    </row>
    <row r="56" spans="1:7" ht="12" customHeight="1">
      <c r="A56" s="261" t="s">
        <v>70</v>
      </c>
      <c r="B56" s="80" t="s">
        <v>473</v>
      </c>
      <c r="C56" s="142"/>
      <c r="D56" s="281"/>
      <c r="E56" s="281"/>
      <c r="F56" s="141"/>
      <c r="G56" s="171">
        <f>C56+D56</f>
        <v>0</v>
      </c>
    </row>
    <row r="57" spans="1:7" ht="12" customHeight="1" thickBot="1">
      <c r="A57" s="261" t="s">
        <v>72</v>
      </c>
      <c r="B57" s="80" t="s">
        <v>474</v>
      </c>
      <c r="C57" s="142"/>
      <c r="D57" s="281"/>
      <c r="E57" s="281"/>
      <c r="F57" s="176"/>
      <c r="G57" s="177">
        <f>C57+D57</f>
        <v>0</v>
      </c>
    </row>
    <row r="58" spans="1:7" ht="15" customHeight="1" thickBot="1">
      <c r="A58" s="214" t="s">
        <v>78</v>
      </c>
      <c r="B58" s="22" t="s">
        <v>475</v>
      </c>
      <c r="C58" s="275"/>
      <c r="D58" s="282"/>
      <c r="E58" s="282"/>
      <c r="F58" s="264"/>
      <c r="G58" s="153">
        <f>C58+D58</f>
        <v>0</v>
      </c>
    </row>
    <row r="59" spans="1:7" ht="13.5" thickBot="1">
      <c r="A59" s="214" t="s">
        <v>279</v>
      </c>
      <c r="B59" s="276" t="s">
        <v>476</v>
      </c>
      <c r="C59" s="153">
        <f>+C47+C53+C58</f>
        <v>149702726</v>
      </c>
      <c r="D59" s="161">
        <f>+D47+D53+D58</f>
        <v>1151283</v>
      </c>
      <c r="E59" s="161">
        <f>+E47+E53+E58</f>
        <v>247744</v>
      </c>
      <c r="F59" s="152">
        <f>+F47+F53+F58</f>
        <v>3954211</v>
      </c>
      <c r="G59" s="153">
        <f>+G47+G53+G58</f>
        <v>155055964</v>
      </c>
    </row>
    <row r="60" spans="3:7" ht="15" customHeight="1" thickBot="1">
      <c r="C60" s="277"/>
      <c r="G60" s="277"/>
    </row>
    <row r="61" spans="1:7" ht="14.25" customHeight="1">
      <c r="A61" s="244" t="s">
        <v>438</v>
      </c>
      <c r="B61" s="245"/>
      <c r="C61" s="246">
        <v>20</v>
      </c>
      <c r="D61" s="246"/>
      <c r="E61" s="246"/>
      <c r="F61" s="335"/>
      <c r="G61" s="247">
        <f>C61+D61</f>
        <v>20</v>
      </c>
    </row>
    <row r="62" spans="1:7" ht="12.75">
      <c r="A62" s="244" t="s">
        <v>439</v>
      </c>
      <c r="B62" s="245"/>
      <c r="C62" s="246"/>
      <c r="D62" s="246"/>
      <c r="E62" s="246"/>
      <c r="F62" s="335"/>
      <c r="G62" s="247">
        <f>C62+D62</f>
        <v>0</v>
      </c>
    </row>
  </sheetData>
  <sheetProtection selectLockedCells="1" selectUnlockedCells="1"/>
  <mergeCells count="4">
    <mergeCell ref="A8:G8"/>
    <mergeCell ref="A46:G46"/>
    <mergeCell ref="B3:F3"/>
    <mergeCell ref="B4:F4"/>
  </mergeCells>
  <printOptions horizontalCentered="1"/>
  <pageMargins left="0.25" right="0.25" top="0.75" bottom="0.75" header="0.3" footer="0.3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G62"/>
  <sheetViews>
    <sheetView zoomScale="115" zoomScaleNormal="115" zoomScalePageLayoutView="0" workbookViewId="0" topLeftCell="A1">
      <selection activeCell="G67" sqref="G67"/>
    </sheetView>
  </sheetViews>
  <sheetFormatPr defaultColWidth="12.875" defaultRowHeight="12.75"/>
  <cols>
    <col min="1" max="1" width="12.875" style="0" customWidth="1"/>
    <col min="2" max="2" width="55.875" style="0" customWidth="1"/>
    <col min="3" max="3" width="12.875" style="0" customWidth="1"/>
    <col min="4" max="4" width="17.125" style="0" customWidth="1"/>
    <col min="5" max="6" width="14.50390625" style="0" customWidth="1"/>
    <col min="7" max="7" width="15.375" style="0" customWidth="1"/>
  </cols>
  <sheetData>
    <row r="1" spans="1:7" ht="12.75">
      <c r="A1" s="249"/>
      <c r="B1" s="250"/>
      <c r="C1" s="250"/>
      <c r="D1" s="250"/>
      <c r="E1" s="250"/>
      <c r="F1" s="250"/>
      <c r="G1" s="251" t="s">
        <v>486</v>
      </c>
    </row>
    <row r="2" spans="1:7" ht="16.5" thickBot="1">
      <c r="A2" s="197"/>
      <c r="B2" s="198"/>
      <c r="C2" s="199"/>
      <c r="D2" s="199"/>
      <c r="E2" s="199"/>
      <c r="F2" s="199"/>
      <c r="G2" s="283" t="s">
        <v>487</v>
      </c>
    </row>
    <row r="3" spans="1:7" ht="24.75" thickBot="1">
      <c r="A3" s="253" t="s">
        <v>448</v>
      </c>
      <c r="B3" s="361" t="s">
        <v>482</v>
      </c>
      <c r="C3" s="362"/>
      <c r="D3" s="362"/>
      <c r="E3" s="363"/>
      <c r="F3" s="363"/>
      <c r="G3" s="254" t="s">
        <v>483</v>
      </c>
    </row>
    <row r="4" spans="1:7" ht="24.75" thickBot="1">
      <c r="A4" s="253" t="s">
        <v>415</v>
      </c>
      <c r="B4" s="361" t="s">
        <v>445</v>
      </c>
      <c r="C4" s="362"/>
      <c r="D4" s="362"/>
      <c r="E4" s="363"/>
      <c r="F4" s="363"/>
      <c r="G4" s="254" t="s">
        <v>450</v>
      </c>
    </row>
    <row r="5" spans="1:7" ht="14.25" thickBot="1">
      <c r="A5" s="207"/>
      <c r="B5" s="207"/>
      <c r="C5" s="208"/>
      <c r="D5" s="209"/>
      <c r="E5" s="209"/>
      <c r="F5" s="209"/>
      <c r="G5" s="208"/>
    </row>
    <row r="6" spans="1:7" ht="32.25" customHeight="1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ht="12.75">
      <c r="A7" s="214" t="s">
        <v>46</v>
      </c>
      <c r="B7" s="215" t="s">
        <v>47</v>
      </c>
      <c r="C7" s="215" t="s">
        <v>48</v>
      </c>
      <c r="D7" s="215" t="s">
        <v>49</v>
      </c>
      <c r="E7" s="215" t="s">
        <v>221</v>
      </c>
      <c r="F7" s="215" t="s">
        <v>492</v>
      </c>
      <c r="G7" s="72" t="s">
        <v>493</v>
      </c>
    </row>
    <row r="8" spans="1:7" ht="12.75" customHeight="1" thickBot="1">
      <c r="A8" s="360" t="s">
        <v>317</v>
      </c>
      <c r="B8" s="360"/>
      <c r="C8" s="360"/>
      <c r="D8" s="360"/>
      <c r="E8" s="360"/>
      <c r="F8" s="360"/>
      <c r="G8" s="360"/>
    </row>
    <row r="9" spans="1:7" ht="11.25" customHeight="1" thickBot="1">
      <c r="A9" s="214" t="s">
        <v>50</v>
      </c>
      <c r="B9" s="258" t="s">
        <v>451</v>
      </c>
      <c r="C9" s="153">
        <f>SUM(C10:C20)</f>
        <v>16919943</v>
      </c>
      <c r="D9" s="152">
        <f>SUM(D10:D20)</f>
        <v>0</v>
      </c>
      <c r="E9" s="152"/>
      <c r="F9" s="152">
        <f>SUM(F10:F20)</f>
        <v>0</v>
      </c>
      <c r="G9" s="153">
        <f>SUM(G10:G20)</f>
        <v>16919943</v>
      </c>
    </row>
    <row r="10" spans="1:7" ht="11.25" customHeight="1">
      <c r="A10" s="260" t="s">
        <v>52</v>
      </c>
      <c r="B10" s="77" t="s">
        <v>111</v>
      </c>
      <c r="C10" s="278">
        <v>13322790</v>
      </c>
      <c r="D10" s="168"/>
      <c r="E10" s="168"/>
      <c r="F10" s="168"/>
      <c r="G10" s="169">
        <f>C10+D10+E10+F10</f>
        <v>13322790</v>
      </c>
    </row>
    <row r="11" spans="1:7" ht="11.25" customHeight="1">
      <c r="A11" s="261" t="s">
        <v>54</v>
      </c>
      <c r="B11" s="80" t="s">
        <v>113</v>
      </c>
      <c r="C11" s="142"/>
      <c r="D11" s="141"/>
      <c r="E11" s="141"/>
      <c r="F11" s="141"/>
      <c r="G11" s="171">
        <f aca="true" t="shared" si="0" ref="G11:G20">C11+D11</f>
        <v>0</v>
      </c>
    </row>
    <row r="12" spans="1:7" ht="11.25" customHeight="1">
      <c r="A12" s="261" t="s">
        <v>56</v>
      </c>
      <c r="B12" s="80" t="s">
        <v>115</v>
      </c>
      <c r="C12" s="142"/>
      <c r="D12" s="141"/>
      <c r="E12" s="141"/>
      <c r="F12" s="141"/>
      <c r="G12" s="171">
        <f t="shared" si="0"/>
        <v>0</v>
      </c>
    </row>
    <row r="13" spans="1:7" ht="11.25" customHeight="1">
      <c r="A13" s="261" t="s">
        <v>58</v>
      </c>
      <c r="B13" s="80" t="s">
        <v>117</v>
      </c>
      <c r="C13" s="142"/>
      <c r="D13" s="141"/>
      <c r="E13" s="141"/>
      <c r="F13" s="141"/>
      <c r="G13" s="171">
        <f t="shared" si="0"/>
        <v>0</v>
      </c>
    </row>
    <row r="14" spans="1:7" ht="11.25" customHeight="1">
      <c r="A14" s="261" t="s">
        <v>60</v>
      </c>
      <c r="B14" s="80" t="s">
        <v>119</v>
      </c>
      <c r="C14" s="142"/>
      <c r="D14" s="141"/>
      <c r="E14" s="141"/>
      <c r="F14" s="141"/>
      <c r="G14" s="171">
        <f>C14+D14+E14+F14</f>
        <v>0</v>
      </c>
    </row>
    <row r="15" spans="1:7" ht="11.25" customHeight="1">
      <c r="A15" s="261" t="s">
        <v>62</v>
      </c>
      <c r="B15" s="80" t="s">
        <v>452</v>
      </c>
      <c r="C15" s="142">
        <v>3597153</v>
      </c>
      <c r="D15" s="141"/>
      <c r="E15" s="141"/>
      <c r="F15" s="141"/>
      <c r="G15" s="171">
        <f>C15+D15+E15+F15</f>
        <v>3597153</v>
      </c>
    </row>
    <row r="16" spans="1:7" ht="11.25" customHeight="1">
      <c r="A16" s="261" t="s">
        <v>231</v>
      </c>
      <c r="B16" s="104" t="s">
        <v>453</v>
      </c>
      <c r="C16" s="142"/>
      <c r="D16" s="141"/>
      <c r="E16" s="141"/>
      <c r="F16" s="141"/>
      <c r="G16" s="171">
        <f>C16+D16+E16+F16</f>
        <v>0</v>
      </c>
    </row>
    <row r="17" spans="1:7" ht="11.25" customHeight="1">
      <c r="A17" s="261" t="s">
        <v>233</v>
      </c>
      <c r="B17" s="80" t="s">
        <v>420</v>
      </c>
      <c r="C17" s="157"/>
      <c r="D17" s="158"/>
      <c r="E17" s="158"/>
      <c r="F17" s="141"/>
      <c r="G17" s="171">
        <f t="shared" si="0"/>
        <v>0</v>
      </c>
    </row>
    <row r="18" spans="1:7" ht="11.25" customHeight="1">
      <c r="A18" s="261" t="s">
        <v>235</v>
      </c>
      <c r="B18" s="80" t="s">
        <v>127</v>
      </c>
      <c r="C18" s="142"/>
      <c r="D18" s="141"/>
      <c r="E18" s="141"/>
      <c r="F18" s="141"/>
      <c r="G18" s="171">
        <f t="shared" si="0"/>
        <v>0</v>
      </c>
    </row>
    <row r="19" spans="1:7" ht="11.25" customHeight="1">
      <c r="A19" s="261" t="s">
        <v>237</v>
      </c>
      <c r="B19" s="80" t="s">
        <v>129</v>
      </c>
      <c r="C19" s="149"/>
      <c r="D19" s="148"/>
      <c r="E19" s="148"/>
      <c r="F19" s="141"/>
      <c r="G19" s="171">
        <f t="shared" si="0"/>
        <v>0</v>
      </c>
    </row>
    <row r="20" spans="1:7" ht="11.25" customHeight="1" thickBot="1">
      <c r="A20" s="261" t="s">
        <v>239</v>
      </c>
      <c r="B20" s="104" t="s">
        <v>131</v>
      </c>
      <c r="C20" s="149"/>
      <c r="D20" s="148"/>
      <c r="E20" s="148"/>
      <c r="F20" s="176"/>
      <c r="G20" s="177">
        <f t="shared" si="0"/>
        <v>0</v>
      </c>
    </row>
    <row r="21" spans="1:7" ht="11.25" customHeight="1" thickBot="1">
      <c r="A21" s="214" t="s">
        <v>64</v>
      </c>
      <c r="B21" s="258" t="s">
        <v>454</v>
      </c>
      <c r="C21" s="153">
        <f>SUM(C22:C24)</f>
        <v>0</v>
      </c>
      <c r="D21" s="152">
        <f>SUM(D22:D24)</f>
        <v>0</v>
      </c>
      <c r="E21" s="152"/>
      <c r="F21" s="152"/>
      <c r="G21" s="153">
        <f>SUM(G22:G24)</f>
        <v>0</v>
      </c>
    </row>
    <row r="22" spans="1:7" ht="11.25" customHeight="1">
      <c r="A22" s="261" t="s">
        <v>66</v>
      </c>
      <c r="B22" s="103" t="s">
        <v>67</v>
      </c>
      <c r="C22" s="142"/>
      <c r="D22" s="141"/>
      <c r="E22" s="141"/>
      <c r="F22" s="168"/>
      <c r="G22" s="169">
        <f>C22+D22</f>
        <v>0</v>
      </c>
    </row>
    <row r="23" spans="1:7" ht="11.25" customHeight="1">
      <c r="A23" s="261" t="s">
        <v>68</v>
      </c>
      <c r="B23" s="80" t="s">
        <v>455</v>
      </c>
      <c r="C23" s="142"/>
      <c r="D23" s="141"/>
      <c r="E23" s="141"/>
      <c r="F23" s="141"/>
      <c r="G23" s="171">
        <f>C23+D23</f>
        <v>0</v>
      </c>
    </row>
    <row r="24" spans="1:7" ht="11.25" customHeight="1">
      <c r="A24" s="261" t="s">
        <v>70</v>
      </c>
      <c r="B24" s="80" t="s">
        <v>456</v>
      </c>
      <c r="C24" s="142"/>
      <c r="D24" s="141"/>
      <c r="E24" s="141"/>
      <c r="F24" s="141"/>
      <c r="G24" s="171">
        <f>C24+D24</f>
        <v>0</v>
      </c>
    </row>
    <row r="25" spans="1:7" ht="11.25" customHeight="1" thickBot="1">
      <c r="A25" s="261" t="s">
        <v>72</v>
      </c>
      <c r="B25" s="80" t="s">
        <v>457</v>
      </c>
      <c r="C25" s="142"/>
      <c r="D25" s="141"/>
      <c r="E25" s="141"/>
      <c r="F25" s="176"/>
      <c r="G25" s="177">
        <f>C25+D25</f>
        <v>0</v>
      </c>
    </row>
    <row r="26" spans="1:7" ht="11.25" customHeight="1" thickBot="1">
      <c r="A26" s="214" t="s">
        <v>78</v>
      </c>
      <c r="B26" s="22" t="s">
        <v>328</v>
      </c>
      <c r="C26" s="275"/>
      <c r="D26" s="264"/>
      <c r="E26" s="264"/>
      <c r="F26" s="264"/>
      <c r="G26" s="153"/>
    </row>
    <row r="27" spans="1:7" ht="22.5" customHeight="1" thickBot="1">
      <c r="A27" s="214" t="s">
        <v>279</v>
      </c>
      <c r="B27" s="22" t="s">
        <v>458</v>
      </c>
      <c r="C27" s="153">
        <f>+C28+C29+C30</f>
        <v>0</v>
      </c>
      <c r="D27" s="152">
        <f>+D28+D29+D30</f>
        <v>0</v>
      </c>
      <c r="E27" s="152"/>
      <c r="F27" s="152"/>
      <c r="G27" s="153">
        <f>+G28+G29+G30</f>
        <v>0</v>
      </c>
    </row>
    <row r="28" spans="1:7" ht="11.25" customHeight="1">
      <c r="A28" s="266" t="s">
        <v>94</v>
      </c>
      <c r="B28" s="103" t="s">
        <v>81</v>
      </c>
      <c r="C28" s="138"/>
      <c r="D28" s="136"/>
      <c r="E28" s="136"/>
      <c r="F28" s="168"/>
      <c r="G28" s="169">
        <f>C28+D28</f>
        <v>0</v>
      </c>
    </row>
    <row r="29" spans="1:7" ht="11.25" customHeight="1">
      <c r="A29" s="266" t="s">
        <v>96</v>
      </c>
      <c r="B29" s="103" t="s">
        <v>455</v>
      </c>
      <c r="C29" s="142"/>
      <c r="D29" s="141"/>
      <c r="E29" s="141"/>
      <c r="F29" s="141"/>
      <c r="G29" s="171">
        <f>C29+D29</f>
        <v>0</v>
      </c>
    </row>
    <row r="30" spans="1:7" ht="11.25" customHeight="1">
      <c r="A30" s="266" t="s">
        <v>98</v>
      </c>
      <c r="B30" s="80" t="s">
        <v>459</v>
      </c>
      <c r="C30" s="142"/>
      <c r="D30" s="141"/>
      <c r="E30" s="141"/>
      <c r="F30" s="141"/>
      <c r="G30" s="171">
        <f>C30+D30</f>
        <v>0</v>
      </c>
    </row>
    <row r="31" spans="1:7" ht="11.25" customHeight="1" thickBot="1">
      <c r="A31" s="261" t="s">
        <v>100</v>
      </c>
      <c r="B31" s="267" t="s">
        <v>460</v>
      </c>
      <c r="C31" s="269"/>
      <c r="D31" s="176"/>
      <c r="E31" s="176"/>
      <c r="F31" s="176"/>
      <c r="G31" s="177">
        <f>C31+D31</f>
        <v>0</v>
      </c>
    </row>
    <row r="32" spans="1:7" ht="11.25" customHeight="1" thickBot="1">
      <c r="A32" s="214" t="s">
        <v>108</v>
      </c>
      <c r="B32" s="22" t="s">
        <v>461</v>
      </c>
      <c r="C32" s="153">
        <f>+C33+C34+C35</f>
        <v>0</v>
      </c>
      <c r="D32" s="152">
        <f>+D33+D34+D35</f>
        <v>0</v>
      </c>
      <c r="E32" s="152"/>
      <c r="F32" s="152"/>
      <c r="G32" s="153">
        <f>+G33+G34+G35</f>
        <v>0</v>
      </c>
    </row>
    <row r="33" spans="1:7" ht="11.25" customHeight="1">
      <c r="A33" s="266" t="s">
        <v>110</v>
      </c>
      <c r="B33" s="103" t="s">
        <v>135</v>
      </c>
      <c r="C33" s="138"/>
      <c r="D33" s="136"/>
      <c r="E33" s="136"/>
      <c r="F33" s="168"/>
      <c r="G33" s="169">
        <f>C33+D33</f>
        <v>0</v>
      </c>
    </row>
    <row r="34" spans="1:7" ht="11.25" customHeight="1">
      <c r="A34" s="266" t="s">
        <v>112</v>
      </c>
      <c r="B34" s="80" t="s">
        <v>137</v>
      </c>
      <c r="C34" s="157"/>
      <c r="D34" s="158"/>
      <c r="E34" s="158"/>
      <c r="F34" s="141"/>
      <c r="G34" s="171">
        <f>C34+D34</f>
        <v>0</v>
      </c>
    </row>
    <row r="35" spans="1:7" ht="11.25" customHeight="1" thickBot="1">
      <c r="A35" s="261" t="s">
        <v>114</v>
      </c>
      <c r="B35" s="267" t="s">
        <v>139</v>
      </c>
      <c r="C35" s="269"/>
      <c r="D35" s="176"/>
      <c r="E35" s="176"/>
      <c r="F35" s="176"/>
      <c r="G35" s="177">
        <f>C35+D35</f>
        <v>0</v>
      </c>
    </row>
    <row r="36" spans="1:7" ht="11.25" customHeight="1" thickBot="1">
      <c r="A36" s="214" t="s">
        <v>132</v>
      </c>
      <c r="B36" s="22" t="s">
        <v>330</v>
      </c>
      <c r="C36" s="275"/>
      <c r="D36" s="264"/>
      <c r="E36" s="264"/>
      <c r="F36" s="264"/>
      <c r="G36" s="153">
        <f>C36+D36</f>
        <v>0</v>
      </c>
    </row>
    <row r="37" spans="1:7" ht="11.25" customHeight="1" thickBot="1">
      <c r="A37" s="214" t="s">
        <v>296</v>
      </c>
      <c r="B37" s="22" t="s">
        <v>462</v>
      </c>
      <c r="C37" s="279"/>
      <c r="D37" s="264"/>
      <c r="E37" s="264"/>
      <c r="F37" s="264"/>
      <c r="G37" s="153">
        <f>C37+D37</f>
        <v>0</v>
      </c>
    </row>
    <row r="38" spans="1:7" ht="11.25" customHeight="1" thickBot="1">
      <c r="A38" s="214" t="s">
        <v>154</v>
      </c>
      <c r="B38" s="22" t="s">
        <v>463</v>
      </c>
      <c r="C38" s="154">
        <f>+C9+C21+C26+C27+C32+C36+C37</f>
        <v>16919943</v>
      </c>
      <c r="D38" s="152">
        <f>+D9+D21+D26+D27+D32+D36+D37</f>
        <v>0</v>
      </c>
      <c r="E38" s="152"/>
      <c r="F38" s="152">
        <f>+F9+F21+F26+F27+F32+F36+F37</f>
        <v>0</v>
      </c>
      <c r="G38" s="153">
        <f>+G9+G21+G26+G27+G32+G36+G37</f>
        <v>16919943</v>
      </c>
    </row>
    <row r="39" spans="1:7" ht="11.25" customHeight="1" thickBot="1">
      <c r="A39" s="268" t="s">
        <v>305</v>
      </c>
      <c r="B39" s="22" t="s">
        <v>464</v>
      </c>
      <c r="C39" s="154">
        <f>+C40+C41+C42</f>
        <v>648619</v>
      </c>
      <c r="D39" s="152">
        <f>+D40+D41+D42</f>
        <v>0</v>
      </c>
      <c r="E39" s="154">
        <f>+E40+E41+E42</f>
        <v>241556</v>
      </c>
      <c r="F39" s="152">
        <f>+F40+F41+F42</f>
        <v>212467</v>
      </c>
      <c r="G39" s="153">
        <f>+G40+G41+G42</f>
        <v>1102642</v>
      </c>
    </row>
    <row r="40" spans="1:7" ht="11.25" customHeight="1">
      <c r="A40" s="266" t="s">
        <v>465</v>
      </c>
      <c r="B40" s="103" t="s">
        <v>386</v>
      </c>
      <c r="C40" s="138"/>
      <c r="D40" s="136"/>
      <c r="E40" s="136"/>
      <c r="F40" s="168"/>
      <c r="G40" s="169">
        <f>C40+D40+E40+F40</f>
        <v>0</v>
      </c>
    </row>
    <row r="41" spans="1:7" ht="11.25" customHeight="1">
      <c r="A41" s="266" t="s">
        <v>466</v>
      </c>
      <c r="B41" s="80" t="s">
        <v>467</v>
      </c>
      <c r="C41" s="157"/>
      <c r="D41" s="158"/>
      <c r="E41" s="158"/>
      <c r="F41" s="141"/>
      <c r="G41" s="171">
        <f>C41+D41+E41</f>
        <v>0</v>
      </c>
    </row>
    <row r="42" spans="1:7" ht="20.25" customHeight="1" thickBot="1">
      <c r="A42" s="261" t="s">
        <v>468</v>
      </c>
      <c r="B42" s="267" t="s">
        <v>469</v>
      </c>
      <c r="C42" s="269">
        <v>648619</v>
      </c>
      <c r="D42" s="176"/>
      <c r="E42" s="176">
        <v>241556</v>
      </c>
      <c r="F42" s="176">
        <v>212467</v>
      </c>
      <c r="G42" s="177">
        <f>C42+D42+E42+F42</f>
        <v>1102642</v>
      </c>
    </row>
    <row r="43" spans="1:7" ht="14.25" customHeight="1" thickBot="1">
      <c r="A43" s="268" t="s">
        <v>307</v>
      </c>
      <c r="B43" s="270" t="s">
        <v>470</v>
      </c>
      <c r="C43" s="154">
        <f>+C38+C39</f>
        <v>17568562</v>
      </c>
      <c r="D43" s="152">
        <f>+D38+D39</f>
        <v>0</v>
      </c>
      <c r="E43" s="154">
        <f>+E38+E39</f>
        <v>241556</v>
      </c>
      <c r="F43" s="154">
        <f>+F38+F39</f>
        <v>212467</v>
      </c>
      <c r="G43" s="153">
        <f>+G38+G39</f>
        <v>18022585</v>
      </c>
    </row>
    <row r="44" spans="1:7" ht="11.25" customHeight="1">
      <c r="A44" s="235"/>
      <c r="B44" s="236"/>
      <c r="C44" s="237"/>
      <c r="D44" s="262"/>
      <c r="E44" s="262"/>
      <c r="F44" s="262"/>
      <c r="G44" s="262"/>
    </row>
    <row r="45" spans="1:7" ht="11.25" customHeight="1">
      <c r="A45" s="271"/>
      <c r="B45" s="272"/>
      <c r="C45" s="273"/>
      <c r="D45" s="250"/>
      <c r="E45" s="250"/>
      <c r="F45" s="250"/>
      <c r="G45" s="250"/>
    </row>
    <row r="46" spans="1:7" ht="11.25" customHeight="1" thickBot="1">
      <c r="A46" s="360" t="s">
        <v>318</v>
      </c>
      <c r="B46" s="360"/>
      <c r="C46" s="360"/>
      <c r="D46" s="360"/>
      <c r="E46" s="360"/>
      <c r="F46" s="360"/>
      <c r="G46" s="360"/>
    </row>
    <row r="47" spans="1:7" ht="11.25" customHeight="1" thickBot="1">
      <c r="A47" s="214" t="s">
        <v>50</v>
      </c>
      <c r="B47" s="22" t="s">
        <v>471</v>
      </c>
      <c r="C47" s="153">
        <f>SUM(C48:C52)</f>
        <v>17568562</v>
      </c>
      <c r="D47" s="263">
        <f>SUM(D48:D52)</f>
        <v>0</v>
      </c>
      <c r="E47" s="152">
        <f>SUM(E48:E52)</f>
        <v>241556</v>
      </c>
      <c r="F47" s="152">
        <f>SUM(F48:F52)</f>
        <v>212467</v>
      </c>
      <c r="G47" s="153">
        <f>SUM(G48:G52)</f>
        <v>18022585</v>
      </c>
    </row>
    <row r="48" spans="1:7" ht="11.25" customHeight="1">
      <c r="A48" s="261" t="s">
        <v>52</v>
      </c>
      <c r="B48" s="103" t="s">
        <v>224</v>
      </c>
      <c r="C48" s="138">
        <v>3410453</v>
      </c>
      <c r="D48" s="280"/>
      <c r="E48" s="280">
        <v>197516</v>
      </c>
      <c r="F48" s="168">
        <v>174156</v>
      </c>
      <c r="G48" s="169">
        <f>C48+D48+E48+F48</f>
        <v>3782125</v>
      </c>
    </row>
    <row r="49" spans="1:7" ht="11.25" customHeight="1">
      <c r="A49" s="261" t="s">
        <v>54</v>
      </c>
      <c r="B49" s="80" t="s">
        <v>225</v>
      </c>
      <c r="C49" s="142">
        <v>811610</v>
      </c>
      <c r="D49" s="281"/>
      <c r="E49" s="281">
        <v>44040</v>
      </c>
      <c r="F49" s="141">
        <v>38311</v>
      </c>
      <c r="G49" s="171">
        <f>C49+D49+E49+F49</f>
        <v>893961</v>
      </c>
    </row>
    <row r="50" spans="1:7" ht="11.25" customHeight="1">
      <c r="A50" s="261" t="s">
        <v>56</v>
      </c>
      <c r="B50" s="80" t="s">
        <v>226</v>
      </c>
      <c r="C50" s="142">
        <v>13346499</v>
      </c>
      <c r="D50" s="281"/>
      <c r="E50" s="281"/>
      <c r="F50" s="141"/>
      <c r="G50" s="171">
        <f>C50+D50+E50+F50</f>
        <v>13346499</v>
      </c>
    </row>
    <row r="51" spans="1:7" ht="11.25" customHeight="1">
      <c r="A51" s="261" t="s">
        <v>58</v>
      </c>
      <c r="B51" s="80" t="s">
        <v>227</v>
      </c>
      <c r="C51" s="142"/>
      <c r="D51" s="281"/>
      <c r="E51" s="281"/>
      <c r="F51" s="141"/>
      <c r="G51" s="171">
        <f>C51+D51</f>
        <v>0</v>
      </c>
    </row>
    <row r="52" spans="1:7" ht="11.25" customHeight="1" thickBot="1">
      <c r="A52" s="261" t="s">
        <v>60</v>
      </c>
      <c r="B52" s="80" t="s">
        <v>229</v>
      </c>
      <c r="C52" s="142"/>
      <c r="D52" s="281"/>
      <c r="E52" s="281"/>
      <c r="F52" s="176"/>
      <c r="G52" s="177">
        <f>C52+D52</f>
        <v>0</v>
      </c>
    </row>
    <row r="53" spans="1:7" ht="11.25" customHeight="1" thickBot="1">
      <c r="A53" s="214" t="s">
        <v>64</v>
      </c>
      <c r="B53" s="22" t="s">
        <v>472</v>
      </c>
      <c r="C53" s="153">
        <f>SUM(C54:C56)</f>
        <v>0</v>
      </c>
      <c r="D53" s="161">
        <f>SUM(D54:D56)</f>
        <v>0</v>
      </c>
      <c r="E53" s="161"/>
      <c r="F53" s="152">
        <f>SUM(F54:F56)</f>
        <v>0</v>
      </c>
      <c r="G53" s="153">
        <f>SUM(G54:G56)</f>
        <v>0</v>
      </c>
    </row>
    <row r="54" spans="1:7" ht="11.25" customHeight="1">
      <c r="A54" s="261" t="s">
        <v>66</v>
      </c>
      <c r="B54" s="103" t="s">
        <v>260</v>
      </c>
      <c r="C54" s="138"/>
      <c r="D54" s="280"/>
      <c r="E54" s="280"/>
      <c r="F54" s="168"/>
      <c r="G54" s="169">
        <f>C54+D54+E54+F54</f>
        <v>0</v>
      </c>
    </row>
    <row r="55" spans="1:7" ht="11.25" customHeight="1">
      <c r="A55" s="261" t="s">
        <v>68</v>
      </c>
      <c r="B55" s="80" t="s">
        <v>262</v>
      </c>
      <c r="C55" s="142"/>
      <c r="D55" s="281"/>
      <c r="E55" s="281"/>
      <c r="F55" s="141"/>
      <c r="G55" s="171">
        <f>C55+D55</f>
        <v>0</v>
      </c>
    </row>
    <row r="56" spans="1:7" ht="11.25" customHeight="1">
      <c r="A56" s="261" t="s">
        <v>70</v>
      </c>
      <c r="B56" s="80" t="s">
        <v>473</v>
      </c>
      <c r="C56" s="142"/>
      <c r="D56" s="281"/>
      <c r="E56" s="281"/>
      <c r="F56" s="141"/>
      <c r="G56" s="171">
        <f>C56+D56</f>
        <v>0</v>
      </c>
    </row>
    <row r="57" spans="1:7" ht="19.5" customHeight="1" thickBot="1">
      <c r="A57" s="261" t="s">
        <v>72</v>
      </c>
      <c r="B57" s="80" t="s">
        <v>474</v>
      </c>
      <c r="C57" s="142"/>
      <c r="D57" s="281"/>
      <c r="E57" s="281"/>
      <c r="F57" s="176"/>
      <c r="G57" s="177">
        <f>C57+D57</f>
        <v>0</v>
      </c>
    </row>
    <row r="58" spans="1:7" ht="11.25" customHeight="1" thickBot="1">
      <c r="A58" s="214" t="s">
        <v>78</v>
      </c>
      <c r="B58" s="22" t="s">
        <v>475</v>
      </c>
      <c r="C58" s="275"/>
      <c r="D58" s="282"/>
      <c r="E58" s="282"/>
      <c r="F58" s="264"/>
      <c r="G58" s="153">
        <f>C58+D58</f>
        <v>0</v>
      </c>
    </row>
    <row r="59" spans="1:7" ht="11.25" customHeight="1" thickBot="1">
      <c r="A59" s="214" t="s">
        <v>279</v>
      </c>
      <c r="B59" s="276" t="s">
        <v>476</v>
      </c>
      <c r="C59" s="153">
        <f>+C47+C53+C58</f>
        <v>17568562</v>
      </c>
      <c r="D59" s="263">
        <f>+D47+D53+D58</f>
        <v>0</v>
      </c>
      <c r="E59" s="152">
        <f>+E47+E53+E58</f>
        <v>241556</v>
      </c>
      <c r="F59" s="152">
        <f>+F47+F53+F58</f>
        <v>212467</v>
      </c>
      <c r="G59" s="153">
        <f>+G47+G53+G58</f>
        <v>18022585</v>
      </c>
    </row>
    <row r="60" spans="1:7" ht="13.5" thickBot="1">
      <c r="A60" s="249"/>
      <c r="B60" s="250"/>
      <c r="C60" s="277"/>
      <c r="D60" s="250"/>
      <c r="E60" s="250"/>
      <c r="F60" s="250"/>
      <c r="G60" s="277"/>
    </row>
    <row r="61" spans="1:7" ht="12.75">
      <c r="A61" s="244" t="s">
        <v>438</v>
      </c>
      <c r="B61" s="345"/>
      <c r="C61" s="246">
        <v>4</v>
      </c>
      <c r="D61" s="246"/>
      <c r="E61" s="246"/>
      <c r="F61" s="246"/>
      <c r="G61" s="332">
        <f>C61+D61</f>
        <v>4</v>
      </c>
    </row>
    <row r="62" spans="1:7" ht="12.75">
      <c r="A62" s="244" t="s">
        <v>439</v>
      </c>
      <c r="B62" s="345"/>
      <c r="C62" s="246"/>
      <c r="D62" s="246"/>
      <c r="E62" s="246"/>
      <c r="F62" s="246"/>
      <c r="G62" s="332">
        <f>C62+D62</f>
        <v>0</v>
      </c>
    </row>
  </sheetData>
  <sheetProtection selectLockedCells="1" selectUnlockedCells="1"/>
  <mergeCells count="4">
    <mergeCell ref="A8:G8"/>
    <mergeCell ref="A46:G46"/>
    <mergeCell ref="B3:F3"/>
    <mergeCell ref="B4:F4"/>
  </mergeCells>
  <printOptions/>
  <pageMargins left="0.25" right="0.25" top="0.75" bottom="0.75" header="0.3" footer="0.3"/>
  <pageSetup horizontalDpi="300" verticalDpi="300" orientation="portrait" paperSize="9" scale="70" r:id="rId1"/>
  <headerFooter alignWithMargins="0"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G62"/>
  <sheetViews>
    <sheetView zoomScale="115" zoomScaleNormal="115" zoomScalePageLayoutView="0" workbookViewId="0" topLeftCell="A25">
      <selection activeCell="F49" sqref="F49"/>
    </sheetView>
  </sheetViews>
  <sheetFormatPr defaultColWidth="9.00390625" defaultRowHeight="12.75"/>
  <cols>
    <col min="1" max="1" width="13.875" style="249" customWidth="1"/>
    <col min="2" max="2" width="54.50390625" style="250" customWidth="1"/>
    <col min="3" max="7" width="15.875" style="250" customWidth="1"/>
    <col min="8" max="16384" width="9.375" style="250" customWidth="1"/>
  </cols>
  <sheetData>
    <row r="1" ht="12.75">
      <c r="G1" s="251" t="s">
        <v>488</v>
      </c>
    </row>
    <row r="2" spans="1:7" s="252" customFormat="1" ht="16.5" thickBot="1">
      <c r="A2" s="197"/>
      <c r="B2" s="198"/>
      <c r="C2" s="199"/>
      <c r="D2" s="199"/>
      <c r="E2" s="199"/>
      <c r="F2" s="199"/>
      <c r="G2" s="200" t="s">
        <v>489</v>
      </c>
    </row>
    <row r="3" spans="1:7" s="255" customFormat="1" ht="25.5" customHeight="1" thickBot="1">
      <c r="A3" s="253" t="s">
        <v>448</v>
      </c>
      <c r="B3" s="361" t="s">
        <v>490</v>
      </c>
      <c r="C3" s="362"/>
      <c r="D3" s="362"/>
      <c r="E3" s="363"/>
      <c r="F3" s="363"/>
      <c r="G3" s="254" t="s">
        <v>483</v>
      </c>
    </row>
    <row r="4" spans="1:7" s="255" customFormat="1" ht="24.75" thickBot="1">
      <c r="A4" s="253" t="s">
        <v>415</v>
      </c>
      <c r="B4" s="361" t="s">
        <v>416</v>
      </c>
      <c r="C4" s="362"/>
      <c r="D4" s="362"/>
      <c r="E4" s="363"/>
      <c r="F4" s="363"/>
      <c r="G4" s="254" t="s">
        <v>414</v>
      </c>
    </row>
    <row r="5" spans="1:7" s="256" customFormat="1" ht="15.75" customHeight="1" thickBot="1">
      <c r="A5" s="207"/>
      <c r="B5" s="207"/>
      <c r="C5" s="208"/>
      <c r="D5" s="209"/>
      <c r="E5" s="209"/>
      <c r="F5" s="209"/>
      <c r="G5" s="208"/>
    </row>
    <row r="6" spans="1:7" ht="24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s="257" customFormat="1" ht="12.75" customHeight="1">
      <c r="A7" s="214" t="s">
        <v>46</v>
      </c>
      <c r="B7" s="215" t="s">
        <v>47</v>
      </c>
      <c r="C7" s="215" t="s">
        <v>48</v>
      </c>
      <c r="D7" s="215" t="s">
        <v>49</v>
      </c>
      <c r="E7" s="215" t="s">
        <v>221</v>
      </c>
      <c r="F7" s="215" t="s">
        <v>492</v>
      </c>
      <c r="G7" s="72" t="s">
        <v>493</v>
      </c>
    </row>
    <row r="8" spans="1:7" s="257" customFormat="1" ht="15.75" customHeight="1">
      <c r="A8" s="360" t="s">
        <v>317</v>
      </c>
      <c r="B8" s="360"/>
      <c r="C8" s="360"/>
      <c r="D8" s="360"/>
      <c r="E8" s="360"/>
      <c r="F8" s="360"/>
      <c r="G8" s="360"/>
    </row>
    <row r="9" spans="1:7" s="259" customFormat="1" ht="12" customHeight="1">
      <c r="A9" s="214" t="s">
        <v>50</v>
      </c>
      <c r="B9" s="258" t="s">
        <v>451</v>
      </c>
      <c r="C9" s="153">
        <f>SUM(C10:C20)</f>
        <v>590000</v>
      </c>
      <c r="D9" s="152">
        <f>SUM(D10:D20)</f>
        <v>0</v>
      </c>
      <c r="E9" s="152"/>
      <c r="F9" s="152">
        <f>SUM(F10:F20)</f>
        <v>0</v>
      </c>
      <c r="G9" s="153">
        <f>SUM(G10:G20)</f>
        <v>590000</v>
      </c>
    </row>
    <row r="10" spans="1:7" s="259" customFormat="1" ht="12" customHeight="1">
      <c r="A10" s="260" t="s">
        <v>52</v>
      </c>
      <c r="B10" s="77" t="s">
        <v>111</v>
      </c>
      <c r="C10" s="278"/>
      <c r="D10" s="167"/>
      <c r="E10" s="168"/>
      <c r="F10" s="168"/>
      <c r="G10" s="169">
        <f>C10+D10+E10+F10</f>
        <v>0</v>
      </c>
    </row>
    <row r="11" spans="1:7" s="259" customFormat="1" ht="12" customHeight="1">
      <c r="A11" s="261" t="s">
        <v>54</v>
      </c>
      <c r="B11" s="80" t="s">
        <v>113</v>
      </c>
      <c r="C11" s="142">
        <v>190000</v>
      </c>
      <c r="D11" s="170"/>
      <c r="E11" s="141"/>
      <c r="F11" s="141"/>
      <c r="G11" s="171">
        <f aca="true" t="shared" si="0" ref="G11:G20">C11+D11</f>
        <v>190000</v>
      </c>
    </row>
    <row r="12" spans="1:7" s="259" customFormat="1" ht="12" customHeight="1">
      <c r="A12" s="261" t="s">
        <v>56</v>
      </c>
      <c r="B12" s="80" t="s">
        <v>115</v>
      </c>
      <c r="C12" s="142">
        <v>400000</v>
      </c>
      <c r="D12" s="170"/>
      <c r="E12" s="141"/>
      <c r="F12" s="141"/>
      <c r="G12" s="171">
        <f t="shared" si="0"/>
        <v>400000</v>
      </c>
    </row>
    <row r="13" spans="1:7" s="259" customFormat="1" ht="12" customHeight="1">
      <c r="A13" s="261" t="s">
        <v>58</v>
      </c>
      <c r="B13" s="80" t="s">
        <v>117</v>
      </c>
      <c r="C13" s="141"/>
      <c r="D13" s="170"/>
      <c r="E13" s="141"/>
      <c r="F13" s="141"/>
      <c r="G13" s="171">
        <f t="shared" si="0"/>
        <v>0</v>
      </c>
    </row>
    <row r="14" spans="1:7" s="259" customFormat="1" ht="12" customHeight="1">
      <c r="A14" s="261" t="s">
        <v>60</v>
      </c>
      <c r="B14" s="80" t="s">
        <v>119</v>
      </c>
      <c r="C14" s="141"/>
      <c r="D14" s="170"/>
      <c r="E14" s="141"/>
      <c r="F14" s="141"/>
      <c r="G14" s="171">
        <f>C14+D14+E14+F14</f>
        <v>0</v>
      </c>
    </row>
    <row r="15" spans="1:7" s="259" customFormat="1" ht="12" customHeight="1">
      <c r="A15" s="261" t="s">
        <v>62</v>
      </c>
      <c r="B15" s="80" t="s">
        <v>452</v>
      </c>
      <c r="C15" s="141"/>
      <c r="D15" s="170"/>
      <c r="E15" s="141"/>
      <c r="F15" s="141"/>
      <c r="G15" s="171">
        <f>C15+D15+E15+F15</f>
        <v>0</v>
      </c>
    </row>
    <row r="16" spans="1:7" s="259" customFormat="1" ht="12" customHeight="1">
      <c r="A16" s="261" t="s">
        <v>231</v>
      </c>
      <c r="B16" s="104" t="s">
        <v>453</v>
      </c>
      <c r="C16" s="141"/>
      <c r="D16" s="170"/>
      <c r="E16" s="141"/>
      <c r="F16" s="141"/>
      <c r="G16" s="171">
        <f>C16+D16+E16+F16</f>
        <v>0</v>
      </c>
    </row>
    <row r="17" spans="1:7" s="259" customFormat="1" ht="12" customHeight="1">
      <c r="A17" s="261" t="s">
        <v>233</v>
      </c>
      <c r="B17" s="80" t="s">
        <v>420</v>
      </c>
      <c r="C17" s="158"/>
      <c r="D17" s="170"/>
      <c r="E17" s="141"/>
      <c r="F17" s="141"/>
      <c r="G17" s="171">
        <f t="shared" si="0"/>
        <v>0</v>
      </c>
    </row>
    <row r="18" spans="1:7" s="262" customFormat="1" ht="12" customHeight="1">
      <c r="A18" s="261" t="s">
        <v>235</v>
      </c>
      <c r="B18" s="80" t="s">
        <v>127</v>
      </c>
      <c r="C18" s="141"/>
      <c r="D18" s="170"/>
      <c r="E18" s="141"/>
      <c r="F18" s="141"/>
      <c r="G18" s="171">
        <f t="shared" si="0"/>
        <v>0</v>
      </c>
    </row>
    <row r="19" spans="1:7" s="262" customFormat="1" ht="12" customHeight="1">
      <c r="A19" s="261" t="s">
        <v>237</v>
      </c>
      <c r="B19" s="80" t="s">
        <v>129</v>
      </c>
      <c r="C19" s="148"/>
      <c r="D19" s="170"/>
      <c r="E19" s="141"/>
      <c r="F19" s="141"/>
      <c r="G19" s="171">
        <f t="shared" si="0"/>
        <v>0</v>
      </c>
    </row>
    <row r="20" spans="1:7" s="262" customFormat="1" ht="12" customHeight="1">
      <c r="A20" s="261" t="s">
        <v>239</v>
      </c>
      <c r="B20" s="104" t="s">
        <v>131</v>
      </c>
      <c r="C20" s="148"/>
      <c r="D20" s="175"/>
      <c r="E20" s="176"/>
      <c r="F20" s="176"/>
      <c r="G20" s="177">
        <f t="shared" si="0"/>
        <v>0</v>
      </c>
    </row>
    <row r="21" spans="1:7" s="259" customFormat="1" ht="12" customHeight="1">
      <c r="A21" s="214" t="s">
        <v>64</v>
      </c>
      <c r="B21" s="258" t="s">
        <v>454</v>
      </c>
      <c r="C21" s="152">
        <f>SUM(C22:C24)</f>
        <v>0</v>
      </c>
      <c r="D21" s="263">
        <f>SUM(D22:D24)</f>
        <v>0</v>
      </c>
      <c r="E21" s="152"/>
      <c r="F21" s="152"/>
      <c r="G21" s="153">
        <f>SUM(G22:G24)</f>
        <v>0</v>
      </c>
    </row>
    <row r="22" spans="1:7" s="262" customFormat="1" ht="12" customHeight="1">
      <c r="A22" s="261" t="s">
        <v>66</v>
      </c>
      <c r="B22" s="103" t="s">
        <v>67</v>
      </c>
      <c r="C22" s="141"/>
      <c r="D22" s="167"/>
      <c r="E22" s="168"/>
      <c r="F22" s="168"/>
      <c r="G22" s="169">
        <f>C22+D22</f>
        <v>0</v>
      </c>
    </row>
    <row r="23" spans="1:7" s="262" customFormat="1" ht="12" customHeight="1">
      <c r="A23" s="261" t="s">
        <v>68</v>
      </c>
      <c r="B23" s="80" t="s">
        <v>455</v>
      </c>
      <c r="C23" s="141"/>
      <c r="D23" s="170"/>
      <c r="E23" s="141"/>
      <c r="F23" s="141"/>
      <c r="G23" s="171">
        <f>C23+D23</f>
        <v>0</v>
      </c>
    </row>
    <row r="24" spans="1:7" s="262" customFormat="1" ht="12" customHeight="1">
      <c r="A24" s="261" t="s">
        <v>70</v>
      </c>
      <c r="B24" s="80" t="s">
        <v>456</v>
      </c>
      <c r="C24" s="141"/>
      <c r="D24" s="170"/>
      <c r="E24" s="141"/>
      <c r="F24" s="141"/>
      <c r="G24" s="171">
        <f>C24+D24</f>
        <v>0</v>
      </c>
    </row>
    <row r="25" spans="1:7" s="262" customFormat="1" ht="12" customHeight="1">
      <c r="A25" s="261" t="s">
        <v>72</v>
      </c>
      <c r="B25" s="80" t="s">
        <v>457</v>
      </c>
      <c r="C25" s="141"/>
      <c r="D25" s="175"/>
      <c r="E25" s="176"/>
      <c r="F25" s="176"/>
      <c r="G25" s="177">
        <f>C25+D25</f>
        <v>0</v>
      </c>
    </row>
    <row r="26" spans="1:7" s="262" customFormat="1" ht="12" customHeight="1">
      <c r="A26" s="214" t="s">
        <v>78</v>
      </c>
      <c r="B26" s="22" t="s">
        <v>328</v>
      </c>
      <c r="C26" s="264"/>
      <c r="D26" s="265"/>
      <c r="E26" s="264"/>
      <c r="F26" s="264"/>
      <c r="G26" s="153"/>
    </row>
    <row r="27" spans="1:7" s="262" customFormat="1" ht="21.75" customHeight="1">
      <c r="A27" s="214" t="s">
        <v>279</v>
      </c>
      <c r="B27" s="22" t="s">
        <v>458</v>
      </c>
      <c r="C27" s="152">
        <f>+C28+C29+C30</f>
        <v>0</v>
      </c>
      <c r="D27" s="263">
        <f>+D28+D29+D30</f>
        <v>0</v>
      </c>
      <c r="E27" s="152"/>
      <c r="F27" s="152"/>
      <c r="G27" s="153">
        <f>+G28+G29+G30</f>
        <v>0</v>
      </c>
    </row>
    <row r="28" spans="1:7" s="262" customFormat="1" ht="21.75" customHeight="1">
      <c r="A28" s="266" t="s">
        <v>94</v>
      </c>
      <c r="B28" s="103" t="s">
        <v>81</v>
      </c>
      <c r="C28" s="136"/>
      <c r="D28" s="167"/>
      <c r="E28" s="168"/>
      <c r="F28" s="168"/>
      <c r="G28" s="169">
        <f>C28+D28</f>
        <v>0</v>
      </c>
    </row>
    <row r="29" spans="1:7" s="262" customFormat="1" ht="12" customHeight="1">
      <c r="A29" s="266" t="s">
        <v>96</v>
      </c>
      <c r="B29" s="103" t="s">
        <v>455</v>
      </c>
      <c r="C29" s="141"/>
      <c r="D29" s="170"/>
      <c r="E29" s="141"/>
      <c r="F29" s="141"/>
      <c r="G29" s="171">
        <f>C29+D29</f>
        <v>0</v>
      </c>
    </row>
    <row r="30" spans="1:7" s="262" customFormat="1" ht="12" customHeight="1">
      <c r="A30" s="266" t="s">
        <v>98</v>
      </c>
      <c r="B30" s="80" t="s">
        <v>459</v>
      </c>
      <c r="C30" s="141"/>
      <c r="D30" s="170"/>
      <c r="E30" s="141"/>
      <c r="F30" s="141"/>
      <c r="G30" s="171">
        <f>C30+D30</f>
        <v>0</v>
      </c>
    </row>
    <row r="31" spans="1:7" s="262" customFormat="1" ht="12" customHeight="1">
      <c r="A31" s="261" t="s">
        <v>100</v>
      </c>
      <c r="B31" s="267" t="s">
        <v>460</v>
      </c>
      <c r="C31" s="176"/>
      <c r="D31" s="175"/>
      <c r="E31" s="176"/>
      <c r="F31" s="176"/>
      <c r="G31" s="177">
        <f>C31+D31</f>
        <v>0</v>
      </c>
    </row>
    <row r="32" spans="1:7" s="262" customFormat="1" ht="12" customHeight="1">
      <c r="A32" s="214" t="s">
        <v>108</v>
      </c>
      <c r="B32" s="22" t="s">
        <v>461</v>
      </c>
      <c r="C32" s="152">
        <f>+C33+C34+C35</f>
        <v>0</v>
      </c>
      <c r="D32" s="263">
        <f>+D33+D34+D35</f>
        <v>0</v>
      </c>
      <c r="E32" s="152"/>
      <c r="F32" s="152"/>
      <c r="G32" s="153">
        <f>+G33+G34+G35</f>
        <v>0</v>
      </c>
    </row>
    <row r="33" spans="1:7" s="262" customFormat="1" ht="12" customHeight="1">
      <c r="A33" s="266" t="s">
        <v>110</v>
      </c>
      <c r="B33" s="103" t="s">
        <v>135</v>
      </c>
      <c r="C33" s="136"/>
      <c r="D33" s="167"/>
      <c r="E33" s="168"/>
      <c r="F33" s="168"/>
      <c r="G33" s="169">
        <f>C33+D33</f>
        <v>0</v>
      </c>
    </row>
    <row r="34" spans="1:7" s="262" customFormat="1" ht="12" customHeight="1">
      <c r="A34" s="266" t="s">
        <v>112</v>
      </c>
      <c r="B34" s="80" t="s">
        <v>137</v>
      </c>
      <c r="C34" s="158"/>
      <c r="D34" s="170"/>
      <c r="E34" s="141"/>
      <c r="F34" s="141"/>
      <c r="G34" s="171">
        <f>C34+D34</f>
        <v>0</v>
      </c>
    </row>
    <row r="35" spans="1:7" s="259" customFormat="1" ht="12" customHeight="1">
      <c r="A35" s="261" t="s">
        <v>114</v>
      </c>
      <c r="B35" s="267" t="s">
        <v>139</v>
      </c>
      <c r="C35" s="176"/>
      <c r="D35" s="175"/>
      <c r="E35" s="176"/>
      <c r="F35" s="176"/>
      <c r="G35" s="177">
        <f>C35+D35</f>
        <v>0</v>
      </c>
    </row>
    <row r="36" spans="1:7" s="259" customFormat="1" ht="12" customHeight="1">
      <c r="A36" s="214" t="s">
        <v>132</v>
      </c>
      <c r="B36" s="22" t="s">
        <v>330</v>
      </c>
      <c r="C36" s="264"/>
      <c r="D36" s="265"/>
      <c r="E36" s="264"/>
      <c r="F36" s="264"/>
      <c r="G36" s="153">
        <f>C36+D36</f>
        <v>0</v>
      </c>
    </row>
    <row r="37" spans="1:7" s="259" customFormat="1" ht="12" customHeight="1">
      <c r="A37" s="214" t="s">
        <v>296</v>
      </c>
      <c r="B37" s="22" t="s">
        <v>462</v>
      </c>
      <c r="C37" s="264"/>
      <c r="D37" s="265"/>
      <c r="E37" s="264"/>
      <c r="F37" s="264"/>
      <c r="G37" s="153">
        <f>C37+D37</f>
        <v>0</v>
      </c>
    </row>
    <row r="38" spans="1:7" s="259" customFormat="1" ht="12" customHeight="1">
      <c r="A38" s="214" t="s">
        <v>154</v>
      </c>
      <c r="B38" s="22" t="s">
        <v>463</v>
      </c>
      <c r="C38" s="152">
        <f>+C9+C21+C26+C27+C32+C36+C37</f>
        <v>590000</v>
      </c>
      <c r="D38" s="263">
        <f>+D9+D21+D26+D27+D32+D36+D37</f>
        <v>0</v>
      </c>
      <c r="E38" s="152"/>
      <c r="F38" s="152">
        <f>+F9+F21+F26+F27+F32+F36+F37</f>
        <v>0</v>
      </c>
      <c r="G38" s="153">
        <f>+G9+G21+G26+G27+G32+G36+G37</f>
        <v>590000</v>
      </c>
    </row>
    <row r="39" spans="1:7" s="259" customFormat="1" ht="12" customHeight="1">
      <c r="A39" s="268" t="s">
        <v>305</v>
      </c>
      <c r="B39" s="22" t="s">
        <v>464</v>
      </c>
      <c r="C39" s="152">
        <f>+C40+C41+C42</f>
        <v>104612162</v>
      </c>
      <c r="D39" s="263">
        <f>+D40+D41+D42</f>
        <v>1433055</v>
      </c>
      <c r="E39" s="152">
        <f>+E40+E41+E42</f>
        <v>4113360</v>
      </c>
      <c r="F39" s="152">
        <f>+F40+F41+F42</f>
        <v>251320</v>
      </c>
      <c r="G39" s="153">
        <f>+G40+G41+G42</f>
        <v>110409897</v>
      </c>
    </row>
    <row r="40" spans="1:7" s="259" customFormat="1" ht="12" customHeight="1">
      <c r="A40" s="266" t="s">
        <v>465</v>
      </c>
      <c r="B40" s="103" t="s">
        <v>386</v>
      </c>
      <c r="C40" s="136"/>
      <c r="D40" s="167">
        <v>1296276</v>
      </c>
      <c r="E40" s="168"/>
      <c r="F40" s="168"/>
      <c r="G40" s="169">
        <f>C40+D40+E40+F40</f>
        <v>1296276</v>
      </c>
    </row>
    <row r="41" spans="1:7" s="262" customFormat="1" ht="12" customHeight="1">
      <c r="A41" s="266" t="s">
        <v>466</v>
      </c>
      <c r="B41" s="80" t="s">
        <v>467</v>
      </c>
      <c r="C41" s="158"/>
      <c r="D41" s="170"/>
      <c r="E41" s="141"/>
      <c r="F41" s="141"/>
      <c r="G41" s="171">
        <f>C41+D41+E41</f>
        <v>0</v>
      </c>
    </row>
    <row r="42" spans="1:7" s="262" customFormat="1" ht="15" customHeight="1">
      <c r="A42" s="261" t="s">
        <v>468</v>
      </c>
      <c r="B42" s="267" t="s">
        <v>469</v>
      </c>
      <c r="C42" s="269">
        <v>104612162</v>
      </c>
      <c r="D42" s="175">
        <v>136779</v>
      </c>
      <c r="E42" s="176">
        <v>4113360</v>
      </c>
      <c r="F42" s="176">
        <v>251320</v>
      </c>
      <c r="G42" s="177">
        <f>C42+D42+E42+F42</f>
        <v>109113621</v>
      </c>
    </row>
    <row r="43" spans="1:7" s="262" customFormat="1" ht="15" customHeight="1">
      <c r="A43" s="268" t="s">
        <v>307</v>
      </c>
      <c r="B43" s="270" t="s">
        <v>470</v>
      </c>
      <c r="C43" s="152">
        <f>+C38+C39</f>
        <v>105202162</v>
      </c>
      <c r="D43" s="263">
        <f>+D38+D39</f>
        <v>1433055</v>
      </c>
      <c r="E43" s="152">
        <f>+E38+E39</f>
        <v>4113360</v>
      </c>
      <c r="F43" s="152">
        <f>+F38+F39</f>
        <v>251320</v>
      </c>
      <c r="G43" s="153">
        <f>+G38+G39</f>
        <v>110999897</v>
      </c>
    </row>
    <row r="44" spans="1:7" s="262" customFormat="1" ht="15" customHeight="1">
      <c r="A44" s="235"/>
      <c r="B44" s="236"/>
      <c r="C44" s="237"/>
      <c r="G44" s="237"/>
    </row>
    <row r="45" spans="1:3" ht="12.75">
      <c r="A45" s="271"/>
      <c r="B45" s="272"/>
      <c r="C45" s="273"/>
    </row>
    <row r="46" spans="1:7" s="257" customFormat="1" ht="16.5" customHeight="1" thickBot="1">
      <c r="A46" s="360" t="s">
        <v>318</v>
      </c>
      <c r="B46" s="360"/>
      <c r="C46" s="360"/>
      <c r="D46" s="360"/>
      <c r="E46" s="360"/>
      <c r="F46" s="360"/>
      <c r="G46" s="360"/>
    </row>
    <row r="47" spans="1:7" s="274" customFormat="1" ht="12" customHeight="1" thickBot="1">
      <c r="A47" s="214" t="s">
        <v>50</v>
      </c>
      <c r="B47" s="22" t="s">
        <v>471</v>
      </c>
      <c r="C47" s="152">
        <f>SUM(C48:C52)</f>
        <v>105202162</v>
      </c>
      <c r="D47" s="263">
        <f>SUM(D48:D52)</f>
        <v>1433055</v>
      </c>
      <c r="E47" s="152">
        <f>SUM(E48:E52)</f>
        <v>4054427</v>
      </c>
      <c r="F47" s="152">
        <f>SUM(F48:F52)</f>
        <v>209535</v>
      </c>
      <c r="G47" s="153">
        <f>SUM(G48:G52)</f>
        <v>110899179</v>
      </c>
    </row>
    <row r="48" spans="1:7" ht="12" customHeight="1">
      <c r="A48" s="261" t="s">
        <v>52</v>
      </c>
      <c r="B48" s="103" t="s">
        <v>224</v>
      </c>
      <c r="C48" s="138">
        <v>70181382</v>
      </c>
      <c r="D48" s="167">
        <v>107700</v>
      </c>
      <c r="E48" s="168">
        <v>3371608</v>
      </c>
      <c r="F48" s="168">
        <v>206000</v>
      </c>
      <c r="G48" s="169">
        <f>C48+D48+E48+F48</f>
        <v>73866690</v>
      </c>
    </row>
    <row r="49" spans="1:7" ht="12" customHeight="1">
      <c r="A49" s="261" t="s">
        <v>54</v>
      </c>
      <c r="B49" s="80" t="s">
        <v>225</v>
      </c>
      <c r="C49" s="142">
        <v>16001780</v>
      </c>
      <c r="D49" s="170">
        <v>29079</v>
      </c>
      <c r="E49" s="141">
        <v>741752</v>
      </c>
      <c r="F49" s="141">
        <v>45320</v>
      </c>
      <c r="G49" s="171">
        <f>C49+D49+E49+F49</f>
        <v>16817931</v>
      </c>
    </row>
    <row r="50" spans="1:7" ht="12" customHeight="1">
      <c r="A50" s="261" t="s">
        <v>56</v>
      </c>
      <c r="B50" s="80" t="s">
        <v>226</v>
      </c>
      <c r="C50" s="142">
        <v>19019000</v>
      </c>
      <c r="D50" s="170">
        <v>1296276</v>
      </c>
      <c r="E50" s="141">
        <v>-58933</v>
      </c>
      <c r="F50" s="141">
        <v>-41785</v>
      </c>
      <c r="G50" s="171">
        <f>C50+D50+E50+F50</f>
        <v>20214558</v>
      </c>
    </row>
    <row r="51" spans="1:7" ht="12" customHeight="1">
      <c r="A51" s="261" t="s">
        <v>58</v>
      </c>
      <c r="B51" s="80" t="s">
        <v>227</v>
      </c>
      <c r="C51" s="141"/>
      <c r="D51" s="170"/>
      <c r="E51" s="141"/>
      <c r="F51" s="141"/>
      <c r="G51" s="171">
        <f>C51+D51</f>
        <v>0</v>
      </c>
    </row>
    <row r="52" spans="1:7" ht="12" customHeight="1" thickBot="1">
      <c r="A52" s="261" t="s">
        <v>60</v>
      </c>
      <c r="B52" s="80" t="s">
        <v>229</v>
      </c>
      <c r="C52" s="141"/>
      <c r="D52" s="175"/>
      <c r="E52" s="176"/>
      <c r="F52" s="176"/>
      <c r="G52" s="177">
        <f>C52+D52</f>
        <v>0</v>
      </c>
    </row>
    <row r="53" spans="1:7" ht="12" customHeight="1" thickBot="1">
      <c r="A53" s="214" t="s">
        <v>64</v>
      </c>
      <c r="B53" s="22" t="s">
        <v>472</v>
      </c>
      <c r="C53" s="152">
        <f>SUM(C54:C56)</f>
        <v>0</v>
      </c>
      <c r="D53" s="263">
        <f>SUM(D54:D56)</f>
        <v>0</v>
      </c>
      <c r="E53" s="263">
        <f>SUM(E54:E56)</f>
        <v>58933</v>
      </c>
      <c r="F53" s="152">
        <f>SUM(F54:F56)</f>
        <v>41785</v>
      </c>
      <c r="G53" s="153">
        <f>SUM(G54:G56)</f>
        <v>100718</v>
      </c>
    </row>
    <row r="54" spans="1:7" s="274" customFormat="1" ht="12" customHeight="1">
      <c r="A54" s="261" t="s">
        <v>66</v>
      </c>
      <c r="B54" s="103" t="s">
        <v>260</v>
      </c>
      <c r="C54" s="136"/>
      <c r="D54" s="167"/>
      <c r="E54" s="168">
        <v>58933</v>
      </c>
      <c r="F54" s="168">
        <v>41785</v>
      </c>
      <c r="G54" s="169">
        <f>C54+D54+E54+F54</f>
        <v>100718</v>
      </c>
    </row>
    <row r="55" spans="1:7" ht="12" customHeight="1">
      <c r="A55" s="261" t="s">
        <v>68</v>
      </c>
      <c r="B55" s="80" t="s">
        <v>262</v>
      </c>
      <c r="C55" s="141"/>
      <c r="D55" s="170"/>
      <c r="E55" s="141"/>
      <c r="F55" s="141"/>
      <c r="G55" s="171">
        <f>C55+D55</f>
        <v>0</v>
      </c>
    </row>
    <row r="56" spans="1:7" ht="12" customHeight="1">
      <c r="A56" s="261" t="s">
        <v>70</v>
      </c>
      <c r="B56" s="80" t="s">
        <v>473</v>
      </c>
      <c r="C56" s="141"/>
      <c r="D56" s="170"/>
      <c r="E56" s="141"/>
      <c r="F56" s="141"/>
      <c r="G56" s="171">
        <f>C56+D56</f>
        <v>0</v>
      </c>
    </row>
    <row r="57" spans="1:7" ht="12" customHeight="1" thickBot="1">
      <c r="A57" s="261" t="s">
        <v>72</v>
      </c>
      <c r="B57" s="80" t="s">
        <v>474</v>
      </c>
      <c r="C57" s="141"/>
      <c r="D57" s="175"/>
      <c r="E57" s="176"/>
      <c r="F57" s="176"/>
      <c r="G57" s="177">
        <f>C57+D57</f>
        <v>0</v>
      </c>
    </row>
    <row r="58" spans="1:7" ht="15" customHeight="1" thickBot="1">
      <c r="A58" s="214" t="s">
        <v>78</v>
      </c>
      <c r="B58" s="22" t="s">
        <v>475</v>
      </c>
      <c r="C58" s="264"/>
      <c r="D58" s="265"/>
      <c r="E58" s="264"/>
      <c r="F58" s="264"/>
      <c r="G58" s="153">
        <f>C58+D58</f>
        <v>0</v>
      </c>
    </row>
    <row r="59" spans="1:7" ht="13.5" thickBot="1">
      <c r="A59" s="214" t="s">
        <v>279</v>
      </c>
      <c r="B59" s="276" t="s">
        <v>476</v>
      </c>
      <c r="C59" s="152">
        <f>+C47+C53+C58</f>
        <v>105202162</v>
      </c>
      <c r="D59" s="263">
        <f>+D47+D53+D58</f>
        <v>1433055</v>
      </c>
      <c r="E59" s="263">
        <f>+E47+E53+E58</f>
        <v>4113360</v>
      </c>
      <c r="F59" s="152">
        <f>+F47+F53+F58</f>
        <v>251320</v>
      </c>
      <c r="G59" s="153">
        <f>+G47+G53+G58</f>
        <v>110999897</v>
      </c>
    </row>
    <row r="60" spans="3:7" ht="15" customHeight="1" thickBot="1">
      <c r="C60" s="277"/>
      <c r="G60" s="277"/>
    </row>
    <row r="61" spans="1:7" ht="14.25" customHeight="1">
      <c r="A61" s="244" t="s">
        <v>438</v>
      </c>
      <c r="B61" s="245"/>
      <c r="C61" s="246">
        <v>23</v>
      </c>
      <c r="D61" s="246"/>
      <c r="E61" s="246"/>
      <c r="F61" s="335"/>
      <c r="G61" s="247">
        <f>C61+D61</f>
        <v>23</v>
      </c>
    </row>
    <row r="62" spans="1:7" ht="12.75">
      <c r="A62" s="244" t="s">
        <v>439</v>
      </c>
      <c r="B62" s="245"/>
      <c r="C62" s="246">
        <v>0</v>
      </c>
      <c r="D62" s="246"/>
      <c r="E62" s="246"/>
      <c r="F62" s="335"/>
      <c r="G62" s="247">
        <f>C62+D62</f>
        <v>0</v>
      </c>
    </row>
  </sheetData>
  <sheetProtection selectLockedCells="1" selectUnlockedCells="1"/>
  <mergeCells count="4">
    <mergeCell ref="A8:G8"/>
    <mergeCell ref="A46:G46"/>
    <mergeCell ref="B3:F3"/>
    <mergeCell ref="B4:F4"/>
  </mergeCells>
  <printOptions horizontalCentered="1"/>
  <pageMargins left="0.25" right="0.25" top="0.75" bottom="0.75" header="0.3" footer="0.3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61"/>
  <sheetViews>
    <sheetView zoomScale="99" zoomScaleNormal="99" zoomScalePageLayoutView="0" workbookViewId="0" topLeftCell="A1">
      <selection activeCell="F6" sqref="F6:G88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7" width="17.375" style="11" customWidth="1"/>
    <col min="8" max="8" width="9.375" style="11" customWidth="1"/>
    <col min="9" max="9" width="14.875" style="11" bestFit="1" customWidth="1"/>
    <col min="10" max="16384" width="9.375" style="11" customWidth="1"/>
  </cols>
  <sheetData>
    <row r="1" spans="1:7" ht="15.75" customHeight="1">
      <c r="A1" s="350" t="s">
        <v>38</v>
      </c>
      <c r="B1" s="350"/>
      <c r="C1" s="350"/>
      <c r="D1" s="350"/>
      <c r="E1" s="350"/>
      <c r="F1" s="350"/>
      <c r="G1" s="350"/>
    </row>
    <row r="2" spans="1:7" ht="15.75" customHeight="1">
      <c r="A2" s="349" t="s">
        <v>39</v>
      </c>
      <c r="B2" s="349"/>
      <c r="C2" s="12"/>
      <c r="G2" s="12" t="s">
        <v>40</v>
      </c>
    </row>
    <row r="3" spans="1:7" ht="12.75" customHeight="1">
      <c r="A3" s="351" t="s">
        <v>41</v>
      </c>
      <c r="B3" s="346" t="s">
        <v>42</v>
      </c>
      <c r="C3" s="347" t="str">
        <f>+CONCATENATE(LEFT(ÖSSZEFÜGGÉSEK!A6,4),". évi")</f>
        <v>2017. évi</v>
      </c>
      <c r="D3" s="347"/>
      <c r="E3" s="347"/>
      <c r="F3" s="347"/>
      <c r="G3" s="347"/>
    </row>
    <row r="4" spans="1:7" ht="27.75">
      <c r="A4" s="351"/>
      <c r="B4" s="346"/>
      <c r="C4" s="14" t="s">
        <v>43</v>
      </c>
      <c r="D4" s="15" t="s">
        <v>44</v>
      </c>
      <c r="E4" s="15" t="s">
        <v>45</v>
      </c>
      <c r="F4" s="15" t="s">
        <v>491</v>
      </c>
      <c r="G4" s="16" t="str">
        <f>+CONCATENATE(LEFT(ÖSSZEFÜGGÉSEK!A6,4),".09.30.",CHAR(10),"Módosítás utáni")</f>
        <v>2017.09.30.
Módosítás utáni</v>
      </c>
    </row>
    <row r="5" spans="1:7" s="20" customFormat="1" ht="12" customHeight="1">
      <c r="A5" s="17" t="s">
        <v>46</v>
      </c>
      <c r="B5" s="18" t="s">
        <v>47</v>
      </c>
      <c r="C5" s="18" t="s">
        <v>48</v>
      </c>
      <c r="D5" s="18" t="s">
        <v>49</v>
      </c>
      <c r="E5" s="18" t="s">
        <v>221</v>
      </c>
      <c r="F5" s="284" t="s">
        <v>492</v>
      </c>
      <c r="G5" s="19" t="s">
        <v>493</v>
      </c>
    </row>
    <row r="6" spans="1:7" s="26" customFormat="1" ht="12" customHeight="1" thickBot="1">
      <c r="A6" s="21" t="s">
        <v>50</v>
      </c>
      <c r="B6" s="22" t="s">
        <v>51</v>
      </c>
      <c r="C6" s="23">
        <f>+C7+C8+C9+C10+C11+C12</f>
        <v>406399386</v>
      </c>
      <c r="D6" s="119">
        <f>+D7+D8+D9+D10+D11+D12</f>
        <v>1547919</v>
      </c>
      <c r="E6" s="24">
        <f>+E7+E8+E9+E10+E11+E12</f>
        <v>3106999</v>
      </c>
      <c r="F6" s="24">
        <f>+F7+F8+F9+F10+F11+F12</f>
        <v>9884527</v>
      </c>
      <c r="G6" s="23">
        <f>+G7+G8+G9+G10+G11+G12</f>
        <v>420938831</v>
      </c>
    </row>
    <row r="7" spans="1:7" s="26" customFormat="1" ht="12" customHeight="1">
      <c r="A7" s="27" t="s">
        <v>52</v>
      </c>
      <c r="B7" s="28" t="s">
        <v>53</v>
      </c>
      <c r="C7" s="29">
        <v>168076061</v>
      </c>
      <c r="D7" s="79">
        <v>360680</v>
      </c>
      <c r="E7" s="48"/>
      <c r="F7" s="48"/>
      <c r="G7" s="49">
        <f>C7+D7+E7+F7</f>
        <v>168436741</v>
      </c>
    </row>
    <row r="8" spans="1:7" s="26" customFormat="1" ht="12" customHeight="1">
      <c r="A8" s="31" t="s">
        <v>54</v>
      </c>
      <c r="B8" s="32" t="s">
        <v>55</v>
      </c>
      <c r="C8" s="33">
        <v>82715372</v>
      </c>
      <c r="D8" s="81"/>
      <c r="E8" s="34">
        <v>1119489</v>
      </c>
      <c r="F8" s="34">
        <v>3002728</v>
      </c>
      <c r="G8" s="82">
        <f>C8+D8+E8+F8</f>
        <v>86837589</v>
      </c>
    </row>
    <row r="9" spans="1:7" s="26" customFormat="1" ht="12" customHeight="1">
      <c r="A9" s="31" t="s">
        <v>56</v>
      </c>
      <c r="B9" s="32" t="s">
        <v>57</v>
      </c>
      <c r="C9" s="33">
        <v>150078953</v>
      </c>
      <c r="D9" s="81">
        <v>1187239</v>
      </c>
      <c r="E9" s="34">
        <v>-500656</v>
      </c>
      <c r="F9" s="34">
        <v>3746754</v>
      </c>
      <c r="G9" s="82">
        <f>C9+D9+E9+F9</f>
        <v>154512290</v>
      </c>
    </row>
    <row r="10" spans="1:7" s="26" customFormat="1" ht="12" customHeight="1">
      <c r="A10" s="31" t="s">
        <v>58</v>
      </c>
      <c r="B10" s="32" t="s">
        <v>59</v>
      </c>
      <c r="C10" s="33">
        <v>5529000</v>
      </c>
      <c r="D10" s="81"/>
      <c r="E10" s="34">
        <v>307440</v>
      </c>
      <c r="F10" s="34">
        <v>218480</v>
      </c>
      <c r="G10" s="82">
        <f>C10+D10+E10+F10</f>
        <v>6054920</v>
      </c>
    </row>
    <row r="11" spans="1:7" s="26" customFormat="1" ht="12" customHeight="1">
      <c r="A11" s="31" t="s">
        <v>60</v>
      </c>
      <c r="B11" s="35" t="s">
        <v>61</v>
      </c>
      <c r="C11" s="33"/>
      <c r="D11" s="81"/>
      <c r="E11" s="34">
        <v>2180726</v>
      </c>
      <c r="F11" s="34">
        <v>2916565</v>
      </c>
      <c r="G11" s="82">
        <f>C11+D11+E11+F11</f>
        <v>5097291</v>
      </c>
    </row>
    <row r="12" spans="1:7" s="26" customFormat="1" ht="12" customHeight="1" thickBot="1">
      <c r="A12" s="36" t="s">
        <v>62</v>
      </c>
      <c r="B12" s="37" t="s">
        <v>63</v>
      </c>
      <c r="C12" s="33"/>
      <c r="D12" s="91"/>
      <c r="E12" s="52"/>
      <c r="F12" s="52"/>
      <c r="G12" s="53">
        <f>C12+D12</f>
        <v>0</v>
      </c>
    </row>
    <row r="13" spans="1:7" s="26" customFormat="1" ht="24.75" customHeight="1" thickBot="1">
      <c r="A13" s="21" t="s">
        <v>64</v>
      </c>
      <c r="B13" s="38" t="s">
        <v>65</v>
      </c>
      <c r="C13" s="23">
        <f>+C14+C15+C16+C17+C18</f>
        <v>303600</v>
      </c>
      <c r="D13" s="119">
        <f>+D14+D15+D16+D17+D18</f>
        <v>328572408</v>
      </c>
      <c r="E13" s="24">
        <f>+E14+E15+E16+E17+E18</f>
        <v>4665346</v>
      </c>
      <c r="F13" s="24">
        <f>+F14+F15+F16+F17+F18</f>
        <v>0</v>
      </c>
      <c r="G13" s="23">
        <f>+G14+G15+G16+G17+G18</f>
        <v>333541354</v>
      </c>
    </row>
    <row r="14" spans="1:7" s="26" customFormat="1" ht="12" customHeight="1">
      <c r="A14" s="27" t="s">
        <v>66</v>
      </c>
      <c r="B14" s="28" t="s">
        <v>67</v>
      </c>
      <c r="C14" s="29"/>
      <c r="D14" s="79"/>
      <c r="E14" s="48"/>
      <c r="F14" s="48"/>
      <c r="G14" s="49">
        <f aca="true" t="shared" si="0" ref="G14:G19">C14+D14+E14+F14</f>
        <v>0</v>
      </c>
    </row>
    <row r="15" spans="1:7" s="26" customFormat="1" ht="12" customHeight="1">
      <c r="A15" s="31" t="s">
        <v>68</v>
      </c>
      <c r="B15" s="32" t="s">
        <v>69</v>
      </c>
      <c r="C15" s="33"/>
      <c r="D15" s="81"/>
      <c r="E15" s="34"/>
      <c r="F15" s="34"/>
      <c r="G15" s="82">
        <f t="shared" si="0"/>
        <v>0</v>
      </c>
    </row>
    <row r="16" spans="1:7" s="26" customFormat="1" ht="12" customHeight="1">
      <c r="A16" s="31" t="s">
        <v>70</v>
      </c>
      <c r="B16" s="32" t="s">
        <v>71</v>
      </c>
      <c r="C16" s="33"/>
      <c r="D16" s="81"/>
      <c r="E16" s="34"/>
      <c r="F16" s="34"/>
      <c r="G16" s="82">
        <f t="shared" si="0"/>
        <v>0</v>
      </c>
    </row>
    <row r="17" spans="1:7" s="26" customFormat="1" ht="12" customHeight="1">
      <c r="A17" s="31" t="s">
        <v>72</v>
      </c>
      <c r="B17" s="32" t="s">
        <v>73</v>
      </c>
      <c r="C17" s="33"/>
      <c r="D17" s="81"/>
      <c r="E17" s="34"/>
      <c r="F17" s="34"/>
      <c r="G17" s="82">
        <f t="shared" si="0"/>
        <v>0</v>
      </c>
    </row>
    <row r="18" spans="1:7" s="26" customFormat="1" ht="12" customHeight="1">
      <c r="A18" s="31" t="s">
        <v>74</v>
      </c>
      <c r="B18" s="32" t="s">
        <v>75</v>
      </c>
      <c r="C18" s="33">
        <v>303600</v>
      </c>
      <c r="D18" s="81">
        <v>328572408</v>
      </c>
      <c r="E18" s="34">
        <v>4665346</v>
      </c>
      <c r="F18" s="34"/>
      <c r="G18" s="82">
        <f t="shared" si="0"/>
        <v>333541354</v>
      </c>
    </row>
    <row r="19" spans="1:7" s="26" customFormat="1" ht="12" customHeight="1" thickBot="1">
      <c r="A19" s="36" t="s">
        <v>76</v>
      </c>
      <c r="B19" s="37" t="s">
        <v>77</v>
      </c>
      <c r="C19" s="39"/>
      <c r="D19" s="91"/>
      <c r="E19" s="52"/>
      <c r="F19" s="52"/>
      <c r="G19" s="53">
        <f t="shared" si="0"/>
        <v>0</v>
      </c>
    </row>
    <row r="20" spans="1:7" s="26" customFormat="1" ht="24" customHeight="1" thickBot="1">
      <c r="A20" s="21" t="s">
        <v>78</v>
      </c>
      <c r="B20" s="22" t="s">
        <v>79</v>
      </c>
      <c r="C20" s="23">
        <f>+C21+C22+C23+C24+C25</f>
        <v>0</v>
      </c>
      <c r="D20" s="119">
        <f>+D21+D22+D23+D24+D25</f>
        <v>0</v>
      </c>
      <c r="E20" s="24">
        <f>+E21+E22+E23+E24+E25</f>
        <v>101294942</v>
      </c>
      <c r="F20" s="24">
        <f>+F21+F22+F23+F24+F25</f>
        <v>0</v>
      </c>
      <c r="G20" s="23">
        <f>+G21+G22+G23+G24+G25</f>
        <v>101294942</v>
      </c>
    </row>
    <row r="21" spans="1:7" s="26" customFormat="1" ht="12" customHeight="1">
      <c r="A21" s="27" t="s">
        <v>80</v>
      </c>
      <c r="B21" s="28" t="s">
        <v>81</v>
      </c>
      <c r="C21" s="29"/>
      <c r="D21" s="79"/>
      <c r="E21" s="48"/>
      <c r="F21" s="48"/>
      <c r="G21" s="49">
        <f aca="true" t="shared" si="1" ref="G21:G26">C21+D21+E21+F21</f>
        <v>0</v>
      </c>
    </row>
    <row r="22" spans="1:7" s="26" customFormat="1" ht="12" customHeight="1">
      <c r="A22" s="31" t="s">
        <v>82</v>
      </c>
      <c r="B22" s="32" t="s">
        <v>83</v>
      </c>
      <c r="C22" s="33"/>
      <c r="D22" s="81"/>
      <c r="E22" s="34"/>
      <c r="F22" s="34"/>
      <c r="G22" s="82">
        <f t="shared" si="1"/>
        <v>0</v>
      </c>
    </row>
    <row r="23" spans="1:7" s="26" customFormat="1" ht="12" customHeight="1">
      <c r="A23" s="31" t="s">
        <v>84</v>
      </c>
      <c r="B23" s="32" t="s">
        <v>85</v>
      </c>
      <c r="C23" s="33"/>
      <c r="D23" s="81"/>
      <c r="E23" s="34"/>
      <c r="F23" s="34"/>
      <c r="G23" s="82">
        <f t="shared" si="1"/>
        <v>0</v>
      </c>
    </row>
    <row r="24" spans="1:7" s="26" customFormat="1" ht="12" customHeight="1">
      <c r="A24" s="31" t="s">
        <v>86</v>
      </c>
      <c r="B24" s="32" t="s">
        <v>87</v>
      </c>
      <c r="C24" s="33"/>
      <c r="D24" s="81"/>
      <c r="E24" s="34"/>
      <c r="F24" s="34"/>
      <c r="G24" s="82">
        <f t="shared" si="1"/>
        <v>0</v>
      </c>
    </row>
    <row r="25" spans="1:7" s="26" customFormat="1" ht="12" customHeight="1">
      <c r="A25" s="31" t="s">
        <v>88</v>
      </c>
      <c r="B25" s="32" t="s">
        <v>89</v>
      </c>
      <c r="C25" s="33"/>
      <c r="D25" s="81"/>
      <c r="E25" s="34">
        <v>101294942</v>
      </c>
      <c r="F25" s="34"/>
      <c r="G25" s="82">
        <f t="shared" si="1"/>
        <v>101294942</v>
      </c>
    </row>
    <row r="26" spans="1:7" s="26" customFormat="1" ht="12" customHeight="1" thickBot="1">
      <c r="A26" s="36" t="s">
        <v>90</v>
      </c>
      <c r="B26" s="41" t="s">
        <v>91</v>
      </c>
      <c r="C26" s="39"/>
      <c r="D26" s="91"/>
      <c r="E26" s="52">
        <v>101294942</v>
      </c>
      <c r="F26" s="52"/>
      <c r="G26" s="53">
        <f t="shared" si="1"/>
        <v>101294942</v>
      </c>
    </row>
    <row r="27" spans="1:7" s="26" customFormat="1" ht="12" customHeight="1" thickBot="1">
      <c r="A27" s="21" t="s">
        <v>92</v>
      </c>
      <c r="B27" s="22" t="s">
        <v>93</v>
      </c>
      <c r="C27" s="23">
        <f>SUM(C28:C34)</f>
        <v>55000000</v>
      </c>
      <c r="D27" s="119">
        <f>+D28+D29+D30+D31+D32+D33+D34</f>
        <v>0</v>
      </c>
      <c r="E27" s="24">
        <f>+E28+E29+E30+E31+E32+E33+E34</f>
        <v>0</v>
      </c>
      <c r="F27" s="24"/>
      <c r="G27" s="23">
        <f>+G28+G29+G30+G31+G32+G33+G34</f>
        <v>55000000</v>
      </c>
    </row>
    <row r="28" spans="1:7" s="26" customFormat="1" ht="12" customHeight="1">
      <c r="A28" s="27" t="s">
        <v>94</v>
      </c>
      <c r="B28" s="28" t="s">
        <v>95</v>
      </c>
      <c r="C28" s="29">
        <v>5000000</v>
      </c>
      <c r="D28" s="296"/>
      <c r="E28" s="297"/>
      <c r="F28" s="297"/>
      <c r="G28" s="49">
        <f aca="true" t="shared" si="2" ref="G28:G34">C28+D28+E28+F28</f>
        <v>5000000</v>
      </c>
    </row>
    <row r="29" spans="1:7" s="26" customFormat="1" ht="12" customHeight="1">
      <c r="A29" s="31" t="s">
        <v>96</v>
      </c>
      <c r="B29" s="32" t="s">
        <v>97</v>
      </c>
      <c r="C29" s="33"/>
      <c r="D29" s="81"/>
      <c r="E29" s="34"/>
      <c r="F29" s="34"/>
      <c r="G29" s="82">
        <f t="shared" si="2"/>
        <v>0</v>
      </c>
    </row>
    <row r="30" spans="1:7" s="26" customFormat="1" ht="12" customHeight="1">
      <c r="A30" s="31" t="s">
        <v>98</v>
      </c>
      <c r="B30" s="32" t="s">
        <v>99</v>
      </c>
      <c r="C30" s="33">
        <v>43000000</v>
      </c>
      <c r="D30" s="81"/>
      <c r="E30" s="34"/>
      <c r="F30" s="34"/>
      <c r="G30" s="82">
        <f t="shared" si="2"/>
        <v>43000000</v>
      </c>
    </row>
    <row r="31" spans="1:7" s="26" customFormat="1" ht="12" customHeight="1">
      <c r="A31" s="31" t="s">
        <v>100</v>
      </c>
      <c r="B31" s="32" t="s">
        <v>101</v>
      </c>
      <c r="C31" s="33"/>
      <c r="D31" s="81"/>
      <c r="E31" s="34"/>
      <c r="F31" s="34"/>
      <c r="G31" s="82">
        <f t="shared" si="2"/>
        <v>0</v>
      </c>
    </row>
    <row r="32" spans="1:7" s="26" customFormat="1" ht="12" customHeight="1">
      <c r="A32" s="31" t="s">
        <v>102</v>
      </c>
      <c r="B32" s="32" t="s">
        <v>103</v>
      </c>
      <c r="C32" s="33">
        <v>7000000</v>
      </c>
      <c r="D32" s="81"/>
      <c r="E32" s="34"/>
      <c r="F32" s="34"/>
      <c r="G32" s="82">
        <f t="shared" si="2"/>
        <v>7000000</v>
      </c>
    </row>
    <row r="33" spans="1:7" s="26" customFormat="1" ht="12" customHeight="1">
      <c r="A33" s="31" t="s">
        <v>104</v>
      </c>
      <c r="B33" s="32" t="s">
        <v>105</v>
      </c>
      <c r="C33" s="33"/>
      <c r="D33" s="81"/>
      <c r="E33" s="34"/>
      <c r="F33" s="34"/>
      <c r="G33" s="82">
        <f t="shared" si="2"/>
        <v>0</v>
      </c>
    </row>
    <row r="34" spans="1:7" s="26" customFormat="1" ht="12" customHeight="1" thickBot="1">
      <c r="A34" s="36" t="s">
        <v>106</v>
      </c>
      <c r="B34" s="41" t="s">
        <v>107</v>
      </c>
      <c r="C34" s="39"/>
      <c r="D34" s="91"/>
      <c r="E34" s="52"/>
      <c r="F34" s="52"/>
      <c r="G34" s="53">
        <f t="shared" si="2"/>
        <v>0</v>
      </c>
    </row>
    <row r="35" spans="1:7" s="26" customFormat="1" ht="12" customHeight="1" thickBot="1">
      <c r="A35" s="21" t="s">
        <v>108</v>
      </c>
      <c r="B35" s="22" t="s">
        <v>109</v>
      </c>
      <c r="C35" s="23">
        <f>SUM(C36:C46)</f>
        <v>86771371</v>
      </c>
      <c r="D35" s="119">
        <f>SUM(D36:D46)</f>
        <v>0</v>
      </c>
      <c r="E35" s="24">
        <f>SUM(E36:E46)</f>
        <v>0</v>
      </c>
      <c r="F35" s="24"/>
      <c r="G35" s="23">
        <f>SUM(G36:G46)</f>
        <v>86771371</v>
      </c>
    </row>
    <row r="36" spans="1:7" s="26" customFormat="1" ht="12" customHeight="1">
      <c r="A36" s="27" t="s">
        <v>110</v>
      </c>
      <c r="B36" s="28" t="s">
        <v>111</v>
      </c>
      <c r="C36" s="29">
        <v>15322790</v>
      </c>
      <c r="D36" s="79"/>
      <c r="E36" s="48"/>
      <c r="F36" s="48"/>
      <c r="G36" s="49">
        <f aca="true" t="shared" si="3" ref="G36:G46">C36+D36+E36+F36</f>
        <v>15322790</v>
      </c>
    </row>
    <row r="37" spans="1:7" s="26" customFormat="1" ht="12" customHeight="1">
      <c r="A37" s="31" t="s">
        <v>112</v>
      </c>
      <c r="B37" s="32" t="s">
        <v>113</v>
      </c>
      <c r="C37" s="33">
        <v>5720000</v>
      </c>
      <c r="D37" s="81"/>
      <c r="E37" s="34"/>
      <c r="F37" s="34"/>
      <c r="G37" s="82">
        <f t="shared" si="3"/>
        <v>5720000</v>
      </c>
    </row>
    <row r="38" spans="1:7" s="26" customFormat="1" ht="12" customHeight="1">
      <c r="A38" s="31" t="s">
        <v>114</v>
      </c>
      <c r="B38" s="32" t="s">
        <v>115</v>
      </c>
      <c r="C38" s="33">
        <v>4200000</v>
      </c>
      <c r="D38" s="81"/>
      <c r="E38" s="34"/>
      <c r="F38" s="34"/>
      <c r="G38" s="82">
        <f t="shared" si="3"/>
        <v>4200000</v>
      </c>
    </row>
    <row r="39" spans="1:7" s="26" customFormat="1" ht="12" customHeight="1">
      <c r="A39" s="31" t="s">
        <v>116</v>
      </c>
      <c r="B39" s="32" t="s">
        <v>117</v>
      </c>
      <c r="C39" s="33">
        <v>13465000</v>
      </c>
      <c r="D39" s="81"/>
      <c r="E39" s="34"/>
      <c r="F39" s="34"/>
      <c r="G39" s="82">
        <f t="shared" si="3"/>
        <v>13465000</v>
      </c>
    </row>
    <row r="40" spans="1:7" s="26" customFormat="1" ht="12" customHeight="1">
      <c r="A40" s="31" t="s">
        <v>118</v>
      </c>
      <c r="B40" s="32" t="s">
        <v>119</v>
      </c>
      <c r="C40" s="33">
        <v>36670557</v>
      </c>
      <c r="D40" s="81"/>
      <c r="E40" s="34"/>
      <c r="F40" s="34"/>
      <c r="G40" s="82">
        <f t="shared" si="3"/>
        <v>36670557</v>
      </c>
    </row>
    <row r="41" spans="1:7" s="26" customFormat="1" ht="12" customHeight="1">
      <c r="A41" s="31" t="s">
        <v>120</v>
      </c>
      <c r="B41" s="32" t="s">
        <v>121</v>
      </c>
      <c r="C41" s="33">
        <v>10391024</v>
      </c>
      <c r="D41" s="81"/>
      <c r="E41" s="34"/>
      <c r="F41" s="34"/>
      <c r="G41" s="82">
        <f t="shared" si="3"/>
        <v>10391024</v>
      </c>
    </row>
    <row r="42" spans="1:7" s="26" customFormat="1" ht="12" customHeight="1">
      <c r="A42" s="31" t="s">
        <v>122</v>
      </c>
      <c r="B42" s="32" t="s">
        <v>123</v>
      </c>
      <c r="C42" s="33">
        <v>302000</v>
      </c>
      <c r="D42" s="81"/>
      <c r="E42" s="34"/>
      <c r="F42" s="34"/>
      <c r="G42" s="82">
        <f t="shared" si="3"/>
        <v>302000</v>
      </c>
    </row>
    <row r="43" spans="1:7" s="26" customFormat="1" ht="12" customHeight="1">
      <c r="A43" s="31" t="s">
        <v>124</v>
      </c>
      <c r="B43" s="32" t="s">
        <v>125</v>
      </c>
      <c r="C43" s="33"/>
      <c r="D43" s="81"/>
      <c r="E43" s="34"/>
      <c r="F43" s="34"/>
      <c r="G43" s="82">
        <f t="shared" si="3"/>
        <v>0</v>
      </c>
    </row>
    <row r="44" spans="1:7" s="26" customFormat="1" ht="12" customHeight="1">
      <c r="A44" s="31" t="s">
        <v>126</v>
      </c>
      <c r="B44" s="32" t="s">
        <v>127</v>
      </c>
      <c r="C44" s="33"/>
      <c r="D44" s="81"/>
      <c r="E44" s="34"/>
      <c r="F44" s="34"/>
      <c r="G44" s="82">
        <f t="shared" si="3"/>
        <v>0</v>
      </c>
    </row>
    <row r="45" spans="1:7" s="26" customFormat="1" ht="12" customHeight="1">
      <c r="A45" s="36" t="s">
        <v>128</v>
      </c>
      <c r="B45" s="41" t="s">
        <v>129</v>
      </c>
      <c r="C45" s="39"/>
      <c r="D45" s="81"/>
      <c r="E45" s="34"/>
      <c r="F45" s="34"/>
      <c r="G45" s="82">
        <f t="shared" si="3"/>
        <v>0</v>
      </c>
    </row>
    <row r="46" spans="1:7" s="26" customFormat="1" ht="12" customHeight="1" thickBot="1">
      <c r="A46" s="36" t="s">
        <v>130</v>
      </c>
      <c r="B46" s="37" t="s">
        <v>131</v>
      </c>
      <c r="C46" s="39">
        <v>700000</v>
      </c>
      <c r="D46" s="91"/>
      <c r="E46" s="52"/>
      <c r="F46" s="52"/>
      <c r="G46" s="53">
        <f t="shared" si="3"/>
        <v>700000</v>
      </c>
    </row>
    <row r="47" spans="1:7" s="26" customFormat="1" ht="12" customHeight="1" thickBot="1">
      <c r="A47" s="21" t="s">
        <v>132</v>
      </c>
      <c r="B47" s="22" t="s">
        <v>133</v>
      </c>
      <c r="C47" s="23">
        <f>SUM(C48:C52)</f>
        <v>0</v>
      </c>
      <c r="D47" s="119">
        <f>SUM(D48:D52)</f>
        <v>0</v>
      </c>
      <c r="E47" s="24">
        <f>SUM(E48:E52)</f>
        <v>0</v>
      </c>
      <c r="F47" s="24"/>
      <c r="G47" s="23">
        <f>SUM(G48:G52)</f>
        <v>0</v>
      </c>
    </row>
    <row r="48" spans="1:7" s="26" customFormat="1" ht="12" customHeight="1">
      <c r="A48" s="27" t="s">
        <v>134</v>
      </c>
      <c r="B48" s="28" t="s">
        <v>135</v>
      </c>
      <c r="C48" s="29"/>
      <c r="D48" s="30"/>
      <c r="E48" s="30"/>
      <c r="F48" s="285"/>
      <c r="G48" s="29"/>
    </row>
    <row r="49" spans="1:7" s="26" customFormat="1" ht="12" customHeight="1">
      <c r="A49" s="31" t="s">
        <v>136</v>
      </c>
      <c r="B49" s="32" t="s">
        <v>137</v>
      </c>
      <c r="C49" s="33"/>
      <c r="D49" s="34"/>
      <c r="E49" s="34"/>
      <c r="F49" s="285"/>
      <c r="G49" s="33"/>
    </row>
    <row r="50" spans="1:7" s="26" customFormat="1" ht="12" customHeight="1">
      <c r="A50" s="31" t="s">
        <v>138</v>
      </c>
      <c r="B50" s="32" t="s">
        <v>139</v>
      </c>
      <c r="C50" s="33"/>
      <c r="D50" s="34"/>
      <c r="E50" s="34"/>
      <c r="F50" s="285"/>
      <c r="G50" s="33"/>
    </row>
    <row r="51" spans="1:7" s="26" customFormat="1" ht="12" customHeight="1">
      <c r="A51" s="31" t="s">
        <v>140</v>
      </c>
      <c r="B51" s="32" t="s">
        <v>141</v>
      </c>
      <c r="C51" s="33"/>
      <c r="D51" s="34"/>
      <c r="E51" s="34"/>
      <c r="F51" s="285"/>
      <c r="G51" s="33"/>
    </row>
    <row r="52" spans="1:7" s="26" customFormat="1" ht="12" customHeight="1">
      <c r="A52" s="36" t="s">
        <v>142</v>
      </c>
      <c r="B52" s="37" t="s">
        <v>143</v>
      </c>
      <c r="C52" s="39"/>
      <c r="D52" s="40"/>
      <c r="E52" s="40"/>
      <c r="F52" s="286"/>
      <c r="G52" s="39"/>
    </row>
    <row r="53" spans="1:7" s="26" customFormat="1" ht="12" customHeight="1">
      <c r="A53" s="21" t="s">
        <v>144</v>
      </c>
      <c r="B53" s="22" t="s">
        <v>145</v>
      </c>
      <c r="C53" s="23">
        <f>SUM(C54:C56)</f>
        <v>0</v>
      </c>
      <c r="D53" s="119">
        <f>SUM(D54:D56)</f>
        <v>0</v>
      </c>
      <c r="E53" s="24">
        <f>SUM(E54:E56)</f>
        <v>0</v>
      </c>
      <c r="F53" s="24"/>
      <c r="G53" s="23">
        <f>SUM(G54:G56)</f>
        <v>0</v>
      </c>
    </row>
    <row r="54" spans="1:7" s="26" customFormat="1" ht="12" customHeight="1">
      <c r="A54" s="27" t="s">
        <v>146</v>
      </c>
      <c r="B54" s="28" t="s">
        <v>147</v>
      </c>
      <c r="C54" s="29"/>
      <c r="D54" s="30"/>
      <c r="E54" s="30"/>
      <c r="F54" s="285"/>
      <c r="G54" s="29"/>
    </row>
    <row r="55" spans="1:7" s="26" customFormat="1" ht="12" customHeight="1">
      <c r="A55" s="31" t="s">
        <v>148</v>
      </c>
      <c r="B55" s="32" t="s">
        <v>149</v>
      </c>
      <c r="C55" s="33"/>
      <c r="D55" s="34"/>
      <c r="E55" s="34"/>
      <c r="F55" s="285"/>
      <c r="G55" s="33"/>
    </row>
    <row r="56" spans="1:7" s="26" customFormat="1" ht="12" customHeight="1">
      <c r="A56" s="31" t="s">
        <v>150</v>
      </c>
      <c r="B56" s="32" t="s">
        <v>151</v>
      </c>
      <c r="C56" s="33"/>
      <c r="D56" s="34"/>
      <c r="E56" s="34"/>
      <c r="F56" s="285"/>
      <c r="G56" s="33"/>
    </row>
    <row r="57" spans="1:7" s="26" customFormat="1" ht="12" customHeight="1">
      <c r="A57" s="36" t="s">
        <v>152</v>
      </c>
      <c r="B57" s="37" t="s">
        <v>153</v>
      </c>
      <c r="C57" s="39"/>
      <c r="D57" s="40"/>
      <c r="E57" s="40"/>
      <c r="F57" s="286"/>
      <c r="G57" s="39"/>
    </row>
    <row r="58" spans="1:7" s="26" customFormat="1" ht="12" customHeight="1">
      <c r="A58" s="21" t="s">
        <v>154</v>
      </c>
      <c r="B58" s="38" t="s">
        <v>155</v>
      </c>
      <c r="C58" s="23">
        <f>SUM(C59:C61)</f>
        <v>0</v>
      </c>
      <c r="D58" s="119">
        <f>SUM(D59:D61)</f>
        <v>0</v>
      </c>
      <c r="E58" s="24">
        <f>SUM(E59:E61)</f>
        <v>0</v>
      </c>
      <c r="F58" s="24"/>
      <c r="G58" s="23">
        <f>SUM(G59:G61)</f>
        <v>0</v>
      </c>
    </row>
    <row r="59" spans="1:7" s="26" customFormat="1" ht="12" customHeight="1">
      <c r="A59" s="27" t="s">
        <v>156</v>
      </c>
      <c r="B59" s="28" t="s">
        <v>157</v>
      </c>
      <c r="C59" s="33"/>
      <c r="D59" s="34"/>
      <c r="E59" s="34"/>
      <c r="F59" s="285"/>
      <c r="G59" s="29"/>
    </row>
    <row r="60" spans="1:7" s="26" customFormat="1" ht="12" customHeight="1">
      <c r="A60" s="31" t="s">
        <v>158</v>
      </c>
      <c r="B60" s="32" t="s">
        <v>159</v>
      </c>
      <c r="C60" s="33"/>
      <c r="D60" s="34"/>
      <c r="E60" s="34"/>
      <c r="F60" s="285"/>
      <c r="G60" s="33"/>
    </row>
    <row r="61" spans="1:7" s="26" customFormat="1" ht="12" customHeight="1">
      <c r="A61" s="31" t="s">
        <v>160</v>
      </c>
      <c r="B61" s="32" t="s">
        <v>161</v>
      </c>
      <c r="C61" s="33"/>
      <c r="D61" s="34"/>
      <c r="E61" s="34"/>
      <c r="F61" s="285"/>
      <c r="G61" s="33"/>
    </row>
    <row r="62" spans="1:7" s="26" customFormat="1" ht="12" customHeight="1">
      <c r="A62" s="36" t="s">
        <v>162</v>
      </c>
      <c r="B62" s="37" t="s">
        <v>163</v>
      </c>
      <c r="C62" s="33"/>
      <c r="D62" s="34"/>
      <c r="E62" s="34"/>
      <c r="F62" s="285"/>
      <c r="G62" s="39"/>
    </row>
    <row r="63" spans="1:7" s="26" customFormat="1" ht="12" customHeight="1">
      <c r="A63" s="43" t="s">
        <v>164</v>
      </c>
      <c r="B63" s="22" t="s">
        <v>165</v>
      </c>
      <c r="C63" s="23">
        <f>+C6+C13+C20+C27+C35+C47+C53+C58</f>
        <v>548474357</v>
      </c>
      <c r="D63" s="119">
        <f>+D6+D13+D20+D27+D35+D47+D53+D58</f>
        <v>330120327</v>
      </c>
      <c r="E63" s="24">
        <f>+E6+E13+E20+E27+E35+E47+E53+E58</f>
        <v>109067287</v>
      </c>
      <c r="F63" s="24">
        <f>+F6+F13+F20+F27+F35+F47+F53+F58</f>
        <v>9884527</v>
      </c>
      <c r="G63" s="23">
        <f>+G6+G13+G20+G27+G35+G47+G53+G58</f>
        <v>997546498</v>
      </c>
    </row>
    <row r="64" spans="1:7" s="26" customFormat="1" ht="12" customHeight="1">
      <c r="A64" s="44" t="s">
        <v>166</v>
      </c>
      <c r="B64" s="38" t="s">
        <v>167</v>
      </c>
      <c r="C64" s="23">
        <f>SUM(C65:C67)</f>
        <v>0</v>
      </c>
      <c r="D64" s="119">
        <f>SUM(D65:D67)</f>
        <v>0</v>
      </c>
      <c r="E64" s="24"/>
      <c r="F64" s="24"/>
      <c r="G64" s="23">
        <f>SUM(G65:G67)</f>
        <v>0</v>
      </c>
    </row>
    <row r="65" spans="1:7" s="26" customFormat="1" ht="12" customHeight="1">
      <c r="A65" s="27" t="s">
        <v>168</v>
      </c>
      <c r="B65" s="28" t="s">
        <v>169</v>
      </c>
      <c r="C65" s="33"/>
      <c r="D65" s="34"/>
      <c r="E65" s="34"/>
      <c r="F65" s="285"/>
      <c r="G65" s="33"/>
    </row>
    <row r="66" spans="1:7" s="26" customFormat="1" ht="12" customHeight="1">
      <c r="A66" s="31" t="s">
        <v>170</v>
      </c>
      <c r="B66" s="32" t="s">
        <v>171</v>
      </c>
      <c r="C66" s="33"/>
      <c r="D66" s="34"/>
      <c r="E66" s="34"/>
      <c r="F66" s="285"/>
      <c r="G66" s="33"/>
    </row>
    <row r="67" spans="1:7" s="26" customFormat="1" ht="12" customHeight="1">
      <c r="A67" s="36" t="s">
        <v>172</v>
      </c>
      <c r="B67" s="45" t="s">
        <v>173</v>
      </c>
      <c r="C67" s="33"/>
      <c r="D67" s="34"/>
      <c r="E67" s="34"/>
      <c r="F67" s="285"/>
      <c r="G67" s="33"/>
    </row>
    <row r="68" spans="1:7" s="26" customFormat="1" ht="12" customHeight="1">
      <c r="A68" s="44" t="s">
        <v>174</v>
      </c>
      <c r="B68" s="38" t="s">
        <v>175</v>
      </c>
      <c r="C68" s="23">
        <f>SUM(C69:C72)</f>
        <v>0</v>
      </c>
      <c r="D68" s="119">
        <f>SUM(D69:D72)</f>
        <v>0</v>
      </c>
      <c r="E68" s="24"/>
      <c r="F68" s="24"/>
      <c r="G68" s="23">
        <f>SUM(G69:G72)</f>
        <v>0</v>
      </c>
    </row>
    <row r="69" spans="1:7" s="26" customFormat="1" ht="12" customHeight="1">
      <c r="A69" s="27" t="s">
        <v>176</v>
      </c>
      <c r="B69" s="28" t="s">
        <v>177</v>
      </c>
      <c r="C69" s="33"/>
      <c r="D69" s="34"/>
      <c r="E69" s="34"/>
      <c r="F69" s="285"/>
      <c r="G69" s="33"/>
    </row>
    <row r="70" spans="1:7" s="26" customFormat="1" ht="12" customHeight="1">
      <c r="A70" s="31" t="s">
        <v>178</v>
      </c>
      <c r="B70" s="32" t="s">
        <v>179</v>
      </c>
      <c r="C70" s="33"/>
      <c r="D70" s="34"/>
      <c r="E70" s="34"/>
      <c r="F70" s="285"/>
      <c r="G70" s="33"/>
    </row>
    <row r="71" spans="1:7" s="26" customFormat="1" ht="12" customHeight="1">
      <c r="A71" s="31" t="s">
        <v>180</v>
      </c>
      <c r="B71" s="32" t="s">
        <v>181</v>
      </c>
      <c r="C71" s="33"/>
      <c r="D71" s="34"/>
      <c r="E71" s="34"/>
      <c r="F71" s="285"/>
      <c r="G71" s="33"/>
    </row>
    <row r="72" spans="1:7" s="26" customFormat="1" ht="12" customHeight="1">
      <c r="A72" s="36" t="s">
        <v>182</v>
      </c>
      <c r="B72" s="37" t="s">
        <v>183</v>
      </c>
      <c r="C72" s="33"/>
      <c r="D72" s="34"/>
      <c r="E72" s="34"/>
      <c r="F72" s="285"/>
      <c r="G72" s="33"/>
    </row>
    <row r="73" spans="1:7" s="26" customFormat="1" ht="12" customHeight="1" thickBot="1">
      <c r="A73" s="44" t="s">
        <v>184</v>
      </c>
      <c r="B73" s="38" t="s">
        <v>185</v>
      </c>
      <c r="C73" s="23">
        <f>SUM(C74:C75)</f>
        <v>90910504</v>
      </c>
      <c r="D73" s="119">
        <f>SUM(D74:D75)</f>
        <v>211462293</v>
      </c>
      <c r="E73" s="24">
        <f>SUM(E74:E75)</f>
        <v>0</v>
      </c>
      <c r="F73" s="24">
        <f>SUM(F74:F75)</f>
        <v>0</v>
      </c>
      <c r="G73" s="23">
        <f>SUM(G74:G75)</f>
        <v>302372797</v>
      </c>
    </row>
    <row r="74" spans="1:7" s="26" customFormat="1" ht="12" customHeight="1">
      <c r="A74" s="46" t="s">
        <v>186</v>
      </c>
      <c r="B74" s="47" t="s">
        <v>187</v>
      </c>
      <c r="C74" s="287">
        <v>90910504</v>
      </c>
      <c r="D74" s="79">
        <v>211462293</v>
      </c>
      <c r="E74" s="48"/>
      <c r="F74" s="48"/>
      <c r="G74" s="49">
        <f>C74+D74+E74+F74</f>
        <v>302372797</v>
      </c>
    </row>
    <row r="75" spans="1:7" s="26" customFormat="1" ht="12" customHeight="1" thickBot="1">
      <c r="A75" s="50" t="s">
        <v>188</v>
      </c>
      <c r="B75" s="51" t="s">
        <v>189</v>
      </c>
      <c r="C75" s="288"/>
      <c r="D75" s="91"/>
      <c r="E75" s="52"/>
      <c r="F75" s="52"/>
      <c r="G75" s="53">
        <f>C75+D75+E75+F75</f>
        <v>0</v>
      </c>
    </row>
    <row r="76" spans="1:7" s="26" customFormat="1" ht="12" customHeight="1" thickBot="1">
      <c r="A76" s="44" t="s">
        <v>190</v>
      </c>
      <c r="B76" s="38" t="s">
        <v>191</v>
      </c>
      <c r="C76" s="23">
        <f>SUM(C77:C79)</f>
        <v>0</v>
      </c>
      <c r="D76" s="119">
        <f>SUM(D77:D79)</f>
        <v>0</v>
      </c>
      <c r="E76" s="24">
        <f>SUM(E77:E79)</f>
        <v>0</v>
      </c>
      <c r="F76" s="24"/>
      <c r="G76" s="23">
        <f>SUM(G77:G79)</f>
        <v>0</v>
      </c>
    </row>
    <row r="77" spans="1:7" s="26" customFormat="1" ht="12" customHeight="1">
      <c r="A77" s="27" t="s">
        <v>192</v>
      </c>
      <c r="B77" s="28" t="s">
        <v>193</v>
      </c>
      <c r="C77" s="33"/>
      <c r="D77" s="34"/>
      <c r="E77" s="34"/>
      <c r="F77" s="285"/>
      <c r="G77" s="33"/>
    </row>
    <row r="78" spans="1:7" s="26" customFormat="1" ht="12" customHeight="1">
      <c r="A78" s="31" t="s">
        <v>194</v>
      </c>
      <c r="B78" s="32" t="s">
        <v>195</v>
      </c>
      <c r="C78" s="33"/>
      <c r="D78" s="34"/>
      <c r="E78" s="34"/>
      <c r="F78" s="285"/>
      <c r="G78" s="33"/>
    </row>
    <row r="79" spans="1:7" s="26" customFormat="1" ht="12" customHeight="1">
      <c r="A79" s="36" t="s">
        <v>196</v>
      </c>
      <c r="B79" s="37" t="s">
        <v>197</v>
      </c>
      <c r="C79" s="33"/>
      <c r="D79" s="34"/>
      <c r="E79" s="34"/>
      <c r="F79" s="285"/>
      <c r="G79" s="33"/>
    </row>
    <row r="80" spans="1:7" s="26" customFormat="1" ht="12" customHeight="1">
      <c r="A80" s="44" t="s">
        <v>198</v>
      </c>
      <c r="B80" s="38" t="s">
        <v>199</v>
      </c>
      <c r="C80" s="23">
        <f>SUM(C81:C84)</f>
        <v>0</v>
      </c>
      <c r="D80" s="119">
        <f>SUM(D81:D84)</f>
        <v>0</v>
      </c>
      <c r="E80" s="24">
        <f>SUM(E81:E84)</f>
        <v>0</v>
      </c>
      <c r="F80" s="24"/>
      <c r="G80" s="23">
        <f>SUM(G81:G84)</f>
        <v>0</v>
      </c>
    </row>
    <row r="81" spans="1:7" s="26" customFormat="1" ht="12" customHeight="1">
      <c r="A81" s="54" t="s">
        <v>200</v>
      </c>
      <c r="B81" s="28" t="s">
        <v>201</v>
      </c>
      <c r="C81" s="33"/>
      <c r="D81" s="34"/>
      <c r="E81" s="34"/>
      <c r="F81" s="285"/>
      <c r="G81" s="33"/>
    </row>
    <row r="82" spans="1:7" s="26" customFormat="1" ht="12" customHeight="1">
      <c r="A82" s="55" t="s">
        <v>202</v>
      </c>
      <c r="B82" s="32" t="s">
        <v>203</v>
      </c>
      <c r="C82" s="33"/>
      <c r="D82" s="34"/>
      <c r="E82" s="34"/>
      <c r="F82" s="285"/>
      <c r="G82" s="33"/>
    </row>
    <row r="83" spans="1:7" s="26" customFormat="1" ht="12" customHeight="1">
      <c r="A83" s="55" t="s">
        <v>204</v>
      </c>
      <c r="B83" s="32" t="s">
        <v>205</v>
      </c>
      <c r="C83" s="33"/>
      <c r="D83" s="34"/>
      <c r="E83" s="34"/>
      <c r="F83" s="285"/>
      <c r="G83" s="33"/>
    </row>
    <row r="84" spans="1:7" s="26" customFormat="1" ht="12" customHeight="1">
      <c r="A84" s="56" t="s">
        <v>206</v>
      </c>
      <c r="B84" s="37" t="s">
        <v>207</v>
      </c>
      <c r="C84" s="33"/>
      <c r="D84" s="34"/>
      <c r="E84" s="34"/>
      <c r="F84" s="285"/>
      <c r="G84" s="33"/>
    </row>
    <row r="85" spans="1:7" s="26" customFormat="1" ht="12" customHeight="1">
      <c r="A85" s="44" t="s">
        <v>208</v>
      </c>
      <c r="B85" s="38" t="s">
        <v>209</v>
      </c>
      <c r="C85" s="57"/>
      <c r="D85" s="58"/>
      <c r="E85" s="59"/>
      <c r="F85" s="289"/>
      <c r="G85" s="49">
        <f>C85+D85+E85</f>
        <v>0</v>
      </c>
    </row>
    <row r="86" spans="1:7" s="26" customFormat="1" ht="13.5" customHeight="1">
      <c r="A86" s="44" t="s">
        <v>210</v>
      </c>
      <c r="B86" s="38" t="s">
        <v>211</v>
      </c>
      <c r="C86" s="57"/>
      <c r="D86" s="60"/>
      <c r="E86" s="60"/>
      <c r="F86" s="290"/>
      <c r="G86" s="61">
        <f>C86+D86+E86</f>
        <v>0</v>
      </c>
    </row>
    <row r="87" spans="1:7" s="26" customFormat="1" ht="15.75" customHeight="1">
      <c r="A87" s="44" t="s">
        <v>212</v>
      </c>
      <c r="B87" s="62" t="s">
        <v>213</v>
      </c>
      <c r="C87" s="23">
        <f>+C64+C68+C73+C76+C80+C86+C85</f>
        <v>90910504</v>
      </c>
      <c r="D87" s="119">
        <f>+D64+D68+D73+D76+D80+D86+D85</f>
        <v>211462293</v>
      </c>
      <c r="E87" s="24">
        <f>+E64+E68+E73+E76+E80+E86+E85</f>
        <v>0</v>
      </c>
      <c r="F87" s="119">
        <f>+F64+F68+F73+F76+F80+F86+F85</f>
        <v>0</v>
      </c>
      <c r="G87" s="23">
        <f>+G64+G68+G73+G76+G80+G86+G85</f>
        <v>302372797</v>
      </c>
    </row>
    <row r="88" spans="1:7" s="26" customFormat="1" ht="25.5" customHeight="1">
      <c r="A88" s="63" t="s">
        <v>214</v>
      </c>
      <c r="B88" s="64" t="s">
        <v>215</v>
      </c>
      <c r="C88" s="23">
        <f>+C63+C87</f>
        <v>639384861</v>
      </c>
      <c r="D88" s="119">
        <f>+D63+D87</f>
        <v>541582620</v>
      </c>
      <c r="E88" s="24">
        <f>+E63+E87</f>
        <v>109067287</v>
      </c>
      <c r="F88" s="24">
        <f>+F63+F87</f>
        <v>9884527</v>
      </c>
      <c r="G88" s="23">
        <f>+G63+G87</f>
        <v>1299919295</v>
      </c>
    </row>
    <row r="89" spans="1:3" s="26" customFormat="1" ht="30.75" customHeight="1">
      <c r="A89" s="65"/>
      <c r="B89" s="66"/>
      <c r="C89" s="67"/>
    </row>
    <row r="90" spans="1:7" ht="16.5" customHeight="1">
      <c r="A90" s="350" t="s">
        <v>216</v>
      </c>
      <c r="B90" s="350"/>
      <c r="C90" s="350"/>
      <c r="D90" s="350"/>
      <c r="E90" s="350"/>
      <c r="F90" s="350"/>
      <c r="G90" s="350"/>
    </row>
    <row r="91" spans="1:7" s="69" customFormat="1" ht="16.5" customHeight="1">
      <c r="A91" s="352" t="s">
        <v>217</v>
      </c>
      <c r="B91" s="352"/>
      <c r="C91" s="68"/>
      <c r="G91" s="68" t="str">
        <f>G2</f>
        <v>Forintban!</v>
      </c>
    </row>
    <row r="92" spans="1:7" ht="12.75" customHeight="1">
      <c r="A92" s="351" t="s">
        <v>41</v>
      </c>
      <c r="B92" s="346" t="s">
        <v>218</v>
      </c>
      <c r="C92" s="347" t="str">
        <f>+CONCATENATE(LEFT(ÖSSZEFÜGGÉSEK!A6,4),". évi")</f>
        <v>2017. évi</v>
      </c>
      <c r="D92" s="347"/>
      <c r="E92" s="347"/>
      <c r="F92" s="347"/>
      <c r="G92" s="347"/>
    </row>
    <row r="93" spans="1:7" ht="28.5" thickBot="1">
      <c r="A93" s="351"/>
      <c r="B93" s="346"/>
      <c r="C93" s="14" t="s">
        <v>43</v>
      </c>
      <c r="D93" s="15" t="s">
        <v>219</v>
      </c>
      <c r="E93" s="15" t="s">
        <v>220</v>
      </c>
      <c r="F93" s="15" t="s">
        <v>491</v>
      </c>
      <c r="G93" s="16" t="str">
        <f>+CONCATENATE(LEFT(ÖSSZEFÜGGÉSEK!A6,4),".09.30.",CHAR(10),"Módosítás utáni")</f>
        <v>2017.09.30.
Módosítás utáni</v>
      </c>
    </row>
    <row r="94" spans="1:7" s="20" customFormat="1" ht="12" customHeight="1" thickBot="1">
      <c r="A94" s="70" t="s">
        <v>46</v>
      </c>
      <c r="B94" s="71" t="s">
        <v>47</v>
      </c>
      <c r="C94" s="71" t="s">
        <v>48</v>
      </c>
      <c r="D94" s="71" t="s">
        <v>49</v>
      </c>
      <c r="E94" s="71" t="s">
        <v>221</v>
      </c>
      <c r="F94" s="284" t="s">
        <v>492</v>
      </c>
      <c r="G94" s="19" t="s">
        <v>493</v>
      </c>
    </row>
    <row r="95" spans="1:7" ht="12" customHeight="1" thickBot="1">
      <c r="A95" s="73" t="s">
        <v>50</v>
      </c>
      <c r="B95" s="74" t="s">
        <v>223</v>
      </c>
      <c r="C95" s="75">
        <f>C96+C97+C98+C99+C100+C113</f>
        <v>585440513</v>
      </c>
      <c r="D95" s="119">
        <f>D96+D97+D98+D99+D100+D113</f>
        <v>541582620</v>
      </c>
      <c r="E95" s="24">
        <f>E96+E97+E98+E99+E100+E113</f>
        <v>11214933</v>
      </c>
      <c r="F95" s="24">
        <f>F96+F97+F98+F99+F100+F113</f>
        <v>9560528</v>
      </c>
      <c r="G95" s="23">
        <f>G96+G97+G98+G99+G100+G113</f>
        <v>1147798594</v>
      </c>
    </row>
    <row r="96" spans="1:7" ht="12" customHeight="1">
      <c r="A96" s="46" t="s">
        <v>52</v>
      </c>
      <c r="B96" s="77" t="s">
        <v>224</v>
      </c>
      <c r="C96" s="78">
        <v>275942723</v>
      </c>
      <c r="D96" s="79">
        <v>217186303</v>
      </c>
      <c r="E96" s="48">
        <v>9005899</v>
      </c>
      <c r="F96" s="48">
        <v>4279857</v>
      </c>
      <c r="G96" s="49">
        <f>C96+D96+E96+F96</f>
        <v>506414782</v>
      </c>
    </row>
    <row r="97" spans="1:7" ht="12" customHeight="1">
      <c r="A97" s="31" t="s">
        <v>54</v>
      </c>
      <c r="B97" s="80" t="s">
        <v>225</v>
      </c>
      <c r="C97" s="33">
        <v>56678289</v>
      </c>
      <c r="D97" s="81">
        <v>24194678</v>
      </c>
      <c r="E97" s="34">
        <v>1887131</v>
      </c>
      <c r="F97" s="34">
        <v>941880</v>
      </c>
      <c r="G97" s="82">
        <f>C97+D97+E97+F97</f>
        <v>83701978</v>
      </c>
    </row>
    <row r="98" spans="1:7" ht="12" customHeight="1">
      <c r="A98" s="31" t="s">
        <v>56</v>
      </c>
      <c r="B98" s="80" t="s">
        <v>226</v>
      </c>
      <c r="C98" s="39">
        <v>199915501</v>
      </c>
      <c r="D98" s="81">
        <v>45210704</v>
      </c>
      <c r="E98" s="34">
        <v>-415523</v>
      </c>
      <c r="F98" s="34">
        <v>2325514</v>
      </c>
      <c r="G98" s="82">
        <f aca="true" t="shared" si="4" ref="G98:G112">C98+D98+E98+F98</f>
        <v>247036196</v>
      </c>
    </row>
    <row r="99" spans="1:7" ht="12" customHeight="1">
      <c r="A99" s="31" t="s">
        <v>58</v>
      </c>
      <c r="B99" s="83" t="s">
        <v>227</v>
      </c>
      <c r="C99" s="39">
        <v>18800000</v>
      </c>
      <c r="D99" s="81"/>
      <c r="E99" s="34"/>
      <c r="F99" s="34"/>
      <c r="G99" s="82">
        <f t="shared" si="4"/>
        <v>18800000</v>
      </c>
    </row>
    <row r="100" spans="1:7" ht="12" customHeight="1">
      <c r="A100" s="31" t="s">
        <v>228</v>
      </c>
      <c r="B100" s="84" t="s">
        <v>229</v>
      </c>
      <c r="C100" s="39">
        <v>14104000</v>
      </c>
      <c r="D100" s="81">
        <v>-600000</v>
      </c>
      <c r="E100" s="34">
        <v>500000</v>
      </c>
      <c r="F100" s="34"/>
      <c r="G100" s="82">
        <f t="shared" si="4"/>
        <v>14004000</v>
      </c>
    </row>
    <row r="101" spans="1:7" ht="12" customHeight="1">
      <c r="A101" s="31" t="s">
        <v>62</v>
      </c>
      <c r="B101" s="80" t="s">
        <v>230</v>
      </c>
      <c r="C101" s="39"/>
      <c r="D101" s="81"/>
      <c r="E101" s="34"/>
      <c r="F101" s="34"/>
      <c r="G101" s="82">
        <f t="shared" si="4"/>
        <v>0</v>
      </c>
    </row>
    <row r="102" spans="1:7" ht="12" customHeight="1">
      <c r="A102" s="31" t="s">
        <v>231</v>
      </c>
      <c r="B102" s="85" t="s">
        <v>232</v>
      </c>
      <c r="C102" s="39"/>
      <c r="D102" s="81"/>
      <c r="E102" s="34"/>
      <c r="F102" s="34"/>
      <c r="G102" s="82">
        <f t="shared" si="4"/>
        <v>0</v>
      </c>
    </row>
    <row r="103" spans="1:7" ht="12" customHeight="1">
      <c r="A103" s="31" t="s">
        <v>233</v>
      </c>
      <c r="B103" s="85" t="s">
        <v>234</v>
      </c>
      <c r="C103" s="39">
        <v>3000000</v>
      </c>
      <c r="D103" s="81"/>
      <c r="E103" s="34"/>
      <c r="F103" s="34"/>
      <c r="G103" s="82">
        <f t="shared" si="4"/>
        <v>3000000</v>
      </c>
    </row>
    <row r="104" spans="1:7" ht="12" customHeight="1">
      <c r="A104" s="31" t="s">
        <v>235</v>
      </c>
      <c r="B104" s="86" t="s">
        <v>236</v>
      </c>
      <c r="C104" s="39"/>
      <c r="D104" s="81"/>
      <c r="E104" s="34"/>
      <c r="F104" s="34"/>
      <c r="G104" s="82">
        <f t="shared" si="4"/>
        <v>0</v>
      </c>
    </row>
    <row r="105" spans="1:7" ht="18.75" customHeight="1">
      <c r="A105" s="31" t="s">
        <v>237</v>
      </c>
      <c r="B105" s="87" t="s">
        <v>238</v>
      </c>
      <c r="C105" s="39"/>
      <c r="D105" s="81"/>
      <c r="E105" s="34"/>
      <c r="F105" s="34"/>
      <c r="G105" s="82">
        <f t="shared" si="4"/>
        <v>0</v>
      </c>
    </row>
    <row r="106" spans="1:7" ht="21" customHeight="1">
      <c r="A106" s="31" t="s">
        <v>239</v>
      </c>
      <c r="B106" s="87" t="s">
        <v>240</v>
      </c>
      <c r="C106" s="39"/>
      <c r="D106" s="81"/>
      <c r="E106" s="34"/>
      <c r="F106" s="34"/>
      <c r="G106" s="82">
        <f t="shared" si="4"/>
        <v>0</v>
      </c>
    </row>
    <row r="107" spans="1:7" ht="12" customHeight="1">
      <c r="A107" s="31" t="s">
        <v>241</v>
      </c>
      <c r="B107" s="86" t="s">
        <v>242</v>
      </c>
      <c r="C107" s="39">
        <v>8654000</v>
      </c>
      <c r="D107" s="81"/>
      <c r="E107" s="34"/>
      <c r="F107" s="34"/>
      <c r="G107" s="82">
        <f t="shared" si="4"/>
        <v>8654000</v>
      </c>
    </row>
    <row r="108" spans="1:7" ht="12" customHeight="1">
      <c r="A108" s="31" t="s">
        <v>243</v>
      </c>
      <c r="B108" s="86" t="s">
        <v>244</v>
      </c>
      <c r="C108" s="39"/>
      <c r="D108" s="81"/>
      <c r="E108" s="34"/>
      <c r="F108" s="34"/>
      <c r="G108" s="82">
        <f t="shared" si="4"/>
        <v>0</v>
      </c>
    </row>
    <row r="109" spans="1:7" ht="18" customHeight="1">
      <c r="A109" s="31" t="s">
        <v>245</v>
      </c>
      <c r="B109" s="87" t="s">
        <v>246</v>
      </c>
      <c r="C109" s="39"/>
      <c r="D109" s="81"/>
      <c r="E109" s="34"/>
      <c r="F109" s="34"/>
      <c r="G109" s="82">
        <f t="shared" si="4"/>
        <v>0</v>
      </c>
    </row>
    <row r="110" spans="1:7" ht="12" customHeight="1">
      <c r="A110" s="88" t="s">
        <v>247</v>
      </c>
      <c r="B110" s="85" t="s">
        <v>248</v>
      </c>
      <c r="C110" s="39"/>
      <c r="D110" s="81"/>
      <c r="E110" s="34"/>
      <c r="F110" s="34"/>
      <c r="G110" s="82">
        <f t="shared" si="4"/>
        <v>0</v>
      </c>
    </row>
    <row r="111" spans="1:7" ht="12" customHeight="1">
      <c r="A111" s="31" t="s">
        <v>249</v>
      </c>
      <c r="B111" s="85" t="s">
        <v>250</v>
      </c>
      <c r="C111" s="39"/>
      <c r="D111" s="81"/>
      <c r="E111" s="34"/>
      <c r="F111" s="34"/>
      <c r="G111" s="82">
        <f t="shared" si="4"/>
        <v>0</v>
      </c>
    </row>
    <row r="112" spans="1:7" ht="12" customHeight="1">
      <c r="A112" s="36" t="s">
        <v>251</v>
      </c>
      <c r="B112" s="85" t="s">
        <v>252</v>
      </c>
      <c r="C112" s="39">
        <v>2450000</v>
      </c>
      <c r="D112" s="81">
        <v>-600000</v>
      </c>
      <c r="E112" s="34">
        <v>500000</v>
      </c>
      <c r="F112" s="34"/>
      <c r="G112" s="82">
        <f t="shared" si="4"/>
        <v>2350000</v>
      </c>
    </row>
    <row r="113" spans="1:7" ht="12" customHeight="1">
      <c r="A113" s="31" t="s">
        <v>253</v>
      </c>
      <c r="B113" s="83" t="s">
        <v>254</v>
      </c>
      <c r="C113" s="33">
        <f>SUM(C114:C115)</f>
        <v>20000000</v>
      </c>
      <c r="D113" s="81">
        <f>SUM(D114:D115)</f>
        <v>255590935</v>
      </c>
      <c r="E113" s="34">
        <f>SUM(E114:E115)</f>
        <v>237426</v>
      </c>
      <c r="F113" s="34">
        <f>SUM(F114:F115)</f>
        <v>2013277</v>
      </c>
      <c r="G113" s="34">
        <f>SUM(G114:G115)</f>
        <v>277841638</v>
      </c>
    </row>
    <row r="114" spans="1:7" ht="12" customHeight="1">
      <c r="A114" s="31" t="s">
        <v>255</v>
      </c>
      <c r="B114" s="80" t="s">
        <v>256</v>
      </c>
      <c r="C114" s="33">
        <v>20000000</v>
      </c>
      <c r="D114" s="81">
        <v>255590935</v>
      </c>
      <c r="E114" s="34">
        <v>237426</v>
      </c>
      <c r="F114" s="34">
        <v>2013277</v>
      </c>
      <c r="G114" s="82">
        <f>C114+D114+E114+F114</f>
        <v>277841638</v>
      </c>
    </row>
    <row r="115" spans="1:7" ht="12" customHeight="1" thickBot="1">
      <c r="A115" s="50" t="s">
        <v>257</v>
      </c>
      <c r="B115" s="89" t="s">
        <v>258</v>
      </c>
      <c r="C115" s="90"/>
      <c r="D115" s="91"/>
      <c r="E115" s="52"/>
      <c r="F115" s="52"/>
      <c r="G115" s="53">
        <f>C115+D115+E115+E115</f>
        <v>0</v>
      </c>
    </row>
    <row r="116" spans="1:7" ht="12" customHeight="1" thickBot="1">
      <c r="A116" s="92" t="s">
        <v>64</v>
      </c>
      <c r="B116" s="93" t="s">
        <v>259</v>
      </c>
      <c r="C116" s="94">
        <f>+C117+C119+C121</f>
        <v>38795000</v>
      </c>
      <c r="D116" s="119">
        <f>+D117+D119+D121</f>
        <v>0</v>
      </c>
      <c r="E116" s="24">
        <f>+E117+E119+E121</f>
        <v>97852354</v>
      </c>
      <c r="F116" s="24">
        <f>+F117+F119+F121</f>
        <v>323999</v>
      </c>
      <c r="G116" s="23">
        <f>+G117+G119+G121</f>
        <v>136971353</v>
      </c>
    </row>
    <row r="117" spans="1:7" ht="12" customHeight="1">
      <c r="A117" s="27" t="s">
        <v>66</v>
      </c>
      <c r="B117" s="80" t="s">
        <v>260</v>
      </c>
      <c r="C117" s="29">
        <v>29671000</v>
      </c>
      <c r="D117" s="95"/>
      <c r="E117" s="95">
        <v>3557412</v>
      </c>
      <c r="F117" s="285">
        <v>323999</v>
      </c>
      <c r="G117" s="49">
        <f>C117+D117+E117+F117</f>
        <v>33552411</v>
      </c>
    </row>
    <row r="118" spans="1:7" ht="12" customHeight="1">
      <c r="A118" s="27" t="s">
        <v>68</v>
      </c>
      <c r="B118" s="96" t="s">
        <v>261</v>
      </c>
      <c r="C118" s="29"/>
      <c r="D118" s="95"/>
      <c r="E118" s="95">
        <v>3150000</v>
      </c>
      <c r="F118" s="285"/>
      <c r="G118" s="82">
        <f>C118+D118+E118+F118</f>
        <v>3150000</v>
      </c>
    </row>
    <row r="119" spans="1:7" ht="12" customHeight="1">
      <c r="A119" s="27" t="s">
        <v>70</v>
      </c>
      <c r="B119" s="96" t="s">
        <v>262</v>
      </c>
      <c r="C119" s="33">
        <v>6270000</v>
      </c>
      <c r="D119" s="97"/>
      <c r="E119" s="97">
        <v>94294942</v>
      </c>
      <c r="F119" s="293"/>
      <c r="G119" s="82">
        <f aca="true" t="shared" si="5" ref="G119:G129">C119+D119+E119+F119</f>
        <v>100564942</v>
      </c>
    </row>
    <row r="120" spans="1:7" ht="12" customHeight="1">
      <c r="A120" s="27" t="s">
        <v>72</v>
      </c>
      <c r="B120" s="96" t="s">
        <v>263</v>
      </c>
      <c r="C120" s="98"/>
      <c r="D120" s="97"/>
      <c r="E120" s="97">
        <v>94294942</v>
      </c>
      <c r="F120" s="293"/>
      <c r="G120" s="82">
        <f t="shared" si="5"/>
        <v>94294942</v>
      </c>
    </row>
    <row r="121" spans="1:7" ht="12" customHeight="1">
      <c r="A121" s="27" t="s">
        <v>74</v>
      </c>
      <c r="B121" s="37" t="s">
        <v>264</v>
      </c>
      <c r="C121" s="98">
        <v>2854000</v>
      </c>
      <c r="D121" s="97"/>
      <c r="E121" s="97"/>
      <c r="F121" s="293"/>
      <c r="G121" s="82">
        <f t="shared" si="5"/>
        <v>2854000</v>
      </c>
    </row>
    <row r="122" spans="1:7" ht="12" customHeight="1">
      <c r="A122" s="27" t="s">
        <v>76</v>
      </c>
      <c r="B122" s="35" t="s">
        <v>265</v>
      </c>
      <c r="C122" s="98"/>
      <c r="D122" s="97"/>
      <c r="E122" s="97"/>
      <c r="F122" s="293"/>
      <c r="G122" s="82">
        <f t="shared" si="5"/>
        <v>0</v>
      </c>
    </row>
    <row r="123" spans="1:7" ht="21.75" customHeight="1">
      <c r="A123" s="27" t="s">
        <v>266</v>
      </c>
      <c r="B123" s="99" t="s">
        <v>267</v>
      </c>
      <c r="C123" s="98"/>
      <c r="D123" s="97"/>
      <c r="E123" s="97"/>
      <c r="F123" s="293"/>
      <c r="G123" s="82">
        <f t="shared" si="5"/>
        <v>0</v>
      </c>
    </row>
    <row r="124" spans="1:7" ht="22.5">
      <c r="A124" s="27" t="s">
        <v>268</v>
      </c>
      <c r="B124" s="87" t="s">
        <v>240</v>
      </c>
      <c r="C124" s="98"/>
      <c r="D124" s="97"/>
      <c r="E124" s="97"/>
      <c r="F124" s="293"/>
      <c r="G124" s="82">
        <f t="shared" si="5"/>
        <v>0</v>
      </c>
    </row>
    <row r="125" spans="1:7" ht="12" customHeight="1">
      <c r="A125" s="27" t="s">
        <v>269</v>
      </c>
      <c r="B125" s="87" t="s">
        <v>270</v>
      </c>
      <c r="C125" s="98"/>
      <c r="D125" s="97"/>
      <c r="E125" s="97"/>
      <c r="F125" s="293"/>
      <c r="G125" s="82">
        <f t="shared" si="5"/>
        <v>0</v>
      </c>
    </row>
    <row r="126" spans="1:7" ht="12" customHeight="1">
      <c r="A126" s="27" t="s">
        <v>271</v>
      </c>
      <c r="B126" s="87" t="s">
        <v>272</v>
      </c>
      <c r="C126" s="98"/>
      <c r="D126" s="97"/>
      <c r="E126" s="97"/>
      <c r="F126" s="293"/>
      <c r="G126" s="82">
        <f t="shared" si="5"/>
        <v>0</v>
      </c>
    </row>
    <row r="127" spans="1:7" ht="21.75" customHeight="1">
      <c r="A127" s="27" t="s">
        <v>273</v>
      </c>
      <c r="B127" s="87" t="s">
        <v>246</v>
      </c>
      <c r="C127" s="98"/>
      <c r="D127" s="97"/>
      <c r="E127" s="97"/>
      <c r="F127" s="293"/>
      <c r="G127" s="82">
        <f t="shared" si="5"/>
        <v>0</v>
      </c>
    </row>
    <row r="128" spans="1:7" ht="12" customHeight="1">
      <c r="A128" s="27" t="s">
        <v>274</v>
      </c>
      <c r="B128" s="87" t="s">
        <v>275</v>
      </c>
      <c r="C128" s="98"/>
      <c r="D128" s="97"/>
      <c r="E128" s="97"/>
      <c r="F128" s="293"/>
      <c r="G128" s="82">
        <f t="shared" si="5"/>
        <v>0</v>
      </c>
    </row>
    <row r="129" spans="1:7" ht="23.25" thickBot="1">
      <c r="A129" s="88" t="s">
        <v>276</v>
      </c>
      <c r="B129" s="87" t="s">
        <v>277</v>
      </c>
      <c r="C129" s="100">
        <v>2854000</v>
      </c>
      <c r="D129" s="101"/>
      <c r="E129" s="101"/>
      <c r="F129" s="294"/>
      <c r="G129" s="82">
        <f t="shared" si="5"/>
        <v>2854000</v>
      </c>
    </row>
    <row r="130" spans="1:7" ht="12" customHeight="1" thickBot="1">
      <c r="A130" s="21" t="s">
        <v>78</v>
      </c>
      <c r="B130" s="22" t="s">
        <v>278</v>
      </c>
      <c r="C130" s="23">
        <f>+C95+C116</f>
        <v>624235513</v>
      </c>
      <c r="D130" s="119">
        <f>+D95+D116</f>
        <v>541582620</v>
      </c>
      <c r="E130" s="24">
        <f>+E95+E116</f>
        <v>109067287</v>
      </c>
      <c r="F130" s="24">
        <f>+F95+F116</f>
        <v>9884527</v>
      </c>
      <c r="G130" s="23">
        <f>+G95+G116</f>
        <v>1284769947</v>
      </c>
    </row>
    <row r="131" spans="1:7" ht="12" customHeight="1" thickBot="1">
      <c r="A131" s="21" t="s">
        <v>279</v>
      </c>
      <c r="B131" s="22" t="s">
        <v>280</v>
      </c>
      <c r="C131" s="23">
        <f>+C132+C133+C134</f>
        <v>0</v>
      </c>
      <c r="D131" s="119">
        <f>+D132+D133+D134</f>
        <v>0</v>
      </c>
      <c r="E131" s="24"/>
      <c r="F131" s="24"/>
      <c r="G131" s="23">
        <f>+G132+G133+G134</f>
        <v>0</v>
      </c>
    </row>
    <row r="132" spans="1:7" ht="12" customHeight="1">
      <c r="A132" s="27" t="s">
        <v>94</v>
      </c>
      <c r="B132" s="96" t="s">
        <v>281</v>
      </c>
      <c r="C132" s="98"/>
      <c r="D132" s="97"/>
      <c r="E132" s="97"/>
      <c r="F132" s="293"/>
      <c r="G132" s="82">
        <f>C132+D132+E132</f>
        <v>0</v>
      </c>
    </row>
    <row r="133" spans="1:7" ht="12" customHeight="1">
      <c r="A133" s="27" t="s">
        <v>96</v>
      </c>
      <c r="B133" s="96" t="s">
        <v>282</v>
      </c>
      <c r="C133" s="98"/>
      <c r="D133" s="97"/>
      <c r="E133" s="97"/>
      <c r="F133" s="293"/>
      <c r="G133" s="82">
        <f>C133+D133+E133</f>
        <v>0</v>
      </c>
    </row>
    <row r="134" spans="1:7" ht="12" customHeight="1" thickBot="1">
      <c r="A134" s="88" t="s">
        <v>98</v>
      </c>
      <c r="B134" s="96" t="s">
        <v>283</v>
      </c>
      <c r="C134" s="98"/>
      <c r="D134" s="97"/>
      <c r="E134" s="97"/>
      <c r="F134" s="293"/>
      <c r="G134" s="82">
        <f>C134+D134+E134</f>
        <v>0</v>
      </c>
    </row>
    <row r="135" spans="1:7" ht="12" customHeight="1" thickBot="1">
      <c r="A135" s="21" t="s">
        <v>108</v>
      </c>
      <c r="B135" s="22" t="s">
        <v>284</v>
      </c>
      <c r="C135" s="23">
        <f>SUM(C136:C141)</f>
        <v>0</v>
      </c>
      <c r="D135" s="119">
        <f>SUM(D136:D141)</f>
        <v>0</v>
      </c>
      <c r="E135" s="24">
        <f>SUM(E136:E141)</f>
        <v>0</v>
      </c>
      <c r="F135" s="24"/>
      <c r="G135" s="23">
        <f>SUM(G136:G141)</f>
        <v>0</v>
      </c>
    </row>
    <row r="136" spans="1:7" ht="12" customHeight="1">
      <c r="A136" s="27" t="s">
        <v>110</v>
      </c>
      <c r="B136" s="103" t="s">
        <v>285</v>
      </c>
      <c r="C136" s="98"/>
      <c r="D136" s="97"/>
      <c r="E136" s="97"/>
      <c r="F136" s="293"/>
      <c r="G136" s="82">
        <f aca="true" t="shared" si="6" ref="G136:G141">C136+D136+E136</f>
        <v>0</v>
      </c>
    </row>
    <row r="137" spans="1:7" ht="12" customHeight="1">
      <c r="A137" s="27" t="s">
        <v>112</v>
      </c>
      <c r="B137" s="103" t="s">
        <v>286</v>
      </c>
      <c r="C137" s="98"/>
      <c r="D137" s="97"/>
      <c r="E137" s="97"/>
      <c r="F137" s="293"/>
      <c r="G137" s="82">
        <f t="shared" si="6"/>
        <v>0</v>
      </c>
    </row>
    <row r="138" spans="1:7" ht="12" customHeight="1">
      <c r="A138" s="27" t="s">
        <v>114</v>
      </c>
      <c r="B138" s="103" t="s">
        <v>287</v>
      </c>
      <c r="C138" s="98"/>
      <c r="D138" s="97"/>
      <c r="E138" s="97"/>
      <c r="F138" s="293"/>
      <c r="G138" s="82">
        <f t="shared" si="6"/>
        <v>0</v>
      </c>
    </row>
    <row r="139" spans="1:7" ht="12" customHeight="1">
      <c r="A139" s="27" t="s">
        <v>116</v>
      </c>
      <c r="B139" s="103" t="s">
        <v>288</v>
      </c>
      <c r="C139" s="98"/>
      <c r="D139" s="97"/>
      <c r="E139" s="97"/>
      <c r="F139" s="293"/>
      <c r="G139" s="82">
        <f t="shared" si="6"/>
        <v>0</v>
      </c>
    </row>
    <row r="140" spans="1:7" ht="12" customHeight="1">
      <c r="A140" s="27" t="s">
        <v>118</v>
      </c>
      <c r="B140" s="103" t="s">
        <v>289</v>
      </c>
      <c r="C140" s="98"/>
      <c r="D140" s="97"/>
      <c r="E140" s="97"/>
      <c r="F140" s="293"/>
      <c r="G140" s="82">
        <f t="shared" si="6"/>
        <v>0</v>
      </c>
    </row>
    <row r="141" spans="1:7" ht="12" customHeight="1" thickBot="1">
      <c r="A141" s="88" t="s">
        <v>120</v>
      </c>
      <c r="B141" s="103" t="s">
        <v>290</v>
      </c>
      <c r="C141" s="98"/>
      <c r="D141" s="97"/>
      <c r="E141" s="97"/>
      <c r="F141" s="293"/>
      <c r="G141" s="82">
        <f t="shared" si="6"/>
        <v>0</v>
      </c>
    </row>
    <row r="142" spans="1:7" ht="12" customHeight="1" thickBot="1">
      <c r="A142" s="21" t="s">
        <v>132</v>
      </c>
      <c r="B142" s="22" t="s">
        <v>291</v>
      </c>
      <c r="C142" s="23">
        <f>+C143+C144+C145+C146</f>
        <v>15149348</v>
      </c>
      <c r="D142" s="119">
        <f>+D143+D144+D145+D146</f>
        <v>0</v>
      </c>
      <c r="E142" s="24">
        <f>+E143+E144+E145+E146</f>
        <v>0</v>
      </c>
      <c r="F142" s="24"/>
      <c r="G142" s="23">
        <f>+G143+G144+G145+G146</f>
        <v>15149348</v>
      </c>
    </row>
    <row r="143" spans="1:7" ht="12" customHeight="1">
      <c r="A143" s="27" t="s">
        <v>134</v>
      </c>
      <c r="B143" s="103" t="s">
        <v>292</v>
      </c>
      <c r="C143" s="98"/>
      <c r="D143" s="97"/>
      <c r="E143" s="97"/>
      <c r="F143" s="293"/>
      <c r="G143" s="82">
        <f>C143+D143+E143</f>
        <v>0</v>
      </c>
    </row>
    <row r="144" spans="1:7" ht="12" customHeight="1">
      <c r="A144" s="27" t="s">
        <v>136</v>
      </c>
      <c r="B144" s="103" t="s">
        <v>293</v>
      </c>
      <c r="C144" s="98">
        <v>15149348</v>
      </c>
      <c r="D144" s="97"/>
      <c r="E144" s="97"/>
      <c r="F144" s="293"/>
      <c r="G144" s="82">
        <f>C144+D144+E144+F144</f>
        <v>15149348</v>
      </c>
    </row>
    <row r="145" spans="1:7" ht="12" customHeight="1">
      <c r="A145" s="27" t="s">
        <v>138</v>
      </c>
      <c r="B145" s="103" t="s">
        <v>294</v>
      </c>
      <c r="C145" s="98"/>
      <c r="D145" s="97"/>
      <c r="E145" s="97"/>
      <c r="F145" s="293"/>
      <c r="G145" s="82">
        <f>C145+D145+E145</f>
        <v>0</v>
      </c>
    </row>
    <row r="146" spans="1:7" ht="12" customHeight="1" thickBot="1">
      <c r="A146" s="88" t="s">
        <v>140</v>
      </c>
      <c r="B146" s="104" t="s">
        <v>295</v>
      </c>
      <c r="C146" s="98"/>
      <c r="D146" s="97"/>
      <c r="E146" s="97"/>
      <c r="F146" s="293"/>
      <c r="G146" s="82">
        <f>C146+D146+E146</f>
        <v>0</v>
      </c>
    </row>
    <row r="147" spans="1:7" ht="12" customHeight="1" thickBot="1">
      <c r="A147" s="21" t="s">
        <v>296</v>
      </c>
      <c r="B147" s="22" t="s">
        <v>297</v>
      </c>
      <c r="C147" s="105">
        <f>SUM(C148:C152)</f>
        <v>0</v>
      </c>
      <c r="D147" s="302">
        <f>SUM(D148:D152)</f>
        <v>0</v>
      </c>
      <c r="E147" s="303">
        <f>SUM(E148:E152)</f>
        <v>0</v>
      </c>
      <c r="F147" s="303"/>
      <c r="G147" s="105">
        <f>SUM(G148:G152)</f>
        <v>0</v>
      </c>
    </row>
    <row r="148" spans="1:7" ht="12" customHeight="1">
      <c r="A148" s="27" t="s">
        <v>146</v>
      </c>
      <c r="B148" s="103" t="s">
        <v>298</v>
      </c>
      <c r="C148" s="98"/>
      <c r="D148" s="97"/>
      <c r="E148" s="97"/>
      <c r="F148" s="293"/>
      <c r="G148" s="82">
        <f>C148+D148+E148</f>
        <v>0</v>
      </c>
    </row>
    <row r="149" spans="1:7" ht="12" customHeight="1">
      <c r="A149" s="27" t="s">
        <v>148</v>
      </c>
      <c r="B149" s="103" t="s">
        <v>299</v>
      </c>
      <c r="C149" s="98"/>
      <c r="D149" s="97"/>
      <c r="E149" s="97"/>
      <c r="F149" s="293"/>
      <c r="G149" s="82">
        <f>C149+D149+E149</f>
        <v>0</v>
      </c>
    </row>
    <row r="150" spans="1:7" ht="12" customHeight="1">
      <c r="A150" s="27" t="s">
        <v>150</v>
      </c>
      <c r="B150" s="103" t="s">
        <v>300</v>
      </c>
      <c r="C150" s="98"/>
      <c r="D150" s="97"/>
      <c r="E150" s="97"/>
      <c r="F150" s="293"/>
      <c r="G150" s="82">
        <f>C150+D150+E150</f>
        <v>0</v>
      </c>
    </row>
    <row r="151" spans="1:7" ht="21" customHeight="1">
      <c r="A151" s="27" t="s">
        <v>152</v>
      </c>
      <c r="B151" s="103" t="s">
        <v>301</v>
      </c>
      <c r="C151" s="98"/>
      <c r="D151" s="97"/>
      <c r="E151" s="97"/>
      <c r="F151" s="293"/>
      <c r="G151" s="82">
        <f>C151+D151+E151</f>
        <v>0</v>
      </c>
    </row>
    <row r="152" spans="1:7" ht="12" customHeight="1" thickBot="1">
      <c r="A152" s="27" t="s">
        <v>302</v>
      </c>
      <c r="B152" s="103" t="s">
        <v>303</v>
      </c>
      <c r="C152" s="98"/>
      <c r="D152" s="97"/>
      <c r="E152" s="97"/>
      <c r="F152" s="293"/>
      <c r="G152" s="82">
        <f>C152+D152+E152</f>
        <v>0</v>
      </c>
    </row>
    <row r="153" spans="1:7" ht="12" customHeight="1" thickBot="1">
      <c r="A153" s="21" t="s">
        <v>154</v>
      </c>
      <c r="B153" s="22" t="s">
        <v>304</v>
      </c>
      <c r="C153" s="107"/>
      <c r="D153" s="108"/>
      <c r="E153" s="108"/>
      <c r="F153" s="295"/>
      <c r="G153" s="109">
        <f>C153+D153</f>
        <v>0</v>
      </c>
    </row>
    <row r="154" spans="1:7" ht="12" customHeight="1" thickBot="1">
      <c r="A154" s="21" t="s">
        <v>305</v>
      </c>
      <c r="B154" s="22" t="s">
        <v>306</v>
      </c>
      <c r="C154" s="107"/>
      <c r="D154" s="298"/>
      <c r="E154" s="299"/>
      <c r="F154" s="299"/>
      <c r="G154" s="109">
        <f>C154+D154</f>
        <v>0</v>
      </c>
    </row>
    <row r="155" spans="1:11" ht="15" customHeight="1" thickBot="1">
      <c r="A155" s="21" t="s">
        <v>307</v>
      </c>
      <c r="B155" s="22" t="s">
        <v>308</v>
      </c>
      <c r="C155" s="110">
        <f>+C131+C135+C142+C147+C153+C154</f>
        <v>15149348</v>
      </c>
      <c r="D155" s="300">
        <f>+D131+D135+D142+D147+D153+D154</f>
        <v>0</v>
      </c>
      <c r="E155" s="301">
        <f>+E131+E135+E142+E147+E153+E154</f>
        <v>0</v>
      </c>
      <c r="F155" s="301"/>
      <c r="G155" s="110">
        <f>+G131+G135+G142+G147+G153+G154</f>
        <v>15149348</v>
      </c>
      <c r="H155" s="112"/>
      <c r="I155" s="113"/>
      <c r="J155" s="113"/>
      <c r="K155" s="113"/>
    </row>
    <row r="156" spans="1:7" s="26" customFormat="1" ht="12.75" customHeight="1" thickBot="1">
      <c r="A156" s="114" t="s">
        <v>309</v>
      </c>
      <c r="B156" s="115" t="s">
        <v>310</v>
      </c>
      <c r="C156" s="110">
        <f>+C130+C155</f>
        <v>639384861</v>
      </c>
      <c r="D156" s="300">
        <f>+D130+D155</f>
        <v>541582620</v>
      </c>
      <c r="E156" s="301">
        <f>+E130+E155</f>
        <v>109067287</v>
      </c>
      <c r="F156" s="301">
        <f>+F130+F155</f>
        <v>9884527</v>
      </c>
      <c r="G156" s="110">
        <f>+G130+G155</f>
        <v>1299919295</v>
      </c>
    </row>
    <row r="157" ht="7.5" customHeight="1"/>
    <row r="158" spans="1:7" ht="15.75">
      <c r="A158" s="348" t="s">
        <v>311</v>
      </c>
      <c r="B158" s="348"/>
      <c r="C158" s="348"/>
      <c r="D158" s="348"/>
      <c r="E158" s="348"/>
      <c r="F158" s="348"/>
      <c r="G158" s="348"/>
    </row>
    <row r="159" spans="1:7" ht="15" customHeight="1">
      <c r="A159" s="349" t="s">
        <v>312</v>
      </c>
      <c r="B159" s="349"/>
      <c r="C159" s="116"/>
      <c r="G159" s="116" t="str">
        <f>G91</f>
        <v>Forintban!</v>
      </c>
    </row>
    <row r="160" spans="1:7" ht="25.5" customHeight="1">
      <c r="A160" s="21">
        <v>1</v>
      </c>
      <c r="B160" s="117" t="s">
        <v>313</v>
      </c>
      <c r="C160" s="118">
        <f>+C63-C130</f>
        <v>-75761156</v>
      </c>
      <c r="D160" s="119">
        <f>+D63-D130</f>
        <v>-211462293</v>
      </c>
      <c r="E160" s="24">
        <f>+E63-E130</f>
        <v>0</v>
      </c>
      <c r="F160" s="24">
        <f>+F63-F130</f>
        <v>0</v>
      </c>
      <c r="G160" s="23">
        <f>+G63-G130</f>
        <v>-287223449</v>
      </c>
    </row>
    <row r="161" spans="1:7" ht="32.25" customHeight="1">
      <c r="A161" s="21" t="s">
        <v>64</v>
      </c>
      <c r="B161" s="117" t="s">
        <v>314</v>
      </c>
      <c r="C161" s="118">
        <f>+C87-C155</f>
        <v>75761156</v>
      </c>
      <c r="D161" s="119">
        <f>+D87-D155</f>
        <v>211462293</v>
      </c>
      <c r="E161" s="24">
        <f>+E87-E155</f>
        <v>0</v>
      </c>
      <c r="F161" s="24">
        <f>+F87-F155</f>
        <v>0</v>
      </c>
      <c r="G161" s="23">
        <f>+G87-G155</f>
        <v>287223449</v>
      </c>
    </row>
  </sheetData>
  <sheetProtection selectLockedCells="1" selectUnlockedCells="1"/>
  <mergeCells count="12">
    <mergeCell ref="A91:B91"/>
    <mergeCell ref="A92:A93"/>
    <mergeCell ref="B92:B93"/>
    <mergeCell ref="C92:G92"/>
    <mergeCell ref="A158:G158"/>
    <mergeCell ref="A159:B159"/>
    <mergeCell ref="A1:G1"/>
    <mergeCell ref="A2:B2"/>
    <mergeCell ref="A3:A4"/>
    <mergeCell ref="B3:B4"/>
    <mergeCell ref="C3:G3"/>
    <mergeCell ref="A90:G90"/>
  </mergeCells>
  <printOptions horizontalCentered="1"/>
  <pageMargins left="0.25" right="0.25" top="0.75" bottom="0.75" header="0.3" footer="0.3"/>
  <pageSetup horizontalDpi="300" verticalDpi="300" orientation="portrait" paperSize="9" scale="66" r:id="rId1"/>
  <headerFooter alignWithMargins="0">
    <oddHeader xml:space="preserve">&amp;C&amp;"Times New Roman CE,Félkövér"&amp;12Elek Város Önkormányzat
2017.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tabSelected="1" zoomScale="99" zoomScaleNormal="99" zoomScalePageLayoutView="0" workbookViewId="0" topLeftCell="A1">
      <selection activeCell="G5" sqref="G5"/>
    </sheetView>
  </sheetViews>
  <sheetFormatPr defaultColWidth="9.00390625" defaultRowHeight="12.75"/>
  <cols>
    <col min="1" max="1" width="9.50390625" style="9" customWidth="1"/>
    <col min="2" max="2" width="57.375" style="9" customWidth="1"/>
    <col min="3" max="3" width="17.375" style="10" customWidth="1"/>
    <col min="4" max="4" width="17.375" style="11" customWidth="1"/>
    <col min="5" max="6" width="15.625" style="11" customWidth="1"/>
    <col min="7" max="7" width="15.375" style="11" customWidth="1"/>
    <col min="8" max="16384" width="9.375" style="11" customWidth="1"/>
  </cols>
  <sheetData>
    <row r="1" spans="1:7" ht="15.75" customHeight="1">
      <c r="A1" s="350" t="s">
        <v>38</v>
      </c>
      <c r="B1" s="350"/>
      <c r="C1" s="350"/>
      <c r="D1" s="350"/>
      <c r="E1" s="350"/>
      <c r="F1" s="350"/>
      <c r="G1" s="350"/>
    </row>
    <row r="2" spans="1:7" ht="15.75" customHeight="1">
      <c r="A2" s="349" t="s">
        <v>39</v>
      </c>
      <c r="B2" s="349"/>
      <c r="C2" s="12"/>
      <c r="G2" s="12" t="s">
        <v>40</v>
      </c>
    </row>
    <row r="3" spans="1:7" ht="12.75" customHeight="1">
      <c r="A3" s="351" t="s">
        <v>41</v>
      </c>
      <c r="B3" s="346" t="s">
        <v>42</v>
      </c>
      <c r="C3" s="347" t="str">
        <f>+CONCATENATE(LEFT(ÖSSZEFÜGGÉSEK!A6,4),". évi")</f>
        <v>2017. évi</v>
      </c>
      <c r="D3" s="347"/>
      <c r="E3" s="347"/>
      <c r="F3" s="347"/>
      <c r="G3" s="347"/>
    </row>
    <row r="4" spans="1:7" ht="27.75">
      <c r="A4" s="351"/>
      <c r="B4" s="346"/>
      <c r="C4" s="14" t="s">
        <v>43</v>
      </c>
      <c r="D4" s="15" t="s">
        <v>44</v>
      </c>
      <c r="E4" s="15" t="s">
        <v>45</v>
      </c>
      <c r="F4" s="15" t="s">
        <v>491</v>
      </c>
      <c r="G4" s="16" t="str">
        <f>+CONCATENATE(LEFT(ÖSSZEFÜGGÉSEK!A6,4),".09.30.",CHAR(10),"Módosítás utáni")</f>
        <v>2017.09.30.
Módosítás utáni</v>
      </c>
    </row>
    <row r="5" spans="1:7" s="20" customFormat="1" ht="12" customHeight="1" thickBot="1">
      <c r="A5" s="17" t="s">
        <v>46</v>
      </c>
      <c r="B5" s="18" t="s">
        <v>47</v>
      </c>
      <c r="C5" s="18" t="s">
        <v>48</v>
      </c>
      <c r="D5" s="18" t="s">
        <v>49</v>
      </c>
      <c r="E5" s="71" t="s">
        <v>221</v>
      </c>
      <c r="F5" s="291" t="s">
        <v>492</v>
      </c>
      <c r="G5" s="19" t="s">
        <v>493</v>
      </c>
    </row>
    <row r="6" spans="1:7" s="26" customFormat="1" ht="12" customHeight="1" thickBot="1">
      <c r="A6" s="21" t="s">
        <v>50</v>
      </c>
      <c r="B6" s="22" t="s">
        <v>51</v>
      </c>
      <c r="C6" s="23">
        <f>+C7+C8+C9+C10+C11+C12</f>
        <v>406399386</v>
      </c>
      <c r="D6" s="24">
        <f>+D7+D8+D9+D10+D11+D12</f>
        <v>1547919</v>
      </c>
      <c r="E6" s="24">
        <f>+E7+E8+E9+E10+E11+E12</f>
        <v>2865443</v>
      </c>
      <c r="F6" s="24">
        <f>+F7+F8+F9+F10+F11+F12</f>
        <v>9672060</v>
      </c>
      <c r="G6" s="23">
        <f>+G7+G8+G9+G10+G11+G12</f>
        <v>420484808</v>
      </c>
    </row>
    <row r="7" spans="1:7" s="26" customFormat="1" ht="12" customHeight="1">
      <c r="A7" s="27" t="s">
        <v>52</v>
      </c>
      <c r="B7" s="28" t="s">
        <v>53</v>
      </c>
      <c r="C7" s="29">
        <v>168076061</v>
      </c>
      <c r="D7" s="30">
        <v>360680</v>
      </c>
      <c r="E7" s="30"/>
      <c r="F7" s="48"/>
      <c r="G7" s="49">
        <f>C7+D7+E7+F7</f>
        <v>168436741</v>
      </c>
    </row>
    <row r="8" spans="1:7" s="26" customFormat="1" ht="12" customHeight="1">
      <c r="A8" s="31" t="s">
        <v>54</v>
      </c>
      <c r="B8" s="32" t="s">
        <v>55</v>
      </c>
      <c r="C8" s="33">
        <v>82715372</v>
      </c>
      <c r="D8" s="34"/>
      <c r="E8" s="34">
        <v>1087298</v>
      </c>
      <c r="F8" s="34">
        <v>3002728</v>
      </c>
      <c r="G8" s="82">
        <f>C8+D8+E8+F8</f>
        <v>86805398</v>
      </c>
    </row>
    <row r="9" spans="1:7" s="26" customFormat="1" ht="12" customHeight="1">
      <c r="A9" s="31" t="s">
        <v>56</v>
      </c>
      <c r="B9" s="32" t="s">
        <v>57</v>
      </c>
      <c r="C9" s="33">
        <v>150078953</v>
      </c>
      <c r="D9" s="34">
        <v>1187239</v>
      </c>
      <c r="E9" s="34">
        <v>-500656</v>
      </c>
      <c r="F9" s="34">
        <v>3719021</v>
      </c>
      <c r="G9" s="82">
        <f>C9+D9+E9+F9</f>
        <v>154484557</v>
      </c>
    </row>
    <row r="10" spans="1:7" s="26" customFormat="1" ht="12" customHeight="1">
      <c r="A10" s="31" t="s">
        <v>58</v>
      </c>
      <c r="B10" s="32" t="s">
        <v>59</v>
      </c>
      <c r="C10" s="33">
        <v>5529000</v>
      </c>
      <c r="D10" s="34"/>
      <c r="E10" s="34">
        <v>307440</v>
      </c>
      <c r="F10" s="34">
        <v>218480</v>
      </c>
      <c r="G10" s="82">
        <f>C10+D10+E10+F10</f>
        <v>6054920</v>
      </c>
    </row>
    <row r="11" spans="1:7" s="26" customFormat="1" ht="12" customHeight="1">
      <c r="A11" s="31" t="s">
        <v>60</v>
      </c>
      <c r="B11" s="35" t="s">
        <v>61</v>
      </c>
      <c r="C11" s="33"/>
      <c r="D11" s="34"/>
      <c r="E11" s="34">
        <v>1971361</v>
      </c>
      <c r="F11" s="34">
        <v>2731831</v>
      </c>
      <c r="G11" s="82">
        <f>C11+D11+E11+F11</f>
        <v>4703192</v>
      </c>
    </row>
    <row r="12" spans="1:7" s="26" customFormat="1" ht="12" customHeight="1" thickBot="1">
      <c r="A12" s="36" t="s">
        <v>62</v>
      </c>
      <c r="B12" s="37" t="s">
        <v>63</v>
      </c>
      <c r="C12" s="33"/>
      <c r="D12" s="34"/>
      <c r="E12" s="34"/>
      <c r="F12" s="52"/>
      <c r="G12" s="53">
        <f>C12+D12</f>
        <v>0</v>
      </c>
    </row>
    <row r="13" spans="1:7" s="26" customFormat="1" ht="21.75" customHeight="1" thickBot="1">
      <c r="A13" s="21" t="s">
        <v>64</v>
      </c>
      <c r="B13" s="38" t="s">
        <v>65</v>
      </c>
      <c r="C13" s="23">
        <f>+C14+C15+C16+C17+C18</f>
        <v>303600</v>
      </c>
      <c r="D13" s="24">
        <f>+D14+D15+D16+D17+D18</f>
        <v>328572408</v>
      </c>
      <c r="E13" s="24">
        <f>+E14+E15+E16+E17+E18</f>
        <v>4665346</v>
      </c>
      <c r="F13" s="24">
        <f>+F14+F15+F16+F17+F18</f>
        <v>0</v>
      </c>
      <c r="G13" s="23">
        <f>+G14+G15+G16+G17+G18</f>
        <v>333541354</v>
      </c>
    </row>
    <row r="14" spans="1:7" s="26" customFormat="1" ht="12" customHeight="1">
      <c r="A14" s="27" t="s">
        <v>66</v>
      </c>
      <c r="B14" s="28" t="s">
        <v>67</v>
      </c>
      <c r="C14" s="29"/>
      <c r="D14" s="30"/>
      <c r="E14" s="30"/>
      <c r="F14" s="48"/>
      <c r="G14" s="49">
        <f aca="true" t="shared" si="0" ref="G14:G19">C14+D14+E14+F14</f>
        <v>0</v>
      </c>
    </row>
    <row r="15" spans="1:7" s="26" customFormat="1" ht="12" customHeight="1">
      <c r="A15" s="31" t="s">
        <v>68</v>
      </c>
      <c r="B15" s="32" t="s">
        <v>69</v>
      </c>
      <c r="C15" s="33"/>
      <c r="D15" s="34"/>
      <c r="E15" s="34"/>
      <c r="F15" s="34"/>
      <c r="G15" s="82">
        <f t="shared" si="0"/>
        <v>0</v>
      </c>
    </row>
    <row r="16" spans="1:7" s="26" customFormat="1" ht="12" customHeight="1">
      <c r="A16" s="31" t="s">
        <v>70</v>
      </c>
      <c r="B16" s="32" t="s">
        <v>71</v>
      </c>
      <c r="C16" s="33"/>
      <c r="D16" s="34"/>
      <c r="E16" s="34"/>
      <c r="F16" s="34"/>
      <c r="G16" s="82">
        <f t="shared" si="0"/>
        <v>0</v>
      </c>
    </row>
    <row r="17" spans="1:7" s="26" customFormat="1" ht="12" customHeight="1">
      <c r="A17" s="31" t="s">
        <v>72</v>
      </c>
      <c r="B17" s="32" t="s">
        <v>73</v>
      </c>
      <c r="C17" s="33"/>
      <c r="D17" s="34"/>
      <c r="E17" s="34"/>
      <c r="F17" s="34"/>
      <c r="G17" s="82">
        <f t="shared" si="0"/>
        <v>0</v>
      </c>
    </row>
    <row r="18" spans="1:7" s="26" customFormat="1" ht="12" customHeight="1">
      <c r="A18" s="31" t="s">
        <v>74</v>
      </c>
      <c r="B18" s="32" t="s">
        <v>75</v>
      </c>
      <c r="C18" s="33">
        <v>303600</v>
      </c>
      <c r="D18" s="34">
        <v>328572408</v>
      </c>
      <c r="E18" s="34">
        <v>4665346</v>
      </c>
      <c r="F18" s="34"/>
      <c r="G18" s="82">
        <f t="shared" si="0"/>
        <v>333541354</v>
      </c>
    </row>
    <row r="19" spans="1:7" s="26" customFormat="1" ht="12" customHeight="1" thickBot="1">
      <c r="A19" s="36" t="s">
        <v>76</v>
      </c>
      <c r="B19" s="37" t="s">
        <v>77</v>
      </c>
      <c r="C19" s="39"/>
      <c r="D19" s="40"/>
      <c r="E19" s="40"/>
      <c r="F19" s="52"/>
      <c r="G19" s="53">
        <f t="shared" si="0"/>
        <v>0</v>
      </c>
    </row>
    <row r="20" spans="1:7" s="26" customFormat="1" ht="21" customHeight="1" thickBot="1">
      <c r="A20" s="21" t="s">
        <v>78</v>
      </c>
      <c r="B20" s="22" t="s">
        <v>79</v>
      </c>
      <c r="C20" s="24">
        <f>+C21+C22+C23+C24+C25</f>
        <v>0</v>
      </c>
      <c r="D20" s="119">
        <f>+D21+D22+D23+D24+D25</f>
        <v>0</v>
      </c>
      <c r="E20" s="24">
        <f>+E21+E22+E23+E24+E25</f>
        <v>101294942</v>
      </c>
      <c r="F20" s="24">
        <f>+F21+F22+F23+F24+F25</f>
        <v>0</v>
      </c>
      <c r="G20" s="23">
        <f>+G21+G22+G23+G24+G25</f>
        <v>101294942</v>
      </c>
    </row>
    <row r="21" spans="1:7" s="26" customFormat="1" ht="12" customHeight="1">
      <c r="A21" s="27" t="s">
        <v>80</v>
      </c>
      <c r="B21" s="28" t="s">
        <v>81</v>
      </c>
      <c r="C21" s="29"/>
      <c r="D21" s="30"/>
      <c r="E21" s="30"/>
      <c r="F21" s="48"/>
      <c r="G21" s="49">
        <f aca="true" t="shared" si="1" ref="G21:G26">C21+D21+E21+F21</f>
        <v>0</v>
      </c>
    </row>
    <row r="22" spans="1:7" s="26" customFormat="1" ht="12" customHeight="1">
      <c r="A22" s="31" t="s">
        <v>82</v>
      </c>
      <c r="B22" s="32" t="s">
        <v>83</v>
      </c>
      <c r="C22" s="33"/>
      <c r="D22" s="34"/>
      <c r="E22" s="34"/>
      <c r="F22" s="34"/>
      <c r="G22" s="82">
        <f t="shared" si="1"/>
        <v>0</v>
      </c>
    </row>
    <row r="23" spans="1:7" s="26" customFormat="1" ht="12" customHeight="1">
      <c r="A23" s="31" t="s">
        <v>84</v>
      </c>
      <c r="B23" s="32" t="s">
        <v>85</v>
      </c>
      <c r="C23" s="33"/>
      <c r="D23" s="34"/>
      <c r="E23" s="34"/>
      <c r="F23" s="34"/>
      <c r="G23" s="82">
        <f t="shared" si="1"/>
        <v>0</v>
      </c>
    </row>
    <row r="24" spans="1:7" s="26" customFormat="1" ht="12" customHeight="1">
      <c r="A24" s="31" t="s">
        <v>86</v>
      </c>
      <c r="B24" s="32" t="s">
        <v>87</v>
      </c>
      <c r="C24" s="33"/>
      <c r="D24" s="34"/>
      <c r="E24" s="34"/>
      <c r="F24" s="34"/>
      <c r="G24" s="82">
        <f t="shared" si="1"/>
        <v>0</v>
      </c>
    </row>
    <row r="25" spans="1:7" s="26" customFormat="1" ht="12" customHeight="1">
      <c r="A25" s="31" t="s">
        <v>88</v>
      </c>
      <c r="B25" s="32" t="s">
        <v>89</v>
      </c>
      <c r="C25" s="33"/>
      <c r="D25" s="34"/>
      <c r="E25" s="34">
        <v>101294942</v>
      </c>
      <c r="F25" s="34"/>
      <c r="G25" s="82">
        <f t="shared" si="1"/>
        <v>101294942</v>
      </c>
    </row>
    <row r="26" spans="1:7" s="26" customFormat="1" ht="12" customHeight="1" thickBot="1">
      <c r="A26" s="36" t="s">
        <v>90</v>
      </c>
      <c r="B26" s="41" t="s">
        <v>91</v>
      </c>
      <c r="C26" s="39"/>
      <c r="D26" s="40"/>
      <c r="E26" s="40">
        <v>101294942</v>
      </c>
      <c r="F26" s="52"/>
      <c r="G26" s="53">
        <f t="shared" si="1"/>
        <v>101294942</v>
      </c>
    </row>
    <row r="27" spans="1:7" s="26" customFormat="1" ht="12" customHeight="1" thickBot="1">
      <c r="A27" s="21" t="s">
        <v>92</v>
      </c>
      <c r="B27" s="22" t="s">
        <v>93</v>
      </c>
      <c r="C27" s="23">
        <f>SUM(C28:C34)</f>
        <v>55000000</v>
      </c>
      <c r="D27" s="24">
        <f>+D28+D29+D30+D31+D32+D33+D34</f>
        <v>0</v>
      </c>
      <c r="E27" s="24">
        <f>+E28+E29+E30+E31+E32+E33+E34</f>
        <v>0</v>
      </c>
      <c r="F27" s="24"/>
      <c r="G27" s="23">
        <f>+G28+G29+G30+G31+G32+G33+G34</f>
        <v>55000000</v>
      </c>
    </row>
    <row r="28" spans="1:7" s="26" customFormat="1" ht="12" customHeight="1">
      <c r="A28" s="27" t="s">
        <v>94</v>
      </c>
      <c r="B28" s="28" t="s">
        <v>95</v>
      </c>
      <c r="C28" s="29">
        <v>5000000</v>
      </c>
      <c r="D28" s="42"/>
      <c r="E28" s="42"/>
      <c r="F28" s="297"/>
      <c r="G28" s="49">
        <f aca="true" t="shared" si="2" ref="G28:G34">C28+D28+E28+F28</f>
        <v>5000000</v>
      </c>
    </row>
    <row r="29" spans="1:7" s="26" customFormat="1" ht="12" customHeight="1">
      <c r="A29" s="31" t="s">
        <v>96</v>
      </c>
      <c r="B29" s="32" t="s">
        <v>97</v>
      </c>
      <c r="C29" s="33"/>
      <c r="D29" s="34"/>
      <c r="E29" s="34"/>
      <c r="F29" s="34"/>
      <c r="G29" s="82">
        <f t="shared" si="2"/>
        <v>0</v>
      </c>
    </row>
    <row r="30" spans="1:7" s="26" customFormat="1" ht="12" customHeight="1">
      <c r="A30" s="31" t="s">
        <v>98</v>
      </c>
      <c r="B30" s="32" t="s">
        <v>99</v>
      </c>
      <c r="C30" s="33">
        <v>43000000</v>
      </c>
      <c r="D30" s="34"/>
      <c r="E30" s="34"/>
      <c r="F30" s="34"/>
      <c r="G30" s="82">
        <f t="shared" si="2"/>
        <v>43000000</v>
      </c>
    </row>
    <row r="31" spans="1:7" s="26" customFormat="1" ht="12" customHeight="1">
      <c r="A31" s="31" t="s">
        <v>100</v>
      </c>
      <c r="B31" s="32" t="s">
        <v>101</v>
      </c>
      <c r="C31" s="33"/>
      <c r="D31" s="34"/>
      <c r="E31" s="34"/>
      <c r="F31" s="34"/>
      <c r="G31" s="82">
        <f t="shared" si="2"/>
        <v>0</v>
      </c>
    </row>
    <row r="32" spans="1:7" s="26" customFormat="1" ht="12" customHeight="1">
      <c r="A32" s="31" t="s">
        <v>102</v>
      </c>
      <c r="B32" s="32" t="s">
        <v>103</v>
      </c>
      <c r="C32" s="33">
        <v>7000000</v>
      </c>
      <c r="D32" s="34"/>
      <c r="E32" s="34"/>
      <c r="F32" s="34"/>
      <c r="G32" s="82">
        <f t="shared" si="2"/>
        <v>7000000</v>
      </c>
    </row>
    <row r="33" spans="1:7" s="26" customFormat="1" ht="12" customHeight="1">
      <c r="A33" s="31" t="s">
        <v>104</v>
      </c>
      <c r="B33" s="32" t="s">
        <v>105</v>
      </c>
      <c r="C33" s="33"/>
      <c r="D33" s="34"/>
      <c r="E33" s="34"/>
      <c r="F33" s="34"/>
      <c r="G33" s="82">
        <f t="shared" si="2"/>
        <v>0</v>
      </c>
    </row>
    <row r="34" spans="1:7" s="26" customFormat="1" ht="12" customHeight="1" thickBot="1">
      <c r="A34" s="36" t="s">
        <v>106</v>
      </c>
      <c r="B34" s="41" t="s">
        <v>107</v>
      </c>
      <c r="C34" s="39"/>
      <c r="D34" s="40"/>
      <c r="E34" s="40"/>
      <c r="F34" s="52"/>
      <c r="G34" s="53">
        <f t="shared" si="2"/>
        <v>0</v>
      </c>
    </row>
    <row r="35" spans="1:7" s="26" customFormat="1" ht="12" customHeight="1" thickBot="1">
      <c r="A35" s="21" t="s">
        <v>108</v>
      </c>
      <c r="B35" s="22" t="s">
        <v>109</v>
      </c>
      <c r="C35" s="23">
        <f>SUM(C36:C46)</f>
        <v>69851428</v>
      </c>
      <c r="D35" s="24">
        <f>SUM(D36:D46)</f>
        <v>0</v>
      </c>
      <c r="E35" s="24">
        <f>SUM(E36:E46)</f>
        <v>0</v>
      </c>
      <c r="F35" s="24"/>
      <c r="G35" s="23">
        <f>SUM(G36:G46)</f>
        <v>69851428</v>
      </c>
    </row>
    <row r="36" spans="1:7" s="26" customFormat="1" ht="12" customHeight="1">
      <c r="A36" s="27" t="s">
        <v>110</v>
      </c>
      <c r="B36" s="28" t="s">
        <v>111</v>
      </c>
      <c r="C36" s="29">
        <v>2000000</v>
      </c>
      <c r="D36" s="30"/>
      <c r="E36" s="30"/>
      <c r="F36" s="48"/>
      <c r="G36" s="49">
        <f aca="true" t="shared" si="3" ref="G36:G46">C36+D36+E36+F36</f>
        <v>2000000</v>
      </c>
    </row>
    <row r="37" spans="1:7" s="26" customFormat="1" ht="12" customHeight="1">
      <c r="A37" s="31" t="s">
        <v>112</v>
      </c>
      <c r="B37" s="32" t="s">
        <v>113</v>
      </c>
      <c r="C37" s="33">
        <v>5720000</v>
      </c>
      <c r="D37" s="34"/>
      <c r="E37" s="34"/>
      <c r="F37" s="34"/>
      <c r="G37" s="82">
        <f t="shared" si="3"/>
        <v>5720000</v>
      </c>
    </row>
    <row r="38" spans="1:7" s="26" customFormat="1" ht="12" customHeight="1">
      <c r="A38" s="31" t="s">
        <v>114</v>
      </c>
      <c r="B38" s="32" t="s">
        <v>115</v>
      </c>
      <c r="C38" s="33">
        <v>4200000</v>
      </c>
      <c r="D38" s="34"/>
      <c r="E38" s="34"/>
      <c r="F38" s="34"/>
      <c r="G38" s="82">
        <f t="shared" si="3"/>
        <v>4200000</v>
      </c>
    </row>
    <row r="39" spans="1:7" s="26" customFormat="1" ht="12" customHeight="1">
      <c r="A39" s="31" t="s">
        <v>116</v>
      </c>
      <c r="B39" s="32" t="s">
        <v>117</v>
      </c>
      <c r="C39" s="33">
        <v>13465000</v>
      </c>
      <c r="D39" s="34"/>
      <c r="E39" s="34"/>
      <c r="F39" s="34"/>
      <c r="G39" s="82">
        <f t="shared" si="3"/>
        <v>13465000</v>
      </c>
    </row>
    <row r="40" spans="1:7" s="26" customFormat="1" ht="12" customHeight="1">
      <c r="A40" s="31" t="s">
        <v>118</v>
      </c>
      <c r="B40" s="32" t="s">
        <v>119</v>
      </c>
      <c r="C40" s="33">
        <v>36670557</v>
      </c>
      <c r="D40" s="34"/>
      <c r="E40" s="34"/>
      <c r="F40" s="34"/>
      <c r="G40" s="82">
        <f t="shared" si="3"/>
        <v>36670557</v>
      </c>
    </row>
    <row r="41" spans="1:7" s="26" customFormat="1" ht="12" customHeight="1">
      <c r="A41" s="31" t="s">
        <v>120</v>
      </c>
      <c r="B41" s="32" t="s">
        <v>121</v>
      </c>
      <c r="C41" s="33">
        <v>6793871</v>
      </c>
      <c r="D41" s="34"/>
      <c r="E41" s="34"/>
      <c r="F41" s="34"/>
      <c r="G41" s="82">
        <f t="shared" si="3"/>
        <v>6793871</v>
      </c>
    </row>
    <row r="42" spans="1:7" s="26" customFormat="1" ht="12" customHeight="1">
      <c r="A42" s="31" t="s">
        <v>122</v>
      </c>
      <c r="B42" s="32" t="s">
        <v>123</v>
      </c>
      <c r="C42" s="33">
        <v>302000</v>
      </c>
      <c r="D42" s="34"/>
      <c r="E42" s="34"/>
      <c r="F42" s="34"/>
      <c r="G42" s="82">
        <f t="shared" si="3"/>
        <v>302000</v>
      </c>
    </row>
    <row r="43" spans="1:7" s="26" customFormat="1" ht="12" customHeight="1">
      <c r="A43" s="31" t="s">
        <v>124</v>
      </c>
      <c r="B43" s="32" t="s">
        <v>125</v>
      </c>
      <c r="C43" s="33"/>
      <c r="D43" s="34"/>
      <c r="E43" s="34"/>
      <c r="F43" s="34"/>
      <c r="G43" s="82">
        <f t="shared" si="3"/>
        <v>0</v>
      </c>
    </row>
    <row r="44" spans="1:7" s="26" customFormat="1" ht="12" customHeight="1">
      <c r="A44" s="31" t="s">
        <v>126</v>
      </c>
      <c r="B44" s="32" t="s">
        <v>127</v>
      </c>
      <c r="C44" s="33"/>
      <c r="D44" s="34"/>
      <c r="E44" s="34"/>
      <c r="F44" s="34"/>
      <c r="G44" s="82">
        <f t="shared" si="3"/>
        <v>0</v>
      </c>
    </row>
    <row r="45" spans="1:7" s="26" customFormat="1" ht="12" customHeight="1">
      <c r="A45" s="36" t="s">
        <v>128</v>
      </c>
      <c r="B45" s="41" t="s">
        <v>129</v>
      </c>
      <c r="C45" s="39"/>
      <c r="D45" s="40"/>
      <c r="E45" s="40"/>
      <c r="F45" s="34"/>
      <c r="G45" s="82">
        <f t="shared" si="3"/>
        <v>0</v>
      </c>
    </row>
    <row r="46" spans="1:7" s="26" customFormat="1" ht="12" customHeight="1" thickBot="1">
      <c r="A46" s="36" t="s">
        <v>130</v>
      </c>
      <c r="B46" s="37" t="s">
        <v>131</v>
      </c>
      <c r="C46" s="39">
        <v>700000</v>
      </c>
      <c r="D46" s="40"/>
      <c r="E46" s="40"/>
      <c r="F46" s="52"/>
      <c r="G46" s="53">
        <f t="shared" si="3"/>
        <v>700000</v>
      </c>
    </row>
    <row r="47" spans="1:7" s="26" customFormat="1" ht="12" customHeight="1" thickBot="1">
      <c r="A47" s="21" t="s">
        <v>132</v>
      </c>
      <c r="B47" s="22" t="s">
        <v>133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4"/>
      <c r="G47" s="23">
        <f>SUM(G48:G52)</f>
        <v>0</v>
      </c>
    </row>
    <row r="48" spans="1:7" s="26" customFormat="1" ht="12" customHeight="1">
      <c r="A48" s="27" t="s">
        <v>134</v>
      </c>
      <c r="B48" s="28" t="s">
        <v>135</v>
      </c>
      <c r="C48" s="29"/>
      <c r="D48" s="30"/>
      <c r="E48" s="30"/>
      <c r="F48" s="285"/>
      <c r="G48" s="29"/>
    </row>
    <row r="49" spans="1:7" s="26" customFormat="1" ht="12" customHeight="1">
      <c r="A49" s="31" t="s">
        <v>136</v>
      </c>
      <c r="B49" s="32" t="s">
        <v>137</v>
      </c>
      <c r="C49" s="33"/>
      <c r="D49" s="34"/>
      <c r="E49" s="34"/>
      <c r="F49" s="285"/>
      <c r="G49" s="33"/>
    </row>
    <row r="50" spans="1:7" s="26" customFormat="1" ht="12" customHeight="1">
      <c r="A50" s="31" t="s">
        <v>138</v>
      </c>
      <c r="B50" s="32" t="s">
        <v>139</v>
      </c>
      <c r="C50" s="33"/>
      <c r="D50" s="34"/>
      <c r="E50" s="34"/>
      <c r="F50" s="285"/>
      <c r="G50" s="33"/>
    </row>
    <row r="51" spans="1:7" s="26" customFormat="1" ht="12" customHeight="1">
      <c r="A51" s="31" t="s">
        <v>140</v>
      </c>
      <c r="B51" s="32" t="s">
        <v>141</v>
      </c>
      <c r="C51" s="33"/>
      <c r="D51" s="34"/>
      <c r="E51" s="34"/>
      <c r="F51" s="285"/>
      <c r="G51" s="33"/>
    </row>
    <row r="52" spans="1:7" s="26" customFormat="1" ht="12" customHeight="1" thickBot="1">
      <c r="A52" s="36" t="s">
        <v>142</v>
      </c>
      <c r="B52" s="37" t="s">
        <v>143</v>
      </c>
      <c r="C52" s="39"/>
      <c r="D52" s="40"/>
      <c r="E52" s="40"/>
      <c r="F52" s="286"/>
      <c r="G52" s="39"/>
    </row>
    <row r="53" spans="1:7" s="26" customFormat="1" ht="12" customHeight="1" thickBot="1">
      <c r="A53" s="21" t="s">
        <v>144</v>
      </c>
      <c r="B53" s="22" t="s">
        <v>145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4"/>
      <c r="G53" s="23">
        <f>SUM(G54:G56)</f>
        <v>0</v>
      </c>
    </row>
    <row r="54" spans="1:7" s="26" customFormat="1" ht="12" customHeight="1">
      <c r="A54" s="27" t="s">
        <v>146</v>
      </c>
      <c r="B54" s="28" t="s">
        <v>147</v>
      </c>
      <c r="C54" s="29"/>
      <c r="D54" s="30"/>
      <c r="E54" s="30"/>
      <c r="F54" s="285"/>
      <c r="G54" s="29"/>
    </row>
    <row r="55" spans="1:7" s="26" customFormat="1" ht="12" customHeight="1">
      <c r="A55" s="31" t="s">
        <v>148</v>
      </c>
      <c r="B55" s="32" t="s">
        <v>149</v>
      </c>
      <c r="C55" s="33"/>
      <c r="D55" s="34"/>
      <c r="E55" s="34"/>
      <c r="F55" s="285"/>
      <c r="G55" s="33"/>
    </row>
    <row r="56" spans="1:7" s="26" customFormat="1" ht="12" customHeight="1">
      <c r="A56" s="31" t="s">
        <v>150</v>
      </c>
      <c r="B56" s="32" t="s">
        <v>151</v>
      </c>
      <c r="C56" s="33"/>
      <c r="D56" s="34"/>
      <c r="E56" s="34"/>
      <c r="F56" s="285"/>
      <c r="G56" s="33"/>
    </row>
    <row r="57" spans="1:7" s="26" customFormat="1" ht="12" customHeight="1" thickBot="1">
      <c r="A57" s="36" t="s">
        <v>152</v>
      </c>
      <c r="B57" s="37" t="s">
        <v>153</v>
      </c>
      <c r="C57" s="39"/>
      <c r="D57" s="40"/>
      <c r="E57" s="40"/>
      <c r="F57" s="286"/>
      <c r="G57" s="39"/>
    </row>
    <row r="58" spans="1:7" s="26" customFormat="1" ht="12" customHeight="1" thickBot="1">
      <c r="A58" s="21" t="s">
        <v>154</v>
      </c>
      <c r="B58" s="38" t="s">
        <v>155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4"/>
      <c r="G58" s="23">
        <f>SUM(G59:G61)</f>
        <v>0</v>
      </c>
    </row>
    <row r="59" spans="1:7" s="26" customFormat="1" ht="12" customHeight="1">
      <c r="A59" s="27" t="s">
        <v>156</v>
      </c>
      <c r="B59" s="28" t="s">
        <v>157</v>
      </c>
      <c r="C59" s="33"/>
      <c r="D59" s="34"/>
      <c r="E59" s="34"/>
      <c r="F59" s="285"/>
      <c r="G59" s="29"/>
    </row>
    <row r="60" spans="1:7" s="26" customFormat="1" ht="12" customHeight="1">
      <c r="A60" s="31" t="s">
        <v>158</v>
      </c>
      <c r="B60" s="32" t="s">
        <v>159</v>
      </c>
      <c r="C60" s="33"/>
      <c r="D60" s="34"/>
      <c r="E60" s="34"/>
      <c r="F60" s="285"/>
      <c r="G60" s="33"/>
    </row>
    <row r="61" spans="1:7" s="26" customFormat="1" ht="12" customHeight="1">
      <c r="A61" s="31" t="s">
        <v>160</v>
      </c>
      <c r="B61" s="32" t="s">
        <v>161</v>
      </c>
      <c r="C61" s="33"/>
      <c r="D61" s="34"/>
      <c r="E61" s="34"/>
      <c r="F61" s="285"/>
      <c r="G61" s="33"/>
    </row>
    <row r="62" spans="1:7" s="26" customFormat="1" ht="12" customHeight="1" thickBot="1">
      <c r="A62" s="36" t="s">
        <v>162</v>
      </c>
      <c r="B62" s="37" t="s">
        <v>163</v>
      </c>
      <c r="C62" s="33"/>
      <c r="D62" s="34"/>
      <c r="E62" s="34"/>
      <c r="F62" s="285"/>
      <c r="G62" s="39"/>
    </row>
    <row r="63" spans="1:7" s="26" customFormat="1" ht="12" customHeight="1" thickBot="1">
      <c r="A63" s="43" t="s">
        <v>164</v>
      </c>
      <c r="B63" s="22" t="s">
        <v>165</v>
      </c>
      <c r="C63" s="23">
        <f>+C6+C13+C20+C27+C35+C47+C53+C58</f>
        <v>531554414</v>
      </c>
      <c r="D63" s="24">
        <f>+D6+D13+D20+D27+D35+D47+D53+D58</f>
        <v>330120327</v>
      </c>
      <c r="E63" s="24">
        <f>+E6+E13+E20+E27+E35+E47+E53+E58</f>
        <v>108825731</v>
      </c>
      <c r="F63" s="24">
        <f>+F6+F13+F20+F27+F35+F47+F53+F58</f>
        <v>9672060</v>
      </c>
      <c r="G63" s="23">
        <f>+G6+G13+G20+G27+G35+G47+G53+G58</f>
        <v>980172532</v>
      </c>
    </row>
    <row r="64" spans="1:7" s="26" customFormat="1" ht="12" customHeight="1" thickBot="1">
      <c r="A64" s="44" t="s">
        <v>166</v>
      </c>
      <c r="B64" s="38" t="s">
        <v>167</v>
      </c>
      <c r="C64" s="23">
        <f>SUM(C65:C67)</f>
        <v>0</v>
      </c>
      <c r="D64" s="24">
        <f>SUM(D65:D67)</f>
        <v>0</v>
      </c>
      <c r="E64" s="24"/>
      <c r="F64" s="24"/>
      <c r="G64" s="23">
        <f>SUM(G65:G67)</f>
        <v>0</v>
      </c>
    </row>
    <row r="65" spans="1:7" s="26" customFormat="1" ht="12" customHeight="1">
      <c r="A65" s="27" t="s">
        <v>168</v>
      </c>
      <c r="B65" s="28" t="s">
        <v>169</v>
      </c>
      <c r="C65" s="33"/>
      <c r="D65" s="34"/>
      <c r="E65" s="34"/>
      <c r="F65" s="285"/>
      <c r="G65" s="33"/>
    </row>
    <row r="66" spans="1:7" s="26" customFormat="1" ht="12" customHeight="1">
      <c r="A66" s="31" t="s">
        <v>170</v>
      </c>
      <c r="B66" s="32" t="s">
        <v>171</v>
      </c>
      <c r="C66" s="33"/>
      <c r="D66" s="34"/>
      <c r="E66" s="34"/>
      <c r="F66" s="285"/>
      <c r="G66" s="33"/>
    </row>
    <row r="67" spans="1:7" s="26" customFormat="1" ht="12" customHeight="1" thickBot="1">
      <c r="A67" s="36" t="s">
        <v>172</v>
      </c>
      <c r="B67" s="45" t="s">
        <v>173</v>
      </c>
      <c r="C67" s="33"/>
      <c r="D67" s="34"/>
      <c r="E67" s="34"/>
      <c r="F67" s="285"/>
      <c r="G67" s="33"/>
    </row>
    <row r="68" spans="1:7" s="26" customFormat="1" ht="12" customHeight="1" thickBot="1">
      <c r="A68" s="44" t="s">
        <v>174</v>
      </c>
      <c r="B68" s="38" t="s">
        <v>175</v>
      </c>
      <c r="C68" s="23">
        <f>SUM(C69:C72)</f>
        <v>0</v>
      </c>
      <c r="D68" s="24">
        <f>SUM(D69:D72)</f>
        <v>0</v>
      </c>
      <c r="E68" s="24"/>
      <c r="F68" s="24"/>
      <c r="G68" s="23">
        <f>SUM(G69:G72)</f>
        <v>0</v>
      </c>
    </row>
    <row r="69" spans="1:7" s="26" customFormat="1" ht="12" customHeight="1">
      <c r="A69" s="27" t="s">
        <v>176</v>
      </c>
      <c r="B69" s="28" t="s">
        <v>177</v>
      </c>
      <c r="C69" s="33"/>
      <c r="D69" s="34"/>
      <c r="E69" s="34"/>
      <c r="F69" s="285"/>
      <c r="G69" s="33"/>
    </row>
    <row r="70" spans="1:7" s="26" customFormat="1" ht="12" customHeight="1">
      <c r="A70" s="31" t="s">
        <v>178</v>
      </c>
      <c r="B70" s="32" t="s">
        <v>179</v>
      </c>
      <c r="C70" s="33"/>
      <c r="D70" s="34"/>
      <c r="E70" s="34"/>
      <c r="F70" s="285"/>
      <c r="G70" s="33"/>
    </row>
    <row r="71" spans="1:7" s="26" customFormat="1" ht="12" customHeight="1">
      <c r="A71" s="31" t="s">
        <v>180</v>
      </c>
      <c r="B71" s="32" t="s">
        <v>181</v>
      </c>
      <c r="C71" s="33"/>
      <c r="D71" s="34"/>
      <c r="E71" s="34"/>
      <c r="F71" s="285"/>
      <c r="G71" s="33"/>
    </row>
    <row r="72" spans="1:7" s="26" customFormat="1" ht="12" customHeight="1" thickBot="1">
      <c r="A72" s="36" t="s">
        <v>182</v>
      </c>
      <c r="B72" s="37" t="s">
        <v>183</v>
      </c>
      <c r="C72" s="33"/>
      <c r="D72" s="34"/>
      <c r="E72" s="34"/>
      <c r="F72" s="285"/>
      <c r="G72" s="33"/>
    </row>
    <row r="73" spans="1:7" s="26" customFormat="1" ht="12" customHeight="1" thickBot="1">
      <c r="A73" s="44" t="s">
        <v>184</v>
      </c>
      <c r="B73" s="38" t="s">
        <v>185</v>
      </c>
      <c r="C73" s="23">
        <f>SUM(C74:C75)</f>
        <v>78653885</v>
      </c>
      <c r="D73" s="24">
        <f>SUM(D74:D75)</f>
        <v>211462293</v>
      </c>
      <c r="E73" s="24">
        <f>SUM(E74:E75)</f>
        <v>0</v>
      </c>
      <c r="F73" s="24">
        <f>SUM(F74:F75)</f>
        <v>0</v>
      </c>
      <c r="G73" s="23">
        <f>SUM(G74:G75)</f>
        <v>290116178</v>
      </c>
    </row>
    <row r="74" spans="1:7" s="26" customFormat="1" ht="12" customHeight="1">
      <c r="A74" s="46" t="s">
        <v>186</v>
      </c>
      <c r="B74" s="47" t="s">
        <v>187</v>
      </c>
      <c r="C74" s="48">
        <v>78653885</v>
      </c>
      <c r="D74" s="48">
        <v>211462293</v>
      </c>
      <c r="E74" s="48"/>
      <c r="F74" s="48"/>
      <c r="G74" s="49">
        <f>C74+D74+E74+F74</f>
        <v>290116178</v>
      </c>
    </row>
    <row r="75" spans="1:7" s="26" customFormat="1" ht="12" customHeight="1" thickBot="1">
      <c r="A75" s="50" t="s">
        <v>188</v>
      </c>
      <c r="B75" s="51" t="s">
        <v>189</v>
      </c>
      <c r="C75" s="52"/>
      <c r="D75" s="52"/>
      <c r="E75" s="52"/>
      <c r="F75" s="52"/>
      <c r="G75" s="53">
        <f>C75+D75+E75+F75</f>
        <v>0</v>
      </c>
    </row>
    <row r="76" spans="1:7" s="26" customFormat="1" ht="12" customHeight="1" thickBot="1">
      <c r="A76" s="44" t="s">
        <v>190</v>
      </c>
      <c r="B76" s="38" t="s">
        <v>191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4"/>
      <c r="G76" s="23">
        <f>SUM(G77:G79)</f>
        <v>0</v>
      </c>
    </row>
    <row r="77" spans="1:7" s="26" customFormat="1" ht="12" customHeight="1">
      <c r="A77" s="27" t="s">
        <v>192</v>
      </c>
      <c r="B77" s="28" t="s">
        <v>193</v>
      </c>
      <c r="C77" s="33"/>
      <c r="D77" s="34"/>
      <c r="E77" s="34"/>
      <c r="F77" s="285"/>
      <c r="G77" s="33"/>
    </row>
    <row r="78" spans="1:7" s="26" customFormat="1" ht="12" customHeight="1">
      <c r="A78" s="31" t="s">
        <v>194</v>
      </c>
      <c r="B78" s="32" t="s">
        <v>195</v>
      </c>
      <c r="C78" s="33"/>
      <c r="D78" s="34"/>
      <c r="E78" s="34"/>
      <c r="F78" s="285"/>
      <c r="G78" s="33"/>
    </row>
    <row r="79" spans="1:7" s="26" customFormat="1" ht="12" customHeight="1" thickBot="1">
      <c r="A79" s="36" t="s">
        <v>196</v>
      </c>
      <c r="B79" s="37" t="s">
        <v>197</v>
      </c>
      <c r="C79" s="33"/>
      <c r="D79" s="34"/>
      <c r="E79" s="34"/>
      <c r="F79" s="285"/>
      <c r="G79" s="33"/>
    </row>
    <row r="80" spans="1:7" s="26" customFormat="1" ht="12" customHeight="1" thickBot="1">
      <c r="A80" s="44" t="s">
        <v>198</v>
      </c>
      <c r="B80" s="38" t="s">
        <v>199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4"/>
      <c r="G80" s="23">
        <f>SUM(G81:G84)</f>
        <v>0</v>
      </c>
    </row>
    <row r="81" spans="1:7" s="26" customFormat="1" ht="12" customHeight="1">
      <c r="A81" s="54" t="s">
        <v>200</v>
      </c>
      <c r="B81" s="28" t="s">
        <v>201</v>
      </c>
      <c r="C81" s="33"/>
      <c r="D81" s="34"/>
      <c r="E81" s="34"/>
      <c r="F81" s="285"/>
      <c r="G81" s="33"/>
    </row>
    <row r="82" spans="1:7" s="26" customFormat="1" ht="12" customHeight="1">
      <c r="A82" s="55" t="s">
        <v>202</v>
      </c>
      <c r="B82" s="32" t="s">
        <v>203</v>
      </c>
      <c r="C82" s="33"/>
      <c r="D82" s="34"/>
      <c r="E82" s="34"/>
      <c r="F82" s="285"/>
      <c r="G82" s="33"/>
    </row>
    <row r="83" spans="1:7" s="26" customFormat="1" ht="12" customHeight="1">
      <c r="A83" s="55" t="s">
        <v>204</v>
      </c>
      <c r="B83" s="32" t="s">
        <v>205</v>
      </c>
      <c r="C83" s="33"/>
      <c r="D83" s="34"/>
      <c r="E83" s="34"/>
      <c r="F83" s="285"/>
      <c r="G83" s="33"/>
    </row>
    <row r="84" spans="1:7" s="26" customFormat="1" ht="12" customHeight="1" thickBot="1">
      <c r="A84" s="56" t="s">
        <v>206</v>
      </c>
      <c r="B84" s="37" t="s">
        <v>207</v>
      </c>
      <c r="C84" s="33"/>
      <c r="D84" s="34"/>
      <c r="E84" s="34"/>
      <c r="F84" s="285"/>
      <c r="G84" s="33"/>
    </row>
    <row r="85" spans="1:7" s="26" customFormat="1" ht="12" customHeight="1" thickBot="1">
      <c r="A85" s="44" t="s">
        <v>208</v>
      </c>
      <c r="B85" s="38" t="s">
        <v>209</v>
      </c>
      <c r="C85" s="57"/>
      <c r="D85" s="58"/>
      <c r="E85" s="59"/>
      <c r="F85" s="289"/>
      <c r="G85" s="49">
        <f>C85+D85+E85</f>
        <v>0</v>
      </c>
    </row>
    <row r="86" spans="1:7" s="26" customFormat="1" ht="13.5" customHeight="1" thickBot="1">
      <c r="A86" s="44" t="s">
        <v>210</v>
      </c>
      <c r="B86" s="38" t="s">
        <v>211</v>
      </c>
      <c r="C86" s="57"/>
      <c r="D86" s="60"/>
      <c r="E86" s="60"/>
      <c r="F86" s="290"/>
      <c r="G86" s="61">
        <f>C86+D86+E86</f>
        <v>0</v>
      </c>
    </row>
    <row r="87" spans="1:7" s="26" customFormat="1" ht="15.75" customHeight="1" thickBot="1">
      <c r="A87" s="44" t="s">
        <v>212</v>
      </c>
      <c r="B87" s="62" t="s">
        <v>213</v>
      </c>
      <c r="C87" s="23">
        <f>+C64+C68+C73+C76+C80+C86+C85</f>
        <v>78653885</v>
      </c>
      <c r="D87" s="24">
        <f>+D64+D68+D73+D76+D80+D86+D85</f>
        <v>211462293</v>
      </c>
      <c r="E87" s="24">
        <f>+E64+E68+E73+E76+E80+E86+E85</f>
        <v>0</v>
      </c>
      <c r="F87" s="119">
        <f>+F64+F68+F73+F76+F80+F86+F85</f>
        <v>0</v>
      </c>
      <c r="G87" s="23">
        <f>+G64+G68+G73+G76+G80+G86+G85</f>
        <v>290116178</v>
      </c>
    </row>
    <row r="88" spans="1:7" s="26" customFormat="1" ht="25.5" customHeight="1" thickBot="1">
      <c r="A88" s="63" t="s">
        <v>214</v>
      </c>
      <c r="B88" s="64" t="s">
        <v>215</v>
      </c>
      <c r="C88" s="23">
        <f>+C63+C87</f>
        <v>610208299</v>
      </c>
      <c r="D88" s="24">
        <f>+D63+D87</f>
        <v>541582620</v>
      </c>
      <c r="E88" s="24">
        <f>+E63+E87</f>
        <v>108825731</v>
      </c>
      <c r="F88" s="24">
        <f>+F63+F87</f>
        <v>9672060</v>
      </c>
      <c r="G88" s="23">
        <f>+G63+G87</f>
        <v>1270288710</v>
      </c>
    </row>
    <row r="89" spans="1:3" s="26" customFormat="1" ht="83.25" customHeight="1">
      <c r="A89" s="65"/>
      <c r="B89" s="66"/>
      <c r="C89" s="67"/>
    </row>
    <row r="90" spans="1:7" ht="16.5" customHeight="1">
      <c r="A90" s="350" t="s">
        <v>216</v>
      </c>
      <c r="B90" s="350"/>
      <c r="C90" s="350"/>
      <c r="D90" s="350"/>
      <c r="E90" s="350"/>
      <c r="F90" s="350"/>
      <c r="G90" s="350"/>
    </row>
    <row r="91" spans="1:7" s="69" customFormat="1" ht="16.5" customHeight="1">
      <c r="A91" s="352" t="s">
        <v>217</v>
      </c>
      <c r="B91" s="352"/>
      <c r="C91" s="68"/>
      <c r="G91" s="68" t="str">
        <f>G2</f>
        <v>Forintban!</v>
      </c>
    </row>
    <row r="92" spans="1:7" ht="12.75" customHeight="1">
      <c r="A92" s="351" t="s">
        <v>41</v>
      </c>
      <c r="B92" s="346" t="s">
        <v>218</v>
      </c>
      <c r="C92" s="347" t="str">
        <f>+CONCATENATE(LEFT(ÖSSZEFÜGGÉSEK!A6,4),". évi")</f>
        <v>2017. évi</v>
      </c>
      <c r="D92" s="347"/>
      <c r="E92" s="347"/>
      <c r="F92" s="347"/>
      <c r="G92" s="347"/>
    </row>
    <row r="93" spans="1:7" ht="27.75">
      <c r="A93" s="351"/>
      <c r="B93" s="346"/>
      <c r="C93" s="14" t="s">
        <v>43</v>
      </c>
      <c r="D93" s="15" t="s">
        <v>219</v>
      </c>
      <c r="E93" s="15" t="s">
        <v>220</v>
      </c>
      <c r="F93" s="15" t="s">
        <v>491</v>
      </c>
      <c r="G93" s="16" t="str">
        <f>+CONCATENATE(LEFT(ÖSSZEFÜGGÉSEK!A6,4),".09.30.",CHAR(10),"Módosítás utáni")</f>
        <v>2017.09.30.
Módosítás utáni</v>
      </c>
    </row>
    <row r="94" spans="1:7" s="20" customFormat="1" ht="12" customHeight="1" thickBot="1">
      <c r="A94" s="70" t="s">
        <v>46</v>
      </c>
      <c r="B94" s="71" t="s">
        <v>47</v>
      </c>
      <c r="C94" s="71" t="s">
        <v>48</v>
      </c>
      <c r="D94" s="71" t="s">
        <v>49</v>
      </c>
      <c r="E94" s="71" t="s">
        <v>221</v>
      </c>
      <c r="F94" s="291" t="s">
        <v>492</v>
      </c>
      <c r="G94" s="72" t="s">
        <v>222</v>
      </c>
    </row>
    <row r="95" spans="1:7" ht="12" customHeight="1" thickBot="1">
      <c r="A95" s="73" t="s">
        <v>50</v>
      </c>
      <c r="B95" s="74" t="s">
        <v>223</v>
      </c>
      <c r="C95" s="75">
        <f>C96+C97+C98+C99+C100+C113</f>
        <v>559117951</v>
      </c>
      <c r="D95" s="76">
        <f>D96+D97+D98+D99+D100+D113</f>
        <v>541582620</v>
      </c>
      <c r="E95" s="76">
        <f>E96+E97+E98+E99+E100+E113</f>
        <v>10473377</v>
      </c>
      <c r="F95" s="24">
        <f>F96+F97+F98+F99+F100+F113</f>
        <v>9348061</v>
      </c>
      <c r="G95" s="23">
        <f>G96+G97+G98+G99+G100+G113</f>
        <v>1120522009</v>
      </c>
    </row>
    <row r="96" spans="1:7" ht="12" customHeight="1">
      <c r="A96" s="46" t="s">
        <v>52</v>
      </c>
      <c r="B96" s="77" t="s">
        <v>224</v>
      </c>
      <c r="C96" s="78">
        <v>272532270</v>
      </c>
      <c r="D96" s="79">
        <v>217186303</v>
      </c>
      <c r="E96" s="48">
        <v>8808383</v>
      </c>
      <c r="F96" s="48">
        <v>4105701</v>
      </c>
      <c r="G96" s="49">
        <f>C96+D96+E96+F96</f>
        <v>502632657</v>
      </c>
    </row>
    <row r="97" spans="1:7" ht="12" customHeight="1">
      <c r="A97" s="31" t="s">
        <v>54</v>
      </c>
      <c r="B97" s="80" t="s">
        <v>225</v>
      </c>
      <c r="C97" s="33">
        <v>55866679</v>
      </c>
      <c r="D97" s="81">
        <v>24194678</v>
      </c>
      <c r="E97" s="34">
        <v>1843091</v>
      </c>
      <c r="F97" s="34">
        <v>903569</v>
      </c>
      <c r="G97" s="82">
        <f>C97+D97+E97+F97</f>
        <v>82808017</v>
      </c>
    </row>
    <row r="98" spans="1:7" ht="12" customHeight="1">
      <c r="A98" s="31" t="s">
        <v>56</v>
      </c>
      <c r="B98" s="80" t="s">
        <v>226</v>
      </c>
      <c r="C98" s="39">
        <v>183799002</v>
      </c>
      <c r="D98" s="81">
        <v>45210704</v>
      </c>
      <c r="E98" s="34">
        <v>-1015523</v>
      </c>
      <c r="F98" s="34">
        <v>2325514</v>
      </c>
      <c r="G98" s="82">
        <f aca="true" t="shared" si="4" ref="G98:G112">C98+D98+E98+F98</f>
        <v>230319697</v>
      </c>
    </row>
    <row r="99" spans="1:7" ht="12" customHeight="1">
      <c r="A99" s="31" t="s">
        <v>58</v>
      </c>
      <c r="B99" s="83" t="s">
        <v>227</v>
      </c>
      <c r="C99" s="39">
        <v>18800000</v>
      </c>
      <c r="D99" s="81"/>
      <c r="E99" s="34"/>
      <c r="F99" s="34"/>
      <c r="G99" s="82">
        <f t="shared" si="4"/>
        <v>18800000</v>
      </c>
    </row>
    <row r="100" spans="1:7" ht="12" customHeight="1">
      <c r="A100" s="31" t="s">
        <v>228</v>
      </c>
      <c r="B100" s="84" t="s">
        <v>229</v>
      </c>
      <c r="C100" s="39">
        <v>8120000</v>
      </c>
      <c r="D100" s="81">
        <v>-600000</v>
      </c>
      <c r="E100" s="34">
        <v>600000</v>
      </c>
      <c r="F100" s="34"/>
      <c r="G100" s="82">
        <f t="shared" si="4"/>
        <v>8120000</v>
      </c>
    </row>
    <row r="101" spans="1:7" ht="12" customHeight="1">
      <c r="A101" s="31" t="s">
        <v>62</v>
      </c>
      <c r="B101" s="80" t="s">
        <v>230</v>
      </c>
      <c r="C101" s="39"/>
      <c r="D101" s="81"/>
      <c r="E101" s="34"/>
      <c r="F101" s="34"/>
      <c r="G101" s="82">
        <f t="shared" si="4"/>
        <v>0</v>
      </c>
    </row>
    <row r="102" spans="1:7" ht="12" customHeight="1">
      <c r="A102" s="31" t="s">
        <v>231</v>
      </c>
      <c r="B102" s="85" t="s">
        <v>232</v>
      </c>
      <c r="C102" s="39"/>
      <c r="D102" s="81"/>
      <c r="E102" s="34"/>
      <c r="F102" s="34"/>
      <c r="G102" s="82">
        <f t="shared" si="4"/>
        <v>0</v>
      </c>
    </row>
    <row r="103" spans="1:7" ht="12" customHeight="1">
      <c r="A103" s="31" t="s">
        <v>233</v>
      </c>
      <c r="B103" s="85" t="s">
        <v>234</v>
      </c>
      <c r="C103" s="39">
        <v>3000000</v>
      </c>
      <c r="D103" s="81"/>
      <c r="E103" s="34"/>
      <c r="F103" s="34"/>
      <c r="G103" s="82">
        <f t="shared" si="4"/>
        <v>3000000</v>
      </c>
    </row>
    <row r="104" spans="1:7" ht="12" customHeight="1">
      <c r="A104" s="31" t="s">
        <v>235</v>
      </c>
      <c r="B104" s="86" t="s">
        <v>236</v>
      </c>
      <c r="C104" s="39"/>
      <c r="D104" s="81"/>
      <c r="E104" s="34"/>
      <c r="F104" s="34"/>
      <c r="G104" s="82">
        <f t="shared" si="4"/>
        <v>0</v>
      </c>
    </row>
    <row r="105" spans="1:7" ht="18.75" customHeight="1">
      <c r="A105" s="31" t="s">
        <v>237</v>
      </c>
      <c r="B105" s="87" t="s">
        <v>238</v>
      </c>
      <c r="C105" s="39"/>
      <c r="D105" s="81"/>
      <c r="E105" s="34"/>
      <c r="F105" s="34"/>
      <c r="G105" s="82">
        <f t="shared" si="4"/>
        <v>0</v>
      </c>
    </row>
    <row r="106" spans="1:7" ht="19.5" customHeight="1">
      <c r="A106" s="31" t="s">
        <v>239</v>
      </c>
      <c r="B106" s="87" t="s">
        <v>240</v>
      </c>
      <c r="C106" s="39"/>
      <c r="D106" s="81"/>
      <c r="E106" s="34"/>
      <c r="F106" s="34"/>
      <c r="G106" s="82">
        <f t="shared" si="4"/>
        <v>0</v>
      </c>
    </row>
    <row r="107" spans="1:7" ht="12" customHeight="1">
      <c r="A107" s="31" t="s">
        <v>241</v>
      </c>
      <c r="B107" s="86" t="s">
        <v>242</v>
      </c>
      <c r="C107" s="39">
        <v>5120000</v>
      </c>
      <c r="D107" s="81"/>
      <c r="E107" s="34"/>
      <c r="F107" s="34"/>
      <c r="G107" s="82">
        <f t="shared" si="4"/>
        <v>5120000</v>
      </c>
    </row>
    <row r="108" spans="1:7" ht="12" customHeight="1">
      <c r="A108" s="31" t="s">
        <v>243</v>
      </c>
      <c r="B108" s="86" t="s">
        <v>244</v>
      </c>
      <c r="C108" s="39"/>
      <c r="D108" s="81"/>
      <c r="E108" s="34"/>
      <c r="F108" s="34"/>
      <c r="G108" s="82">
        <f t="shared" si="4"/>
        <v>0</v>
      </c>
    </row>
    <row r="109" spans="1:7" ht="23.25" customHeight="1">
      <c r="A109" s="31" t="s">
        <v>245</v>
      </c>
      <c r="B109" s="87" t="s">
        <v>246</v>
      </c>
      <c r="C109" s="39"/>
      <c r="D109" s="81"/>
      <c r="E109" s="34"/>
      <c r="F109" s="34"/>
      <c r="G109" s="82">
        <f t="shared" si="4"/>
        <v>0</v>
      </c>
    </row>
    <row r="110" spans="1:7" ht="12" customHeight="1">
      <c r="A110" s="88" t="s">
        <v>247</v>
      </c>
      <c r="B110" s="85" t="s">
        <v>248</v>
      </c>
      <c r="C110" s="39"/>
      <c r="D110" s="81"/>
      <c r="E110" s="34"/>
      <c r="F110" s="34"/>
      <c r="G110" s="82">
        <f t="shared" si="4"/>
        <v>0</v>
      </c>
    </row>
    <row r="111" spans="1:7" ht="12" customHeight="1">
      <c r="A111" s="31" t="s">
        <v>249</v>
      </c>
      <c r="B111" s="85" t="s">
        <v>250</v>
      </c>
      <c r="C111" s="39"/>
      <c r="D111" s="81"/>
      <c r="E111" s="34"/>
      <c r="F111" s="34"/>
      <c r="G111" s="82">
        <f t="shared" si="4"/>
        <v>0</v>
      </c>
    </row>
    <row r="112" spans="1:7" ht="21" customHeight="1">
      <c r="A112" s="36" t="s">
        <v>251</v>
      </c>
      <c r="B112" s="85" t="s">
        <v>252</v>
      </c>
      <c r="C112" s="39"/>
      <c r="D112" s="81">
        <v>-600000</v>
      </c>
      <c r="E112" s="34">
        <v>600000</v>
      </c>
      <c r="F112" s="34"/>
      <c r="G112" s="82">
        <f t="shared" si="4"/>
        <v>0</v>
      </c>
    </row>
    <row r="113" spans="1:7" ht="12" customHeight="1">
      <c r="A113" s="31" t="s">
        <v>253</v>
      </c>
      <c r="B113" s="83" t="s">
        <v>254</v>
      </c>
      <c r="C113" s="33">
        <f>SUM(C114:C115)</f>
        <v>20000000</v>
      </c>
      <c r="D113" s="81">
        <f>SUM(D114:D115)</f>
        <v>255590935</v>
      </c>
      <c r="E113" s="81">
        <f>SUM(E114:E115)</f>
        <v>237426</v>
      </c>
      <c r="F113" s="81">
        <f>SUM(F114:F115)</f>
        <v>2013277</v>
      </c>
      <c r="G113" s="81">
        <f>SUM(G114:G115)</f>
        <v>277841638</v>
      </c>
    </row>
    <row r="114" spans="1:7" ht="12" customHeight="1">
      <c r="A114" s="31" t="s">
        <v>255</v>
      </c>
      <c r="B114" s="80" t="s">
        <v>256</v>
      </c>
      <c r="C114" s="33">
        <v>20000000</v>
      </c>
      <c r="D114" s="81">
        <v>255590935</v>
      </c>
      <c r="E114" s="34">
        <v>237426</v>
      </c>
      <c r="F114" s="34">
        <v>2013277</v>
      </c>
      <c r="G114" s="82">
        <f>C114+D114+E114+F114</f>
        <v>277841638</v>
      </c>
    </row>
    <row r="115" spans="1:7" ht="12" customHeight="1" thickBot="1">
      <c r="A115" s="50" t="s">
        <v>257</v>
      </c>
      <c r="B115" s="89" t="s">
        <v>258</v>
      </c>
      <c r="C115" s="90"/>
      <c r="D115" s="91"/>
      <c r="E115" s="52"/>
      <c r="F115" s="52"/>
      <c r="G115" s="53">
        <f>C115+D115+E115+E115</f>
        <v>0</v>
      </c>
    </row>
    <row r="116" spans="1:7" ht="12" customHeight="1" thickBot="1">
      <c r="A116" s="92" t="s">
        <v>64</v>
      </c>
      <c r="B116" s="93" t="s">
        <v>259</v>
      </c>
      <c r="C116" s="94">
        <f>+C117+C119+C121</f>
        <v>35941000</v>
      </c>
      <c r="D116" s="24">
        <f>+D117+D119+D121</f>
        <v>0</v>
      </c>
      <c r="E116" s="24">
        <f>+E117+E119+E121</f>
        <v>97852354</v>
      </c>
      <c r="F116" s="24">
        <f>+F117+F119+F121</f>
        <v>323999</v>
      </c>
      <c r="G116" s="23">
        <f>+G117+G119+G121</f>
        <v>134117353</v>
      </c>
    </row>
    <row r="117" spans="1:7" ht="12" customHeight="1">
      <c r="A117" s="27" t="s">
        <v>66</v>
      </c>
      <c r="B117" s="80" t="s">
        <v>260</v>
      </c>
      <c r="C117" s="29">
        <v>29671000</v>
      </c>
      <c r="D117" s="95"/>
      <c r="E117" s="95">
        <v>3557412</v>
      </c>
      <c r="F117" s="285">
        <v>323999</v>
      </c>
      <c r="G117" s="49">
        <f>C117+D117+E117+F117</f>
        <v>33552411</v>
      </c>
    </row>
    <row r="118" spans="1:7" ht="12" customHeight="1">
      <c r="A118" s="27" t="s">
        <v>68</v>
      </c>
      <c r="B118" s="96" t="s">
        <v>261</v>
      </c>
      <c r="C118" s="29"/>
      <c r="D118" s="95"/>
      <c r="E118" s="95">
        <v>3150000</v>
      </c>
      <c r="F118" s="285"/>
      <c r="G118" s="82">
        <f>C118+D118+E118+F118</f>
        <v>3150000</v>
      </c>
    </row>
    <row r="119" spans="1:7" ht="12" customHeight="1">
      <c r="A119" s="27" t="s">
        <v>70</v>
      </c>
      <c r="B119" s="96" t="s">
        <v>262</v>
      </c>
      <c r="C119" s="33">
        <v>6270000</v>
      </c>
      <c r="D119" s="97"/>
      <c r="E119" s="97">
        <v>94294942</v>
      </c>
      <c r="F119" s="293"/>
      <c r="G119" s="82">
        <f aca="true" t="shared" si="5" ref="G119:G129">C119+D119+E119+F119</f>
        <v>100564942</v>
      </c>
    </row>
    <row r="120" spans="1:7" ht="12" customHeight="1">
      <c r="A120" s="27" t="s">
        <v>72</v>
      </c>
      <c r="B120" s="96" t="s">
        <v>263</v>
      </c>
      <c r="C120" s="98"/>
      <c r="D120" s="97"/>
      <c r="E120" s="97">
        <v>94294942</v>
      </c>
      <c r="F120" s="293"/>
      <c r="G120" s="82">
        <f t="shared" si="5"/>
        <v>94294942</v>
      </c>
    </row>
    <row r="121" spans="1:7" ht="12" customHeight="1">
      <c r="A121" s="27" t="s">
        <v>74</v>
      </c>
      <c r="B121" s="37" t="s">
        <v>264</v>
      </c>
      <c r="C121" s="98"/>
      <c r="D121" s="97"/>
      <c r="E121" s="97"/>
      <c r="F121" s="293"/>
      <c r="G121" s="82">
        <f t="shared" si="5"/>
        <v>0</v>
      </c>
    </row>
    <row r="122" spans="1:7" ht="12" customHeight="1">
      <c r="A122" s="27" t="s">
        <v>76</v>
      </c>
      <c r="B122" s="35" t="s">
        <v>265</v>
      </c>
      <c r="C122" s="98"/>
      <c r="D122" s="97"/>
      <c r="E122" s="97"/>
      <c r="F122" s="293"/>
      <c r="G122" s="82">
        <f t="shared" si="5"/>
        <v>0</v>
      </c>
    </row>
    <row r="123" spans="1:7" ht="18" customHeight="1">
      <c r="A123" s="27" t="s">
        <v>266</v>
      </c>
      <c r="B123" s="99" t="s">
        <v>267</v>
      </c>
      <c r="C123" s="98"/>
      <c r="D123" s="97"/>
      <c r="E123" s="97"/>
      <c r="F123" s="293"/>
      <c r="G123" s="82">
        <f t="shared" si="5"/>
        <v>0</v>
      </c>
    </row>
    <row r="124" spans="1:7" ht="22.5">
      <c r="A124" s="27" t="s">
        <v>268</v>
      </c>
      <c r="B124" s="87" t="s">
        <v>240</v>
      </c>
      <c r="C124" s="98"/>
      <c r="D124" s="97"/>
      <c r="E124" s="97"/>
      <c r="F124" s="293"/>
      <c r="G124" s="82">
        <f t="shared" si="5"/>
        <v>0</v>
      </c>
    </row>
    <row r="125" spans="1:7" ht="12" customHeight="1">
      <c r="A125" s="27" t="s">
        <v>269</v>
      </c>
      <c r="B125" s="87" t="s">
        <v>270</v>
      </c>
      <c r="C125" s="98"/>
      <c r="D125" s="97"/>
      <c r="E125" s="97"/>
      <c r="F125" s="293"/>
      <c r="G125" s="82">
        <f t="shared" si="5"/>
        <v>0</v>
      </c>
    </row>
    <row r="126" spans="1:7" ht="12" customHeight="1">
      <c r="A126" s="27" t="s">
        <v>271</v>
      </c>
      <c r="B126" s="87" t="s">
        <v>272</v>
      </c>
      <c r="C126" s="98"/>
      <c r="D126" s="97"/>
      <c r="E126" s="97"/>
      <c r="F126" s="293"/>
      <c r="G126" s="82">
        <f t="shared" si="5"/>
        <v>0</v>
      </c>
    </row>
    <row r="127" spans="1:7" ht="18" customHeight="1">
      <c r="A127" s="27" t="s">
        <v>273</v>
      </c>
      <c r="B127" s="87" t="s">
        <v>246</v>
      </c>
      <c r="C127" s="98"/>
      <c r="D127" s="97"/>
      <c r="E127" s="97"/>
      <c r="F127" s="293"/>
      <c r="G127" s="82">
        <f t="shared" si="5"/>
        <v>0</v>
      </c>
    </row>
    <row r="128" spans="1:7" ht="12" customHeight="1">
      <c r="A128" s="27" t="s">
        <v>274</v>
      </c>
      <c r="B128" s="87" t="s">
        <v>275</v>
      </c>
      <c r="C128" s="98"/>
      <c r="D128" s="97"/>
      <c r="E128" s="97"/>
      <c r="F128" s="293"/>
      <c r="G128" s="82">
        <f t="shared" si="5"/>
        <v>0</v>
      </c>
    </row>
    <row r="129" spans="1:7" ht="23.25" thickBot="1">
      <c r="A129" s="88" t="s">
        <v>276</v>
      </c>
      <c r="B129" s="87" t="s">
        <v>277</v>
      </c>
      <c r="C129" s="100"/>
      <c r="D129" s="101"/>
      <c r="E129" s="101"/>
      <c r="F129" s="294"/>
      <c r="G129" s="82">
        <f t="shared" si="5"/>
        <v>0</v>
      </c>
    </row>
    <row r="130" spans="1:7" ht="12" customHeight="1" thickBot="1">
      <c r="A130" s="21" t="s">
        <v>78</v>
      </c>
      <c r="B130" s="22" t="s">
        <v>278</v>
      </c>
      <c r="C130" s="23">
        <f>+C95+C116</f>
        <v>595058951</v>
      </c>
      <c r="D130" s="102">
        <f>+D95+D116</f>
        <v>541582620</v>
      </c>
      <c r="E130" s="102">
        <f>+E95+E116</f>
        <v>108325731</v>
      </c>
      <c r="F130" s="24">
        <f>+F95+F116</f>
        <v>9672060</v>
      </c>
      <c r="G130" s="23">
        <f>+G95+G116</f>
        <v>1254639362</v>
      </c>
    </row>
    <row r="131" spans="1:7" ht="12" customHeight="1" thickBot="1">
      <c r="A131" s="21" t="s">
        <v>279</v>
      </c>
      <c r="B131" s="22" t="s">
        <v>280</v>
      </c>
      <c r="C131" s="23">
        <f>+C132+C133+C134</f>
        <v>0</v>
      </c>
      <c r="D131" s="102">
        <f>+D132+D133+D134</f>
        <v>0</v>
      </c>
      <c r="E131" s="102"/>
      <c r="F131" s="24"/>
      <c r="G131" s="23">
        <f>+G132+G133+G134</f>
        <v>0</v>
      </c>
    </row>
    <row r="132" spans="1:7" ht="12" customHeight="1">
      <c r="A132" s="27" t="s">
        <v>94</v>
      </c>
      <c r="B132" s="96" t="s">
        <v>281</v>
      </c>
      <c r="C132" s="98"/>
      <c r="D132" s="97"/>
      <c r="E132" s="97"/>
      <c r="F132" s="293"/>
      <c r="G132" s="82">
        <f>C132+D132+E132</f>
        <v>0</v>
      </c>
    </row>
    <row r="133" spans="1:7" ht="12" customHeight="1">
      <c r="A133" s="27" t="s">
        <v>96</v>
      </c>
      <c r="B133" s="96" t="s">
        <v>282</v>
      </c>
      <c r="C133" s="98"/>
      <c r="D133" s="97"/>
      <c r="E133" s="97"/>
      <c r="F133" s="293"/>
      <c r="G133" s="82">
        <f>C133+D133+E133</f>
        <v>0</v>
      </c>
    </row>
    <row r="134" spans="1:7" ht="12" customHeight="1" thickBot="1">
      <c r="A134" s="88" t="s">
        <v>98</v>
      </c>
      <c r="B134" s="96" t="s">
        <v>283</v>
      </c>
      <c r="C134" s="98"/>
      <c r="D134" s="97"/>
      <c r="E134" s="97"/>
      <c r="F134" s="293"/>
      <c r="G134" s="82">
        <f>C134+D134+E134</f>
        <v>0</v>
      </c>
    </row>
    <row r="135" spans="1:7" ht="12" customHeight="1" thickBot="1">
      <c r="A135" s="21" t="s">
        <v>108</v>
      </c>
      <c r="B135" s="22" t="s">
        <v>284</v>
      </c>
      <c r="C135" s="23">
        <f>SUM(C136:C141)</f>
        <v>0</v>
      </c>
      <c r="D135" s="102">
        <f>SUM(D136:D141)</f>
        <v>0</v>
      </c>
      <c r="E135" s="102">
        <f>SUM(E136:E141)</f>
        <v>0</v>
      </c>
      <c r="F135" s="24"/>
      <c r="G135" s="23">
        <f>SUM(G136:G141)</f>
        <v>0</v>
      </c>
    </row>
    <row r="136" spans="1:7" ht="12" customHeight="1">
      <c r="A136" s="27" t="s">
        <v>110</v>
      </c>
      <c r="B136" s="103" t="s">
        <v>285</v>
      </c>
      <c r="C136" s="98"/>
      <c r="D136" s="97"/>
      <c r="E136" s="97"/>
      <c r="F136" s="293"/>
      <c r="G136" s="82">
        <f aca="true" t="shared" si="6" ref="G136:G141">C136+D136+E136</f>
        <v>0</v>
      </c>
    </row>
    <row r="137" spans="1:7" ht="12" customHeight="1">
      <c r="A137" s="27" t="s">
        <v>112</v>
      </c>
      <c r="B137" s="103" t="s">
        <v>286</v>
      </c>
      <c r="C137" s="98"/>
      <c r="D137" s="97"/>
      <c r="E137" s="97"/>
      <c r="F137" s="293"/>
      <c r="G137" s="82">
        <f t="shared" si="6"/>
        <v>0</v>
      </c>
    </row>
    <row r="138" spans="1:7" ht="12" customHeight="1">
      <c r="A138" s="27" t="s">
        <v>114</v>
      </c>
      <c r="B138" s="103" t="s">
        <v>287</v>
      </c>
      <c r="C138" s="98"/>
      <c r="D138" s="97"/>
      <c r="E138" s="97"/>
      <c r="F138" s="293"/>
      <c r="G138" s="82">
        <f t="shared" si="6"/>
        <v>0</v>
      </c>
    </row>
    <row r="139" spans="1:7" ht="12" customHeight="1">
      <c r="A139" s="27" t="s">
        <v>116</v>
      </c>
      <c r="B139" s="103" t="s">
        <v>288</v>
      </c>
      <c r="C139" s="98"/>
      <c r="D139" s="97"/>
      <c r="E139" s="97"/>
      <c r="F139" s="293"/>
      <c r="G139" s="82">
        <f t="shared" si="6"/>
        <v>0</v>
      </c>
    </row>
    <row r="140" spans="1:7" ht="12" customHeight="1">
      <c r="A140" s="27" t="s">
        <v>118</v>
      </c>
      <c r="B140" s="103" t="s">
        <v>289</v>
      </c>
      <c r="C140" s="98"/>
      <c r="D140" s="97"/>
      <c r="E140" s="97"/>
      <c r="F140" s="293"/>
      <c r="G140" s="82">
        <f t="shared" si="6"/>
        <v>0</v>
      </c>
    </row>
    <row r="141" spans="1:7" ht="12" customHeight="1" thickBot="1">
      <c r="A141" s="88" t="s">
        <v>120</v>
      </c>
      <c r="B141" s="103" t="s">
        <v>290</v>
      </c>
      <c r="C141" s="98"/>
      <c r="D141" s="97"/>
      <c r="E141" s="97"/>
      <c r="F141" s="293"/>
      <c r="G141" s="82">
        <f t="shared" si="6"/>
        <v>0</v>
      </c>
    </row>
    <row r="142" spans="1:7" ht="12" customHeight="1" thickBot="1">
      <c r="A142" s="21" t="s">
        <v>132</v>
      </c>
      <c r="B142" s="22" t="s">
        <v>291</v>
      </c>
      <c r="C142" s="23">
        <f>+C143+C144+C145+C146</f>
        <v>15149348</v>
      </c>
      <c r="D142" s="102">
        <f>+D143+D144+D145+D146</f>
        <v>0</v>
      </c>
      <c r="E142" s="102">
        <f>+E143+E144+E145+E146</f>
        <v>0</v>
      </c>
      <c r="F142" s="24"/>
      <c r="G142" s="23">
        <f>+G143+G144+G145+G146</f>
        <v>15149348</v>
      </c>
    </row>
    <row r="143" spans="1:7" ht="12" customHeight="1">
      <c r="A143" s="27" t="s">
        <v>134</v>
      </c>
      <c r="B143" s="103" t="s">
        <v>292</v>
      </c>
      <c r="C143" s="98"/>
      <c r="D143" s="97"/>
      <c r="E143" s="97"/>
      <c r="F143" s="293"/>
      <c r="G143" s="82">
        <f>C143+D143+E143</f>
        <v>0</v>
      </c>
    </row>
    <row r="144" spans="1:7" ht="12" customHeight="1">
      <c r="A144" s="27" t="s">
        <v>136</v>
      </c>
      <c r="B144" s="103" t="s">
        <v>293</v>
      </c>
      <c r="C144" s="98">
        <v>15149348</v>
      </c>
      <c r="D144" s="97"/>
      <c r="E144" s="97"/>
      <c r="F144" s="293"/>
      <c r="G144" s="82">
        <f>C144+D144+E144+F144</f>
        <v>15149348</v>
      </c>
    </row>
    <row r="145" spans="1:7" ht="12" customHeight="1">
      <c r="A145" s="27" t="s">
        <v>138</v>
      </c>
      <c r="B145" s="103" t="s">
        <v>294</v>
      </c>
      <c r="C145" s="98"/>
      <c r="D145" s="97"/>
      <c r="E145" s="97"/>
      <c r="F145" s="293"/>
      <c r="G145" s="82">
        <f>C145+D145+E145</f>
        <v>0</v>
      </c>
    </row>
    <row r="146" spans="1:7" ht="12" customHeight="1" thickBot="1">
      <c r="A146" s="88" t="s">
        <v>140</v>
      </c>
      <c r="B146" s="104" t="s">
        <v>295</v>
      </c>
      <c r="C146" s="98"/>
      <c r="D146" s="97"/>
      <c r="E146" s="97"/>
      <c r="F146" s="293"/>
      <c r="G146" s="82">
        <f>C146+D146+E146</f>
        <v>0</v>
      </c>
    </row>
    <row r="147" spans="1:7" ht="12" customHeight="1" thickBot="1">
      <c r="A147" s="21" t="s">
        <v>296</v>
      </c>
      <c r="B147" s="22" t="s">
        <v>297</v>
      </c>
      <c r="C147" s="105">
        <f>SUM(C148:C152)</f>
        <v>0</v>
      </c>
      <c r="D147" s="106">
        <f>SUM(D148:D152)</f>
        <v>0</v>
      </c>
      <c r="E147" s="106">
        <f>SUM(E148:E152)</f>
        <v>0</v>
      </c>
      <c r="F147" s="303"/>
      <c r="G147" s="105">
        <f>SUM(G148:G152)</f>
        <v>0</v>
      </c>
    </row>
    <row r="148" spans="1:7" ht="12" customHeight="1">
      <c r="A148" s="27" t="s">
        <v>146</v>
      </c>
      <c r="B148" s="103" t="s">
        <v>298</v>
      </c>
      <c r="C148" s="98"/>
      <c r="D148" s="97"/>
      <c r="E148" s="97"/>
      <c r="F148" s="293"/>
      <c r="G148" s="82">
        <f>C148+D148+E148</f>
        <v>0</v>
      </c>
    </row>
    <row r="149" spans="1:7" ht="12" customHeight="1">
      <c r="A149" s="27" t="s">
        <v>148</v>
      </c>
      <c r="B149" s="103" t="s">
        <v>299</v>
      </c>
      <c r="C149" s="98"/>
      <c r="D149" s="97"/>
      <c r="E149" s="97"/>
      <c r="F149" s="293"/>
      <c r="G149" s="82">
        <f>C149+D149+E149</f>
        <v>0</v>
      </c>
    </row>
    <row r="150" spans="1:7" ht="12" customHeight="1">
      <c r="A150" s="27" t="s">
        <v>150</v>
      </c>
      <c r="B150" s="103" t="s">
        <v>300</v>
      </c>
      <c r="C150" s="98"/>
      <c r="D150" s="97"/>
      <c r="E150" s="97"/>
      <c r="F150" s="293"/>
      <c r="G150" s="82">
        <f>C150+D150+E150</f>
        <v>0</v>
      </c>
    </row>
    <row r="151" spans="1:7" ht="19.5" customHeight="1">
      <c r="A151" s="27" t="s">
        <v>152</v>
      </c>
      <c r="B151" s="103" t="s">
        <v>301</v>
      </c>
      <c r="C151" s="98"/>
      <c r="D151" s="97"/>
      <c r="E151" s="97"/>
      <c r="F151" s="293"/>
      <c r="G151" s="82">
        <f>C151+D151+E151</f>
        <v>0</v>
      </c>
    </row>
    <row r="152" spans="1:7" ht="12" customHeight="1" thickBot="1">
      <c r="A152" s="27" t="s">
        <v>302</v>
      </c>
      <c r="B152" s="103" t="s">
        <v>303</v>
      </c>
      <c r="C152" s="98"/>
      <c r="D152" s="97"/>
      <c r="E152" s="97"/>
      <c r="F152" s="293"/>
      <c r="G152" s="82">
        <f>C152+D152+E152</f>
        <v>0</v>
      </c>
    </row>
    <row r="153" spans="1:7" ht="12" customHeight="1" thickBot="1">
      <c r="A153" s="21" t="s">
        <v>154</v>
      </c>
      <c r="B153" s="22" t="s">
        <v>304</v>
      </c>
      <c r="C153" s="107"/>
      <c r="D153" s="108"/>
      <c r="E153" s="108"/>
      <c r="F153" s="295"/>
      <c r="G153" s="109">
        <f>C153+D153</f>
        <v>0</v>
      </c>
    </row>
    <row r="154" spans="1:7" ht="12" customHeight="1" thickBot="1">
      <c r="A154" s="21" t="s">
        <v>305</v>
      </c>
      <c r="B154" s="22" t="s">
        <v>306</v>
      </c>
      <c r="C154" s="107"/>
      <c r="D154" s="108"/>
      <c r="E154" s="108"/>
      <c r="F154" s="299"/>
      <c r="G154" s="109">
        <f>C154+D154</f>
        <v>0</v>
      </c>
    </row>
    <row r="155" spans="1:10" ht="15" customHeight="1" thickBot="1">
      <c r="A155" s="21" t="s">
        <v>307</v>
      </c>
      <c r="B155" s="22" t="s">
        <v>308</v>
      </c>
      <c r="C155" s="110">
        <f>+C131+C135+C142+C147+C153+C154</f>
        <v>15149348</v>
      </c>
      <c r="D155" s="111">
        <f>+D131+D135+D142+D147+D153+D154</f>
        <v>0</v>
      </c>
      <c r="E155" s="111">
        <f>+E131+E135+E142+E147+E153+E154</f>
        <v>0</v>
      </c>
      <c r="F155" s="301"/>
      <c r="G155" s="110">
        <f>+G131+G135+G142+G147+G153+G154</f>
        <v>15149348</v>
      </c>
      <c r="H155" s="113"/>
      <c r="I155" s="113"/>
      <c r="J155" s="113"/>
    </row>
    <row r="156" spans="1:7" s="26" customFormat="1" ht="22.5" customHeight="1" thickBot="1">
      <c r="A156" s="114" t="s">
        <v>309</v>
      </c>
      <c r="B156" s="115" t="s">
        <v>310</v>
      </c>
      <c r="C156" s="110">
        <f>+C130+C155</f>
        <v>610208299</v>
      </c>
      <c r="D156" s="111">
        <f>+D130+D155</f>
        <v>541582620</v>
      </c>
      <c r="E156" s="111">
        <f>+E130+E155</f>
        <v>108325731</v>
      </c>
      <c r="F156" s="301">
        <f>+F130+F155</f>
        <v>9672060</v>
      </c>
      <c r="G156" s="110">
        <f>+G130+G155</f>
        <v>1269788710</v>
      </c>
    </row>
    <row r="157" ht="7.5" customHeight="1"/>
    <row r="158" spans="1:7" ht="15.75">
      <c r="A158" s="348" t="s">
        <v>311</v>
      </c>
      <c r="B158" s="348"/>
      <c r="C158" s="348"/>
      <c r="D158" s="348"/>
      <c r="E158" s="348"/>
      <c r="F158" s="348"/>
      <c r="G158" s="348"/>
    </row>
    <row r="159" spans="1:7" ht="15" customHeight="1">
      <c r="A159" s="349" t="s">
        <v>312</v>
      </c>
      <c r="B159" s="349"/>
      <c r="C159" s="116"/>
      <c r="G159" s="116" t="str">
        <f>G91</f>
        <v>Forintban!</v>
      </c>
    </row>
    <row r="160" spans="1:7" ht="25.5" customHeight="1">
      <c r="A160" s="21">
        <v>1</v>
      </c>
      <c r="B160" s="117" t="s">
        <v>313</v>
      </c>
      <c r="C160" s="118">
        <f>+C63-C130</f>
        <v>-63504537</v>
      </c>
      <c r="D160" s="24">
        <f>+D63-D130</f>
        <v>-211462293</v>
      </c>
      <c r="E160" s="24">
        <f>+E63-E130</f>
        <v>500000</v>
      </c>
      <c r="F160" s="24">
        <f>+F63-F130</f>
        <v>0</v>
      </c>
      <c r="G160" s="25">
        <f>+G63-G130</f>
        <v>-274466830</v>
      </c>
    </row>
    <row r="161" spans="1:7" ht="32.25" customHeight="1">
      <c r="A161" s="21" t="s">
        <v>64</v>
      </c>
      <c r="B161" s="117" t="s">
        <v>314</v>
      </c>
      <c r="C161" s="24">
        <f>+C87-C155</f>
        <v>63504537</v>
      </c>
      <c r="D161" s="24">
        <f>+D87-D155</f>
        <v>211462293</v>
      </c>
      <c r="E161" s="24">
        <f>+E87-E155</f>
        <v>0</v>
      </c>
      <c r="F161" s="24">
        <f>+F87-F155</f>
        <v>0</v>
      </c>
      <c r="G161" s="25">
        <f>+G87-G155</f>
        <v>274966830</v>
      </c>
    </row>
  </sheetData>
  <sheetProtection selectLockedCells="1" selectUnlockedCells="1"/>
  <mergeCells count="12">
    <mergeCell ref="A91:B91"/>
    <mergeCell ref="A92:A93"/>
    <mergeCell ref="B92:B93"/>
    <mergeCell ref="C92:G92"/>
    <mergeCell ref="A158:G158"/>
    <mergeCell ref="A159:B159"/>
    <mergeCell ref="A1:G1"/>
    <mergeCell ref="A2:B2"/>
    <mergeCell ref="A3:A4"/>
    <mergeCell ref="B3:B4"/>
    <mergeCell ref="C3:G3"/>
    <mergeCell ref="A90:G90"/>
  </mergeCells>
  <printOptions horizontalCentered="1"/>
  <pageMargins left="0.25" right="0.25" top="0.75" bottom="0.75" header="0.3" footer="0.3"/>
  <pageSetup horizontalDpi="300" verticalDpi="300" orientation="portrait" paperSize="9" scale="71" r:id="rId1"/>
  <headerFooter alignWithMargins="0">
    <oddHeader xml:space="preserve">&amp;C&amp;"Times New Roman CE,Félkövér"&amp;12Elek Város Önkormányzat
2017. ÉVI KÖLTSÉGVETÉS  KÖTELEZŐ FELADATAINAK ÖSSZEVONT MÓDOSÍTOTT MÉRLEGE&amp;R&amp;"Times New Roman CE,Félkövér dőlt"&amp;11 2. melléklet
 "1.2. melléklet" 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"/>
  <sheetViews>
    <sheetView zoomScale="99" zoomScaleNormal="99" zoomScalePageLayoutView="0" workbookViewId="0" topLeftCell="A127">
      <selection activeCell="G104" sqref="G104"/>
    </sheetView>
  </sheetViews>
  <sheetFormatPr defaultColWidth="12.875" defaultRowHeight="12.75"/>
  <cols>
    <col min="1" max="1" width="12.875" style="0" customWidth="1"/>
    <col min="2" max="2" width="59.625" style="0" customWidth="1"/>
    <col min="3" max="3" width="16.625" style="0" customWidth="1"/>
    <col min="4" max="4" width="14.625" style="0" customWidth="1"/>
    <col min="5" max="6" width="14.875" style="0" customWidth="1"/>
    <col min="7" max="7" width="16.00390625" style="0" customWidth="1"/>
  </cols>
  <sheetData>
    <row r="1" spans="1:7" ht="15.75">
      <c r="A1" s="350" t="s">
        <v>38</v>
      </c>
      <c r="B1" s="350"/>
      <c r="C1" s="350"/>
      <c r="D1" s="350"/>
      <c r="E1" s="350"/>
      <c r="F1" s="350"/>
      <c r="G1" s="350"/>
    </row>
    <row r="2" spans="1:7" ht="15.75">
      <c r="A2" s="349" t="s">
        <v>39</v>
      </c>
      <c r="B2" s="349"/>
      <c r="C2" s="12"/>
      <c r="D2" s="11"/>
      <c r="E2" s="11"/>
      <c r="F2" s="11"/>
      <c r="G2" s="12" t="s">
        <v>40</v>
      </c>
    </row>
    <row r="3" spans="1:7" ht="12.75" customHeight="1">
      <c r="A3" s="351" t="s">
        <v>41</v>
      </c>
      <c r="B3" s="346" t="s">
        <v>42</v>
      </c>
      <c r="C3" s="347" t="str">
        <f>+CONCATENATE(LEFT(ÖSSZEFÜGGÉSEK!A6,4),". évi")</f>
        <v>2017. évi</v>
      </c>
      <c r="D3" s="347"/>
      <c r="E3" s="347"/>
      <c r="F3" s="347"/>
      <c r="G3" s="347"/>
    </row>
    <row r="4" spans="1:7" ht="39.75">
      <c r="A4" s="351"/>
      <c r="B4" s="346"/>
      <c r="C4" s="14" t="s">
        <v>43</v>
      </c>
      <c r="D4" s="15" t="s">
        <v>44</v>
      </c>
      <c r="E4" s="15" t="s">
        <v>45</v>
      </c>
      <c r="F4" s="15" t="s">
        <v>491</v>
      </c>
      <c r="G4" s="16" t="str">
        <f>+CONCATENATE(LEFT(ÖSSZEFÜGGÉSEK!A6,4),".09.30.",CHAR(10),"Módosítás utáni")</f>
        <v>2017.09.30.
Módosítás utáni</v>
      </c>
    </row>
    <row r="5" spans="1:7" ht="13.5" thickBot="1">
      <c r="A5" s="17" t="s">
        <v>46</v>
      </c>
      <c r="B5" s="18" t="s">
        <v>47</v>
      </c>
      <c r="C5" s="18" t="s">
        <v>48</v>
      </c>
      <c r="D5" s="18" t="s">
        <v>49</v>
      </c>
      <c r="E5" s="71" t="s">
        <v>221</v>
      </c>
      <c r="F5" s="291" t="s">
        <v>492</v>
      </c>
      <c r="G5" s="19" t="s">
        <v>493</v>
      </c>
    </row>
    <row r="6" spans="1:7" ht="12.75" customHeight="1" thickBot="1">
      <c r="A6" s="21" t="s">
        <v>50</v>
      </c>
      <c r="B6" s="22" t="s">
        <v>51</v>
      </c>
      <c r="C6" s="23">
        <f>+C7+C8+C9+C10+C11+C12</f>
        <v>0</v>
      </c>
      <c r="D6" s="24">
        <f>+D7+D8+D9+D10+D11+D12</f>
        <v>0</v>
      </c>
      <c r="E6" s="24">
        <f>+E7+E8+E9+E10+E11+E12</f>
        <v>241556</v>
      </c>
      <c r="F6" s="24">
        <f>+F7+F8+F9+F10+F11+F12</f>
        <v>212467</v>
      </c>
      <c r="G6" s="23">
        <f>+G7+G8+G9+G10+G11+G12</f>
        <v>454023</v>
      </c>
    </row>
    <row r="7" spans="1:7" ht="12.75" customHeight="1">
      <c r="A7" s="27" t="s">
        <v>52</v>
      </c>
      <c r="B7" s="28" t="s">
        <v>53</v>
      </c>
      <c r="C7" s="29"/>
      <c r="D7" s="30"/>
      <c r="E7" s="30"/>
      <c r="F7" s="48"/>
      <c r="G7" s="49">
        <f>C7+D7+E7+F7</f>
        <v>0</v>
      </c>
    </row>
    <row r="8" spans="1:7" ht="12.75" customHeight="1">
      <c r="A8" s="31" t="s">
        <v>54</v>
      </c>
      <c r="B8" s="32" t="s">
        <v>55</v>
      </c>
      <c r="C8" s="33"/>
      <c r="D8" s="34"/>
      <c r="E8" s="34"/>
      <c r="F8" s="34"/>
      <c r="G8" s="82">
        <f>C8+D8+E8+F8</f>
        <v>0</v>
      </c>
    </row>
    <row r="9" spans="1:7" ht="12.75" customHeight="1">
      <c r="A9" s="31" t="s">
        <v>56</v>
      </c>
      <c r="B9" s="32" t="s">
        <v>57</v>
      </c>
      <c r="C9" s="33"/>
      <c r="D9" s="34"/>
      <c r="E9" s="34">
        <v>32191</v>
      </c>
      <c r="F9" s="34">
        <v>27733</v>
      </c>
      <c r="G9" s="82">
        <f>C9+D9+E9+F9</f>
        <v>59924</v>
      </c>
    </row>
    <row r="10" spans="1:7" ht="12.75" customHeight="1">
      <c r="A10" s="31" t="s">
        <v>58</v>
      </c>
      <c r="B10" s="32" t="s">
        <v>59</v>
      </c>
      <c r="C10" s="33"/>
      <c r="D10" s="34"/>
      <c r="E10" s="34"/>
      <c r="F10" s="34"/>
      <c r="G10" s="82">
        <f>C10+D10+E10+F10</f>
        <v>0</v>
      </c>
    </row>
    <row r="11" spans="1:7" ht="12.75" customHeight="1">
      <c r="A11" s="31" t="s">
        <v>60</v>
      </c>
      <c r="B11" s="35" t="s">
        <v>61</v>
      </c>
      <c r="C11" s="33"/>
      <c r="D11" s="34"/>
      <c r="E11" s="34">
        <v>209365</v>
      </c>
      <c r="F11" s="34">
        <v>184734</v>
      </c>
      <c r="G11" s="82">
        <f>C11+D11+E11+F11</f>
        <v>394099</v>
      </c>
    </row>
    <row r="12" spans="1:7" ht="12.75" customHeight="1" thickBot="1">
      <c r="A12" s="36" t="s">
        <v>62</v>
      </c>
      <c r="B12" s="37" t="s">
        <v>63</v>
      </c>
      <c r="C12" s="33"/>
      <c r="D12" s="34"/>
      <c r="E12" s="34"/>
      <c r="F12" s="52"/>
      <c r="G12" s="53">
        <f>C12+D12</f>
        <v>0</v>
      </c>
    </row>
    <row r="13" spans="1:7" ht="24" customHeight="1" thickBot="1">
      <c r="A13" s="21" t="s">
        <v>64</v>
      </c>
      <c r="B13" s="38" t="s">
        <v>65</v>
      </c>
      <c r="C13" s="23">
        <f>+C14+C15+C16+C17+C18</f>
        <v>0</v>
      </c>
      <c r="D13" s="24">
        <f>+D14+D15+D16+D17+D18</f>
        <v>0</v>
      </c>
      <c r="E13" s="24">
        <f>+E14+E15+E16+E17+E18</f>
        <v>0</v>
      </c>
      <c r="F13" s="24">
        <f>+F14+F15+F16+F17+F18</f>
        <v>0</v>
      </c>
      <c r="G13" s="23">
        <f>+G14+G15+G16+G17+G18</f>
        <v>0</v>
      </c>
    </row>
    <row r="14" spans="1:7" ht="12.75" customHeight="1">
      <c r="A14" s="27" t="s">
        <v>66</v>
      </c>
      <c r="B14" s="28" t="s">
        <v>67</v>
      </c>
      <c r="C14" s="29"/>
      <c r="D14" s="30"/>
      <c r="E14" s="30"/>
      <c r="F14" s="48"/>
      <c r="G14" s="49">
        <f aca="true" t="shared" si="0" ref="G14:G19">C14+D14+E14+F14</f>
        <v>0</v>
      </c>
    </row>
    <row r="15" spans="1:7" ht="12.75" customHeight="1">
      <c r="A15" s="31" t="s">
        <v>68</v>
      </c>
      <c r="B15" s="32" t="s">
        <v>69</v>
      </c>
      <c r="C15" s="33"/>
      <c r="D15" s="34"/>
      <c r="E15" s="34"/>
      <c r="F15" s="34"/>
      <c r="G15" s="82">
        <f t="shared" si="0"/>
        <v>0</v>
      </c>
    </row>
    <row r="16" spans="1:7" ht="12.75" customHeight="1">
      <c r="A16" s="31" t="s">
        <v>70</v>
      </c>
      <c r="B16" s="32" t="s">
        <v>71</v>
      </c>
      <c r="C16" s="33"/>
      <c r="D16" s="34"/>
      <c r="E16" s="34"/>
      <c r="F16" s="34"/>
      <c r="G16" s="82">
        <f t="shared" si="0"/>
        <v>0</v>
      </c>
    </row>
    <row r="17" spans="1:7" ht="12.75" customHeight="1">
      <c r="A17" s="31" t="s">
        <v>72</v>
      </c>
      <c r="B17" s="32" t="s">
        <v>73</v>
      </c>
      <c r="C17" s="33"/>
      <c r="D17" s="34"/>
      <c r="E17" s="34"/>
      <c r="F17" s="34"/>
      <c r="G17" s="82">
        <f t="shared" si="0"/>
        <v>0</v>
      </c>
    </row>
    <row r="18" spans="1:7" ht="12.75" customHeight="1">
      <c r="A18" s="31" t="s">
        <v>74</v>
      </c>
      <c r="B18" s="32" t="s">
        <v>75</v>
      </c>
      <c r="C18" s="33"/>
      <c r="D18" s="34"/>
      <c r="E18" s="34"/>
      <c r="F18" s="34"/>
      <c r="G18" s="82">
        <f t="shared" si="0"/>
        <v>0</v>
      </c>
    </row>
    <row r="19" spans="1:7" ht="12.75" customHeight="1" thickBot="1">
      <c r="A19" s="36" t="s">
        <v>76</v>
      </c>
      <c r="B19" s="37" t="s">
        <v>77</v>
      </c>
      <c r="C19" s="39"/>
      <c r="D19" s="40"/>
      <c r="E19" s="40"/>
      <c r="F19" s="52"/>
      <c r="G19" s="53">
        <f t="shared" si="0"/>
        <v>0</v>
      </c>
    </row>
    <row r="20" spans="1:7" ht="21" customHeight="1" thickBot="1">
      <c r="A20" s="21" t="s">
        <v>78</v>
      </c>
      <c r="B20" s="22" t="s">
        <v>79</v>
      </c>
      <c r="C20" s="24">
        <f>+C21+C22+C23+C24+C25</f>
        <v>0</v>
      </c>
      <c r="D20" s="119">
        <f>+D21+D22+D23+D24+D25</f>
        <v>0</v>
      </c>
      <c r="E20" s="24">
        <f>+E21+E22+E23+E24+E25</f>
        <v>0</v>
      </c>
      <c r="F20" s="24">
        <f>+F21+F22+F23+F24+F25</f>
        <v>0</v>
      </c>
      <c r="G20" s="23">
        <f>+G21+G22+G23+G24+G25</f>
        <v>0</v>
      </c>
    </row>
    <row r="21" spans="1:7" ht="12.75" customHeight="1">
      <c r="A21" s="27" t="s">
        <v>80</v>
      </c>
      <c r="B21" s="28" t="s">
        <v>81</v>
      </c>
      <c r="C21" s="29"/>
      <c r="D21" s="30"/>
      <c r="E21" s="30"/>
      <c r="F21" s="48"/>
      <c r="G21" s="49">
        <f aca="true" t="shared" si="1" ref="G21:G26">C21+D21+E21+F21</f>
        <v>0</v>
      </c>
    </row>
    <row r="22" spans="1:7" ht="12.75" customHeight="1">
      <c r="A22" s="31" t="s">
        <v>82</v>
      </c>
      <c r="B22" s="32" t="s">
        <v>83</v>
      </c>
      <c r="C22" s="33"/>
      <c r="D22" s="34"/>
      <c r="E22" s="34"/>
      <c r="F22" s="34"/>
      <c r="G22" s="82">
        <f t="shared" si="1"/>
        <v>0</v>
      </c>
    </row>
    <row r="23" spans="1:7" ht="12.75" customHeight="1">
      <c r="A23" s="31" t="s">
        <v>84</v>
      </c>
      <c r="B23" s="32" t="s">
        <v>85</v>
      </c>
      <c r="C23" s="33"/>
      <c r="D23" s="34"/>
      <c r="E23" s="34"/>
      <c r="F23" s="34"/>
      <c r="G23" s="82">
        <f t="shared" si="1"/>
        <v>0</v>
      </c>
    </row>
    <row r="24" spans="1:7" ht="12.75" customHeight="1">
      <c r="A24" s="31" t="s">
        <v>86</v>
      </c>
      <c r="B24" s="32" t="s">
        <v>87</v>
      </c>
      <c r="C24" s="33"/>
      <c r="D24" s="34"/>
      <c r="E24" s="34"/>
      <c r="F24" s="34"/>
      <c r="G24" s="82">
        <f t="shared" si="1"/>
        <v>0</v>
      </c>
    </row>
    <row r="25" spans="1:7" ht="12.75" customHeight="1">
      <c r="A25" s="31" t="s">
        <v>88</v>
      </c>
      <c r="B25" s="32" t="s">
        <v>89</v>
      </c>
      <c r="C25" s="33"/>
      <c r="D25" s="34"/>
      <c r="E25" s="34"/>
      <c r="F25" s="34"/>
      <c r="G25" s="82">
        <f t="shared" si="1"/>
        <v>0</v>
      </c>
    </row>
    <row r="26" spans="1:7" ht="12.75" customHeight="1" thickBot="1">
      <c r="A26" s="36" t="s">
        <v>90</v>
      </c>
      <c r="B26" s="41" t="s">
        <v>91</v>
      </c>
      <c r="C26" s="39"/>
      <c r="D26" s="40"/>
      <c r="E26" s="40"/>
      <c r="F26" s="52"/>
      <c r="G26" s="53">
        <f t="shared" si="1"/>
        <v>0</v>
      </c>
    </row>
    <row r="27" spans="1:7" ht="12.75" customHeight="1" thickBot="1">
      <c r="A27" s="21" t="s">
        <v>92</v>
      </c>
      <c r="B27" s="22" t="s">
        <v>93</v>
      </c>
      <c r="C27" s="23">
        <f>SUM(C28:C34)</f>
        <v>0</v>
      </c>
      <c r="D27" s="24">
        <f>+D28+D29+D30+D31+D32+D33+D34</f>
        <v>0</v>
      </c>
      <c r="E27" s="24">
        <f>+E28+E29+E30+E31+E32+E33+E34</f>
        <v>0</v>
      </c>
      <c r="F27" s="24"/>
      <c r="G27" s="23">
        <f>+G28+G29+G30+G31+G32+G33+G34</f>
        <v>0</v>
      </c>
    </row>
    <row r="28" spans="1:7" ht="12.75" customHeight="1">
      <c r="A28" s="27" t="s">
        <v>94</v>
      </c>
      <c r="B28" s="28" t="s">
        <v>95</v>
      </c>
      <c r="C28" s="29"/>
      <c r="D28" s="42"/>
      <c r="E28" s="42"/>
      <c r="F28" s="297"/>
      <c r="G28" s="49">
        <f aca="true" t="shared" si="2" ref="G28:G34">C28+D28+E28+F28</f>
        <v>0</v>
      </c>
    </row>
    <row r="29" spans="1:7" ht="12.75" customHeight="1">
      <c r="A29" s="31" t="s">
        <v>96</v>
      </c>
      <c r="B29" s="32" t="s">
        <v>97</v>
      </c>
      <c r="C29" s="33"/>
      <c r="D29" s="34"/>
      <c r="E29" s="34"/>
      <c r="F29" s="34"/>
      <c r="G29" s="82">
        <f t="shared" si="2"/>
        <v>0</v>
      </c>
    </row>
    <row r="30" spans="1:7" ht="12.75" customHeight="1">
      <c r="A30" s="31" t="s">
        <v>98</v>
      </c>
      <c r="B30" s="32" t="s">
        <v>99</v>
      </c>
      <c r="C30" s="33"/>
      <c r="D30" s="34"/>
      <c r="E30" s="34"/>
      <c r="F30" s="34"/>
      <c r="G30" s="82">
        <f t="shared" si="2"/>
        <v>0</v>
      </c>
    </row>
    <row r="31" spans="1:7" ht="12.75" customHeight="1">
      <c r="A31" s="31" t="s">
        <v>100</v>
      </c>
      <c r="B31" s="32" t="s">
        <v>101</v>
      </c>
      <c r="C31" s="33"/>
      <c r="D31" s="34"/>
      <c r="E31" s="34"/>
      <c r="F31" s="34"/>
      <c r="G31" s="82">
        <f t="shared" si="2"/>
        <v>0</v>
      </c>
    </row>
    <row r="32" spans="1:7" ht="12.75" customHeight="1">
      <c r="A32" s="31" t="s">
        <v>102</v>
      </c>
      <c r="B32" s="32" t="s">
        <v>103</v>
      </c>
      <c r="C32" s="33"/>
      <c r="D32" s="34"/>
      <c r="E32" s="34"/>
      <c r="F32" s="34"/>
      <c r="G32" s="82">
        <f t="shared" si="2"/>
        <v>0</v>
      </c>
    </row>
    <row r="33" spans="1:7" ht="12.75" customHeight="1">
      <c r="A33" s="31" t="s">
        <v>104</v>
      </c>
      <c r="B33" s="32" t="s">
        <v>105</v>
      </c>
      <c r="C33" s="33"/>
      <c r="D33" s="34"/>
      <c r="E33" s="34"/>
      <c r="F33" s="34"/>
      <c r="G33" s="82">
        <f t="shared" si="2"/>
        <v>0</v>
      </c>
    </row>
    <row r="34" spans="1:7" ht="12.75" customHeight="1" thickBot="1">
      <c r="A34" s="36" t="s">
        <v>106</v>
      </c>
      <c r="B34" s="41" t="s">
        <v>107</v>
      </c>
      <c r="C34" s="39"/>
      <c r="D34" s="40"/>
      <c r="E34" s="40"/>
      <c r="F34" s="52"/>
      <c r="G34" s="53">
        <f t="shared" si="2"/>
        <v>0</v>
      </c>
    </row>
    <row r="35" spans="1:7" ht="12.75" customHeight="1" thickBot="1">
      <c r="A35" s="21" t="s">
        <v>108</v>
      </c>
      <c r="B35" s="22" t="s">
        <v>109</v>
      </c>
      <c r="C35" s="23">
        <f>SUM(C36:C46)</f>
        <v>16919943</v>
      </c>
      <c r="D35" s="24">
        <f>SUM(D36:D46)</f>
        <v>0</v>
      </c>
      <c r="E35" s="24">
        <f>SUM(E36:E46)</f>
        <v>0</v>
      </c>
      <c r="F35" s="24"/>
      <c r="G35" s="23">
        <f>SUM(G36:G46)</f>
        <v>16919943</v>
      </c>
    </row>
    <row r="36" spans="1:7" ht="12.75" customHeight="1">
      <c r="A36" s="27" t="s">
        <v>110</v>
      </c>
      <c r="B36" s="28" t="s">
        <v>111</v>
      </c>
      <c r="C36" s="29">
        <v>13322790</v>
      </c>
      <c r="D36" s="30"/>
      <c r="E36" s="30"/>
      <c r="F36" s="48"/>
      <c r="G36" s="49">
        <f aca="true" t="shared" si="3" ref="G36:G46">C36+D36+E36+F36</f>
        <v>13322790</v>
      </c>
    </row>
    <row r="37" spans="1:7" ht="12.75" customHeight="1">
      <c r="A37" s="31" t="s">
        <v>112</v>
      </c>
      <c r="B37" s="32" t="s">
        <v>113</v>
      </c>
      <c r="C37" s="33"/>
      <c r="D37" s="34"/>
      <c r="E37" s="34"/>
      <c r="F37" s="34"/>
      <c r="G37" s="82">
        <f t="shared" si="3"/>
        <v>0</v>
      </c>
    </row>
    <row r="38" spans="1:7" ht="12.75" customHeight="1">
      <c r="A38" s="31" t="s">
        <v>114</v>
      </c>
      <c r="B38" s="32" t="s">
        <v>115</v>
      </c>
      <c r="C38" s="33"/>
      <c r="D38" s="34"/>
      <c r="E38" s="34"/>
      <c r="F38" s="34"/>
      <c r="G38" s="82">
        <f t="shared" si="3"/>
        <v>0</v>
      </c>
    </row>
    <row r="39" spans="1:7" ht="12.75" customHeight="1">
      <c r="A39" s="31" t="s">
        <v>116</v>
      </c>
      <c r="B39" s="32" t="s">
        <v>117</v>
      </c>
      <c r="C39" s="33"/>
      <c r="D39" s="34"/>
      <c r="E39" s="34"/>
      <c r="F39" s="34"/>
      <c r="G39" s="82">
        <f t="shared" si="3"/>
        <v>0</v>
      </c>
    </row>
    <row r="40" spans="1:7" ht="12.75" customHeight="1">
      <c r="A40" s="31" t="s">
        <v>118</v>
      </c>
      <c r="B40" s="32" t="s">
        <v>119</v>
      </c>
      <c r="C40" s="33"/>
      <c r="D40" s="34"/>
      <c r="E40" s="34"/>
      <c r="F40" s="34"/>
      <c r="G40" s="82">
        <f t="shared" si="3"/>
        <v>0</v>
      </c>
    </row>
    <row r="41" spans="1:7" ht="12.75" customHeight="1">
      <c r="A41" s="31" t="s">
        <v>120</v>
      </c>
      <c r="B41" s="32" t="s">
        <v>121</v>
      </c>
      <c r="C41" s="33">
        <v>3597153</v>
      </c>
      <c r="D41" s="34"/>
      <c r="E41" s="34"/>
      <c r="F41" s="34"/>
      <c r="G41" s="82">
        <f t="shared" si="3"/>
        <v>3597153</v>
      </c>
    </row>
    <row r="42" spans="1:7" ht="12.75" customHeight="1">
      <c r="A42" s="31" t="s">
        <v>122</v>
      </c>
      <c r="B42" s="32" t="s">
        <v>123</v>
      </c>
      <c r="C42" s="33"/>
      <c r="D42" s="34"/>
      <c r="E42" s="34"/>
      <c r="F42" s="34"/>
      <c r="G42" s="82">
        <f t="shared" si="3"/>
        <v>0</v>
      </c>
    </row>
    <row r="43" spans="1:7" ht="12.75" customHeight="1">
      <c r="A43" s="31" t="s">
        <v>124</v>
      </c>
      <c r="B43" s="32" t="s">
        <v>125</v>
      </c>
      <c r="C43" s="33"/>
      <c r="D43" s="34"/>
      <c r="E43" s="34"/>
      <c r="F43" s="34"/>
      <c r="G43" s="82">
        <f t="shared" si="3"/>
        <v>0</v>
      </c>
    </row>
    <row r="44" spans="1:7" ht="12.75" customHeight="1">
      <c r="A44" s="31" t="s">
        <v>126</v>
      </c>
      <c r="B44" s="32" t="s">
        <v>127</v>
      </c>
      <c r="C44" s="33"/>
      <c r="D44" s="34"/>
      <c r="E44" s="34"/>
      <c r="F44" s="34"/>
      <c r="G44" s="82">
        <f t="shared" si="3"/>
        <v>0</v>
      </c>
    </row>
    <row r="45" spans="1:7" ht="12.75" customHeight="1">
      <c r="A45" s="36" t="s">
        <v>128</v>
      </c>
      <c r="B45" s="41" t="s">
        <v>129</v>
      </c>
      <c r="C45" s="39"/>
      <c r="D45" s="40"/>
      <c r="E45" s="40"/>
      <c r="F45" s="34"/>
      <c r="G45" s="82">
        <f t="shared" si="3"/>
        <v>0</v>
      </c>
    </row>
    <row r="46" spans="1:7" ht="12.75" customHeight="1" thickBot="1">
      <c r="A46" s="36" t="s">
        <v>130</v>
      </c>
      <c r="B46" s="37" t="s">
        <v>131</v>
      </c>
      <c r="C46" s="39"/>
      <c r="D46" s="40"/>
      <c r="E46" s="40"/>
      <c r="F46" s="52"/>
      <c r="G46" s="53">
        <f t="shared" si="3"/>
        <v>0</v>
      </c>
    </row>
    <row r="47" spans="1:7" ht="12.75" customHeight="1" thickBot="1">
      <c r="A47" s="21" t="s">
        <v>132</v>
      </c>
      <c r="B47" s="22" t="s">
        <v>133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4"/>
      <c r="G47" s="23">
        <f>SUM(G48:G52)</f>
        <v>0</v>
      </c>
    </row>
    <row r="48" spans="1:7" ht="12.75" customHeight="1">
      <c r="A48" s="27" t="s">
        <v>134</v>
      </c>
      <c r="B48" s="28" t="s">
        <v>135</v>
      </c>
      <c r="C48" s="29"/>
      <c r="D48" s="30"/>
      <c r="E48" s="30"/>
      <c r="F48" s="285"/>
      <c r="G48" s="29"/>
    </row>
    <row r="49" spans="1:7" ht="12.75" customHeight="1">
      <c r="A49" s="31" t="s">
        <v>136</v>
      </c>
      <c r="B49" s="32" t="s">
        <v>137</v>
      </c>
      <c r="C49" s="33"/>
      <c r="D49" s="34"/>
      <c r="E49" s="34"/>
      <c r="F49" s="285"/>
      <c r="G49" s="33"/>
    </row>
    <row r="50" spans="1:7" ht="12.75" customHeight="1">
      <c r="A50" s="31" t="s">
        <v>138</v>
      </c>
      <c r="B50" s="32" t="s">
        <v>139</v>
      </c>
      <c r="C50" s="33"/>
      <c r="D50" s="34"/>
      <c r="E50" s="34"/>
      <c r="F50" s="285"/>
      <c r="G50" s="33"/>
    </row>
    <row r="51" spans="1:7" ht="12.75" customHeight="1">
      <c r="A51" s="31" t="s">
        <v>140</v>
      </c>
      <c r="B51" s="32" t="s">
        <v>141</v>
      </c>
      <c r="C51" s="33"/>
      <c r="D51" s="34"/>
      <c r="E51" s="34"/>
      <c r="F51" s="285"/>
      <c r="G51" s="33"/>
    </row>
    <row r="52" spans="1:7" ht="12.75" customHeight="1" thickBot="1">
      <c r="A52" s="36" t="s">
        <v>142</v>
      </c>
      <c r="B52" s="37" t="s">
        <v>143</v>
      </c>
      <c r="C52" s="39"/>
      <c r="D52" s="40"/>
      <c r="E52" s="40"/>
      <c r="F52" s="286"/>
      <c r="G52" s="39"/>
    </row>
    <row r="53" spans="1:7" ht="12.75" customHeight="1" thickBot="1">
      <c r="A53" s="21" t="s">
        <v>144</v>
      </c>
      <c r="B53" s="22" t="s">
        <v>145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4"/>
      <c r="G53" s="23">
        <f>SUM(G54:G56)</f>
        <v>0</v>
      </c>
    </row>
    <row r="54" spans="1:7" ht="12.75" customHeight="1">
      <c r="A54" s="27" t="s">
        <v>146</v>
      </c>
      <c r="B54" s="28" t="s">
        <v>147</v>
      </c>
      <c r="C54" s="29"/>
      <c r="D54" s="30"/>
      <c r="E54" s="30"/>
      <c r="F54" s="285"/>
      <c r="G54" s="29"/>
    </row>
    <row r="55" spans="1:7" ht="12.75" customHeight="1">
      <c r="A55" s="31" t="s">
        <v>148</v>
      </c>
      <c r="B55" s="32" t="s">
        <v>149</v>
      </c>
      <c r="C55" s="33"/>
      <c r="D55" s="34"/>
      <c r="E55" s="34"/>
      <c r="F55" s="285"/>
      <c r="G55" s="33"/>
    </row>
    <row r="56" spans="1:7" ht="12.75" customHeight="1">
      <c r="A56" s="31" t="s">
        <v>150</v>
      </c>
      <c r="B56" s="32" t="s">
        <v>151</v>
      </c>
      <c r="C56" s="33"/>
      <c r="D56" s="34"/>
      <c r="E56" s="34"/>
      <c r="F56" s="285"/>
      <c r="G56" s="33"/>
    </row>
    <row r="57" spans="1:7" ht="12.75" customHeight="1" thickBot="1">
      <c r="A57" s="36" t="s">
        <v>152</v>
      </c>
      <c r="B57" s="37" t="s">
        <v>153</v>
      </c>
      <c r="C57" s="39"/>
      <c r="D57" s="40"/>
      <c r="E57" s="40"/>
      <c r="F57" s="286"/>
      <c r="G57" s="39"/>
    </row>
    <row r="58" spans="1:7" ht="12.75" customHeight="1" thickBot="1">
      <c r="A58" s="21" t="s">
        <v>154</v>
      </c>
      <c r="B58" s="38" t="s">
        <v>155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4"/>
      <c r="G58" s="23">
        <f>SUM(G59:G61)</f>
        <v>0</v>
      </c>
    </row>
    <row r="59" spans="1:7" ht="12.75" customHeight="1">
      <c r="A59" s="27" t="s">
        <v>156</v>
      </c>
      <c r="B59" s="28" t="s">
        <v>157</v>
      </c>
      <c r="C59" s="33"/>
      <c r="D59" s="34"/>
      <c r="E59" s="34"/>
      <c r="F59" s="285"/>
      <c r="G59" s="29"/>
    </row>
    <row r="60" spans="1:7" ht="12.75" customHeight="1">
      <c r="A60" s="31" t="s">
        <v>158</v>
      </c>
      <c r="B60" s="32" t="s">
        <v>159</v>
      </c>
      <c r="C60" s="33"/>
      <c r="D60" s="34"/>
      <c r="E60" s="34"/>
      <c r="F60" s="285"/>
      <c r="G60" s="33"/>
    </row>
    <row r="61" spans="1:7" ht="12.75" customHeight="1">
      <c r="A61" s="31" t="s">
        <v>160</v>
      </c>
      <c r="B61" s="32" t="s">
        <v>161</v>
      </c>
      <c r="C61" s="33"/>
      <c r="D61" s="34"/>
      <c r="E61" s="34"/>
      <c r="F61" s="285"/>
      <c r="G61" s="33"/>
    </row>
    <row r="62" spans="1:7" ht="12.75" customHeight="1" thickBot="1">
      <c r="A62" s="36" t="s">
        <v>162</v>
      </c>
      <c r="B62" s="37" t="s">
        <v>163</v>
      </c>
      <c r="C62" s="33"/>
      <c r="D62" s="34"/>
      <c r="E62" s="34"/>
      <c r="F62" s="285"/>
      <c r="G62" s="39"/>
    </row>
    <row r="63" spans="1:7" ht="12.75" customHeight="1" thickBot="1">
      <c r="A63" s="43" t="s">
        <v>164</v>
      </c>
      <c r="B63" s="22" t="s">
        <v>165</v>
      </c>
      <c r="C63" s="23">
        <f>+C6+C13+C20+C27+C35+C47+C53+C58</f>
        <v>16919943</v>
      </c>
      <c r="D63" s="24">
        <f>+D6+D13+D20+D27+D35+D47+D53+D58</f>
        <v>0</v>
      </c>
      <c r="E63" s="24">
        <f>+E6+E13+E20+E27+E35+E47+E53+E58</f>
        <v>241556</v>
      </c>
      <c r="F63" s="24">
        <f>+F6+F13+F20+F27+F35+F47+F53+F58</f>
        <v>212467</v>
      </c>
      <c r="G63" s="23">
        <f>+G6+G13+G20+G27+G35+G47+G53+G58</f>
        <v>17373966</v>
      </c>
    </row>
    <row r="64" spans="1:7" ht="12.75" customHeight="1" thickBot="1">
      <c r="A64" s="44" t="s">
        <v>166</v>
      </c>
      <c r="B64" s="38" t="s">
        <v>167</v>
      </c>
      <c r="C64" s="23">
        <f>SUM(C65:C67)</f>
        <v>0</v>
      </c>
      <c r="D64" s="24">
        <f>SUM(D65:D67)</f>
        <v>0</v>
      </c>
      <c r="E64" s="24"/>
      <c r="F64" s="24"/>
      <c r="G64" s="23">
        <f>SUM(G65:G67)</f>
        <v>0</v>
      </c>
    </row>
    <row r="65" spans="1:7" ht="12.75" customHeight="1">
      <c r="A65" s="27" t="s">
        <v>168</v>
      </c>
      <c r="B65" s="28" t="s">
        <v>169</v>
      </c>
      <c r="C65" s="33"/>
      <c r="D65" s="34"/>
      <c r="E65" s="34"/>
      <c r="F65" s="285"/>
      <c r="G65" s="33"/>
    </row>
    <row r="66" spans="1:7" ht="12.75" customHeight="1">
      <c r="A66" s="31" t="s">
        <v>170</v>
      </c>
      <c r="B66" s="32" t="s">
        <v>171</v>
      </c>
      <c r="C66" s="33"/>
      <c r="D66" s="34"/>
      <c r="E66" s="34"/>
      <c r="F66" s="285"/>
      <c r="G66" s="33"/>
    </row>
    <row r="67" spans="1:7" ht="12.75" customHeight="1" thickBot="1">
      <c r="A67" s="36" t="s">
        <v>172</v>
      </c>
      <c r="B67" s="45" t="s">
        <v>173</v>
      </c>
      <c r="C67" s="33"/>
      <c r="D67" s="34"/>
      <c r="E67" s="34"/>
      <c r="F67" s="285"/>
      <c r="G67" s="33"/>
    </row>
    <row r="68" spans="1:7" ht="12.75" customHeight="1" thickBot="1">
      <c r="A68" s="44" t="s">
        <v>174</v>
      </c>
      <c r="B68" s="38" t="s">
        <v>175</v>
      </c>
      <c r="C68" s="23">
        <f>SUM(C69:C72)</f>
        <v>0</v>
      </c>
      <c r="D68" s="24">
        <f>SUM(D69:D72)</f>
        <v>0</v>
      </c>
      <c r="E68" s="24"/>
      <c r="F68" s="24"/>
      <c r="G68" s="23">
        <f>SUM(G69:G72)</f>
        <v>0</v>
      </c>
    </row>
    <row r="69" spans="1:7" ht="12.75" customHeight="1">
      <c r="A69" s="27" t="s">
        <v>176</v>
      </c>
      <c r="B69" s="28" t="s">
        <v>177</v>
      </c>
      <c r="C69" s="33"/>
      <c r="D69" s="34"/>
      <c r="E69" s="34"/>
      <c r="F69" s="285"/>
      <c r="G69" s="33"/>
    </row>
    <row r="70" spans="1:7" ht="12.75" customHeight="1">
      <c r="A70" s="31" t="s">
        <v>178</v>
      </c>
      <c r="B70" s="32" t="s">
        <v>179</v>
      </c>
      <c r="C70" s="33"/>
      <c r="D70" s="34"/>
      <c r="E70" s="34"/>
      <c r="F70" s="285"/>
      <c r="G70" s="33"/>
    </row>
    <row r="71" spans="1:7" ht="12.75" customHeight="1">
      <c r="A71" s="31" t="s">
        <v>180</v>
      </c>
      <c r="B71" s="32" t="s">
        <v>181</v>
      </c>
      <c r="C71" s="33"/>
      <c r="D71" s="34"/>
      <c r="E71" s="34"/>
      <c r="F71" s="285"/>
      <c r="G71" s="33"/>
    </row>
    <row r="72" spans="1:7" ht="12.75" customHeight="1" thickBot="1">
      <c r="A72" s="36" t="s">
        <v>182</v>
      </c>
      <c r="B72" s="37" t="s">
        <v>183</v>
      </c>
      <c r="C72" s="33"/>
      <c r="D72" s="34"/>
      <c r="E72" s="34"/>
      <c r="F72" s="285"/>
      <c r="G72" s="33"/>
    </row>
    <row r="73" spans="1:7" ht="12.75" customHeight="1" thickBot="1">
      <c r="A73" s="44" t="s">
        <v>184</v>
      </c>
      <c r="B73" s="38" t="s">
        <v>185</v>
      </c>
      <c r="C73" s="23">
        <f>SUM(C74:C75)</f>
        <v>12256619</v>
      </c>
      <c r="D73" s="24">
        <f>SUM(D74:D75)</f>
        <v>0</v>
      </c>
      <c r="E73" s="24">
        <f>SUM(E74:E75)</f>
        <v>0</v>
      </c>
      <c r="F73" s="24">
        <f>SUM(F74:F75)</f>
        <v>0</v>
      </c>
      <c r="G73" s="23">
        <f>SUM(G74:G75)</f>
        <v>12256619</v>
      </c>
    </row>
    <row r="74" spans="1:7" ht="12.75" customHeight="1">
      <c r="A74" s="27" t="s">
        <v>186</v>
      </c>
      <c r="B74" s="28" t="s">
        <v>187</v>
      </c>
      <c r="C74" s="33">
        <v>12256619</v>
      </c>
      <c r="D74" s="34"/>
      <c r="E74" s="34"/>
      <c r="F74" s="48"/>
      <c r="G74" s="49">
        <f>C74+D74+E74+F74</f>
        <v>12256619</v>
      </c>
    </row>
    <row r="75" spans="1:7" ht="12.75" customHeight="1" thickBot="1">
      <c r="A75" s="36" t="s">
        <v>188</v>
      </c>
      <c r="B75" s="37" t="s">
        <v>189</v>
      </c>
      <c r="C75" s="33"/>
      <c r="D75" s="34"/>
      <c r="E75" s="34"/>
      <c r="F75" s="52"/>
      <c r="G75" s="53">
        <f>C75+D75+E75+F75</f>
        <v>0</v>
      </c>
    </row>
    <row r="76" spans="1:7" ht="12.75" customHeight="1" thickBot="1">
      <c r="A76" s="44" t="s">
        <v>190</v>
      </c>
      <c r="B76" s="38" t="s">
        <v>191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4"/>
      <c r="G76" s="23">
        <f>SUM(G77:G79)</f>
        <v>0</v>
      </c>
    </row>
    <row r="77" spans="1:7" ht="12.75" customHeight="1">
      <c r="A77" s="27" t="s">
        <v>192</v>
      </c>
      <c r="B77" s="28" t="s">
        <v>193</v>
      </c>
      <c r="C77" s="33"/>
      <c r="D77" s="34"/>
      <c r="E77" s="34"/>
      <c r="F77" s="285"/>
      <c r="G77" s="33"/>
    </row>
    <row r="78" spans="1:7" ht="12.75" customHeight="1">
      <c r="A78" s="31" t="s">
        <v>194</v>
      </c>
      <c r="B78" s="32" t="s">
        <v>195</v>
      </c>
      <c r="C78" s="33"/>
      <c r="D78" s="34"/>
      <c r="E78" s="34"/>
      <c r="F78" s="285"/>
      <c r="G78" s="33"/>
    </row>
    <row r="79" spans="1:7" ht="12.75" customHeight="1" thickBot="1">
      <c r="A79" s="36" t="s">
        <v>196</v>
      </c>
      <c r="B79" s="37" t="s">
        <v>197</v>
      </c>
      <c r="C79" s="33"/>
      <c r="D79" s="34"/>
      <c r="E79" s="34"/>
      <c r="F79" s="285"/>
      <c r="G79" s="33"/>
    </row>
    <row r="80" spans="1:7" ht="12.75" customHeight="1" thickBot="1">
      <c r="A80" s="44" t="s">
        <v>198</v>
      </c>
      <c r="B80" s="38" t="s">
        <v>199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4"/>
      <c r="G80" s="23">
        <f>SUM(G81:G84)</f>
        <v>0</v>
      </c>
    </row>
    <row r="81" spans="1:7" ht="12.75" customHeight="1">
      <c r="A81" s="54" t="s">
        <v>200</v>
      </c>
      <c r="B81" s="28" t="s">
        <v>201</v>
      </c>
      <c r="C81" s="33"/>
      <c r="D81" s="34"/>
      <c r="E81" s="34"/>
      <c r="F81" s="285"/>
      <c r="G81" s="33"/>
    </row>
    <row r="82" spans="1:7" ht="12.75" customHeight="1">
      <c r="A82" s="55" t="s">
        <v>202</v>
      </c>
      <c r="B82" s="32" t="s">
        <v>203</v>
      </c>
      <c r="C82" s="33"/>
      <c r="D82" s="34"/>
      <c r="E82" s="34"/>
      <c r="F82" s="285"/>
      <c r="G82" s="33"/>
    </row>
    <row r="83" spans="1:7" ht="12.75" customHeight="1">
      <c r="A83" s="55" t="s">
        <v>204</v>
      </c>
      <c r="B83" s="32" t="s">
        <v>205</v>
      </c>
      <c r="C83" s="33"/>
      <c r="D83" s="34"/>
      <c r="E83" s="34"/>
      <c r="F83" s="285"/>
      <c r="G83" s="33"/>
    </row>
    <row r="84" spans="1:7" ht="12.75" customHeight="1" thickBot="1">
      <c r="A84" s="56" t="s">
        <v>206</v>
      </c>
      <c r="B84" s="37" t="s">
        <v>207</v>
      </c>
      <c r="C84" s="33"/>
      <c r="D84" s="34"/>
      <c r="E84" s="34"/>
      <c r="F84" s="285"/>
      <c r="G84" s="33"/>
    </row>
    <row r="85" spans="1:7" ht="12.75" customHeight="1" thickBot="1">
      <c r="A85" s="44" t="s">
        <v>208</v>
      </c>
      <c r="B85" s="38" t="s">
        <v>209</v>
      </c>
      <c r="C85" s="57"/>
      <c r="D85" s="58"/>
      <c r="E85" s="59"/>
      <c r="F85" s="289"/>
      <c r="G85" s="49">
        <f>C85+D85+E85</f>
        <v>0</v>
      </c>
    </row>
    <row r="86" spans="1:7" ht="12.75" customHeight="1" thickBot="1">
      <c r="A86" s="44" t="s">
        <v>210</v>
      </c>
      <c r="B86" s="38" t="s">
        <v>211</v>
      </c>
      <c r="C86" s="57"/>
      <c r="D86" s="233"/>
      <c r="E86" s="60"/>
      <c r="F86" s="60"/>
      <c r="G86" s="109">
        <f>C86+D86+E86</f>
        <v>0</v>
      </c>
    </row>
    <row r="87" spans="1:7" ht="12.75" customHeight="1" thickBot="1">
      <c r="A87" s="44" t="s">
        <v>212</v>
      </c>
      <c r="B87" s="62" t="s">
        <v>213</v>
      </c>
      <c r="C87" s="23">
        <f>+C64+C68+C73+C76+C80+C86+C85</f>
        <v>12256619</v>
      </c>
      <c r="D87" s="119">
        <f>+D64+D68+D73+D76+D80+D86+D85</f>
        <v>0</v>
      </c>
      <c r="E87" s="24">
        <f>+E64+E68+E73+E76+E80+E86+E85</f>
        <v>0</v>
      </c>
      <c r="F87" s="24">
        <f>+F64+F68+F73+F76+F80+F86+F85</f>
        <v>0</v>
      </c>
      <c r="G87" s="23">
        <f>+G64+G68+G73+G76+G80+G86+G85</f>
        <v>12256619</v>
      </c>
    </row>
    <row r="88" spans="1:7" ht="12.75" customHeight="1" thickBot="1">
      <c r="A88" s="63" t="s">
        <v>214</v>
      </c>
      <c r="B88" s="64" t="s">
        <v>215</v>
      </c>
      <c r="C88" s="23">
        <f>+C63+C87</f>
        <v>29176562</v>
      </c>
      <c r="D88" s="24">
        <f>+D63+D87</f>
        <v>0</v>
      </c>
      <c r="E88" s="24">
        <f>+E63+E87</f>
        <v>241556</v>
      </c>
      <c r="F88" s="24">
        <f>+F63+F87</f>
        <v>212467</v>
      </c>
      <c r="G88" s="23">
        <f>+G63+G87</f>
        <v>29630585</v>
      </c>
    </row>
    <row r="89" spans="1:7" ht="12.75" customHeight="1">
      <c r="A89" s="65"/>
      <c r="B89" s="66"/>
      <c r="C89" s="67"/>
      <c r="D89" s="26"/>
      <c r="E89" s="26"/>
      <c r="F89" s="26"/>
      <c r="G89" s="26"/>
    </row>
    <row r="90" spans="1:7" ht="12.75" customHeight="1">
      <c r="A90" s="350" t="s">
        <v>216</v>
      </c>
      <c r="B90" s="350"/>
      <c r="C90" s="350"/>
      <c r="D90" s="350"/>
      <c r="E90" s="350"/>
      <c r="F90" s="350"/>
      <c r="G90" s="350"/>
    </row>
    <row r="91" spans="1:7" ht="12.75" customHeight="1">
      <c r="A91" s="352" t="s">
        <v>217</v>
      </c>
      <c r="B91" s="352"/>
      <c r="C91" s="68"/>
      <c r="D91" s="69"/>
      <c r="E91" s="69"/>
      <c r="F91" s="69"/>
      <c r="G91" s="68" t="str">
        <f>G2</f>
        <v>Forintban!</v>
      </c>
    </row>
    <row r="92" spans="1:7" ht="12.75" customHeight="1">
      <c r="A92" s="351" t="s">
        <v>41</v>
      </c>
      <c r="B92" s="346" t="s">
        <v>218</v>
      </c>
      <c r="C92" s="347" t="str">
        <f>+CONCATENATE(LEFT(ÖSSZEFÜGGÉSEK!A6,4),". évi")</f>
        <v>2017. évi</v>
      </c>
      <c r="D92" s="347"/>
      <c r="E92" s="347"/>
      <c r="F92" s="347"/>
      <c r="G92" s="347"/>
    </row>
    <row r="93" spans="1:7" ht="30" customHeight="1">
      <c r="A93" s="351"/>
      <c r="B93" s="346"/>
      <c r="C93" s="14" t="s">
        <v>43</v>
      </c>
      <c r="D93" s="15" t="s">
        <v>219</v>
      </c>
      <c r="E93" s="15" t="s">
        <v>220</v>
      </c>
      <c r="F93" s="15" t="s">
        <v>491</v>
      </c>
      <c r="G93" s="16" t="str">
        <f>+CONCATENATE(LEFT(ÖSSZEFÜGGÉSEK!A6,4),".09.30.",CHAR(10),"Módosítás utáni")</f>
        <v>2017.09.30.
Módosítás utáni</v>
      </c>
    </row>
    <row r="94" spans="1:7" ht="12.75" customHeight="1" thickBot="1">
      <c r="A94" s="70" t="s">
        <v>46</v>
      </c>
      <c r="B94" s="71" t="s">
        <v>47</v>
      </c>
      <c r="C94" s="71" t="s">
        <v>48</v>
      </c>
      <c r="D94" s="71" t="s">
        <v>49</v>
      </c>
      <c r="E94" s="71" t="s">
        <v>221</v>
      </c>
      <c r="F94" s="71" t="s">
        <v>492</v>
      </c>
      <c r="G94" s="72" t="s">
        <v>493</v>
      </c>
    </row>
    <row r="95" spans="1:7" ht="12.75" customHeight="1" thickBot="1">
      <c r="A95" s="73" t="s">
        <v>50</v>
      </c>
      <c r="B95" s="74" t="s">
        <v>223</v>
      </c>
      <c r="C95" s="75">
        <f>C96+C97+C98+C99+C100+C113</f>
        <v>26322562</v>
      </c>
      <c r="D95" s="76">
        <f>D96+D97+D98+D99+D100+D113</f>
        <v>0</v>
      </c>
      <c r="E95" s="76">
        <f>E96+E97+E98+E99+E100+E113</f>
        <v>741556</v>
      </c>
      <c r="F95" s="24">
        <f>F96+F97+F98+F99+F100+F113</f>
        <v>212467</v>
      </c>
      <c r="G95" s="23">
        <f>G96+G97+G98+G99+G100+G113</f>
        <v>27276585</v>
      </c>
    </row>
    <row r="96" spans="1:7" ht="12.75" customHeight="1">
      <c r="A96" s="46" t="s">
        <v>52</v>
      </c>
      <c r="B96" s="77" t="s">
        <v>224</v>
      </c>
      <c r="C96" s="78">
        <v>3410453</v>
      </c>
      <c r="D96" s="79"/>
      <c r="E96" s="48">
        <v>197516</v>
      </c>
      <c r="F96" s="48">
        <v>174156</v>
      </c>
      <c r="G96" s="49">
        <f>C96+D96+E96+F96</f>
        <v>3782125</v>
      </c>
    </row>
    <row r="97" spans="1:7" ht="12.75" customHeight="1">
      <c r="A97" s="31" t="s">
        <v>54</v>
      </c>
      <c r="B97" s="80" t="s">
        <v>225</v>
      </c>
      <c r="C97" s="33">
        <v>811610</v>
      </c>
      <c r="D97" s="81"/>
      <c r="E97" s="34">
        <v>44040</v>
      </c>
      <c r="F97" s="34">
        <v>38311</v>
      </c>
      <c r="G97" s="82">
        <f>C97+D97+E97+F97</f>
        <v>893961</v>
      </c>
    </row>
    <row r="98" spans="1:7" ht="12.75" customHeight="1">
      <c r="A98" s="31" t="s">
        <v>56</v>
      </c>
      <c r="B98" s="80" t="s">
        <v>226</v>
      </c>
      <c r="C98" s="39">
        <v>16116499</v>
      </c>
      <c r="D98" s="81"/>
      <c r="E98" s="34">
        <v>600000</v>
      </c>
      <c r="F98" s="34"/>
      <c r="G98" s="82">
        <f aca="true" t="shared" si="4" ref="G98:G115">C98+D98+E98+F98</f>
        <v>16716499</v>
      </c>
    </row>
    <row r="99" spans="1:7" ht="12.75" customHeight="1">
      <c r="A99" s="31" t="s">
        <v>58</v>
      </c>
      <c r="B99" s="83" t="s">
        <v>227</v>
      </c>
      <c r="C99" s="39"/>
      <c r="D99" s="81"/>
      <c r="E99" s="34"/>
      <c r="F99" s="34"/>
      <c r="G99" s="82">
        <f t="shared" si="4"/>
        <v>0</v>
      </c>
    </row>
    <row r="100" spans="1:7" ht="12.75" customHeight="1">
      <c r="A100" s="31" t="s">
        <v>228</v>
      </c>
      <c r="B100" s="84" t="s">
        <v>229</v>
      </c>
      <c r="C100" s="39">
        <v>5984000</v>
      </c>
      <c r="D100" s="81"/>
      <c r="E100" s="34">
        <v>-100000</v>
      </c>
      <c r="F100" s="34"/>
      <c r="G100" s="82">
        <f t="shared" si="4"/>
        <v>5884000</v>
      </c>
    </row>
    <row r="101" spans="1:7" ht="12.75" customHeight="1">
      <c r="A101" s="31" t="s">
        <v>62</v>
      </c>
      <c r="B101" s="80" t="s">
        <v>230</v>
      </c>
      <c r="C101" s="39"/>
      <c r="D101" s="81"/>
      <c r="E101" s="34"/>
      <c r="F101" s="34"/>
      <c r="G101" s="82">
        <f t="shared" si="4"/>
        <v>0</v>
      </c>
    </row>
    <row r="102" spans="1:7" ht="12.75" customHeight="1">
      <c r="A102" s="31" t="s">
        <v>231</v>
      </c>
      <c r="B102" s="85" t="s">
        <v>232</v>
      </c>
      <c r="C102" s="39"/>
      <c r="D102" s="81"/>
      <c r="E102" s="34"/>
      <c r="F102" s="34"/>
      <c r="G102" s="82">
        <f t="shared" si="4"/>
        <v>0</v>
      </c>
    </row>
    <row r="103" spans="1:7" ht="12.75" customHeight="1">
      <c r="A103" s="31" t="s">
        <v>233</v>
      </c>
      <c r="B103" s="85" t="s">
        <v>234</v>
      </c>
      <c r="C103" s="39"/>
      <c r="D103" s="81"/>
      <c r="E103" s="34"/>
      <c r="F103" s="34"/>
      <c r="G103" s="82">
        <f t="shared" si="4"/>
        <v>0</v>
      </c>
    </row>
    <row r="104" spans="1:7" ht="12.75" customHeight="1">
      <c r="A104" s="31" t="s">
        <v>235</v>
      </c>
      <c r="B104" s="86" t="s">
        <v>236</v>
      </c>
      <c r="C104" s="39"/>
      <c r="D104" s="81"/>
      <c r="E104" s="34"/>
      <c r="F104" s="34"/>
      <c r="G104" s="82">
        <f t="shared" si="4"/>
        <v>0</v>
      </c>
    </row>
    <row r="105" spans="1:7" ht="12.75" customHeight="1">
      <c r="A105" s="31" t="s">
        <v>237</v>
      </c>
      <c r="B105" s="87" t="s">
        <v>238</v>
      </c>
      <c r="C105" s="39"/>
      <c r="D105" s="81"/>
      <c r="E105" s="34"/>
      <c r="F105" s="34"/>
      <c r="G105" s="82">
        <f t="shared" si="4"/>
        <v>0</v>
      </c>
    </row>
    <row r="106" spans="1:7" ht="12.75" customHeight="1">
      <c r="A106" s="31" t="s">
        <v>239</v>
      </c>
      <c r="B106" s="87" t="s">
        <v>240</v>
      </c>
      <c r="C106" s="39"/>
      <c r="D106" s="81"/>
      <c r="E106" s="34"/>
      <c r="F106" s="34"/>
      <c r="G106" s="82">
        <f t="shared" si="4"/>
        <v>0</v>
      </c>
    </row>
    <row r="107" spans="1:7" ht="12.75" customHeight="1">
      <c r="A107" s="31" t="s">
        <v>241</v>
      </c>
      <c r="B107" s="86" t="s">
        <v>242</v>
      </c>
      <c r="C107" s="39">
        <v>3534000</v>
      </c>
      <c r="D107" s="81"/>
      <c r="E107" s="34"/>
      <c r="F107" s="34"/>
      <c r="G107" s="82">
        <f t="shared" si="4"/>
        <v>3534000</v>
      </c>
    </row>
    <row r="108" spans="1:7" ht="12.75" customHeight="1">
      <c r="A108" s="31" t="s">
        <v>243</v>
      </c>
      <c r="B108" s="86" t="s">
        <v>244</v>
      </c>
      <c r="C108" s="39"/>
      <c r="D108" s="81"/>
      <c r="E108" s="34"/>
      <c r="F108" s="34"/>
      <c r="G108" s="82">
        <f t="shared" si="4"/>
        <v>0</v>
      </c>
    </row>
    <row r="109" spans="1:7" ht="18.75" customHeight="1">
      <c r="A109" s="31" t="s">
        <v>245</v>
      </c>
      <c r="B109" s="87" t="s">
        <v>246</v>
      </c>
      <c r="C109" s="39"/>
      <c r="D109" s="81"/>
      <c r="E109" s="34"/>
      <c r="F109" s="34"/>
      <c r="G109" s="82">
        <f t="shared" si="4"/>
        <v>0</v>
      </c>
    </row>
    <row r="110" spans="1:7" ht="12.75" customHeight="1">
      <c r="A110" s="88" t="s">
        <v>247</v>
      </c>
      <c r="B110" s="85" t="s">
        <v>248</v>
      </c>
      <c r="C110" s="39"/>
      <c r="D110" s="81"/>
      <c r="E110" s="34"/>
      <c r="F110" s="34"/>
      <c r="G110" s="82">
        <f t="shared" si="4"/>
        <v>0</v>
      </c>
    </row>
    <row r="111" spans="1:7" ht="12.75" customHeight="1">
      <c r="A111" s="31" t="s">
        <v>249</v>
      </c>
      <c r="B111" s="85" t="s">
        <v>250</v>
      </c>
      <c r="C111" s="39"/>
      <c r="D111" s="81"/>
      <c r="E111" s="34"/>
      <c r="F111" s="34"/>
      <c r="G111" s="82">
        <f t="shared" si="4"/>
        <v>0</v>
      </c>
    </row>
    <row r="112" spans="1:7" ht="12.75" customHeight="1">
      <c r="A112" s="36" t="s">
        <v>251</v>
      </c>
      <c r="B112" s="85" t="s">
        <v>252</v>
      </c>
      <c r="C112" s="39">
        <v>2450000</v>
      </c>
      <c r="D112" s="81"/>
      <c r="E112" s="34">
        <v>-100000</v>
      </c>
      <c r="F112" s="34"/>
      <c r="G112" s="82">
        <f t="shared" si="4"/>
        <v>2350000</v>
      </c>
    </row>
    <row r="113" spans="1:7" ht="12.75" customHeight="1">
      <c r="A113" s="31" t="s">
        <v>253</v>
      </c>
      <c r="B113" s="83" t="s">
        <v>254</v>
      </c>
      <c r="C113" s="33"/>
      <c r="D113" s="81"/>
      <c r="E113" s="34"/>
      <c r="F113" s="34"/>
      <c r="G113" s="82">
        <f t="shared" si="4"/>
        <v>0</v>
      </c>
    </row>
    <row r="114" spans="1:7" ht="12.75" customHeight="1">
      <c r="A114" s="31" t="s">
        <v>255</v>
      </c>
      <c r="B114" s="80" t="s">
        <v>256</v>
      </c>
      <c r="C114" s="33"/>
      <c r="D114" s="81"/>
      <c r="E114" s="34"/>
      <c r="F114" s="34"/>
      <c r="G114" s="82">
        <f t="shared" si="4"/>
        <v>0</v>
      </c>
    </row>
    <row r="115" spans="1:7" ht="12.75" customHeight="1" thickBot="1">
      <c r="A115" s="50" t="s">
        <v>257</v>
      </c>
      <c r="B115" s="89" t="s">
        <v>258</v>
      </c>
      <c r="C115" s="90"/>
      <c r="D115" s="91"/>
      <c r="E115" s="52"/>
      <c r="F115" s="52"/>
      <c r="G115" s="82">
        <f t="shared" si="4"/>
        <v>0</v>
      </c>
    </row>
    <row r="116" spans="1:7" ht="12.75" customHeight="1" thickBot="1">
      <c r="A116" s="92" t="s">
        <v>64</v>
      </c>
      <c r="B116" s="93" t="s">
        <v>259</v>
      </c>
      <c r="C116" s="94">
        <f>+C117+C119+C121</f>
        <v>2854000</v>
      </c>
      <c r="D116" s="24">
        <f>+D117+D119+D121</f>
        <v>0</v>
      </c>
      <c r="E116" s="24">
        <f>+E117+E119+E121</f>
        <v>0</v>
      </c>
      <c r="F116" s="24">
        <f>+F117+F119+F121</f>
        <v>0</v>
      </c>
      <c r="G116" s="23">
        <f>+G117+G119+G121</f>
        <v>2854000</v>
      </c>
    </row>
    <row r="117" spans="1:7" ht="12.75" customHeight="1">
      <c r="A117" s="27" t="s">
        <v>66</v>
      </c>
      <c r="B117" s="80" t="s">
        <v>260</v>
      </c>
      <c r="C117" s="29"/>
      <c r="D117" s="95"/>
      <c r="E117" s="95"/>
      <c r="F117" s="285"/>
      <c r="G117" s="49">
        <f>C117+D117+E117+F117</f>
        <v>0</v>
      </c>
    </row>
    <row r="118" spans="1:7" ht="12.75" customHeight="1">
      <c r="A118" s="27" t="s">
        <v>68</v>
      </c>
      <c r="B118" s="96" t="s">
        <v>261</v>
      </c>
      <c r="C118" s="29"/>
      <c r="D118" s="95"/>
      <c r="E118" s="95"/>
      <c r="F118" s="285"/>
      <c r="G118" s="82">
        <f aca="true" t="shared" si="5" ref="G118:G129">C118+D118+E118+E118</f>
        <v>0</v>
      </c>
    </row>
    <row r="119" spans="1:7" ht="12.75" customHeight="1">
      <c r="A119" s="27" t="s">
        <v>70</v>
      </c>
      <c r="B119" s="96" t="s">
        <v>262</v>
      </c>
      <c r="C119" s="33"/>
      <c r="D119" s="97"/>
      <c r="E119" s="97"/>
      <c r="F119" s="293"/>
      <c r="G119" s="82">
        <f t="shared" si="5"/>
        <v>0</v>
      </c>
    </row>
    <row r="120" spans="1:7" ht="12.75" customHeight="1">
      <c r="A120" s="27" t="s">
        <v>72</v>
      </c>
      <c r="B120" s="96" t="s">
        <v>263</v>
      </c>
      <c r="C120" s="98"/>
      <c r="D120" s="97"/>
      <c r="E120" s="97"/>
      <c r="F120" s="293"/>
      <c r="G120" s="82">
        <f t="shared" si="5"/>
        <v>0</v>
      </c>
    </row>
    <row r="121" spans="1:7" ht="12.75" customHeight="1">
      <c r="A121" s="27" t="s">
        <v>74</v>
      </c>
      <c r="B121" s="37" t="s">
        <v>264</v>
      </c>
      <c r="C121" s="98">
        <v>2854000</v>
      </c>
      <c r="D121" s="97"/>
      <c r="E121" s="97"/>
      <c r="F121" s="293"/>
      <c r="G121" s="82">
        <f t="shared" si="5"/>
        <v>2854000</v>
      </c>
    </row>
    <row r="122" spans="1:7" ht="12.75" customHeight="1">
      <c r="A122" s="27" t="s">
        <v>76</v>
      </c>
      <c r="B122" s="35" t="s">
        <v>265</v>
      </c>
      <c r="C122" s="98"/>
      <c r="D122" s="97"/>
      <c r="E122" s="97"/>
      <c r="F122" s="293"/>
      <c r="G122" s="82">
        <f t="shared" si="5"/>
        <v>0</v>
      </c>
    </row>
    <row r="123" spans="1:7" ht="12.75" customHeight="1">
      <c r="A123" s="27" t="s">
        <v>266</v>
      </c>
      <c r="B123" s="99" t="s">
        <v>267</v>
      </c>
      <c r="C123" s="98"/>
      <c r="D123" s="97"/>
      <c r="E123" s="97"/>
      <c r="F123" s="293"/>
      <c r="G123" s="82">
        <f t="shared" si="5"/>
        <v>0</v>
      </c>
    </row>
    <row r="124" spans="1:7" ht="12.75" customHeight="1">
      <c r="A124" s="27" t="s">
        <v>268</v>
      </c>
      <c r="B124" s="87" t="s">
        <v>240</v>
      </c>
      <c r="C124" s="98"/>
      <c r="D124" s="97"/>
      <c r="E124" s="97"/>
      <c r="F124" s="293"/>
      <c r="G124" s="82">
        <f t="shared" si="5"/>
        <v>0</v>
      </c>
    </row>
    <row r="125" spans="1:7" ht="12.75" customHeight="1">
      <c r="A125" s="27" t="s">
        <v>269</v>
      </c>
      <c r="B125" s="87" t="s">
        <v>270</v>
      </c>
      <c r="C125" s="98"/>
      <c r="D125" s="97"/>
      <c r="E125" s="97"/>
      <c r="F125" s="293"/>
      <c r="G125" s="82">
        <f t="shared" si="5"/>
        <v>0</v>
      </c>
    </row>
    <row r="126" spans="1:7" ht="12.75" customHeight="1">
      <c r="A126" s="27" t="s">
        <v>271</v>
      </c>
      <c r="B126" s="87" t="s">
        <v>272</v>
      </c>
      <c r="C126" s="98"/>
      <c r="D126" s="97"/>
      <c r="E126" s="97"/>
      <c r="F126" s="293"/>
      <c r="G126" s="82">
        <f t="shared" si="5"/>
        <v>0</v>
      </c>
    </row>
    <row r="127" spans="1:7" ht="12.75" customHeight="1">
      <c r="A127" s="27" t="s">
        <v>273</v>
      </c>
      <c r="B127" s="87" t="s">
        <v>246</v>
      </c>
      <c r="C127" s="98"/>
      <c r="D127" s="97"/>
      <c r="E127" s="97"/>
      <c r="F127" s="293"/>
      <c r="G127" s="82">
        <f t="shared" si="5"/>
        <v>0</v>
      </c>
    </row>
    <row r="128" spans="1:7" ht="12.75" customHeight="1">
      <c r="A128" s="27" t="s">
        <v>274</v>
      </c>
      <c r="B128" s="87" t="s">
        <v>275</v>
      </c>
      <c r="C128" s="98"/>
      <c r="D128" s="97"/>
      <c r="E128" s="97"/>
      <c r="F128" s="293"/>
      <c r="G128" s="82">
        <f t="shared" si="5"/>
        <v>0</v>
      </c>
    </row>
    <row r="129" spans="1:7" ht="12.75" customHeight="1" thickBot="1">
      <c r="A129" s="88" t="s">
        <v>276</v>
      </c>
      <c r="B129" s="87" t="s">
        <v>277</v>
      </c>
      <c r="C129" s="100"/>
      <c r="D129" s="101"/>
      <c r="E129" s="101"/>
      <c r="F129" s="294"/>
      <c r="G129" s="53">
        <f t="shared" si="5"/>
        <v>0</v>
      </c>
    </row>
    <row r="130" spans="1:7" ht="12.75" customHeight="1" thickBot="1">
      <c r="A130" s="21" t="s">
        <v>78</v>
      </c>
      <c r="B130" s="22" t="s">
        <v>278</v>
      </c>
      <c r="C130" s="23">
        <f>+C95+C116</f>
        <v>29176562</v>
      </c>
      <c r="D130" s="102">
        <f>+D95+D116</f>
        <v>0</v>
      </c>
      <c r="E130" s="102">
        <f>+E95+E116</f>
        <v>741556</v>
      </c>
      <c r="F130" s="24">
        <f>+F95+F116</f>
        <v>212467</v>
      </c>
      <c r="G130" s="23">
        <f>+G95+G116</f>
        <v>30130585</v>
      </c>
    </row>
    <row r="131" spans="1:7" ht="12.75" customHeight="1" thickBot="1">
      <c r="A131" s="21" t="s">
        <v>279</v>
      </c>
      <c r="B131" s="22" t="s">
        <v>280</v>
      </c>
      <c r="C131" s="23">
        <f>+C132+C133+C134</f>
        <v>0</v>
      </c>
      <c r="D131" s="102">
        <f>+D132+D133+D134</f>
        <v>0</v>
      </c>
      <c r="E131" s="102"/>
      <c r="F131" s="24"/>
      <c r="G131" s="23">
        <f>+G132+G133+G134</f>
        <v>0</v>
      </c>
    </row>
    <row r="132" spans="1:7" ht="12.75" customHeight="1">
      <c r="A132" s="27" t="s">
        <v>94</v>
      </c>
      <c r="B132" s="96" t="s">
        <v>281</v>
      </c>
      <c r="C132" s="98"/>
      <c r="D132" s="97"/>
      <c r="E132" s="97"/>
      <c r="F132" s="293"/>
      <c r="G132" s="82">
        <f>C132+D132+E132</f>
        <v>0</v>
      </c>
    </row>
    <row r="133" spans="1:7" ht="12.75" customHeight="1">
      <c r="A133" s="27" t="s">
        <v>96</v>
      </c>
      <c r="B133" s="96" t="s">
        <v>282</v>
      </c>
      <c r="C133" s="98"/>
      <c r="D133" s="97"/>
      <c r="E133" s="97"/>
      <c r="F133" s="293"/>
      <c r="G133" s="82">
        <f>C133+D133+E133</f>
        <v>0</v>
      </c>
    </row>
    <row r="134" spans="1:7" ht="12.75" customHeight="1" thickBot="1">
      <c r="A134" s="88" t="s">
        <v>98</v>
      </c>
      <c r="B134" s="96" t="s">
        <v>283</v>
      </c>
      <c r="C134" s="98"/>
      <c r="D134" s="97"/>
      <c r="E134" s="97"/>
      <c r="F134" s="293"/>
      <c r="G134" s="82">
        <f>C134+D134+E134</f>
        <v>0</v>
      </c>
    </row>
    <row r="135" spans="1:7" ht="12.75" customHeight="1" thickBot="1">
      <c r="A135" s="21" t="s">
        <v>108</v>
      </c>
      <c r="B135" s="22" t="s">
        <v>284</v>
      </c>
      <c r="C135" s="23">
        <f>SUM(C136:C141)</f>
        <v>0</v>
      </c>
      <c r="D135" s="102">
        <f>SUM(D136:D141)</f>
        <v>0</v>
      </c>
      <c r="E135" s="102">
        <f>SUM(E136:E141)</f>
        <v>0</v>
      </c>
      <c r="F135" s="24"/>
      <c r="G135" s="23">
        <f>SUM(G136:G141)</f>
        <v>0</v>
      </c>
    </row>
    <row r="136" spans="1:7" ht="12.75" customHeight="1">
      <c r="A136" s="27" t="s">
        <v>110</v>
      </c>
      <c r="B136" s="103" t="s">
        <v>285</v>
      </c>
      <c r="C136" s="98"/>
      <c r="D136" s="97"/>
      <c r="E136" s="97"/>
      <c r="F136" s="293"/>
      <c r="G136" s="82">
        <f aca="true" t="shared" si="6" ref="G136:G141">C136+D136+E136</f>
        <v>0</v>
      </c>
    </row>
    <row r="137" spans="1:7" ht="12.75" customHeight="1">
      <c r="A137" s="27" t="s">
        <v>112</v>
      </c>
      <c r="B137" s="103" t="s">
        <v>286</v>
      </c>
      <c r="C137" s="98"/>
      <c r="D137" s="97"/>
      <c r="E137" s="97"/>
      <c r="F137" s="293"/>
      <c r="G137" s="82">
        <f t="shared" si="6"/>
        <v>0</v>
      </c>
    </row>
    <row r="138" spans="1:7" ht="12.75" customHeight="1">
      <c r="A138" s="27" t="s">
        <v>114</v>
      </c>
      <c r="B138" s="103" t="s">
        <v>287</v>
      </c>
      <c r="C138" s="98"/>
      <c r="D138" s="97"/>
      <c r="E138" s="97"/>
      <c r="F138" s="293"/>
      <c r="G138" s="82">
        <f t="shared" si="6"/>
        <v>0</v>
      </c>
    </row>
    <row r="139" spans="1:7" ht="12.75" customHeight="1">
      <c r="A139" s="27" t="s">
        <v>116</v>
      </c>
      <c r="B139" s="103" t="s">
        <v>288</v>
      </c>
      <c r="C139" s="98"/>
      <c r="D139" s="97"/>
      <c r="E139" s="97"/>
      <c r="F139" s="293"/>
      <c r="G139" s="82">
        <f t="shared" si="6"/>
        <v>0</v>
      </c>
    </row>
    <row r="140" spans="1:7" ht="12.75" customHeight="1">
      <c r="A140" s="27" t="s">
        <v>118</v>
      </c>
      <c r="B140" s="103" t="s">
        <v>289</v>
      </c>
      <c r="C140" s="98"/>
      <c r="D140" s="97"/>
      <c r="E140" s="97"/>
      <c r="F140" s="293"/>
      <c r="G140" s="82">
        <f t="shared" si="6"/>
        <v>0</v>
      </c>
    </row>
    <row r="141" spans="1:7" ht="12.75" customHeight="1" thickBot="1">
      <c r="A141" s="88" t="s">
        <v>120</v>
      </c>
      <c r="B141" s="103" t="s">
        <v>290</v>
      </c>
      <c r="C141" s="98"/>
      <c r="D141" s="97"/>
      <c r="E141" s="97"/>
      <c r="F141" s="293"/>
      <c r="G141" s="82">
        <f t="shared" si="6"/>
        <v>0</v>
      </c>
    </row>
    <row r="142" spans="1:7" ht="12.75" customHeight="1" thickBot="1">
      <c r="A142" s="21" t="s">
        <v>132</v>
      </c>
      <c r="B142" s="22" t="s">
        <v>291</v>
      </c>
      <c r="C142" s="23">
        <f>+C143+C144+C145+C146</f>
        <v>0</v>
      </c>
      <c r="D142" s="102">
        <f>+D143+D144+D145+D146</f>
        <v>0</v>
      </c>
      <c r="E142" s="102">
        <f>+E143+E144+E145+E146</f>
        <v>0</v>
      </c>
      <c r="F142" s="24"/>
      <c r="G142" s="23">
        <f>+G143+G144+G145+G146</f>
        <v>0</v>
      </c>
    </row>
    <row r="143" spans="1:7" ht="12.75" customHeight="1">
      <c r="A143" s="27" t="s">
        <v>134</v>
      </c>
      <c r="B143" s="103" t="s">
        <v>292</v>
      </c>
      <c r="C143" s="98"/>
      <c r="D143" s="97"/>
      <c r="E143" s="97"/>
      <c r="F143" s="293"/>
      <c r="G143" s="82">
        <f>C143+D143+E143</f>
        <v>0</v>
      </c>
    </row>
    <row r="144" spans="1:7" ht="12.75" customHeight="1">
      <c r="A144" s="27" t="s">
        <v>136</v>
      </c>
      <c r="B144" s="103" t="s">
        <v>293</v>
      </c>
      <c r="C144" s="98"/>
      <c r="D144" s="97"/>
      <c r="E144" s="97"/>
      <c r="F144" s="293"/>
      <c r="G144" s="82">
        <f>C144+D144+E144+F144</f>
        <v>0</v>
      </c>
    </row>
    <row r="145" spans="1:7" ht="12.75" customHeight="1">
      <c r="A145" s="27" t="s">
        <v>138</v>
      </c>
      <c r="B145" s="103" t="s">
        <v>294</v>
      </c>
      <c r="C145" s="98"/>
      <c r="D145" s="97"/>
      <c r="E145" s="97"/>
      <c r="F145" s="293"/>
      <c r="G145" s="82">
        <f>C145+D145+E145</f>
        <v>0</v>
      </c>
    </row>
    <row r="146" spans="1:7" ht="12.75" customHeight="1" thickBot="1">
      <c r="A146" s="88" t="s">
        <v>140</v>
      </c>
      <c r="B146" s="104" t="s">
        <v>295</v>
      </c>
      <c r="C146" s="98"/>
      <c r="D146" s="97"/>
      <c r="E146" s="97"/>
      <c r="F146" s="293"/>
      <c r="G146" s="82">
        <f>C146+D146+E146</f>
        <v>0</v>
      </c>
    </row>
    <row r="147" spans="1:7" ht="12.75" customHeight="1" thickBot="1">
      <c r="A147" s="21" t="s">
        <v>296</v>
      </c>
      <c r="B147" s="22" t="s">
        <v>297</v>
      </c>
      <c r="C147" s="105">
        <f>SUM(C148:C152)</f>
        <v>0</v>
      </c>
      <c r="D147" s="106">
        <f>SUM(D148:D152)</f>
        <v>0</v>
      </c>
      <c r="E147" s="106">
        <f>SUM(E148:E152)</f>
        <v>0</v>
      </c>
      <c r="F147" s="303"/>
      <c r="G147" s="105">
        <f>SUM(G148:G152)</f>
        <v>0</v>
      </c>
    </row>
    <row r="148" spans="1:7" ht="12.75" customHeight="1">
      <c r="A148" s="27" t="s">
        <v>146</v>
      </c>
      <c r="B148" s="103" t="s">
        <v>298</v>
      </c>
      <c r="C148" s="98"/>
      <c r="D148" s="97"/>
      <c r="E148" s="97"/>
      <c r="F148" s="293"/>
      <c r="G148" s="82">
        <f>C148+D148+E148</f>
        <v>0</v>
      </c>
    </row>
    <row r="149" spans="1:7" ht="12.75" customHeight="1">
      <c r="A149" s="27" t="s">
        <v>148</v>
      </c>
      <c r="B149" s="103" t="s">
        <v>299</v>
      </c>
      <c r="C149" s="98"/>
      <c r="D149" s="97"/>
      <c r="E149" s="97"/>
      <c r="F149" s="293"/>
      <c r="G149" s="82">
        <f>C149+D149+E149</f>
        <v>0</v>
      </c>
    </row>
    <row r="150" spans="1:7" ht="12.75" customHeight="1">
      <c r="A150" s="27" t="s">
        <v>150</v>
      </c>
      <c r="B150" s="103" t="s">
        <v>300</v>
      </c>
      <c r="C150" s="98"/>
      <c r="D150" s="97"/>
      <c r="E150" s="97"/>
      <c r="F150" s="293"/>
      <c r="G150" s="82">
        <f>C150+D150+E150</f>
        <v>0</v>
      </c>
    </row>
    <row r="151" spans="1:7" ht="12.75" customHeight="1">
      <c r="A151" s="27" t="s">
        <v>152</v>
      </c>
      <c r="B151" s="103" t="s">
        <v>301</v>
      </c>
      <c r="C151" s="98"/>
      <c r="D151" s="97"/>
      <c r="E151" s="97"/>
      <c r="F151" s="293"/>
      <c r="G151" s="82">
        <f>C151+D151+E151</f>
        <v>0</v>
      </c>
    </row>
    <row r="152" spans="1:7" ht="12.75" customHeight="1" thickBot="1">
      <c r="A152" s="27" t="s">
        <v>302</v>
      </c>
      <c r="B152" s="103" t="s">
        <v>303</v>
      </c>
      <c r="C152" s="98"/>
      <c r="D152" s="97"/>
      <c r="E152" s="97"/>
      <c r="F152" s="293"/>
      <c r="G152" s="82">
        <f>C152+D152+E152</f>
        <v>0</v>
      </c>
    </row>
    <row r="153" spans="1:7" ht="12.75" customHeight="1" thickBot="1">
      <c r="A153" s="21" t="s">
        <v>154</v>
      </c>
      <c r="B153" s="22" t="s">
        <v>304</v>
      </c>
      <c r="C153" s="107"/>
      <c r="D153" s="108"/>
      <c r="E153" s="108"/>
      <c r="F153" s="295"/>
      <c r="G153" s="109">
        <f>C153+D153</f>
        <v>0</v>
      </c>
    </row>
    <row r="154" spans="1:7" ht="12.75" customHeight="1" thickBot="1">
      <c r="A154" s="21" t="s">
        <v>305</v>
      </c>
      <c r="B154" s="22" t="s">
        <v>306</v>
      </c>
      <c r="C154" s="107"/>
      <c r="D154" s="108"/>
      <c r="E154" s="108"/>
      <c r="F154" s="299"/>
      <c r="G154" s="109">
        <f>C154+D154</f>
        <v>0</v>
      </c>
    </row>
    <row r="155" spans="1:7" ht="12.75" customHeight="1" thickBot="1">
      <c r="A155" s="21" t="s">
        <v>307</v>
      </c>
      <c r="B155" s="22" t="s">
        <v>308</v>
      </c>
      <c r="C155" s="110">
        <f>+C131+C135+C142+C147+C153+C154</f>
        <v>0</v>
      </c>
      <c r="D155" s="111">
        <f>+D131+D135+D142+D147+D153+D154</f>
        <v>0</v>
      </c>
      <c r="E155" s="111">
        <f>+E131+E135+E142+E147+E153+E154</f>
        <v>0</v>
      </c>
      <c r="F155" s="301"/>
      <c r="G155" s="110">
        <f>+G131+G135+G142+G147+G153+G154</f>
        <v>0</v>
      </c>
    </row>
    <row r="156" spans="1:7" ht="12.75" customHeight="1" thickBot="1">
      <c r="A156" s="114" t="s">
        <v>309</v>
      </c>
      <c r="B156" s="115" t="s">
        <v>310</v>
      </c>
      <c r="C156" s="110">
        <f>+C130+C155</f>
        <v>29176562</v>
      </c>
      <c r="D156" s="111">
        <f>+D130+D155</f>
        <v>0</v>
      </c>
      <c r="E156" s="111">
        <f>+E130+E155</f>
        <v>741556</v>
      </c>
      <c r="F156" s="301">
        <f>+F130+F155</f>
        <v>212467</v>
      </c>
      <c r="G156" s="110">
        <f>+G130+G155</f>
        <v>30130585</v>
      </c>
    </row>
    <row r="157" spans="1:7" ht="12.75" customHeight="1">
      <c r="A157" s="9"/>
      <c r="B157" s="9"/>
      <c r="C157" s="10"/>
      <c r="D157" s="11"/>
      <c r="E157" s="11"/>
      <c r="F157" s="11"/>
      <c r="G157" s="11"/>
    </row>
    <row r="158" spans="1:7" ht="12.75" customHeight="1">
      <c r="A158" s="348" t="s">
        <v>311</v>
      </c>
      <c r="B158" s="348"/>
      <c r="C158" s="348"/>
      <c r="D158" s="348"/>
      <c r="E158" s="348"/>
      <c r="F158" s="348"/>
      <c r="G158" s="348"/>
    </row>
    <row r="159" spans="1:7" ht="12.75" customHeight="1">
      <c r="A159" s="349" t="s">
        <v>312</v>
      </c>
      <c r="B159" s="349"/>
      <c r="C159" s="116"/>
      <c r="D159" s="11"/>
      <c r="E159" s="11"/>
      <c r="F159" s="11"/>
      <c r="G159" s="116" t="str">
        <f>G91</f>
        <v>Forintban!</v>
      </c>
    </row>
    <row r="160" spans="1:7" ht="25.5" customHeight="1">
      <c r="A160" s="21">
        <v>1</v>
      </c>
      <c r="B160" s="117" t="s">
        <v>313</v>
      </c>
      <c r="C160" s="118">
        <f>+C63-C130</f>
        <v>-12256619</v>
      </c>
      <c r="D160" s="24">
        <f>+D63-D130</f>
        <v>0</v>
      </c>
      <c r="E160" s="24">
        <f>+E63-E130</f>
        <v>-500000</v>
      </c>
      <c r="F160" s="24">
        <f>+F63-F130</f>
        <v>0</v>
      </c>
      <c r="G160" s="25">
        <f>+G63-G130</f>
        <v>-12756619</v>
      </c>
    </row>
    <row r="161" spans="1:7" ht="33.75" customHeight="1">
      <c r="A161" s="21" t="s">
        <v>64</v>
      </c>
      <c r="B161" s="117" t="s">
        <v>314</v>
      </c>
      <c r="C161" s="24">
        <f>+C87-C155</f>
        <v>12256619</v>
      </c>
      <c r="D161" s="24">
        <f>+D87-D155</f>
        <v>0</v>
      </c>
      <c r="E161" s="24">
        <f>+E87-E155</f>
        <v>0</v>
      </c>
      <c r="F161" s="24">
        <f>+F87-F155</f>
        <v>0</v>
      </c>
      <c r="G161" s="25">
        <f>+G87-G155</f>
        <v>12256619</v>
      </c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selectLockedCells="1" selectUnlockedCells="1"/>
  <mergeCells count="12">
    <mergeCell ref="A91:B91"/>
    <mergeCell ref="A92:A93"/>
    <mergeCell ref="B92:B93"/>
    <mergeCell ref="C92:G92"/>
    <mergeCell ref="A158:G158"/>
    <mergeCell ref="A159:B159"/>
    <mergeCell ref="A1:G1"/>
    <mergeCell ref="A2:B2"/>
    <mergeCell ref="A3:A4"/>
    <mergeCell ref="B3:B4"/>
    <mergeCell ref="C3:G3"/>
    <mergeCell ref="A90:G90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  <headerFooter alignWithMargins="0">
    <oddHeader>&amp;C&amp;"Times New Roman,Félkövér"&amp;12Elek Város Önkormányzat
2017. ÉVI KÖLTSÉGVETÉS ÖNKÉNT VÁLLALT FELADATAINAK ÖSSZEVONT MÓDOSÍTOTT MÉRLEGE&amp;R&amp;"Times New Roman,Normál"&amp;12  
3. melléklet
"1.3. melléklet"</oddHeader>
    <oddFooter>&amp;C&amp;"Times New Roman,Normál"&amp;12Oldal &amp;P</oddFoot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zoomScale="99" zoomScaleNormal="99" zoomScalePageLayoutView="0" workbookViewId="0" topLeftCell="D1">
      <selection activeCell="K4" sqref="K4"/>
    </sheetView>
  </sheetViews>
  <sheetFormatPr defaultColWidth="9.00390625" defaultRowHeight="12.75"/>
  <cols>
    <col min="1" max="1" width="6.875" style="120" customWidth="1"/>
    <col min="2" max="2" width="48.00390625" style="121" customWidth="1"/>
    <col min="3" max="4" width="15.50390625" style="120" customWidth="1"/>
    <col min="5" max="5" width="14.625" style="120" customWidth="1"/>
    <col min="6" max="6" width="14.375" style="120" customWidth="1"/>
    <col min="7" max="7" width="15.50390625" style="120" customWidth="1"/>
    <col min="8" max="8" width="52.625" style="120" customWidth="1"/>
    <col min="9" max="10" width="15.50390625" style="120" customWidth="1"/>
    <col min="11" max="11" width="14.50390625" style="120" customWidth="1"/>
    <col min="12" max="12" width="15.00390625" style="120" customWidth="1"/>
    <col min="13" max="13" width="15.50390625" style="120" customWidth="1"/>
    <col min="14" max="14" width="4.875" style="120" customWidth="1"/>
    <col min="15" max="16384" width="9.375" style="120" customWidth="1"/>
  </cols>
  <sheetData>
    <row r="1" spans="2:14" ht="39.75" customHeight="1">
      <c r="B1" s="354" t="s">
        <v>315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5" t="s">
        <v>316</v>
      </c>
    </row>
    <row r="2" spans="9:14" ht="13.5">
      <c r="I2" s="122"/>
      <c r="J2" s="122"/>
      <c r="K2" s="122"/>
      <c r="L2" s="122"/>
      <c r="M2" s="122"/>
      <c r="N2" s="355"/>
    </row>
    <row r="3" spans="1:14" ht="18" customHeight="1" thickBot="1">
      <c r="A3" s="356" t="s">
        <v>41</v>
      </c>
      <c r="B3" s="357" t="s">
        <v>317</v>
      </c>
      <c r="C3" s="357"/>
      <c r="D3" s="357"/>
      <c r="E3" s="357"/>
      <c r="F3" s="357"/>
      <c r="G3" s="357"/>
      <c r="H3" s="356" t="s">
        <v>318</v>
      </c>
      <c r="I3" s="356"/>
      <c r="J3" s="356"/>
      <c r="K3" s="356"/>
      <c r="L3" s="356"/>
      <c r="M3" s="356"/>
      <c r="N3" s="355"/>
    </row>
    <row r="4" spans="1:14" s="127" customFormat="1" ht="35.25" customHeight="1" thickBot="1">
      <c r="A4" s="356"/>
      <c r="B4" s="123" t="s">
        <v>319</v>
      </c>
      <c r="C4" s="124" t="str">
        <f>+CONCATENATE('1.sz.mell.'!C3," eredeti előirányzat")</f>
        <v>2017. évi eredeti előirányzat</v>
      </c>
      <c r="D4" s="125" t="str">
        <f>+CONCATENATE('1.sz.mell.'!C3," 1. sz. módosítás (±)")</f>
        <v>2017. évi 1. sz. módosítás (±)</v>
      </c>
      <c r="E4" s="125" t="str">
        <f>+CONCATENATE('1.sz.mell.'!D3," 2. sz. módosítás (±)")</f>
        <v> 2. sz. módosítás (±)</v>
      </c>
      <c r="F4" s="15" t="s">
        <v>500</v>
      </c>
      <c r="G4" s="125" t="str">
        <f>+CONCATENATE(LEFT('1.sz.mell.'!C3,4),".09.30. Módosítás után")</f>
        <v>2017.09.30. Módosítás után</v>
      </c>
      <c r="H4" s="123" t="s">
        <v>319</v>
      </c>
      <c r="I4" s="124" t="str">
        <f>+C4</f>
        <v>2017. évi eredeti előirányzat</v>
      </c>
      <c r="J4" s="124" t="str">
        <f>+D4</f>
        <v>2017. évi 1. sz. módosítás (±)</v>
      </c>
      <c r="K4" s="124" t="str">
        <f>+E4</f>
        <v> 2. sz. módosítás (±)</v>
      </c>
      <c r="L4" s="15" t="s">
        <v>491</v>
      </c>
      <c r="M4" s="126" t="str">
        <f>+G4</f>
        <v>2017.09.30. Módosítás után</v>
      </c>
      <c r="N4" s="355"/>
    </row>
    <row r="5" spans="1:14" s="133" customFormat="1" ht="12" customHeight="1" thickBot="1">
      <c r="A5" s="128" t="s">
        <v>46</v>
      </c>
      <c r="B5" s="129" t="s">
        <v>47</v>
      </c>
      <c r="C5" s="130" t="s">
        <v>48</v>
      </c>
      <c r="D5" s="131" t="s">
        <v>49</v>
      </c>
      <c r="E5" s="131" t="s">
        <v>221</v>
      </c>
      <c r="F5" s="71" t="s">
        <v>492</v>
      </c>
      <c r="G5" s="72" t="s">
        <v>493</v>
      </c>
      <c r="H5" s="129" t="s">
        <v>321</v>
      </c>
      <c r="I5" s="130" t="s">
        <v>322</v>
      </c>
      <c r="J5" s="130" t="s">
        <v>494</v>
      </c>
      <c r="K5" s="130" t="s">
        <v>495</v>
      </c>
      <c r="L5" s="305" t="s">
        <v>496</v>
      </c>
      <c r="M5" s="132" t="s">
        <v>497</v>
      </c>
      <c r="N5" s="355"/>
    </row>
    <row r="6" spans="1:14" ht="12.75" customHeight="1">
      <c r="A6" s="134" t="s">
        <v>50</v>
      </c>
      <c r="B6" s="135" t="s">
        <v>323</v>
      </c>
      <c r="C6" s="304">
        <v>406399386</v>
      </c>
      <c r="D6" s="167">
        <v>1547919</v>
      </c>
      <c r="E6" s="136">
        <v>3106999</v>
      </c>
      <c r="F6" s="136">
        <v>9884527</v>
      </c>
      <c r="G6" s="137">
        <f>C6+D6+E6+F6</f>
        <v>420938831</v>
      </c>
      <c r="H6" s="135" t="s">
        <v>324</v>
      </c>
      <c r="I6" s="138">
        <v>275942723</v>
      </c>
      <c r="J6" s="167">
        <v>217186303</v>
      </c>
      <c r="K6" s="168">
        <v>9005899</v>
      </c>
      <c r="L6" s="168">
        <v>4279857</v>
      </c>
      <c r="M6" s="169">
        <f aca="true" t="shared" si="0" ref="M6:M11">I6+J6+K6+L6</f>
        <v>506414782</v>
      </c>
      <c r="N6" s="355"/>
    </row>
    <row r="7" spans="1:14" ht="12.75" customHeight="1">
      <c r="A7" s="139" t="s">
        <v>64</v>
      </c>
      <c r="B7" s="140" t="s">
        <v>325</v>
      </c>
      <c r="C7" s="144">
        <v>303600</v>
      </c>
      <c r="D7" s="170">
        <v>328572408</v>
      </c>
      <c r="E7" s="141">
        <v>4665346</v>
      </c>
      <c r="F7" s="136"/>
      <c r="G7" s="137">
        <f>C7+D7+E7+F7</f>
        <v>333541354</v>
      </c>
      <c r="H7" s="140" t="s">
        <v>225</v>
      </c>
      <c r="I7" s="142">
        <v>56678289</v>
      </c>
      <c r="J7" s="170">
        <v>24194678</v>
      </c>
      <c r="K7" s="141">
        <v>1887131</v>
      </c>
      <c r="L7" s="141">
        <v>941880</v>
      </c>
      <c r="M7" s="171">
        <f t="shared" si="0"/>
        <v>83701978</v>
      </c>
      <c r="N7" s="355"/>
    </row>
    <row r="8" spans="1:14" ht="12.75" customHeight="1">
      <c r="A8" s="139" t="s">
        <v>78</v>
      </c>
      <c r="B8" s="140" t="s">
        <v>326</v>
      </c>
      <c r="C8" s="144"/>
      <c r="D8" s="170"/>
      <c r="E8" s="141"/>
      <c r="F8" s="136"/>
      <c r="G8" s="137">
        <f aca="true" t="shared" si="1" ref="G8:G16">C8+D8+E8+F8</f>
        <v>0</v>
      </c>
      <c r="H8" s="140" t="s">
        <v>327</v>
      </c>
      <c r="I8" s="142">
        <v>199915501</v>
      </c>
      <c r="J8" s="170">
        <v>45210704</v>
      </c>
      <c r="K8" s="141">
        <v>-415523</v>
      </c>
      <c r="L8" s="141">
        <v>2325514</v>
      </c>
      <c r="M8" s="171">
        <f t="shared" si="0"/>
        <v>247036196</v>
      </c>
      <c r="N8" s="355"/>
    </row>
    <row r="9" spans="1:14" ht="12.75" customHeight="1">
      <c r="A9" s="139" t="s">
        <v>279</v>
      </c>
      <c r="B9" s="140" t="s">
        <v>328</v>
      </c>
      <c r="C9" s="144">
        <v>55000000</v>
      </c>
      <c r="D9" s="170"/>
      <c r="E9" s="141"/>
      <c r="F9" s="136"/>
      <c r="G9" s="137">
        <f t="shared" si="1"/>
        <v>55000000</v>
      </c>
      <c r="H9" s="140" t="s">
        <v>227</v>
      </c>
      <c r="I9" s="142">
        <v>18800000</v>
      </c>
      <c r="J9" s="170"/>
      <c r="K9" s="141"/>
      <c r="L9" s="141"/>
      <c r="M9" s="171">
        <f t="shared" si="0"/>
        <v>18800000</v>
      </c>
      <c r="N9" s="355"/>
    </row>
    <row r="10" spans="1:14" ht="12.75" customHeight="1">
      <c r="A10" s="139" t="s">
        <v>108</v>
      </c>
      <c r="B10" s="143" t="s">
        <v>329</v>
      </c>
      <c r="C10" s="144">
        <v>86771371</v>
      </c>
      <c r="D10" s="170"/>
      <c r="E10" s="141"/>
      <c r="F10" s="136"/>
      <c r="G10" s="137">
        <f t="shared" si="1"/>
        <v>86771371</v>
      </c>
      <c r="H10" s="140" t="s">
        <v>229</v>
      </c>
      <c r="I10" s="142">
        <v>14104000</v>
      </c>
      <c r="J10" s="170">
        <v>-600000</v>
      </c>
      <c r="K10" s="141">
        <v>500000</v>
      </c>
      <c r="L10" s="141"/>
      <c r="M10" s="171">
        <f t="shared" si="0"/>
        <v>14004000</v>
      </c>
      <c r="N10" s="355"/>
    </row>
    <row r="11" spans="1:14" ht="12.75" customHeight="1">
      <c r="A11" s="139" t="s">
        <v>132</v>
      </c>
      <c r="B11" s="140" t="s">
        <v>330</v>
      </c>
      <c r="C11" s="144"/>
      <c r="D11" s="170"/>
      <c r="E11" s="144"/>
      <c r="F11" s="304"/>
      <c r="G11" s="137">
        <f t="shared" si="1"/>
        <v>0</v>
      </c>
      <c r="H11" s="140" t="s">
        <v>254</v>
      </c>
      <c r="I11" s="142">
        <v>20000000</v>
      </c>
      <c r="J11" s="170">
        <v>255590935</v>
      </c>
      <c r="K11" s="141">
        <v>237426</v>
      </c>
      <c r="L11" s="141">
        <v>2013277</v>
      </c>
      <c r="M11" s="171">
        <f t="shared" si="0"/>
        <v>277841638</v>
      </c>
      <c r="N11" s="355"/>
    </row>
    <row r="12" spans="1:14" ht="12.75" customHeight="1">
      <c r="A12" s="139" t="s">
        <v>296</v>
      </c>
      <c r="B12" s="140" t="s">
        <v>331</v>
      </c>
      <c r="C12" s="144"/>
      <c r="D12" s="170"/>
      <c r="E12" s="141"/>
      <c r="F12" s="136"/>
      <c r="G12" s="137">
        <f t="shared" si="1"/>
        <v>0</v>
      </c>
      <c r="H12" s="145"/>
      <c r="I12" s="142"/>
      <c r="J12" s="170"/>
      <c r="K12" s="141"/>
      <c r="L12" s="141"/>
      <c r="M12" s="171"/>
      <c r="N12" s="355"/>
    </row>
    <row r="13" spans="1:14" ht="12.75" customHeight="1">
      <c r="A13" s="139" t="s">
        <v>154</v>
      </c>
      <c r="B13" s="145"/>
      <c r="C13" s="144"/>
      <c r="D13" s="170"/>
      <c r="E13" s="141"/>
      <c r="F13" s="136"/>
      <c r="G13" s="137">
        <f t="shared" si="1"/>
        <v>0</v>
      </c>
      <c r="H13" s="145"/>
      <c r="I13" s="142"/>
      <c r="J13" s="170"/>
      <c r="K13" s="141"/>
      <c r="L13" s="141"/>
      <c r="M13" s="171">
        <f>I13+J13+K13+L12</f>
        <v>0</v>
      </c>
      <c r="N13" s="355"/>
    </row>
    <row r="14" spans="1:14" ht="12.75" customHeight="1">
      <c r="A14" s="139" t="s">
        <v>305</v>
      </c>
      <c r="B14" s="146"/>
      <c r="C14" s="144"/>
      <c r="D14" s="170"/>
      <c r="E14" s="144"/>
      <c r="F14" s="304"/>
      <c r="G14" s="137">
        <f t="shared" si="1"/>
        <v>0</v>
      </c>
      <c r="H14" s="145"/>
      <c r="I14" s="142"/>
      <c r="J14" s="170"/>
      <c r="K14" s="141"/>
      <c r="L14" s="141"/>
      <c r="M14" s="171">
        <f>I14+J14+K14+L13</f>
        <v>0</v>
      </c>
      <c r="N14" s="355"/>
    </row>
    <row r="15" spans="1:14" ht="12.75" customHeight="1">
      <c r="A15" s="139" t="s">
        <v>307</v>
      </c>
      <c r="B15" s="145"/>
      <c r="C15" s="144"/>
      <c r="D15" s="170"/>
      <c r="E15" s="141"/>
      <c r="F15" s="136"/>
      <c r="G15" s="137">
        <f t="shared" si="1"/>
        <v>0</v>
      </c>
      <c r="H15" s="145"/>
      <c r="I15" s="142"/>
      <c r="J15" s="170"/>
      <c r="K15" s="141"/>
      <c r="L15" s="141"/>
      <c r="M15" s="171">
        <f>I15+J15+K15+L14</f>
        <v>0</v>
      </c>
      <c r="N15" s="355"/>
    </row>
    <row r="16" spans="1:14" ht="12.75" customHeight="1">
      <c r="A16" s="139" t="s">
        <v>309</v>
      </c>
      <c r="B16" s="145"/>
      <c r="C16" s="144"/>
      <c r="D16" s="170"/>
      <c r="E16" s="141"/>
      <c r="F16" s="136"/>
      <c r="G16" s="137">
        <f t="shared" si="1"/>
        <v>0</v>
      </c>
      <c r="H16" s="145"/>
      <c r="I16" s="142"/>
      <c r="J16" s="170"/>
      <c r="K16" s="141"/>
      <c r="L16" s="141"/>
      <c r="M16" s="171">
        <f>I16+J16+K16+L15</f>
        <v>0</v>
      </c>
      <c r="N16" s="355"/>
    </row>
    <row r="17" spans="1:14" ht="12.75" customHeight="1" thickBot="1">
      <c r="A17" s="139" t="s">
        <v>332</v>
      </c>
      <c r="B17" s="147"/>
      <c r="C17" s="313"/>
      <c r="D17" s="175"/>
      <c r="E17" s="148"/>
      <c r="F17" s="158"/>
      <c r="G17" s="137">
        <f>C17+D17+E17</f>
        <v>0</v>
      </c>
      <c r="H17" s="145"/>
      <c r="I17" s="149"/>
      <c r="J17" s="175"/>
      <c r="K17" s="176"/>
      <c r="L17" s="176"/>
      <c r="M17" s="177">
        <f>I17+J17+K17</f>
        <v>0</v>
      </c>
      <c r="N17" s="355"/>
    </row>
    <row r="18" spans="1:14" ht="21.75" thickBot="1">
      <c r="A18" s="150" t="s">
        <v>333</v>
      </c>
      <c r="B18" s="151" t="s">
        <v>334</v>
      </c>
      <c r="C18" s="314">
        <f>SUM(C6:C17)</f>
        <v>548474357</v>
      </c>
      <c r="D18" s="263">
        <f>SUM(D6:D17)</f>
        <v>330120327</v>
      </c>
      <c r="E18" s="152">
        <f>SUM(E6:E17)</f>
        <v>7772345</v>
      </c>
      <c r="F18" s="152">
        <f>SUM(F6:F17)</f>
        <v>9884527</v>
      </c>
      <c r="G18" s="152">
        <f>SUM(G6:G17)</f>
        <v>896251556</v>
      </c>
      <c r="H18" s="151" t="s">
        <v>335</v>
      </c>
      <c r="I18" s="153">
        <f>SUM(I6:I17)</f>
        <v>585440513</v>
      </c>
      <c r="J18" s="152">
        <f>SUM(J6:J17)</f>
        <v>541582620</v>
      </c>
      <c r="K18" s="152">
        <f>SUM(K6:K17)</f>
        <v>11214933</v>
      </c>
      <c r="L18" s="152">
        <f>SUM(L6:L17)</f>
        <v>9560528</v>
      </c>
      <c r="M18" s="154">
        <f>SUM(M6:M17)</f>
        <v>1147798594</v>
      </c>
      <c r="N18" s="355"/>
    </row>
    <row r="19" spans="1:14" ht="12.75" customHeight="1">
      <c r="A19" s="155" t="s">
        <v>336</v>
      </c>
      <c r="B19" s="307" t="s">
        <v>337</v>
      </c>
      <c r="C19" s="315">
        <f>+C20+C21+C22+C23</f>
        <v>52115504</v>
      </c>
      <c r="D19" s="318">
        <f>+D20+D21+D22+D23</f>
        <v>211462293</v>
      </c>
      <c r="E19" s="308"/>
      <c r="F19" s="308"/>
      <c r="G19" s="169">
        <f>C19+D19+E19+F19</f>
        <v>263577797</v>
      </c>
      <c r="H19" s="140" t="s">
        <v>338</v>
      </c>
      <c r="I19" s="157"/>
      <c r="J19" s="167"/>
      <c r="K19" s="168"/>
      <c r="L19" s="168"/>
      <c r="M19" s="169">
        <f aca="true" t="shared" si="2" ref="M19:M28">I19+J19+K19</f>
        <v>0</v>
      </c>
      <c r="N19" s="355"/>
    </row>
    <row r="20" spans="1:14" ht="12.75" customHeight="1">
      <c r="A20" s="139" t="s">
        <v>339</v>
      </c>
      <c r="B20" s="140" t="s">
        <v>340</v>
      </c>
      <c r="C20" s="144">
        <v>52115504</v>
      </c>
      <c r="D20" s="170">
        <v>211462293</v>
      </c>
      <c r="E20" s="141"/>
      <c r="F20" s="141"/>
      <c r="G20" s="171">
        <f>C20+D20+E20+F20</f>
        <v>263577797</v>
      </c>
      <c r="H20" s="140" t="s">
        <v>341</v>
      </c>
      <c r="I20" s="142"/>
      <c r="J20" s="170"/>
      <c r="K20" s="141"/>
      <c r="L20" s="141"/>
      <c r="M20" s="171">
        <f t="shared" si="2"/>
        <v>0</v>
      </c>
      <c r="N20" s="355"/>
    </row>
    <row r="21" spans="1:14" ht="12.75" customHeight="1">
      <c r="A21" s="139" t="s">
        <v>342</v>
      </c>
      <c r="B21" s="140" t="s">
        <v>343</v>
      </c>
      <c r="C21" s="144"/>
      <c r="D21" s="170"/>
      <c r="E21" s="141"/>
      <c r="F21" s="141"/>
      <c r="G21" s="171">
        <f aca="true" t="shared" si="3" ref="G21:G27">C21+D21+E21</f>
        <v>0</v>
      </c>
      <c r="H21" s="140" t="s">
        <v>344</v>
      </c>
      <c r="I21" s="142"/>
      <c r="J21" s="170"/>
      <c r="K21" s="141"/>
      <c r="L21" s="141"/>
      <c r="M21" s="171">
        <f t="shared" si="2"/>
        <v>0</v>
      </c>
      <c r="N21" s="355"/>
    </row>
    <row r="22" spans="1:14" ht="12.75" customHeight="1">
      <c r="A22" s="139" t="s">
        <v>345</v>
      </c>
      <c r="B22" s="140" t="s">
        <v>346</v>
      </c>
      <c r="C22" s="144"/>
      <c r="D22" s="170"/>
      <c r="E22" s="141"/>
      <c r="F22" s="141"/>
      <c r="G22" s="171">
        <f t="shared" si="3"/>
        <v>0</v>
      </c>
      <c r="H22" s="140" t="s">
        <v>347</v>
      </c>
      <c r="I22" s="142"/>
      <c r="J22" s="170"/>
      <c r="K22" s="141"/>
      <c r="L22" s="141"/>
      <c r="M22" s="171">
        <f t="shared" si="2"/>
        <v>0</v>
      </c>
      <c r="N22" s="355"/>
    </row>
    <row r="23" spans="1:14" ht="12.75" customHeight="1">
      <c r="A23" s="139" t="s">
        <v>348</v>
      </c>
      <c r="B23" s="140" t="s">
        <v>349</v>
      </c>
      <c r="C23" s="144"/>
      <c r="D23" s="170"/>
      <c r="E23" s="141"/>
      <c r="F23" s="141"/>
      <c r="G23" s="171">
        <f t="shared" si="3"/>
        <v>0</v>
      </c>
      <c r="H23" s="156" t="s">
        <v>350</v>
      </c>
      <c r="I23" s="142"/>
      <c r="J23" s="170"/>
      <c r="K23" s="141"/>
      <c r="L23" s="141"/>
      <c r="M23" s="171">
        <f t="shared" si="2"/>
        <v>0</v>
      </c>
      <c r="N23" s="355"/>
    </row>
    <row r="24" spans="1:14" ht="12.75" customHeight="1">
      <c r="A24" s="139" t="s">
        <v>351</v>
      </c>
      <c r="B24" s="140" t="s">
        <v>352</v>
      </c>
      <c r="C24" s="316">
        <f>+C25+C26</f>
        <v>0</v>
      </c>
      <c r="D24" s="319">
        <f>+D25+D26</f>
        <v>0</v>
      </c>
      <c r="E24" s="159"/>
      <c r="F24" s="159"/>
      <c r="G24" s="171">
        <f t="shared" si="3"/>
        <v>0</v>
      </c>
      <c r="H24" s="140" t="s">
        <v>353</v>
      </c>
      <c r="I24" s="142"/>
      <c r="J24" s="170"/>
      <c r="K24" s="141"/>
      <c r="L24" s="141"/>
      <c r="M24" s="171">
        <f t="shared" si="2"/>
        <v>0</v>
      </c>
      <c r="N24" s="355"/>
    </row>
    <row r="25" spans="1:14" ht="12.75" customHeight="1">
      <c r="A25" s="155" t="s">
        <v>354</v>
      </c>
      <c r="B25" s="140" t="s">
        <v>355</v>
      </c>
      <c r="C25" s="144"/>
      <c r="D25" s="170"/>
      <c r="E25" s="141"/>
      <c r="F25" s="141"/>
      <c r="G25" s="171">
        <f t="shared" si="3"/>
        <v>0</v>
      </c>
      <c r="H25" s="135" t="s">
        <v>294</v>
      </c>
      <c r="I25" s="157"/>
      <c r="J25" s="170"/>
      <c r="K25" s="141"/>
      <c r="L25" s="141"/>
      <c r="M25" s="171">
        <f t="shared" si="2"/>
        <v>0</v>
      </c>
      <c r="N25" s="355"/>
    </row>
    <row r="26" spans="1:14" ht="12.75" customHeight="1">
      <c r="A26" s="139" t="s">
        <v>356</v>
      </c>
      <c r="B26" s="140" t="s">
        <v>357</v>
      </c>
      <c r="C26" s="144"/>
      <c r="D26" s="170"/>
      <c r="E26" s="141"/>
      <c r="F26" s="141"/>
      <c r="G26" s="171">
        <f t="shared" si="3"/>
        <v>0</v>
      </c>
      <c r="H26" s="140" t="s">
        <v>304</v>
      </c>
      <c r="I26" s="142"/>
      <c r="J26" s="170"/>
      <c r="K26" s="141"/>
      <c r="L26" s="141"/>
      <c r="M26" s="171">
        <f t="shared" si="2"/>
        <v>0</v>
      </c>
      <c r="N26" s="355"/>
    </row>
    <row r="27" spans="1:14" ht="12.75" customHeight="1">
      <c r="A27" s="139" t="s">
        <v>358</v>
      </c>
      <c r="B27" s="140" t="s">
        <v>359</v>
      </c>
      <c r="C27" s="144"/>
      <c r="D27" s="170"/>
      <c r="E27" s="141"/>
      <c r="F27" s="141"/>
      <c r="G27" s="171">
        <f t="shared" si="3"/>
        <v>0</v>
      </c>
      <c r="H27" s="140" t="s">
        <v>306</v>
      </c>
      <c r="I27" s="142"/>
      <c r="J27" s="170"/>
      <c r="K27" s="141"/>
      <c r="L27" s="141"/>
      <c r="M27" s="171">
        <f t="shared" si="2"/>
        <v>0</v>
      </c>
      <c r="N27" s="355"/>
    </row>
    <row r="28" spans="1:14" ht="21" customHeight="1" thickBot="1">
      <c r="A28" s="155" t="s">
        <v>360</v>
      </c>
      <c r="B28" s="309" t="s">
        <v>211</v>
      </c>
      <c r="C28" s="312"/>
      <c r="D28" s="175"/>
      <c r="E28" s="176"/>
      <c r="F28" s="176"/>
      <c r="G28" s="177">
        <f>C28+D28</f>
        <v>0</v>
      </c>
      <c r="H28" s="160"/>
      <c r="I28" s="157">
        <v>15149348</v>
      </c>
      <c r="J28" s="175"/>
      <c r="K28" s="176"/>
      <c r="L28" s="176"/>
      <c r="M28" s="177">
        <f t="shared" si="2"/>
        <v>15149348</v>
      </c>
      <c r="N28" s="355"/>
    </row>
    <row r="29" spans="1:14" ht="24" customHeight="1" thickBot="1">
      <c r="A29" s="150" t="s">
        <v>361</v>
      </c>
      <c r="B29" s="151" t="s">
        <v>362</v>
      </c>
      <c r="C29" s="314">
        <f>+C19+C24+C27+C28</f>
        <v>52115504</v>
      </c>
      <c r="D29" s="263">
        <f>+D19+D24+D27+D28</f>
        <v>211462293</v>
      </c>
      <c r="E29" s="152">
        <f>+E19+E24+E27+E28</f>
        <v>0</v>
      </c>
      <c r="F29" s="152">
        <f>+F19+F24+F27+F28</f>
        <v>0</v>
      </c>
      <c r="G29" s="161">
        <f>+G19+G24+G27+G28</f>
        <v>263577797</v>
      </c>
      <c r="H29" s="151" t="s">
        <v>363</v>
      </c>
      <c r="I29" s="153">
        <f>SUM(I19:I28)</f>
        <v>15149348</v>
      </c>
      <c r="J29" s="263">
        <f>SUM(J19:J28)</f>
        <v>0</v>
      </c>
      <c r="K29" s="152">
        <f>SUM(K19:K28)</f>
        <v>0</v>
      </c>
      <c r="L29" s="152">
        <f>SUM(L19:L28)</f>
        <v>0</v>
      </c>
      <c r="M29" s="153">
        <f>SUM(M19:M28)</f>
        <v>15149348</v>
      </c>
      <c r="N29" s="355"/>
    </row>
    <row r="30" spans="1:14" ht="12.75">
      <c r="A30" s="150" t="s">
        <v>364</v>
      </c>
      <c r="B30" s="162" t="s">
        <v>365</v>
      </c>
      <c r="C30" s="317">
        <f>+C18+C29</f>
        <v>600589861</v>
      </c>
      <c r="D30" s="320">
        <f>+D18+D29</f>
        <v>541582620</v>
      </c>
      <c r="E30" s="164">
        <f>+E18+E29</f>
        <v>7772345</v>
      </c>
      <c r="F30" s="164">
        <f>+F18+F29</f>
        <v>9884527</v>
      </c>
      <c r="G30" s="166">
        <f>+G18+G29</f>
        <v>1159829353</v>
      </c>
      <c r="H30" s="162" t="s">
        <v>366</v>
      </c>
      <c r="I30" s="163">
        <f>+I18+I29</f>
        <v>600589861</v>
      </c>
      <c r="J30" s="164">
        <f>+J18+J29</f>
        <v>541582620</v>
      </c>
      <c r="K30" s="164">
        <f>+K18+K29</f>
        <v>11214933</v>
      </c>
      <c r="L30" s="164">
        <f>+L18+L29</f>
        <v>9560528</v>
      </c>
      <c r="M30" s="165">
        <f>+M18+M29</f>
        <v>1162947942</v>
      </c>
      <c r="N30" s="355"/>
    </row>
    <row r="31" spans="1:14" ht="12.75">
      <c r="A31" s="150" t="s">
        <v>367</v>
      </c>
      <c r="B31" s="162" t="s">
        <v>368</v>
      </c>
      <c r="C31" s="306">
        <f>IF(C18-I18&lt;0,I18-C18,"-")</f>
        <v>36966156</v>
      </c>
      <c r="D31" s="320">
        <f>IF(D18-J18&lt;0,J18-D18,"-")</f>
        <v>211462293</v>
      </c>
      <c r="E31" s="164">
        <f>IF(E18-K18&lt;0,K18-E18,"-")</f>
        <v>3442588</v>
      </c>
      <c r="F31" s="164" t="str">
        <f>IF(F18-L18&lt;0,L18-F18,"-")</f>
        <v>-</v>
      </c>
      <c r="G31" s="166">
        <f>IF(G18-M18&lt;0,M18-G18,"-")</f>
        <v>251547038</v>
      </c>
      <c r="H31" s="162" t="s">
        <v>369</v>
      </c>
      <c r="I31" s="164" t="str">
        <f>IF(C18-I18&gt;0,C18-I18,"-")</f>
        <v>-</v>
      </c>
      <c r="J31" s="164" t="str">
        <f>IF(D18-J18&gt;0,D18-J18,"-")</f>
        <v>-</v>
      </c>
      <c r="K31" s="164" t="str">
        <f>IF(E18-K18&gt;0,E18-K18,"-")</f>
        <v>-</v>
      </c>
      <c r="L31" s="164">
        <f>IF(F18-L18&gt;0,F18-L18,"-")</f>
        <v>323999</v>
      </c>
      <c r="M31" s="165" t="str">
        <f>IF(G18-M18&gt;0,G18-M18,"-")</f>
        <v>-</v>
      </c>
      <c r="N31" s="355"/>
    </row>
    <row r="32" spans="1:14" ht="12.75">
      <c r="A32" s="150" t="s">
        <v>370</v>
      </c>
      <c r="B32" s="162" t="s">
        <v>371</v>
      </c>
      <c r="C32" s="306" t="str">
        <f>IF(C30-I30&lt;0,I30-C30,"-")</f>
        <v>-</v>
      </c>
      <c r="D32" s="320" t="str">
        <f>IF(D30-J30&lt;0,J30-D30,"-")</f>
        <v>-</v>
      </c>
      <c r="E32" s="164">
        <f>IF(E30-K30&lt;0,K30-E30,"-")</f>
        <v>3442588</v>
      </c>
      <c r="F32" s="164" t="str">
        <f>IF(F30-L30&lt;0,L30-F30,"-")</f>
        <v>-</v>
      </c>
      <c r="G32" s="164">
        <f>IF(G30-M30&lt;0,M30-G30,"-")</f>
        <v>3118589</v>
      </c>
      <c r="H32" s="162" t="s">
        <v>372</v>
      </c>
      <c r="I32" s="164" t="str">
        <f>IF(C30-I30&gt;0,C30-I30,"-")</f>
        <v>-</v>
      </c>
      <c r="J32" s="164" t="str">
        <f>IF(D30-J30&gt;0,D30-J30,"-")</f>
        <v>-</v>
      </c>
      <c r="K32" s="164" t="str">
        <f>IF(E30-K30&gt;0,E30-K30,"-")</f>
        <v>-</v>
      </c>
      <c r="L32" s="164">
        <f>IF(F30-L30&gt;0,F30-L30,"-")</f>
        <v>323999</v>
      </c>
      <c r="M32" s="166" t="str">
        <f>IF(G30-M30&gt;0,G30-M30,"-")</f>
        <v>-</v>
      </c>
      <c r="N32" s="355"/>
    </row>
    <row r="33" spans="2:8" ht="18.75">
      <c r="B33" s="353"/>
      <c r="C33" s="353"/>
      <c r="D33" s="353"/>
      <c r="E33" s="353"/>
      <c r="F33" s="353"/>
      <c r="G33" s="353"/>
      <c r="H33" s="353"/>
    </row>
  </sheetData>
  <sheetProtection selectLockedCells="1" selectUnlockedCells="1"/>
  <mergeCells count="6">
    <mergeCell ref="B33:H33"/>
    <mergeCell ref="B1:M1"/>
    <mergeCell ref="N1:N32"/>
    <mergeCell ref="A3:A4"/>
    <mergeCell ref="B3:G3"/>
    <mergeCell ref="H3:M3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6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zoomScale="99" zoomScaleNormal="99" zoomScalePageLayoutView="0" workbookViewId="0" topLeftCell="C1">
      <selection activeCell="L5" sqref="L5"/>
    </sheetView>
  </sheetViews>
  <sheetFormatPr defaultColWidth="9.00390625" defaultRowHeight="12.75"/>
  <cols>
    <col min="1" max="1" width="6.875" style="120" customWidth="1"/>
    <col min="2" max="2" width="49.875" style="121" customWidth="1"/>
    <col min="3" max="4" width="15.50390625" style="120" customWidth="1"/>
    <col min="5" max="5" width="14.50390625" style="120" customWidth="1"/>
    <col min="6" max="6" width="14.375" style="120" customWidth="1"/>
    <col min="7" max="7" width="15.50390625" style="120" customWidth="1"/>
    <col min="8" max="8" width="49.875" style="120" customWidth="1"/>
    <col min="9" max="10" width="15.50390625" style="120" customWidth="1"/>
    <col min="11" max="11" width="13.875" style="120" customWidth="1"/>
    <col min="12" max="12" width="14.125" style="120" customWidth="1"/>
    <col min="13" max="13" width="15.50390625" style="120" customWidth="1"/>
    <col min="14" max="14" width="4.875" style="120" customWidth="1"/>
    <col min="15" max="16384" width="9.375" style="120" customWidth="1"/>
  </cols>
  <sheetData>
    <row r="1" spans="2:14" ht="24.75" customHeight="1">
      <c r="B1" s="354" t="s">
        <v>373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5" t="s">
        <v>374</v>
      </c>
    </row>
    <row r="2" spans="9:14" ht="13.5">
      <c r="I2" s="122"/>
      <c r="J2" s="122"/>
      <c r="K2" s="122"/>
      <c r="L2" s="122"/>
      <c r="M2" s="122"/>
      <c r="N2" s="355"/>
    </row>
    <row r="3" spans="1:14" ht="13.5" customHeight="1" thickBot="1">
      <c r="A3" s="356" t="s">
        <v>41</v>
      </c>
      <c r="B3" s="357" t="s">
        <v>317</v>
      </c>
      <c r="C3" s="357"/>
      <c r="D3" s="357"/>
      <c r="E3" s="357"/>
      <c r="F3" s="357"/>
      <c r="G3" s="357"/>
      <c r="H3" s="356" t="s">
        <v>318</v>
      </c>
      <c r="I3" s="356"/>
      <c r="J3" s="356"/>
      <c r="K3" s="356"/>
      <c r="L3" s="356"/>
      <c r="M3" s="356"/>
      <c r="N3" s="355"/>
    </row>
    <row r="4" spans="1:14" s="127" customFormat="1" ht="25.5" customHeight="1" thickBot="1">
      <c r="A4" s="356"/>
      <c r="B4" s="123" t="s">
        <v>319</v>
      </c>
      <c r="C4" s="124" t="str">
        <f>+CONCATENATE('1.sz.mell.'!C3," eredeti előirányzat")</f>
        <v>2017. évi eredeti előirányzat</v>
      </c>
      <c r="D4" s="125" t="str">
        <f>+CONCATENATE('1.sz.mell.'!C3," 1. sz. módosítás (±)")</f>
        <v>2017. évi 1. sz. módosítás (±)</v>
      </c>
      <c r="E4" s="125" t="str">
        <f>+CONCATENATE('1.sz.mell.'!D3," 2. sz. módosítás (±)")</f>
        <v> 2. sz. módosítás (±)</v>
      </c>
      <c r="F4" s="15" t="s">
        <v>499</v>
      </c>
      <c r="G4" s="125" t="str">
        <f>+CONCATENATE(LEFT('1.sz.mell.'!C3,4),".09.30. Módisítás után")</f>
        <v>2017.09.30. Módisítás után</v>
      </c>
      <c r="H4" s="123" t="s">
        <v>319</v>
      </c>
      <c r="I4" s="124" t="str">
        <f>+C4</f>
        <v>2017. évi eredeti előirányzat</v>
      </c>
      <c r="J4" s="124" t="str">
        <f>+D4</f>
        <v>2017. évi 1. sz. módosítás (±)</v>
      </c>
      <c r="K4" s="124" t="str">
        <f>+E4</f>
        <v> 2. sz. módosítás (±)</v>
      </c>
      <c r="L4" s="15" t="s">
        <v>500</v>
      </c>
      <c r="M4" s="126" t="str">
        <f>+G4</f>
        <v>2017.09.30. Módisítás után</v>
      </c>
      <c r="N4" s="355"/>
    </row>
    <row r="5" spans="1:14" s="127" customFormat="1" ht="13.5" thickBot="1">
      <c r="A5" s="128" t="s">
        <v>46</v>
      </c>
      <c r="B5" s="129" t="s">
        <v>47</v>
      </c>
      <c r="C5" s="130" t="s">
        <v>48</v>
      </c>
      <c r="D5" s="131" t="s">
        <v>49</v>
      </c>
      <c r="E5" s="131" t="s">
        <v>221</v>
      </c>
      <c r="F5" s="71" t="s">
        <v>492</v>
      </c>
      <c r="G5" s="72" t="s">
        <v>493</v>
      </c>
      <c r="H5" s="129" t="s">
        <v>321</v>
      </c>
      <c r="I5" s="130" t="s">
        <v>320</v>
      </c>
      <c r="J5" s="130" t="s">
        <v>494</v>
      </c>
      <c r="K5" s="130" t="s">
        <v>495</v>
      </c>
      <c r="L5" s="305" t="s">
        <v>496</v>
      </c>
      <c r="M5" s="132" t="s">
        <v>497</v>
      </c>
      <c r="N5" s="355"/>
    </row>
    <row r="6" spans="1:14" ht="12.75" customHeight="1">
      <c r="A6" s="134" t="s">
        <v>50</v>
      </c>
      <c r="B6" s="135" t="s">
        <v>375</v>
      </c>
      <c r="C6" s="304"/>
      <c r="D6" s="167"/>
      <c r="E6" s="168"/>
      <c r="F6" s="168"/>
      <c r="G6" s="169">
        <f>C6+D6+E6</f>
        <v>0</v>
      </c>
      <c r="H6" s="135" t="s">
        <v>260</v>
      </c>
      <c r="I6" s="138">
        <v>29671000</v>
      </c>
      <c r="J6" s="167"/>
      <c r="K6" s="168">
        <v>3557412</v>
      </c>
      <c r="L6" s="311">
        <v>323999</v>
      </c>
      <c r="M6" s="169">
        <f>I6+J6+K6+L6</f>
        <v>33552411</v>
      </c>
      <c r="N6" s="355"/>
    </row>
    <row r="7" spans="1:14" ht="12.75">
      <c r="A7" s="139" t="s">
        <v>64</v>
      </c>
      <c r="B7" s="140" t="s">
        <v>376</v>
      </c>
      <c r="C7" s="144"/>
      <c r="D7" s="170"/>
      <c r="E7" s="141"/>
      <c r="F7" s="136"/>
      <c r="G7" s="322">
        <f>C7+D7+E7+F7</f>
        <v>0</v>
      </c>
      <c r="H7" s="140" t="s">
        <v>377</v>
      </c>
      <c r="I7" s="142"/>
      <c r="J7" s="170"/>
      <c r="K7" s="141">
        <v>3150000</v>
      </c>
      <c r="L7" s="144"/>
      <c r="M7" s="171">
        <f>I7+J7+K7+L7</f>
        <v>3150000</v>
      </c>
      <c r="N7" s="355"/>
    </row>
    <row r="8" spans="1:14" ht="12.75" customHeight="1">
      <c r="A8" s="139" t="s">
        <v>78</v>
      </c>
      <c r="B8" s="140" t="s">
        <v>378</v>
      </c>
      <c r="C8" s="144"/>
      <c r="D8" s="170"/>
      <c r="E8" s="141"/>
      <c r="F8" s="136"/>
      <c r="G8" s="322">
        <f aca="true" t="shared" si="0" ref="G8:G15">C8+D8+E8+F8</f>
        <v>0</v>
      </c>
      <c r="H8" s="140" t="s">
        <v>262</v>
      </c>
      <c r="I8" s="142">
        <v>6270000</v>
      </c>
      <c r="J8" s="170"/>
      <c r="K8" s="141">
        <v>94294942</v>
      </c>
      <c r="L8" s="144"/>
      <c r="M8" s="171">
        <f aca="true" t="shared" si="1" ref="M8:M15">I8+J8+K8+L8</f>
        <v>100564942</v>
      </c>
      <c r="N8" s="355"/>
    </row>
    <row r="9" spans="1:14" ht="12.75" customHeight="1">
      <c r="A9" s="139" t="s">
        <v>279</v>
      </c>
      <c r="B9" s="140" t="s">
        <v>379</v>
      </c>
      <c r="C9" s="144"/>
      <c r="D9" s="170"/>
      <c r="E9" s="141"/>
      <c r="F9" s="136"/>
      <c r="G9" s="322">
        <f t="shared" si="0"/>
        <v>0</v>
      </c>
      <c r="H9" s="140" t="s">
        <v>380</v>
      </c>
      <c r="I9" s="142"/>
      <c r="J9" s="170"/>
      <c r="K9" s="141">
        <v>94294942</v>
      </c>
      <c r="L9" s="144"/>
      <c r="M9" s="171">
        <f t="shared" si="1"/>
        <v>94294942</v>
      </c>
      <c r="N9" s="355"/>
    </row>
    <row r="10" spans="1:14" ht="12.75" customHeight="1">
      <c r="A10" s="139" t="s">
        <v>108</v>
      </c>
      <c r="B10" s="140" t="s">
        <v>381</v>
      </c>
      <c r="C10" s="144"/>
      <c r="D10" s="170"/>
      <c r="E10" s="141"/>
      <c r="F10" s="136"/>
      <c r="G10" s="322">
        <f t="shared" si="0"/>
        <v>0</v>
      </c>
      <c r="H10" s="140" t="s">
        <v>264</v>
      </c>
      <c r="I10" s="142">
        <v>2854000</v>
      </c>
      <c r="J10" s="170"/>
      <c r="K10" s="141"/>
      <c r="L10" s="144"/>
      <c r="M10" s="171">
        <f t="shared" si="1"/>
        <v>2854000</v>
      </c>
      <c r="N10" s="355"/>
    </row>
    <row r="11" spans="1:14" ht="12.75" customHeight="1">
      <c r="A11" s="139" t="s">
        <v>132</v>
      </c>
      <c r="B11" s="140" t="s">
        <v>382</v>
      </c>
      <c r="C11" s="144"/>
      <c r="D11" s="323"/>
      <c r="E11" s="144">
        <v>101294942</v>
      </c>
      <c r="F11" s="304"/>
      <c r="G11" s="322">
        <f t="shared" si="0"/>
        <v>101294942</v>
      </c>
      <c r="H11" s="172"/>
      <c r="I11" s="142"/>
      <c r="J11" s="170"/>
      <c r="K11" s="141"/>
      <c r="L11" s="144"/>
      <c r="M11" s="171">
        <f t="shared" si="1"/>
        <v>0</v>
      </c>
      <c r="N11" s="355"/>
    </row>
    <row r="12" spans="1:14" ht="12.75" customHeight="1">
      <c r="A12" s="139" t="s">
        <v>296</v>
      </c>
      <c r="B12" s="145"/>
      <c r="C12" s="144"/>
      <c r="D12" s="170"/>
      <c r="E12" s="141"/>
      <c r="F12" s="136"/>
      <c r="G12" s="322">
        <f t="shared" si="0"/>
        <v>0</v>
      </c>
      <c r="H12" s="172"/>
      <c r="I12" s="142"/>
      <c r="J12" s="170"/>
      <c r="K12" s="141"/>
      <c r="L12" s="144"/>
      <c r="M12" s="171">
        <f t="shared" si="1"/>
        <v>0</v>
      </c>
      <c r="N12" s="355"/>
    </row>
    <row r="13" spans="1:14" ht="12.75" customHeight="1">
      <c r="A13" s="139" t="s">
        <v>154</v>
      </c>
      <c r="B13" s="145"/>
      <c r="C13" s="144"/>
      <c r="D13" s="170"/>
      <c r="E13" s="141"/>
      <c r="F13" s="136"/>
      <c r="G13" s="322">
        <f t="shared" si="0"/>
        <v>0</v>
      </c>
      <c r="H13" s="172"/>
      <c r="I13" s="142"/>
      <c r="J13" s="170"/>
      <c r="K13" s="141"/>
      <c r="L13" s="144"/>
      <c r="M13" s="171">
        <f t="shared" si="1"/>
        <v>0</v>
      </c>
      <c r="N13" s="355"/>
    </row>
    <row r="14" spans="1:14" ht="12.75" customHeight="1">
      <c r="A14" s="139" t="s">
        <v>305</v>
      </c>
      <c r="B14" s="173"/>
      <c r="C14" s="144"/>
      <c r="D14" s="323"/>
      <c r="E14" s="144"/>
      <c r="F14" s="304"/>
      <c r="G14" s="322">
        <f t="shared" si="0"/>
        <v>0</v>
      </c>
      <c r="H14" s="172"/>
      <c r="I14" s="142"/>
      <c r="J14" s="170"/>
      <c r="K14" s="141"/>
      <c r="L14" s="144"/>
      <c r="M14" s="171">
        <f t="shared" si="1"/>
        <v>0</v>
      </c>
      <c r="N14" s="355"/>
    </row>
    <row r="15" spans="1:14" ht="12.75">
      <c r="A15" s="139" t="s">
        <v>307</v>
      </c>
      <c r="B15" s="145"/>
      <c r="C15" s="144"/>
      <c r="D15" s="323"/>
      <c r="E15" s="144"/>
      <c r="F15" s="304"/>
      <c r="G15" s="322">
        <f t="shared" si="0"/>
        <v>0</v>
      </c>
      <c r="H15" s="172"/>
      <c r="I15" s="142"/>
      <c r="J15" s="170"/>
      <c r="K15" s="141"/>
      <c r="L15" s="144"/>
      <c r="M15" s="171">
        <f t="shared" si="1"/>
        <v>0</v>
      </c>
      <c r="N15" s="355"/>
    </row>
    <row r="16" spans="1:14" ht="12.75" customHeight="1" thickBot="1">
      <c r="A16" s="155" t="s">
        <v>309</v>
      </c>
      <c r="B16" s="160"/>
      <c r="C16" s="174"/>
      <c r="D16" s="324"/>
      <c r="E16" s="174"/>
      <c r="F16" s="174"/>
      <c r="G16" s="322">
        <f>C16+D16+E16</f>
        <v>0</v>
      </c>
      <c r="H16" s="156" t="s">
        <v>254</v>
      </c>
      <c r="I16" s="157"/>
      <c r="J16" s="175"/>
      <c r="K16" s="176"/>
      <c r="L16" s="312"/>
      <c r="M16" s="177">
        <f>I16+J16+K16</f>
        <v>0</v>
      </c>
      <c r="N16" s="355"/>
    </row>
    <row r="17" spans="1:14" ht="15.75" customHeight="1" thickBot="1">
      <c r="A17" s="150" t="s">
        <v>332</v>
      </c>
      <c r="B17" s="151" t="s">
        <v>383</v>
      </c>
      <c r="C17" s="314">
        <f>+C6+C8+C9+C11+C12+C13+C14+C15+C16</f>
        <v>0</v>
      </c>
      <c r="D17" s="263">
        <f>+D6+D8+D9+D11+D12+D13+D14+D15+D16</f>
        <v>0</v>
      </c>
      <c r="E17" s="152">
        <f>+E6+E8+E9+E11+E12+E13+E14+E15+E16</f>
        <v>101294942</v>
      </c>
      <c r="F17" s="152">
        <f>+F6+F8+F9+F11+F12+F13+F14+F15+F16</f>
        <v>0</v>
      </c>
      <c r="G17" s="153">
        <f>+G6+G8+G9+G11+G12+G13+G14+G15+G16</f>
        <v>101294942</v>
      </c>
      <c r="H17" s="151" t="s">
        <v>384</v>
      </c>
      <c r="I17" s="153">
        <f>+I6+I8+I10+I11+I12+I13+I14+I15+I16</f>
        <v>38795000</v>
      </c>
      <c r="J17" s="152">
        <f>+J6+J8+J10+J11+J12+J13+J14+J15+J16</f>
        <v>0</v>
      </c>
      <c r="K17" s="153">
        <f>+K6+K8+K10+K11+K12+K13+K14+K15+K16</f>
        <v>97852354</v>
      </c>
      <c r="L17" s="153">
        <f>+L6+L8+L10+L11+L12+L13+L14+L15+L16</f>
        <v>323999</v>
      </c>
      <c r="M17" s="154">
        <f>+M6+M8+M10+M11+M12+M13+M14+M15+M16</f>
        <v>136971353</v>
      </c>
      <c r="N17" s="355"/>
    </row>
    <row r="18" spans="1:14" ht="12.75" customHeight="1">
      <c r="A18" s="134" t="s">
        <v>333</v>
      </c>
      <c r="B18" s="178" t="s">
        <v>385</v>
      </c>
      <c r="C18" s="321">
        <f>SUM(C19:C23)</f>
        <v>38795000</v>
      </c>
      <c r="D18" s="325">
        <f>+D19+D20+D21+D22+D23</f>
        <v>0</v>
      </c>
      <c r="E18" s="179"/>
      <c r="F18" s="179"/>
      <c r="G18" s="326">
        <f>+G19+G20+G21+G22+G23</f>
        <v>38795000</v>
      </c>
      <c r="H18" s="140" t="s">
        <v>338</v>
      </c>
      <c r="I18" s="138"/>
      <c r="J18" s="136"/>
      <c r="K18" s="136"/>
      <c r="L18" s="304"/>
      <c r="M18" s="171">
        <f aca="true" t="shared" si="2" ref="M18:M29">I18+J18+K18</f>
        <v>0</v>
      </c>
      <c r="N18" s="355"/>
    </row>
    <row r="19" spans="1:14" ht="12.75" customHeight="1">
      <c r="A19" s="139" t="s">
        <v>336</v>
      </c>
      <c r="B19" s="180" t="s">
        <v>386</v>
      </c>
      <c r="C19" s="144">
        <v>38795000</v>
      </c>
      <c r="D19" s="170"/>
      <c r="E19" s="141"/>
      <c r="F19" s="141"/>
      <c r="G19" s="171">
        <f>C19+D19+E19+F19</f>
        <v>38795000</v>
      </c>
      <c r="H19" s="140" t="s">
        <v>387</v>
      </c>
      <c r="I19" s="142"/>
      <c r="J19" s="141"/>
      <c r="K19" s="141"/>
      <c r="L19" s="144"/>
      <c r="M19" s="171">
        <f t="shared" si="2"/>
        <v>0</v>
      </c>
      <c r="N19" s="355"/>
    </row>
    <row r="20" spans="1:14" ht="12.75" customHeight="1">
      <c r="A20" s="134" t="s">
        <v>339</v>
      </c>
      <c r="B20" s="180" t="s">
        <v>388</v>
      </c>
      <c r="C20" s="144"/>
      <c r="D20" s="170"/>
      <c r="E20" s="141"/>
      <c r="F20" s="141"/>
      <c r="G20" s="171">
        <f>C20+D20+E20+F20</f>
        <v>0</v>
      </c>
      <c r="H20" s="140" t="s">
        <v>344</v>
      </c>
      <c r="I20" s="142"/>
      <c r="J20" s="141"/>
      <c r="K20" s="141"/>
      <c r="L20" s="144"/>
      <c r="M20" s="171">
        <f t="shared" si="2"/>
        <v>0</v>
      </c>
      <c r="N20" s="355"/>
    </row>
    <row r="21" spans="1:14" ht="12.75" customHeight="1">
      <c r="A21" s="139" t="s">
        <v>342</v>
      </c>
      <c r="B21" s="180" t="s">
        <v>389</v>
      </c>
      <c r="C21" s="144"/>
      <c r="D21" s="170"/>
      <c r="E21" s="141"/>
      <c r="F21" s="141"/>
      <c r="G21" s="171">
        <f>C21+D21+E21+F21</f>
        <v>0</v>
      </c>
      <c r="H21" s="140" t="s">
        <v>347</v>
      </c>
      <c r="I21" s="142"/>
      <c r="J21" s="141"/>
      <c r="K21" s="141"/>
      <c r="L21" s="144"/>
      <c r="M21" s="171">
        <f t="shared" si="2"/>
        <v>0</v>
      </c>
      <c r="N21" s="355"/>
    </row>
    <row r="22" spans="1:14" ht="12.75" customHeight="1">
      <c r="A22" s="134" t="s">
        <v>345</v>
      </c>
      <c r="B22" s="180" t="s">
        <v>390</v>
      </c>
      <c r="C22" s="144"/>
      <c r="D22" s="170"/>
      <c r="E22" s="141"/>
      <c r="F22" s="141"/>
      <c r="G22" s="171">
        <f>C22+D22+E22+F22</f>
        <v>0</v>
      </c>
      <c r="H22" s="156" t="s">
        <v>350</v>
      </c>
      <c r="I22" s="142"/>
      <c r="J22" s="141"/>
      <c r="K22" s="141"/>
      <c r="L22" s="144"/>
      <c r="M22" s="171">
        <f t="shared" si="2"/>
        <v>0</v>
      </c>
      <c r="N22" s="355"/>
    </row>
    <row r="23" spans="1:14" ht="12.75" customHeight="1">
      <c r="A23" s="139" t="s">
        <v>348</v>
      </c>
      <c r="B23" s="181" t="s">
        <v>391</v>
      </c>
      <c r="C23" s="144"/>
      <c r="D23" s="170"/>
      <c r="E23" s="141"/>
      <c r="F23" s="141"/>
      <c r="G23" s="171">
        <f>C23+D23+E23+F23</f>
        <v>0</v>
      </c>
      <c r="H23" s="140" t="s">
        <v>392</v>
      </c>
      <c r="I23" s="142"/>
      <c r="J23" s="141"/>
      <c r="K23" s="141"/>
      <c r="L23" s="144"/>
      <c r="M23" s="171">
        <f t="shared" si="2"/>
        <v>0</v>
      </c>
      <c r="N23" s="355"/>
    </row>
    <row r="24" spans="1:14" ht="12.75" customHeight="1">
      <c r="A24" s="134" t="s">
        <v>351</v>
      </c>
      <c r="B24" s="182" t="s">
        <v>393</v>
      </c>
      <c r="C24" s="316">
        <f>+C25+C26+C27+C28+C29</f>
        <v>0</v>
      </c>
      <c r="D24" s="319">
        <f>+D25+D26+D27+D28+D29</f>
        <v>0</v>
      </c>
      <c r="E24" s="159"/>
      <c r="F24" s="159"/>
      <c r="G24" s="327">
        <f>+G25+G26+G27+G28+G29</f>
        <v>0</v>
      </c>
      <c r="H24" s="135" t="s">
        <v>394</v>
      </c>
      <c r="I24" s="142"/>
      <c r="J24" s="141"/>
      <c r="K24" s="141"/>
      <c r="L24" s="144"/>
      <c r="M24" s="171">
        <f t="shared" si="2"/>
        <v>0</v>
      </c>
      <c r="N24" s="355"/>
    </row>
    <row r="25" spans="1:14" ht="12.75" customHeight="1">
      <c r="A25" s="139" t="s">
        <v>354</v>
      </c>
      <c r="B25" s="181" t="s">
        <v>395</v>
      </c>
      <c r="C25" s="144"/>
      <c r="D25" s="170"/>
      <c r="E25" s="141"/>
      <c r="F25" s="141"/>
      <c r="G25" s="171">
        <f>C25+D25+E25+F25</f>
        <v>0</v>
      </c>
      <c r="H25" s="135" t="s">
        <v>295</v>
      </c>
      <c r="I25" s="142"/>
      <c r="J25" s="141"/>
      <c r="K25" s="141"/>
      <c r="L25" s="144"/>
      <c r="M25" s="171">
        <f t="shared" si="2"/>
        <v>0</v>
      </c>
      <c r="N25" s="355"/>
    </row>
    <row r="26" spans="1:14" ht="12.75" customHeight="1">
      <c r="A26" s="134" t="s">
        <v>356</v>
      </c>
      <c r="B26" s="181" t="s">
        <v>396</v>
      </c>
      <c r="C26" s="144"/>
      <c r="D26" s="170"/>
      <c r="E26" s="141"/>
      <c r="F26" s="141"/>
      <c r="G26" s="171">
        <f>C26+D26+E26+F26</f>
        <v>0</v>
      </c>
      <c r="H26" s="183"/>
      <c r="I26" s="142"/>
      <c r="J26" s="141"/>
      <c r="K26" s="141"/>
      <c r="L26" s="144"/>
      <c r="M26" s="171">
        <f t="shared" si="2"/>
        <v>0</v>
      </c>
      <c r="N26" s="355"/>
    </row>
    <row r="27" spans="1:14" ht="12.75" customHeight="1">
      <c r="A27" s="139" t="s">
        <v>358</v>
      </c>
      <c r="B27" s="180" t="s">
        <v>397</v>
      </c>
      <c r="C27" s="144"/>
      <c r="D27" s="170"/>
      <c r="E27" s="141"/>
      <c r="F27" s="141"/>
      <c r="G27" s="171">
        <f>C27+D27+E27+F27</f>
        <v>0</v>
      </c>
      <c r="H27" s="183"/>
      <c r="I27" s="142"/>
      <c r="J27" s="141"/>
      <c r="K27" s="141"/>
      <c r="L27" s="144"/>
      <c r="M27" s="171">
        <f t="shared" si="2"/>
        <v>0</v>
      </c>
      <c r="N27" s="355"/>
    </row>
    <row r="28" spans="1:14" ht="12.75" customHeight="1">
      <c r="A28" s="134" t="s">
        <v>360</v>
      </c>
      <c r="B28" s="184" t="s">
        <v>398</v>
      </c>
      <c r="C28" s="144"/>
      <c r="D28" s="170"/>
      <c r="E28" s="141"/>
      <c r="F28" s="141"/>
      <c r="G28" s="171">
        <f>C28+D28+E28+F28</f>
        <v>0</v>
      </c>
      <c r="H28" s="145"/>
      <c r="I28" s="142"/>
      <c r="J28" s="141"/>
      <c r="K28" s="141"/>
      <c r="L28" s="144"/>
      <c r="M28" s="171">
        <f t="shared" si="2"/>
        <v>0</v>
      </c>
      <c r="N28" s="355"/>
    </row>
    <row r="29" spans="1:14" ht="12.75" customHeight="1" thickBot="1">
      <c r="A29" s="139" t="s">
        <v>361</v>
      </c>
      <c r="B29" s="185" t="s">
        <v>399</v>
      </c>
      <c r="C29" s="144"/>
      <c r="D29" s="170"/>
      <c r="E29" s="141"/>
      <c r="F29" s="141"/>
      <c r="G29" s="171">
        <f>C29+D29+E29+F29</f>
        <v>0</v>
      </c>
      <c r="H29" s="183"/>
      <c r="I29" s="142"/>
      <c r="J29" s="141"/>
      <c r="K29" s="141"/>
      <c r="L29" s="144"/>
      <c r="M29" s="171">
        <f t="shared" si="2"/>
        <v>0</v>
      </c>
      <c r="N29" s="355"/>
    </row>
    <row r="30" spans="1:14" ht="21.75" customHeight="1" thickBot="1">
      <c r="A30" s="150" t="s">
        <v>364</v>
      </c>
      <c r="B30" s="151" t="s">
        <v>400</v>
      </c>
      <c r="C30" s="314">
        <f>+C18+C24</f>
        <v>38795000</v>
      </c>
      <c r="D30" s="263">
        <f>+D18+D24</f>
        <v>0</v>
      </c>
      <c r="E30" s="152">
        <f>+E18+E24</f>
        <v>0</v>
      </c>
      <c r="F30" s="152">
        <f>+F18+F24</f>
        <v>0</v>
      </c>
      <c r="G30" s="153">
        <f>+G18+G24</f>
        <v>38795000</v>
      </c>
      <c r="H30" s="151" t="s">
        <v>401</v>
      </c>
      <c r="I30" s="153">
        <f>SUM(I18:I29)</f>
        <v>0</v>
      </c>
      <c r="J30" s="263">
        <f>SUM(J18:J29)</f>
        <v>0</v>
      </c>
      <c r="K30" s="152">
        <f>SUM(K18:K29)</f>
        <v>0</v>
      </c>
      <c r="L30" s="152"/>
      <c r="M30" s="153">
        <f>SUM(M18:M29)</f>
        <v>0</v>
      </c>
      <c r="N30" s="355"/>
    </row>
    <row r="31" spans="1:14" ht="13.5" thickBot="1">
      <c r="A31" s="150" t="s">
        <v>367</v>
      </c>
      <c r="B31" s="162" t="s">
        <v>402</v>
      </c>
      <c r="C31" s="317">
        <f>+C17+C30</f>
        <v>38795000</v>
      </c>
      <c r="D31" s="320">
        <f>+D17+D30</f>
        <v>0</v>
      </c>
      <c r="E31" s="310">
        <f>+E17+E30</f>
        <v>101294942</v>
      </c>
      <c r="F31" s="310">
        <f>+F17+F30</f>
        <v>0</v>
      </c>
      <c r="G31" s="166">
        <f>+G17+G30</f>
        <v>140089942</v>
      </c>
      <c r="H31" s="162" t="s">
        <v>403</v>
      </c>
      <c r="I31" s="163">
        <f>+I17+I30</f>
        <v>38795000</v>
      </c>
      <c r="J31" s="320">
        <f>+J17+J30</f>
        <v>0</v>
      </c>
      <c r="K31" s="310">
        <f>+K17+K30</f>
        <v>97852354</v>
      </c>
      <c r="L31" s="310">
        <f>+L17+L30</f>
        <v>323999</v>
      </c>
      <c r="M31" s="166">
        <f>+M17+M30</f>
        <v>136971353</v>
      </c>
      <c r="N31" s="355"/>
    </row>
    <row r="32" spans="1:14" ht="13.5" thickBot="1">
      <c r="A32" s="150" t="s">
        <v>370</v>
      </c>
      <c r="B32" s="162" t="s">
        <v>368</v>
      </c>
      <c r="C32" s="306">
        <f>IF(C17-I17&lt;0,I17-C17,"-")</f>
        <v>38795000</v>
      </c>
      <c r="D32" s="320" t="str">
        <f>IF(D17-J17&lt;0,J17-D17,"-")</f>
        <v>-</v>
      </c>
      <c r="E32" s="164" t="str">
        <f>IF(E17-K17&lt;0,K17-E17,"-")</f>
        <v>-</v>
      </c>
      <c r="F32" s="164">
        <f>IF(F17-L17&lt;0,L17-F17,"-")</f>
        <v>323999</v>
      </c>
      <c r="G32" s="165">
        <f>IF(G17-M17&lt;0,M17-G17,"-")</f>
        <v>35676411</v>
      </c>
      <c r="H32" s="162" t="s">
        <v>369</v>
      </c>
      <c r="I32" s="306" t="str">
        <f>IF(C17-I17&gt;0,C17-I17,"-")</f>
        <v>-</v>
      </c>
      <c r="J32" s="320" t="str">
        <f>IF(D17-J17&gt;0,D17-J17,"-")</f>
        <v>-</v>
      </c>
      <c r="K32" s="164">
        <f>IF(E17-K17&gt;0,E17-K17,"-")</f>
        <v>3442588</v>
      </c>
      <c r="L32" s="164" t="str">
        <f>IF(F17-L17&gt;0,F17-L17,"-")</f>
        <v>-</v>
      </c>
      <c r="M32" s="166" t="str">
        <f>IF(G17-M17&gt;0,G17-M17,"-")</f>
        <v>-</v>
      </c>
      <c r="N32" s="355"/>
    </row>
    <row r="33" spans="1:14" ht="13.5" thickBot="1">
      <c r="A33" s="150" t="s">
        <v>404</v>
      </c>
      <c r="B33" s="162" t="s">
        <v>371</v>
      </c>
      <c r="C33" s="306" t="str">
        <f>IF(C31-I31&lt;0,I31-C31,"-")</f>
        <v>-</v>
      </c>
      <c r="D33" s="320" t="str">
        <f>IF(D31-J31&lt;0,J31-D31,"-")</f>
        <v>-</v>
      </c>
      <c r="E33" s="164" t="str">
        <f>IF(E31-K31&lt;0,K31-E31,"-")</f>
        <v>-</v>
      </c>
      <c r="F33" s="164">
        <f>IF(F31-L31&lt;0,L31-F31,"-")</f>
        <v>323999</v>
      </c>
      <c r="G33" s="166" t="str">
        <f>IF(G31-M31&lt;0,M31-G31,"-")</f>
        <v>-</v>
      </c>
      <c r="H33" s="162" t="s">
        <v>372</v>
      </c>
      <c r="I33" s="306" t="str">
        <f>IF(C31-I31&gt;0,C31-I31,"-")</f>
        <v>-</v>
      </c>
      <c r="J33" s="320" t="str">
        <f>IF(D31-J31&gt;0,D31-J31,"-")</f>
        <v>-</v>
      </c>
      <c r="K33" s="164">
        <f>IF(E31-K31&gt;0,E31-K31,"-")</f>
        <v>3442588</v>
      </c>
      <c r="L33" s="164" t="str">
        <f>IF(F31-L31&gt;0,F31-L31,"-")</f>
        <v>-</v>
      </c>
      <c r="M33" s="166">
        <f>IF(G31-M31&gt;0,G31-M31,"-")</f>
        <v>3118589</v>
      </c>
      <c r="N33" s="355"/>
    </row>
  </sheetData>
  <sheetProtection selectLockedCells="1" selectUnlockedCells="1"/>
  <mergeCells count="5">
    <mergeCell ref="B1:M1"/>
    <mergeCell ref="N1:N33"/>
    <mergeCell ref="A3:A4"/>
    <mergeCell ref="B3:G3"/>
    <mergeCell ref="H3:M3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15" zoomScaleNormal="115" zoomScalePageLayoutView="0" workbookViewId="0" topLeftCell="A1">
      <selection activeCell="C45" sqref="C4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405</v>
      </c>
      <c r="B1" s="2"/>
      <c r="C1" s="2"/>
      <c r="D1" s="2"/>
      <c r="E1" s="186" t="s">
        <v>406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87"/>
      <c r="C3" s="3"/>
      <c r="D3" s="188"/>
      <c r="E3" s="187"/>
    </row>
    <row r="4" spans="1:5" ht="15.75">
      <c r="A4" s="4" t="str">
        <f>+ÖSSZEFÜGGÉSEK!A6</f>
        <v>2017. évi eredeti előirányzat BEVÉTELEK</v>
      </c>
      <c r="B4" s="189"/>
      <c r="C4" s="5"/>
      <c r="D4" s="188"/>
      <c r="E4" s="187"/>
    </row>
    <row r="5" spans="1:5" ht="12.75">
      <c r="A5" s="3"/>
      <c r="B5" s="187"/>
      <c r="C5" s="3"/>
      <c r="D5" s="188"/>
      <c r="E5" s="187"/>
    </row>
    <row r="6" spans="1:5" ht="12.75">
      <c r="A6" s="3" t="s">
        <v>2</v>
      </c>
      <c r="B6" s="187">
        <f>+'1.sz.mell.'!C63</f>
        <v>548474357</v>
      </c>
      <c r="C6" s="3" t="s">
        <v>3</v>
      </c>
      <c r="D6" s="188">
        <f>+'4.sz.mell  '!C18+'5.sz.mell  '!C17</f>
        <v>548474357</v>
      </c>
      <c r="E6" s="187">
        <f>+B6-D6</f>
        <v>0</v>
      </c>
    </row>
    <row r="7" spans="1:5" ht="12.75">
      <c r="A7" s="3" t="s">
        <v>407</v>
      </c>
      <c r="B7" s="187">
        <f>+'1.sz.mell.'!C87</f>
        <v>90910504</v>
      </c>
      <c r="C7" s="3" t="s">
        <v>5</v>
      </c>
      <c r="D7" s="188">
        <f>+'4.sz.mell  '!C29+'5.sz.mell  '!C30</f>
        <v>90910504</v>
      </c>
      <c r="E7" s="187">
        <f>+B7-D7</f>
        <v>0</v>
      </c>
    </row>
    <row r="8" spans="1:5" ht="12.75">
      <c r="A8" s="3" t="s">
        <v>408</v>
      </c>
      <c r="B8" s="187">
        <f>+'1.sz.mell.'!C88</f>
        <v>639384861</v>
      </c>
      <c r="C8" s="3" t="s">
        <v>7</v>
      </c>
      <c r="D8" s="188">
        <f>+'4.sz.mell  '!C30+'5.sz.mell  '!C31</f>
        <v>639384861</v>
      </c>
      <c r="E8" s="187">
        <f>+B8-D8</f>
        <v>0</v>
      </c>
    </row>
    <row r="9" spans="1:5" ht="12.75">
      <c r="A9" s="3"/>
      <c r="B9" s="187"/>
      <c r="C9" s="3"/>
      <c r="D9" s="188"/>
      <c r="E9" s="187"/>
    </row>
    <row r="10" spans="1:5" ht="15.75">
      <c r="A10" s="4" t="str">
        <f>+ÖSSZEFÜGGÉSEK!A13</f>
        <v>2017. évi előirányzat módosítások BEVÉTELEK</v>
      </c>
      <c r="B10" s="189"/>
      <c r="C10" s="5"/>
      <c r="D10" s="188"/>
      <c r="E10" s="187"/>
    </row>
    <row r="11" spans="1:5" ht="12.75">
      <c r="A11" s="3"/>
      <c r="B11" s="187"/>
      <c r="C11" s="3"/>
      <c r="D11" s="188"/>
      <c r="E11" s="187"/>
    </row>
    <row r="12" spans="1:5" ht="12.75">
      <c r="A12" s="3" t="s">
        <v>8</v>
      </c>
      <c r="B12" s="187">
        <f>+'1.sz.mell.'!D63</f>
        <v>330120327</v>
      </c>
      <c r="C12" s="3" t="s">
        <v>9</v>
      </c>
      <c r="D12" s="188">
        <f>+'4.sz.mell  '!D18+'5.sz.mell  '!D17</f>
        <v>330120327</v>
      </c>
      <c r="E12" s="187">
        <f>+B12-D12</f>
        <v>0</v>
      </c>
    </row>
    <row r="13" spans="1:5" ht="12.75">
      <c r="A13" s="3" t="s">
        <v>10</v>
      </c>
      <c r="B13" s="187">
        <f>+'1.sz.mell.'!D87</f>
        <v>211462293</v>
      </c>
      <c r="C13" s="3" t="s">
        <v>11</v>
      </c>
      <c r="D13" s="188">
        <f>+'4.sz.mell  '!D29+'5.sz.mell  '!D30</f>
        <v>211462293</v>
      </c>
      <c r="E13" s="187">
        <f>+B13-D13</f>
        <v>0</v>
      </c>
    </row>
    <row r="14" spans="1:5" ht="12.75">
      <c r="A14" s="3" t="s">
        <v>12</v>
      </c>
      <c r="B14" s="187">
        <f>+'1.sz.mell.'!D88</f>
        <v>541582620</v>
      </c>
      <c r="C14" s="3" t="s">
        <v>13</v>
      </c>
      <c r="D14" s="188">
        <f>+'4.sz.mell  '!D30+'5.sz.mell  '!D31</f>
        <v>541582620</v>
      </c>
      <c r="E14" s="187">
        <f>+B14-D14</f>
        <v>0</v>
      </c>
    </row>
    <row r="15" spans="1:5" ht="12.75">
      <c r="A15" s="3"/>
      <c r="B15" s="187"/>
      <c r="C15" s="3"/>
      <c r="D15" s="188"/>
      <c r="E15" s="187"/>
    </row>
    <row r="16" spans="1:5" ht="14.25">
      <c r="A16" s="190" t="str">
        <f>+ÖSSZEFÜGGÉSEK!A19</f>
        <v>2017. módosítás utáni módosított előrirányzatok BEVÉTELEK</v>
      </c>
      <c r="B16" s="191"/>
      <c r="C16" s="5"/>
      <c r="D16" s="188"/>
      <c r="E16" s="187"/>
    </row>
    <row r="17" spans="1:5" ht="12.75">
      <c r="A17" s="3"/>
      <c r="B17" s="187"/>
      <c r="C17" s="3"/>
      <c r="D17" s="188"/>
      <c r="E17" s="187"/>
    </row>
    <row r="18" spans="1:5" ht="12.75">
      <c r="A18" s="3" t="s">
        <v>14</v>
      </c>
      <c r="B18" s="187">
        <f>+'1.sz.mell.'!G63</f>
        <v>997546498</v>
      </c>
      <c r="C18" s="3" t="s">
        <v>15</v>
      </c>
      <c r="D18" s="188">
        <f>+'4.sz.mell  '!G18+'5.sz.mell  '!G17</f>
        <v>997546498</v>
      </c>
      <c r="E18" s="187">
        <f>+B18-D18</f>
        <v>0</v>
      </c>
    </row>
    <row r="19" spans="1:5" ht="12.75">
      <c r="A19" s="3" t="s">
        <v>16</v>
      </c>
      <c r="B19" s="187">
        <f>+'1.sz.mell.'!G87</f>
        <v>302372797</v>
      </c>
      <c r="C19" s="3" t="s">
        <v>17</v>
      </c>
      <c r="D19" s="188">
        <f>+'4.sz.mell  '!G29+'5.sz.mell  '!G30</f>
        <v>302372797</v>
      </c>
      <c r="E19" s="187">
        <f>+B19-D19</f>
        <v>0</v>
      </c>
    </row>
    <row r="20" spans="1:5" ht="12.75">
      <c r="A20" s="3" t="s">
        <v>18</v>
      </c>
      <c r="B20" s="187">
        <f>+'1.sz.mell.'!G88</f>
        <v>1299919295</v>
      </c>
      <c r="C20" s="3" t="s">
        <v>19</v>
      </c>
      <c r="D20" s="188">
        <f>+'4.sz.mell  '!G30+'5.sz.mell  '!G31</f>
        <v>1299919295</v>
      </c>
      <c r="E20" s="187">
        <f>+B20-D20</f>
        <v>0</v>
      </c>
    </row>
    <row r="21" spans="1:5" ht="12.75">
      <c r="A21" s="3"/>
      <c r="B21" s="187"/>
      <c r="C21" s="3"/>
      <c r="D21" s="188"/>
      <c r="E21" s="187"/>
    </row>
    <row r="22" spans="1:5" ht="15.75">
      <c r="A22" s="4" t="str">
        <f>+ÖSSZEFÜGGÉSEK!A25</f>
        <v>2017. évi eredeti előirányzat KIADÁSOK</v>
      </c>
      <c r="B22" s="189"/>
      <c r="C22" s="5"/>
      <c r="D22" s="188"/>
      <c r="E22" s="187"/>
    </row>
    <row r="23" spans="1:5" ht="12.75">
      <c r="A23" s="3"/>
      <c r="B23" s="187"/>
      <c r="C23" s="3"/>
      <c r="D23" s="188"/>
      <c r="E23" s="187"/>
    </row>
    <row r="24" spans="1:5" ht="12.75">
      <c r="A24" s="3" t="s">
        <v>409</v>
      </c>
      <c r="B24" s="187">
        <f>+'1.sz.mell.'!C130</f>
        <v>624235513</v>
      </c>
      <c r="C24" s="3" t="s">
        <v>21</v>
      </c>
      <c r="D24" s="188">
        <f>+'4.sz.mell  '!I18+'5.sz.mell  '!I17</f>
        <v>624235513</v>
      </c>
      <c r="E24" s="187">
        <f>+B24-D24</f>
        <v>0</v>
      </c>
    </row>
    <row r="25" spans="1:5" ht="12.75">
      <c r="A25" s="3" t="s">
        <v>22</v>
      </c>
      <c r="B25" s="187">
        <f>+'1.sz.mell.'!C155</f>
        <v>15149348</v>
      </c>
      <c r="C25" s="3" t="s">
        <v>23</v>
      </c>
      <c r="D25" s="188">
        <f>+'4.sz.mell  '!I29+'5.sz.mell  '!I30</f>
        <v>15149348</v>
      </c>
      <c r="E25" s="187">
        <f>+B25-D25</f>
        <v>0</v>
      </c>
    </row>
    <row r="26" spans="1:5" ht="12.75">
      <c r="A26" s="3" t="s">
        <v>24</v>
      </c>
      <c r="B26" s="187">
        <f>+'1.sz.mell.'!C156</f>
        <v>639384861</v>
      </c>
      <c r="C26" s="3" t="s">
        <v>25</v>
      </c>
      <c r="D26" s="188">
        <f>+'4.sz.mell  '!I30+'5.sz.mell  '!I31</f>
        <v>639384861</v>
      </c>
      <c r="E26" s="187">
        <f>+B26-D26</f>
        <v>0</v>
      </c>
    </row>
    <row r="27" spans="1:5" ht="12.75">
      <c r="A27" s="3"/>
      <c r="B27" s="187"/>
      <c r="C27" s="3"/>
      <c r="D27" s="188"/>
      <c r="E27" s="187"/>
    </row>
    <row r="28" spans="1:5" ht="15.75">
      <c r="A28" s="4" t="str">
        <f>+ÖSSZEFÜGGÉSEK!A31</f>
        <v>2017. évi előirányzat módosítások KIADÁSOK</v>
      </c>
      <c r="B28" s="189"/>
      <c r="C28" s="5"/>
      <c r="D28" s="188"/>
      <c r="E28" s="187"/>
    </row>
    <row r="29" spans="1:5" ht="12.75">
      <c r="A29" s="3"/>
      <c r="B29" s="187"/>
      <c r="C29" s="3"/>
      <c r="D29" s="188"/>
      <c r="E29" s="187"/>
    </row>
    <row r="30" spans="1:5" ht="12.75">
      <c r="A30" s="3" t="s">
        <v>26</v>
      </c>
      <c r="B30" s="187">
        <f>+'1.sz.mell.'!D130</f>
        <v>541582620</v>
      </c>
      <c r="C30" s="3" t="s">
        <v>27</v>
      </c>
      <c r="D30" s="188">
        <f>+'4.sz.mell  '!J18+'5.sz.mell  '!J17</f>
        <v>541582620</v>
      </c>
      <c r="E30" s="187">
        <f>+B30-D30</f>
        <v>0</v>
      </c>
    </row>
    <row r="31" spans="1:5" ht="12.75">
      <c r="A31" s="3" t="s">
        <v>28</v>
      </c>
      <c r="B31" s="187">
        <f>+'1.sz.mell.'!D155</f>
        <v>0</v>
      </c>
      <c r="C31" s="3" t="s">
        <v>29</v>
      </c>
      <c r="D31" s="188">
        <f>+'4.sz.mell  '!J29+'5.sz.mell  '!J30</f>
        <v>0</v>
      </c>
      <c r="E31" s="187">
        <f>+B31-D31</f>
        <v>0</v>
      </c>
    </row>
    <row r="32" spans="1:5" ht="12.75">
      <c r="A32" s="3" t="s">
        <v>30</v>
      </c>
      <c r="B32" s="187">
        <f>+'1.sz.mell.'!D156</f>
        <v>541582620</v>
      </c>
      <c r="C32" s="3" t="s">
        <v>31</v>
      </c>
      <c r="D32" s="188">
        <f>+'4.sz.mell  '!J30+'5.sz.mell  '!J31</f>
        <v>541582620</v>
      </c>
      <c r="E32" s="187">
        <f>+B32-D32</f>
        <v>0</v>
      </c>
    </row>
    <row r="33" spans="1:5" ht="12.75">
      <c r="A33" s="3"/>
      <c r="B33" s="187"/>
      <c r="C33" s="3"/>
      <c r="D33" s="188"/>
      <c r="E33" s="187"/>
    </row>
    <row r="34" spans="1:5" ht="15.75">
      <c r="A34" s="8" t="str">
        <f>+ÖSSZEFÜGGÉSEK!A37</f>
        <v>2017. módosítás utáni módosított előirányzatok KIADÁSOK</v>
      </c>
      <c r="B34" s="189"/>
      <c r="C34" s="5"/>
      <c r="D34" s="188"/>
      <c r="E34" s="187"/>
    </row>
    <row r="35" spans="1:5" ht="12.75">
      <c r="A35" s="3"/>
      <c r="B35" s="187"/>
      <c r="C35" s="3"/>
      <c r="D35" s="188"/>
      <c r="E35" s="187"/>
    </row>
    <row r="36" spans="1:5" ht="12.75">
      <c r="A36" s="3" t="s">
        <v>32</v>
      </c>
      <c r="B36" s="187">
        <f>+'1.sz.mell.'!G130</f>
        <v>1284769947</v>
      </c>
      <c r="C36" s="3" t="s">
        <v>33</v>
      </c>
      <c r="D36" s="188">
        <f>+'4.sz.mell  '!M18+'5.sz.mell  '!M17</f>
        <v>1284769947</v>
      </c>
      <c r="E36" s="187">
        <f>+B36-D36</f>
        <v>0</v>
      </c>
    </row>
    <row r="37" spans="1:5" ht="12.75">
      <c r="A37" s="3" t="s">
        <v>34</v>
      </c>
      <c r="B37" s="187">
        <f>+'1.sz.mell.'!G155</f>
        <v>15149348</v>
      </c>
      <c r="C37" s="3" t="s">
        <v>35</v>
      </c>
      <c r="D37" s="188">
        <f>+'4.sz.mell  '!M29+'5.sz.mell  '!M30</f>
        <v>15149348</v>
      </c>
      <c r="E37" s="187">
        <f>+B37-D37</f>
        <v>0</v>
      </c>
    </row>
    <row r="38" spans="1:5" ht="12.75">
      <c r="A38" s="3" t="s">
        <v>410</v>
      </c>
      <c r="B38" s="187">
        <f>+'1.sz.mell.'!G156</f>
        <v>1299919295</v>
      </c>
      <c r="C38" s="3" t="s">
        <v>37</v>
      </c>
      <c r="D38" s="188">
        <f>+'4.sz.mell  '!M30+'5.sz.mell  '!M31</f>
        <v>1299919295</v>
      </c>
      <c r="E38" s="187">
        <f>+B38-D38</f>
        <v>0</v>
      </c>
    </row>
  </sheetData>
  <sheetProtection sheet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M159"/>
  <sheetViews>
    <sheetView zoomScale="99" zoomScaleNormal="99" zoomScalePageLayoutView="0" workbookViewId="0" topLeftCell="A4">
      <selection activeCell="F112" sqref="F112"/>
    </sheetView>
  </sheetViews>
  <sheetFormatPr defaultColWidth="9.00390625" defaultRowHeight="12.75"/>
  <cols>
    <col min="1" max="1" width="16.125" style="192" customWidth="1"/>
    <col min="2" max="2" width="62.00390625" style="193" customWidth="1"/>
    <col min="3" max="3" width="14.125" style="194" customWidth="1"/>
    <col min="4" max="7" width="14.125" style="195" customWidth="1"/>
    <col min="8" max="16384" width="9.375" style="195" customWidth="1"/>
  </cols>
  <sheetData>
    <row r="1" ht="12.75">
      <c r="G1" s="196" t="s">
        <v>411</v>
      </c>
    </row>
    <row r="2" spans="1:7" s="199" customFormat="1" ht="16.5" customHeight="1">
      <c r="A2" s="197"/>
      <c r="B2" s="198"/>
      <c r="G2" s="200" t="s">
        <v>412</v>
      </c>
    </row>
    <row r="3" spans="1:7" s="204" customFormat="1" ht="21" customHeight="1">
      <c r="A3" s="201" t="s">
        <v>319</v>
      </c>
      <c r="B3" s="358" t="s">
        <v>413</v>
      </c>
      <c r="C3" s="358"/>
      <c r="D3" s="358"/>
      <c r="E3" s="358"/>
      <c r="F3" s="202"/>
      <c r="G3" s="203" t="s">
        <v>414</v>
      </c>
    </row>
    <row r="4" spans="1:7" s="204" customFormat="1" ht="24">
      <c r="A4" s="201" t="s">
        <v>415</v>
      </c>
      <c r="B4" s="359" t="s">
        <v>416</v>
      </c>
      <c r="C4" s="359"/>
      <c r="D4" s="359"/>
      <c r="E4" s="359"/>
      <c r="F4" s="328"/>
      <c r="G4" s="206" t="s">
        <v>414</v>
      </c>
    </row>
    <row r="5" spans="1:7" s="209" customFormat="1" ht="15.75" customHeight="1">
      <c r="A5" s="207"/>
      <c r="B5" s="207"/>
      <c r="C5" s="208"/>
      <c r="G5" s="210"/>
    </row>
    <row r="6" spans="1:7" ht="36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s="217" customFormat="1" ht="12.75" customHeight="1">
      <c r="A7" s="214" t="s">
        <v>46</v>
      </c>
      <c r="B7" s="215" t="s">
        <v>47</v>
      </c>
      <c r="C7" s="215" t="s">
        <v>48</v>
      </c>
      <c r="D7" s="216" t="s">
        <v>49</v>
      </c>
      <c r="E7" s="216" t="s">
        <v>221</v>
      </c>
      <c r="F7" s="216" t="s">
        <v>492</v>
      </c>
      <c r="G7" s="72" t="s">
        <v>493</v>
      </c>
    </row>
    <row r="8" spans="1:7" s="217" customFormat="1" ht="15.75" customHeight="1">
      <c r="A8" s="360" t="s">
        <v>317</v>
      </c>
      <c r="B8" s="360"/>
      <c r="C8" s="360"/>
      <c r="D8" s="360"/>
      <c r="E8" s="360"/>
      <c r="F8" s="360"/>
      <c r="G8" s="360"/>
    </row>
    <row r="9" spans="1:7" s="217" customFormat="1" ht="12" customHeight="1" thickBot="1">
      <c r="A9" s="70" t="s">
        <v>50</v>
      </c>
      <c r="B9" s="22" t="s">
        <v>51</v>
      </c>
      <c r="C9" s="23">
        <f>+C10+C11+C12+C13+C14+C15</f>
        <v>406399386</v>
      </c>
      <c r="D9" s="119">
        <f>+D10+D11+D12+D13+D14+D15</f>
        <v>1547919</v>
      </c>
      <c r="E9" s="24">
        <f>+E10+E11+E12+E13+E14+E15</f>
        <v>3106999</v>
      </c>
      <c r="F9" s="24">
        <f>+F10+F11+F12+F13+F14+F15</f>
        <v>9884527</v>
      </c>
      <c r="G9" s="23">
        <f>+G10+G11+G12+G13+G14+G15</f>
        <v>420938831</v>
      </c>
    </row>
    <row r="10" spans="1:7" s="219" customFormat="1" ht="12" customHeight="1">
      <c r="A10" s="218" t="s">
        <v>52</v>
      </c>
      <c r="B10" s="28" t="s">
        <v>53</v>
      </c>
      <c r="C10" s="29">
        <v>168076061</v>
      </c>
      <c r="D10" s="79">
        <v>360680</v>
      </c>
      <c r="E10" s="48"/>
      <c r="F10" s="48"/>
      <c r="G10" s="49">
        <f>C10+D10+E10+F10</f>
        <v>168436741</v>
      </c>
    </row>
    <row r="11" spans="1:7" s="221" customFormat="1" ht="12" customHeight="1">
      <c r="A11" s="220" t="s">
        <v>54</v>
      </c>
      <c r="B11" s="32" t="s">
        <v>55</v>
      </c>
      <c r="C11" s="33">
        <v>82715372</v>
      </c>
      <c r="D11" s="81"/>
      <c r="E11" s="34">
        <v>1119489</v>
      </c>
      <c r="F11" s="34">
        <v>3002728</v>
      </c>
      <c r="G11" s="82">
        <f>C11+D11+E11+F11</f>
        <v>86837589</v>
      </c>
    </row>
    <row r="12" spans="1:7" s="221" customFormat="1" ht="12" customHeight="1">
      <c r="A12" s="220" t="s">
        <v>56</v>
      </c>
      <c r="B12" s="32" t="s">
        <v>57</v>
      </c>
      <c r="C12" s="33">
        <v>150078953</v>
      </c>
      <c r="D12" s="81">
        <v>1187239</v>
      </c>
      <c r="E12" s="34">
        <v>-500656</v>
      </c>
      <c r="F12" s="34">
        <v>3746754</v>
      </c>
      <c r="G12" s="82">
        <f>C12+D12+E12+F12</f>
        <v>154512290</v>
      </c>
    </row>
    <row r="13" spans="1:7" s="221" customFormat="1" ht="12" customHeight="1">
      <c r="A13" s="220" t="s">
        <v>58</v>
      </c>
      <c r="B13" s="32" t="s">
        <v>59</v>
      </c>
      <c r="C13" s="33">
        <v>5529000</v>
      </c>
      <c r="D13" s="81"/>
      <c r="E13" s="34">
        <v>307440</v>
      </c>
      <c r="F13" s="34">
        <v>218480</v>
      </c>
      <c r="G13" s="82">
        <f>C13+D13+E13+F13</f>
        <v>6054920</v>
      </c>
    </row>
    <row r="14" spans="1:7" s="221" customFormat="1" ht="12" customHeight="1">
      <c r="A14" s="220" t="s">
        <v>60</v>
      </c>
      <c r="B14" s="32" t="s">
        <v>419</v>
      </c>
      <c r="C14" s="33"/>
      <c r="D14" s="81"/>
      <c r="E14" s="34">
        <v>2180726</v>
      </c>
      <c r="F14" s="34">
        <v>2916565</v>
      </c>
      <c r="G14" s="82">
        <f>C14+D14+E14+F14</f>
        <v>5097291</v>
      </c>
    </row>
    <row r="15" spans="1:7" s="219" customFormat="1" ht="12" customHeight="1" thickBot="1">
      <c r="A15" s="222" t="s">
        <v>62</v>
      </c>
      <c r="B15" s="41" t="s">
        <v>63</v>
      </c>
      <c r="C15" s="33"/>
      <c r="D15" s="91"/>
      <c r="E15" s="52"/>
      <c r="F15" s="52"/>
      <c r="G15" s="53">
        <f>C15+D15+E15</f>
        <v>0</v>
      </c>
    </row>
    <row r="16" spans="1:7" s="219" customFormat="1" ht="25.5" customHeight="1" thickBot="1">
      <c r="A16" s="70" t="s">
        <v>64</v>
      </c>
      <c r="B16" s="38" t="s">
        <v>65</v>
      </c>
      <c r="C16" s="23">
        <f>+C17+C18+C19+C20+C21</f>
        <v>303600</v>
      </c>
      <c r="D16" s="119">
        <f>+D17+D18+D19+D20+D21</f>
        <v>328572408</v>
      </c>
      <c r="E16" s="24">
        <f>+E17+E18+E19+E20+E21</f>
        <v>4665346</v>
      </c>
      <c r="F16" s="24">
        <f>+F17+F18+F19+F20+F21</f>
        <v>0</v>
      </c>
      <c r="G16" s="23">
        <f>+G17+G18+G19+G20+G21</f>
        <v>333541354</v>
      </c>
    </row>
    <row r="17" spans="1:7" s="219" customFormat="1" ht="12" customHeight="1">
      <c r="A17" s="218" t="s">
        <v>66</v>
      </c>
      <c r="B17" s="28" t="s">
        <v>67</v>
      </c>
      <c r="C17" s="29"/>
      <c r="D17" s="79"/>
      <c r="E17" s="48"/>
      <c r="F17" s="48"/>
      <c r="G17" s="49">
        <f>C17+D17+E17</f>
        <v>0</v>
      </c>
    </row>
    <row r="18" spans="1:7" s="219" customFormat="1" ht="12" customHeight="1">
      <c r="A18" s="220" t="s">
        <v>68</v>
      </c>
      <c r="B18" s="32" t="s">
        <v>69</v>
      </c>
      <c r="C18" s="33"/>
      <c r="D18" s="81"/>
      <c r="E18" s="34"/>
      <c r="F18" s="34"/>
      <c r="G18" s="82">
        <f>C18+D18+E18</f>
        <v>0</v>
      </c>
    </row>
    <row r="19" spans="1:7" s="219" customFormat="1" ht="12" customHeight="1">
      <c r="A19" s="220" t="s">
        <v>70</v>
      </c>
      <c r="B19" s="32" t="s">
        <v>71</v>
      </c>
      <c r="C19" s="33"/>
      <c r="D19" s="81"/>
      <c r="E19" s="34"/>
      <c r="F19" s="34"/>
      <c r="G19" s="82">
        <f>C19+D19+E19</f>
        <v>0</v>
      </c>
    </row>
    <row r="20" spans="1:7" s="219" customFormat="1" ht="12" customHeight="1">
      <c r="A20" s="220" t="s">
        <v>72</v>
      </c>
      <c r="B20" s="32" t="s">
        <v>73</v>
      </c>
      <c r="C20" s="33"/>
      <c r="D20" s="81"/>
      <c r="E20" s="34"/>
      <c r="F20" s="34"/>
      <c r="G20" s="82">
        <f>C20+D20+E20</f>
        <v>0</v>
      </c>
    </row>
    <row r="21" spans="1:7" s="219" customFormat="1" ht="12" customHeight="1">
      <c r="A21" s="220" t="s">
        <v>74</v>
      </c>
      <c r="B21" s="32" t="s">
        <v>75</v>
      </c>
      <c r="C21" s="33">
        <v>303600</v>
      </c>
      <c r="D21" s="81">
        <v>328572408</v>
      </c>
      <c r="E21" s="34">
        <v>4665346</v>
      </c>
      <c r="F21" s="34"/>
      <c r="G21" s="82">
        <f>C21+D21+E21+F21</f>
        <v>333541354</v>
      </c>
    </row>
    <row r="22" spans="1:7" s="221" customFormat="1" ht="12" customHeight="1" thickBot="1">
      <c r="A22" s="222" t="s">
        <v>76</v>
      </c>
      <c r="B22" s="41" t="s">
        <v>77</v>
      </c>
      <c r="C22" s="39"/>
      <c r="D22" s="91"/>
      <c r="E22" s="52"/>
      <c r="F22" s="52"/>
      <c r="G22" s="53">
        <f>C22+D22</f>
        <v>0</v>
      </c>
    </row>
    <row r="23" spans="1:7" s="221" customFormat="1" ht="22.5" customHeight="1" thickBot="1">
      <c r="A23" s="70" t="s">
        <v>78</v>
      </c>
      <c r="B23" s="22" t="s">
        <v>79</v>
      </c>
      <c r="C23" s="23">
        <f>+C24+C25+C26+C27+C28</f>
        <v>0</v>
      </c>
      <c r="D23" s="119">
        <f>+D24+D25+D26+D27+D28</f>
        <v>0</v>
      </c>
      <c r="E23" s="24">
        <f>+E24+E25+E26+E27+E28</f>
        <v>101294942</v>
      </c>
      <c r="F23" s="24">
        <f>+F24+F25+F26+F27+F28</f>
        <v>0</v>
      </c>
      <c r="G23" s="23">
        <f>+G24+G25+G26+G27+G28</f>
        <v>101294942</v>
      </c>
    </row>
    <row r="24" spans="1:7" s="221" customFormat="1" ht="12" customHeight="1">
      <c r="A24" s="218" t="s">
        <v>80</v>
      </c>
      <c r="B24" s="28" t="s">
        <v>81</v>
      </c>
      <c r="C24" s="29"/>
      <c r="D24" s="79"/>
      <c r="E24" s="48"/>
      <c r="F24" s="48"/>
      <c r="G24" s="49">
        <f>C24+D24+E24</f>
        <v>0</v>
      </c>
    </row>
    <row r="25" spans="1:7" s="219" customFormat="1" ht="12" customHeight="1">
      <c r="A25" s="220" t="s">
        <v>82</v>
      </c>
      <c r="B25" s="32" t="s">
        <v>83</v>
      </c>
      <c r="C25" s="33"/>
      <c r="D25" s="81"/>
      <c r="E25" s="34"/>
      <c r="F25" s="34"/>
      <c r="G25" s="82">
        <f>C25+D25+E25</f>
        <v>0</v>
      </c>
    </row>
    <row r="26" spans="1:7" s="221" customFormat="1" ht="12" customHeight="1">
      <c r="A26" s="220" t="s">
        <v>84</v>
      </c>
      <c r="B26" s="32" t="s">
        <v>85</v>
      </c>
      <c r="C26" s="33"/>
      <c r="D26" s="81"/>
      <c r="E26" s="34"/>
      <c r="F26" s="34"/>
      <c r="G26" s="82">
        <f>C26+D26+E26</f>
        <v>0</v>
      </c>
    </row>
    <row r="27" spans="1:7" s="221" customFormat="1" ht="12" customHeight="1">
      <c r="A27" s="220" t="s">
        <v>86</v>
      </c>
      <c r="B27" s="32" t="s">
        <v>87</v>
      </c>
      <c r="C27" s="33"/>
      <c r="D27" s="81"/>
      <c r="E27" s="34"/>
      <c r="F27" s="34"/>
      <c r="G27" s="82">
        <f>C27+D27+E27</f>
        <v>0</v>
      </c>
    </row>
    <row r="28" spans="1:7" s="221" customFormat="1" ht="12" customHeight="1">
      <c r="A28" s="220" t="s">
        <v>88</v>
      </c>
      <c r="B28" s="32" t="s">
        <v>89</v>
      </c>
      <c r="C28" s="33"/>
      <c r="D28" s="81"/>
      <c r="E28" s="34">
        <v>101294942</v>
      </c>
      <c r="F28" s="34"/>
      <c r="G28" s="82">
        <f>C28+D28+E28+F28</f>
        <v>101294942</v>
      </c>
    </row>
    <row r="29" spans="1:7" s="221" customFormat="1" ht="12" customHeight="1" thickBot="1">
      <c r="A29" s="222" t="s">
        <v>90</v>
      </c>
      <c r="B29" s="41" t="s">
        <v>91</v>
      </c>
      <c r="C29" s="39"/>
      <c r="D29" s="91"/>
      <c r="E29" s="52">
        <v>101294942</v>
      </c>
      <c r="F29" s="52"/>
      <c r="G29" s="82">
        <f>C29+D29+E29+F29</f>
        <v>101294942</v>
      </c>
    </row>
    <row r="30" spans="1:7" s="221" customFormat="1" ht="12" customHeight="1" thickBot="1">
      <c r="A30" s="70" t="s">
        <v>92</v>
      </c>
      <c r="B30" s="22" t="s">
        <v>93</v>
      </c>
      <c r="C30" s="23">
        <f>SUM(C31:C37)</f>
        <v>55000000</v>
      </c>
      <c r="D30" s="119">
        <f>+D31+D32+D33+D34+D35+D36+D37</f>
        <v>0</v>
      </c>
      <c r="E30" s="24">
        <f>SUM(E31:E37)</f>
        <v>0</v>
      </c>
      <c r="F30" s="24"/>
      <c r="G30" s="23">
        <f>+G31+G32+G33+G34+G35+G36+G37</f>
        <v>55000000</v>
      </c>
    </row>
    <row r="31" spans="1:7" s="221" customFormat="1" ht="12" customHeight="1">
      <c r="A31" s="218" t="s">
        <v>94</v>
      </c>
      <c r="B31" s="28" t="s">
        <v>95</v>
      </c>
      <c r="C31" s="29">
        <v>5000000</v>
      </c>
      <c r="D31" s="79"/>
      <c r="E31" s="48"/>
      <c r="F31" s="48"/>
      <c r="G31" s="82">
        <f>C31+D31+E31+F31</f>
        <v>5000000</v>
      </c>
    </row>
    <row r="32" spans="1:7" s="221" customFormat="1" ht="12" customHeight="1">
      <c r="A32" s="220" t="s">
        <v>96</v>
      </c>
      <c r="B32" s="32" t="s">
        <v>97</v>
      </c>
      <c r="C32" s="33"/>
      <c r="D32" s="81"/>
      <c r="E32" s="34"/>
      <c r="F32" s="34"/>
      <c r="G32" s="82">
        <f>C32+D32+E32+F32</f>
        <v>0</v>
      </c>
    </row>
    <row r="33" spans="1:7" s="221" customFormat="1" ht="12" customHeight="1">
      <c r="A33" s="220" t="s">
        <v>98</v>
      </c>
      <c r="B33" s="32" t="s">
        <v>99</v>
      </c>
      <c r="C33" s="33">
        <v>43000000</v>
      </c>
      <c r="D33" s="81"/>
      <c r="E33" s="34"/>
      <c r="F33" s="34"/>
      <c r="G33" s="82">
        <f>C33+D33+E33+F33</f>
        <v>43000000</v>
      </c>
    </row>
    <row r="34" spans="1:7" s="221" customFormat="1" ht="12" customHeight="1">
      <c r="A34" s="220" t="s">
        <v>100</v>
      </c>
      <c r="B34" s="32" t="s">
        <v>101</v>
      </c>
      <c r="C34" s="33"/>
      <c r="D34" s="81"/>
      <c r="E34" s="34"/>
      <c r="F34" s="34"/>
      <c r="G34" s="82">
        <f>C34+D34+E34+F34</f>
        <v>0</v>
      </c>
    </row>
    <row r="35" spans="1:7" s="221" customFormat="1" ht="12" customHeight="1">
      <c r="A35" s="220" t="s">
        <v>102</v>
      </c>
      <c r="B35" s="32" t="s">
        <v>103</v>
      </c>
      <c r="C35" s="33">
        <v>7000000</v>
      </c>
      <c r="D35" s="81"/>
      <c r="E35" s="34"/>
      <c r="F35" s="34"/>
      <c r="G35" s="82">
        <f>C35+D35+E35+F35</f>
        <v>7000000</v>
      </c>
    </row>
    <row r="36" spans="1:7" s="221" customFormat="1" ht="12" customHeight="1">
      <c r="A36" s="220" t="s">
        <v>104</v>
      </c>
      <c r="B36" s="32" t="s">
        <v>105</v>
      </c>
      <c r="C36" s="33"/>
      <c r="D36" s="81"/>
      <c r="E36" s="34"/>
      <c r="F36" s="34"/>
      <c r="G36" s="82">
        <f>C36+D36+E36</f>
        <v>0</v>
      </c>
    </row>
    <row r="37" spans="1:7" s="221" customFormat="1" ht="12" customHeight="1" thickBot="1">
      <c r="A37" s="222" t="s">
        <v>106</v>
      </c>
      <c r="B37" s="41" t="s">
        <v>107</v>
      </c>
      <c r="C37" s="39"/>
      <c r="D37" s="91"/>
      <c r="E37" s="52"/>
      <c r="F37" s="52"/>
      <c r="G37" s="53">
        <f>C37+D37+E37</f>
        <v>0</v>
      </c>
    </row>
    <row r="38" spans="1:7" s="221" customFormat="1" ht="12" customHeight="1" thickBot="1">
      <c r="A38" s="70" t="s">
        <v>108</v>
      </c>
      <c r="B38" s="22" t="s">
        <v>109</v>
      </c>
      <c r="C38" s="23">
        <f>SUM(C39:C49)</f>
        <v>27746000</v>
      </c>
      <c r="D38" s="119">
        <f>SUM(D39:D49)</f>
        <v>0</v>
      </c>
      <c r="E38" s="24">
        <f>SUM(E39:E49)</f>
        <v>0</v>
      </c>
      <c r="F38" s="24"/>
      <c r="G38" s="23">
        <f>SUM(G39:G49)</f>
        <v>27746000</v>
      </c>
    </row>
    <row r="39" spans="1:7" s="221" customFormat="1" ht="12" customHeight="1">
      <c r="A39" s="218" t="s">
        <v>110</v>
      </c>
      <c r="B39" s="28" t="s">
        <v>111</v>
      </c>
      <c r="C39" s="29">
        <v>2000000</v>
      </c>
      <c r="D39" s="79"/>
      <c r="E39" s="48"/>
      <c r="F39" s="48"/>
      <c r="G39" s="82">
        <f aca="true" t="shared" si="0" ref="G39:G49">C39+D39+E39+F39</f>
        <v>2000000</v>
      </c>
    </row>
    <row r="40" spans="1:7" s="221" customFormat="1" ht="12" customHeight="1">
      <c r="A40" s="220" t="s">
        <v>112</v>
      </c>
      <c r="B40" s="32" t="s">
        <v>113</v>
      </c>
      <c r="C40" s="33">
        <v>4250000</v>
      </c>
      <c r="D40" s="81"/>
      <c r="E40" s="34"/>
      <c r="F40" s="34"/>
      <c r="G40" s="82">
        <f t="shared" si="0"/>
        <v>4250000</v>
      </c>
    </row>
    <row r="41" spans="1:7" s="221" customFormat="1" ht="12" customHeight="1">
      <c r="A41" s="220" t="s">
        <v>114</v>
      </c>
      <c r="B41" s="32" t="s">
        <v>115</v>
      </c>
      <c r="C41" s="33">
        <v>3800000</v>
      </c>
      <c r="D41" s="81"/>
      <c r="E41" s="34"/>
      <c r="F41" s="34"/>
      <c r="G41" s="82">
        <f t="shared" si="0"/>
        <v>3800000</v>
      </c>
    </row>
    <row r="42" spans="1:7" s="221" customFormat="1" ht="12" customHeight="1">
      <c r="A42" s="220" t="s">
        <v>116</v>
      </c>
      <c r="B42" s="32" t="s">
        <v>117</v>
      </c>
      <c r="C42" s="33">
        <v>13465000</v>
      </c>
      <c r="D42" s="81"/>
      <c r="E42" s="34"/>
      <c r="F42" s="34"/>
      <c r="G42" s="82">
        <f t="shared" si="0"/>
        <v>13465000</v>
      </c>
    </row>
    <row r="43" spans="1:7" s="221" customFormat="1" ht="12" customHeight="1">
      <c r="A43" s="220" t="s">
        <v>118</v>
      </c>
      <c r="B43" s="32" t="s">
        <v>119</v>
      </c>
      <c r="C43" s="33"/>
      <c r="D43" s="81"/>
      <c r="E43" s="34"/>
      <c r="F43" s="34"/>
      <c r="G43" s="82">
        <f t="shared" si="0"/>
        <v>0</v>
      </c>
    </row>
    <row r="44" spans="1:7" s="221" customFormat="1" ht="12" customHeight="1">
      <c r="A44" s="220" t="s">
        <v>120</v>
      </c>
      <c r="B44" s="32" t="s">
        <v>121</v>
      </c>
      <c r="C44" s="33">
        <v>3531000</v>
      </c>
      <c r="D44" s="81"/>
      <c r="E44" s="34"/>
      <c r="F44" s="34"/>
      <c r="G44" s="82">
        <f t="shared" si="0"/>
        <v>3531000</v>
      </c>
    </row>
    <row r="45" spans="1:7" s="221" customFormat="1" ht="12" customHeight="1">
      <c r="A45" s="220" t="s">
        <v>122</v>
      </c>
      <c r="B45" s="32" t="s">
        <v>123</v>
      </c>
      <c r="C45" s="33"/>
      <c r="D45" s="81"/>
      <c r="E45" s="34"/>
      <c r="F45" s="34"/>
      <c r="G45" s="82">
        <f t="shared" si="0"/>
        <v>0</v>
      </c>
    </row>
    <row r="46" spans="1:7" s="221" customFormat="1" ht="12" customHeight="1">
      <c r="A46" s="220" t="s">
        <v>124</v>
      </c>
      <c r="B46" s="32" t="s">
        <v>420</v>
      </c>
      <c r="C46" s="33"/>
      <c r="D46" s="81"/>
      <c r="E46" s="34"/>
      <c r="F46" s="34"/>
      <c r="G46" s="82">
        <f t="shared" si="0"/>
        <v>0</v>
      </c>
    </row>
    <row r="47" spans="1:7" s="221" customFormat="1" ht="12" customHeight="1">
      <c r="A47" s="220" t="s">
        <v>126</v>
      </c>
      <c r="B47" s="32" t="s">
        <v>127</v>
      </c>
      <c r="C47" s="33"/>
      <c r="D47" s="81"/>
      <c r="E47" s="34"/>
      <c r="F47" s="34"/>
      <c r="G47" s="82">
        <f t="shared" si="0"/>
        <v>0</v>
      </c>
    </row>
    <row r="48" spans="1:7" s="221" customFormat="1" ht="12" customHeight="1">
      <c r="A48" s="222" t="s">
        <v>128</v>
      </c>
      <c r="B48" s="41" t="s">
        <v>129</v>
      </c>
      <c r="C48" s="39"/>
      <c r="D48" s="81"/>
      <c r="E48" s="34"/>
      <c r="F48" s="34"/>
      <c r="G48" s="82">
        <f t="shared" si="0"/>
        <v>0</v>
      </c>
    </row>
    <row r="49" spans="1:7" s="221" customFormat="1" ht="12" customHeight="1" thickBot="1">
      <c r="A49" s="222" t="s">
        <v>130</v>
      </c>
      <c r="B49" s="41" t="s">
        <v>131</v>
      </c>
      <c r="C49" s="39">
        <v>700000</v>
      </c>
      <c r="D49" s="91"/>
      <c r="E49" s="52"/>
      <c r="F49" s="52"/>
      <c r="G49" s="82">
        <f t="shared" si="0"/>
        <v>700000</v>
      </c>
    </row>
    <row r="50" spans="1:7" s="221" customFormat="1" ht="12" customHeight="1" thickBot="1">
      <c r="A50" s="70" t="s">
        <v>132</v>
      </c>
      <c r="B50" s="22" t="s">
        <v>133</v>
      </c>
      <c r="C50" s="24">
        <f>SUM(C51:C55)</f>
        <v>0</v>
      </c>
      <c r="D50" s="119">
        <f>SUM(D51:D55)</f>
        <v>0</v>
      </c>
      <c r="E50" s="24"/>
      <c r="F50" s="24"/>
      <c r="G50" s="23">
        <f>SUM(G51:G55)</f>
        <v>0</v>
      </c>
    </row>
    <row r="51" spans="1:7" s="221" customFormat="1" ht="12" customHeight="1">
      <c r="A51" s="218" t="s">
        <v>134</v>
      </c>
      <c r="B51" s="28" t="s">
        <v>135</v>
      </c>
      <c r="C51" s="30"/>
      <c r="D51" s="79"/>
      <c r="E51" s="48"/>
      <c r="F51" s="48"/>
      <c r="G51" s="49">
        <f>C51+D51</f>
        <v>0</v>
      </c>
    </row>
    <row r="52" spans="1:7" s="221" customFormat="1" ht="12" customHeight="1">
      <c r="A52" s="220" t="s">
        <v>136</v>
      </c>
      <c r="B52" s="32" t="s">
        <v>137</v>
      </c>
      <c r="C52" s="34"/>
      <c r="D52" s="81"/>
      <c r="E52" s="34"/>
      <c r="F52" s="34"/>
      <c r="G52" s="82">
        <f>C52+D52</f>
        <v>0</v>
      </c>
    </row>
    <row r="53" spans="1:7" s="221" customFormat="1" ht="12" customHeight="1">
      <c r="A53" s="220" t="s">
        <v>138</v>
      </c>
      <c r="B53" s="32" t="s">
        <v>139</v>
      </c>
      <c r="C53" s="34"/>
      <c r="D53" s="81"/>
      <c r="E53" s="34"/>
      <c r="F53" s="34"/>
      <c r="G53" s="82">
        <f>C53+D53</f>
        <v>0</v>
      </c>
    </row>
    <row r="54" spans="1:7" s="221" customFormat="1" ht="12" customHeight="1">
      <c r="A54" s="220" t="s">
        <v>140</v>
      </c>
      <c r="B54" s="32" t="s">
        <v>141</v>
      </c>
      <c r="C54" s="34"/>
      <c r="D54" s="81"/>
      <c r="E54" s="34"/>
      <c r="F54" s="34"/>
      <c r="G54" s="82">
        <f>C54+D54</f>
        <v>0</v>
      </c>
    </row>
    <row r="55" spans="1:7" s="221" customFormat="1" ht="12" customHeight="1" thickBot="1">
      <c r="A55" s="222" t="s">
        <v>142</v>
      </c>
      <c r="B55" s="41" t="s">
        <v>143</v>
      </c>
      <c r="C55" s="40"/>
      <c r="D55" s="91"/>
      <c r="E55" s="52"/>
      <c r="F55" s="52"/>
      <c r="G55" s="53">
        <f>C55+D55</f>
        <v>0</v>
      </c>
    </row>
    <row r="56" spans="1:7" s="221" customFormat="1" ht="12" customHeight="1" thickBot="1">
      <c r="A56" s="70" t="s">
        <v>144</v>
      </c>
      <c r="B56" s="22" t="s">
        <v>145</v>
      </c>
      <c r="C56" s="24">
        <f>SUM(C57:C59)</f>
        <v>0</v>
      </c>
      <c r="D56" s="119">
        <f>SUM(D57:D59)</f>
        <v>0</v>
      </c>
      <c r="E56" s="24"/>
      <c r="F56" s="24"/>
      <c r="G56" s="23">
        <f>SUM(G57:G59)</f>
        <v>0</v>
      </c>
    </row>
    <row r="57" spans="1:7" s="221" customFormat="1" ht="12" customHeight="1">
      <c r="A57" s="218" t="s">
        <v>146</v>
      </c>
      <c r="B57" s="28" t="s">
        <v>147</v>
      </c>
      <c r="C57" s="30"/>
      <c r="D57" s="79"/>
      <c r="E57" s="48"/>
      <c r="F57" s="287"/>
      <c r="G57" s="49">
        <f>C57+D57</f>
        <v>0</v>
      </c>
    </row>
    <row r="58" spans="1:7" s="221" customFormat="1" ht="12" customHeight="1">
      <c r="A58" s="220" t="s">
        <v>148</v>
      </c>
      <c r="B58" s="32" t="s">
        <v>149</v>
      </c>
      <c r="C58" s="34"/>
      <c r="D58" s="81"/>
      <c r="E58" s="34"/>
      <c r="F58" s="292"/>
      <c r="G58" s="82">
        <f>C58+D58</f>
        <v>0</v>
      </c>
    </row>
    <row r="59" spans="1:7" s="221" customFormat="1" ht="12" customHeight="1">
      <c r="A59" s="220" t="s">
        <v>150</v>
      </c>
      <c r="B59" s="32" t="s">
        <v>151</v>
      </c>
      <c r="C59" s="34"/>
      <c r="D59" s="81"/>
      <c r="E59" s="34"/>
      <c r="F59" s="292"/>
      <c r="G59" s="82">
        <f>C59+D59</f>
        <v>0</v>
      </c>
    </row>
    <row r="60" spans="1:7" s="221" customFormat="1" ht="12" customHeight="1">
      <c r="A60" s="222" t="s">
        <v>152</v>
      </c>
      <c r="B60" s="41" t="s">
        <v>153</v>
      </c>
      <c r="C60" s="40"/>
      <c r="D60" s="91"/>
      <c r="E60" s="52"/>
      <c r="F60" s="288"/>
      <c r="G60" s="53">
        <f>C60+D60</f>
        <v>0</v>
      </c>
    </row>
    <row r="61" spans="1:7" s="221" customFormat="1" ht="12" customHeight="1">
      <c r="A61" s="70" t="s">
        <v>154</v>
      </c>
      <c r="B61" s="38" t="s">
        <v>155</v>
      </c>
      <c r="C61" s="24">
        <f>SUM(C62:C64)</f>
        <v>0</v>
      </c>
      <c r="D61" s="119">
        <f>SUM(D62:D64)</f>
        <v>0</v>
      </c>
      <c r="E61" s="24"/>
      <c r="F61" s="24"/>
      <c r="G61" s="23">
        <f>SUM(G62:G64)</f>
        <v>0</v>
      </c>
    </row>
    <row r="62" spans="1:7" s="221" customFormat="1" ht="12" customHeight="1">
      <c r="A62" s="218" t="s">
        <v>156</v>
      </c>
      <c r="B62" s="28" t="s">
        <v>157</v>
      </c>
      <c r="C62" s="34"/>
      <c r="D62" s="79"/>
      <c r="E62" s="48"/>
      <c r="F62" s="287"/>
      <c r="G62" s="49">
        <f>C62+D62</f>
        <v>0</v>
      </c>
    </row>
    <row r="63" spans="1:7" s="221" customFormat="1" ht="12" customHeight="1">
      <c r="A63" s="220" t="s">
        <v>158</v>
      </c>
      <c r="B63" s="32" t="s">
        <v>159</v>
      </c>
      <c r="C63" s="34"/>
      <c r="D63" s="81"/>
      <c r="E63" s="34"/>
      <c r="F63" s="292"/>
      <c r="G63" s="82">
        <f>C63+D63</f>
        <v>0</v>
      </c>
    </row>
    <row r="64" spans="1:7" s="221" customFormat="1" ht="12" customHeight="1">
      <c r="A64" s="220" t="s">
        <v>160</v>
      </c>
      <c r="B64" s="32" t="s">
        <v>161</v>
      </c>
      <c r="C64" s="34"/>
      <c r="D64" s="81"/>
      <c r="E64" s="34"/>
      <c r="F64" s="292"/>
      <c r="G64" s="82">
        <f>C64+D64</f>
        <v>0</v>
      </c>
    </row>
    <row r="65" spans="1:7" s="221" customFormat="1" ht="12" customHeight="1">
      <c r="A65" s="222" t="s">
        <v>162</v>
      </c>
      <c r="B65" s="41" t="s">
        <v>163</v>
      </c>
      <c r="C65" s="34"/>
      <c r="D65" s="91"/>
      <c r="E65" s="52"/>
      <c r="F65" s="288"/>
      <c r="G65" s="53">
        <f>C65+D65</f>
        <v>0</v>
      </c>
    </row>
    <row r="66" spans="1:7" s="221" customFormat="1" ht="12" customHeight="1">
      <c r="A66" s="70" t="s">
        <v>305</v>
      </c>
      <c r="B66" s="22" t="s">
        <v>165</v>
      </c>
      <c r="C66" s="24">
        <f>+C9+C16+C23+C30+C38+C50+C56+C61</f>
        <v>489448986</v>
      </c>
      <c r="D66" s="119">
        <f>+D9+D16+D23+D30+D38+D50+D56+D61</f>
        <v>330120327</v>
      </c>
      <c r="E66" s="24">
        <f>+E9+E16+E23+E30+E38+E50+E56+E61</f>
        <v>109067287</v>
      </c>
      <c r="F66" s="24">
        <f>+F9+F16+F23+F30+F38+F50+F56+F61</f>
        <v>9884527</v>
      </c>
      <c r="G66" s="23">
        <f>+G9+G16+G23+G30+G38+G50+G56+G61</f>
        <v>938521127</v>
      </c>
    </row>
    <row r="67" spans="1:7" s="221" customFormat="1" ht="12" customHeight="1">
      <c r="A67" s="225" t="s">
        <v>421</v>
      </c>
      <c r="B67" s="38" t="s">
        <v>167</v>
      </c>
      <c r="C67" s="24">
        <f>SUM(C68:C70)</f>
        <v>0</v>
      </c>
      <c r="D67" s="119">
        <f>SUM(D68:D70)</f>
        <v>0</v>
      </c>
      <c r="E67" s="24"/>
      <c r="F67" s="24"/>
      <c r="G67" s="23">
        <f>SUM(G68:G70)</f>
        <v>0</v>
      </c>
    </row>
    <row r="68" spans="1:7" s="221" customFormat="1" ht="12" customHeight="1">
      <c r="A68" s="226" t="s">
        <v>168</v>
      </c>
      <c r="B68" s="47" t="s">
        <v>169</v>
      </c>
      <c r="C68" s="78"/>
      <c r="D68" s="79"/>
      <c r="E68" s="48"/>
      <c r="F68" s="287"/>
      <c r="G68" s="49">
        <f>C68+D68</f>
        <v>0</v>
      </c>
    </row>
    <row r="69" spans="1:7" s="221" customFormat="1" ht="12" customHeight="1">
      <c r="A69" s="220" t="s">
        <v>170</v>
      </c>
      <c r="B69" s="32" t="s">
        <v>171</v>
      </c>
      <c r="C69" s="33"/>
      <c r="D69" s="81"/>
      <c r="E69" s="34"/>
      <c r="F69" s="292"/>
      <c r="G69" s="82">
        <f>C69+D69</f>
        <v>0</v>
      </c>
    </row>
    <row r="70" spans="1:7" s="221" customFormat="1" ht="12" customHeight="1">
      <c r="A70" s="227" t="s">
        <v>172</v>
      </c>
      <c r="B70" s="228" t="s">
        <v>422</v>
      </c>
      <c r="C70" s="90"/>
      <c r="D70" s="91"/>
      <c r="E70" s="52"/>
      <c r="F70" s="288"/>
      <c r="G70" s="53">
        <f>C70+D70</f>
        <v>0</v>
      </c>
    </row>
    <row r="71" spans="1:7" s="221" customFormat="1" ht="12" customHeight="1">
      <c r="A71" s="225" t="s">
        <v>174</v>
      </c>
      <c r="B71" s="38" t="s">
        <v>175</v>
      </c>
      <c r="C71" s="24">
        <f>SUM(C72:C75)</f>
        <v>0</v>
      </c>
      <c r="D71" s="119">
        <f>SUM(D72:D75)</f>
        <v>0</v>
      </c>
      <c r="E71" s="24"/>
      <c r="F71" s="24"/>
      <c r="G71" s="23">
        <f>SUM(G72:G75)</f>
        <v>0</v>
      </c>
    </row>
    <row r="72" spans="1:7" s="221" customFormat="1" ht="12" customHeight="1">
      <c r="A72" s="218" t="s">
        <v>176</v>
      </c>
      <c r="B72" s="28" t="s">
        <v>177</v>
      </c>
      <c r="C72" s="34"/>
      <c r="D72" s="79"/>
      <c r="E72" s="48"/>
      <c r="F72" s="287"/>
      <c r="G72" s="49">
        <f>C72+D72</f>
        <v>0</v>
      </c>
    </row>
    <row r="73" spans="1:7" s="221" customFormat="1" ht="12" customHeight="1">
      <c r="A73" s="220" t="s">
        <v>178</v>
      </c>
      <c r="B73" s="32" t="s">
        <v>179</v>
      </c>
      <c r="C73" s="34"/>
      <c r="D73" s="81"/>
      <c r="E73" s="34"/>
      <c r="F73" s="292"/>
      <c r="G73" s="82">
        <f>C73+D73</f>
        <v>0</v>
      </c>
    </row>
    <row r="74" spans="1:7" s="221" customFormat="1" ht="12" customHeight="1">
      <c r="A74" s="220" t="s">
        <v>180</v>
      </c>
      <c r="B74" s="32" t="s">
        <v>181</v>
      </c>
      <c r="C74" s="34"/>
      <c r="D74" s="81"/>
      <c r="E74" s="34"/>
      <c r="F74" s="292"/>
      <c r="G74" s="82">
        <f>C74+D74</f>
        <v>0</v>
      </c>
    </row>
    <row r="75" spans="1:7" s="221" customFormat="1" ht="12" customHeight="1">
      <c r="A75" s="222" t="s">
        <v>182</v>
      </c>
      <c r="B75" s="41" t="s">
        <v>183</v>
      </c>
      <c r="C75" s="34"/>
      <c r="D75" s="91"/>
      <c r="E75" s="52"/>
      <c r="F75" s="288"/>
      <c r="G75" s="53">
        <f>C75+D75</f>
        <v>0</v>
      </c>
    </row>
    <row r="76" spans="1:7" s="221" customFormat="1" ht="12" customHeight="1" thickBot="1">
      <c r="A76" s="225" t="s">
        <v>184</v>
      </c>
      <c r="B76" s="38" t="s">
        <v>185</v>
      </c>
      <c r="C76" s="24">
        <f>SUM(C77:C78)</f>
        <v>90910504</v>
      </c>
      <c r="D76" s="119">
        <f>SUM(D77:D78)</f>
        <v>209529073</v>
      </c>
      <c r="E76" s="24">
        <f>SUM(E77:E78)</f>
        <v>0</v>
      </c>
      <c r="F76" s="24">
        <f>SUM(F77:F78)</f>
        <v>0</v>
      </c>
      <c r="G76" s="23">
        <f>SUM(G77:G78)</f>
        <v>300439577</v>
      </c>
    </row>
    <row r="77" spans="1:7" s="221" customFormat="1" ht="12" customHeight="1">
      <c r="A77" s="226" t="s">
        <v>186</v>
      </c>
      <c r="B77" s="47" t="s">
        <v>187</v>
      </c>
      <c r="C77" s="78">
        <v>90910504</v>
      </c>
      <c r="D77" s="79">
        <v>209529073</v>
      </c>
      <c r="E77" s="48"/>
      <c r="F77" s="287"/>
      <c r="G77" s="82">
        <f>C77+D77+E77+F77</f>
        <v>300439577</v>
      </c>
    </row>
    <row r="78" spans="1:7" s="221" customFormat="1" ht="12" customHeight="1" thickBot="1">
      <c r="A78" s="227" t="s">
        <v>188</v>
      </c>
      <c r="B78" s="229" t="s">
        <v>189</v>
      </c>
      <c r="C78" s="90"/>
      <c r="D78" s="91"/>
      <c r="E78" s="52"/>
      <c r="F78" s="288"/>
      <c r="G78" s="53">
        <f>C78+D78</f>
        <v>0</v>
      </c>
    </row>
    <row r="79" spans="1:7" s="219" customFormat="1" ht="12" customHeight="1">
      <c r="A79" s="225" t="s">
        <v>190</v>
      </c>
      <c r="B79" s="38" t="s">
        <v>191</v>
      </c>
      <c r="C79" s="24">
        <f>SUM(C80:C82)</f>
        <v>0</v>
      </c>
      <c r="D79" s="119">
        <f>SUM(D80:D82)</f>
        <v>0</v>
      </c>
      <c r="E79" s="24"/>
      <c r="F79" s="118"/>
      <c r="G79" s="23">
        <f>SUM(G80:G82)</f>
        <v>0</v>
      </c>
    </row>
    <row r="80" spans="1:7" s="221" customFormat="1" ht="12" customHeight="1">
      <c r="A80" s="218" t="s">
        <v>192</v>
      </c>
      <c r="B80" s="28" t="s">
        <v>193</v>
      </c>
      <c r="C80" s="34"/>
      <c r="D80" s="79"/>
      <c r="E80" s="48"/>
      <c r="F80" s="287"/>
      <c r="G80" s="49">
        <f>C80+D80</f>
        <v>0</v>
      </c>
    </row>
    <row r="81" spans="1:7" s="221" customFormat="1" ht="12" customHeight="1">
      <c r="A81" s="220" t="s">
        <v>194</v>
      </c>
      <c r="B81" s="32" t="s">
        <v>195</v>
      </c>
      <c r="C81" s="34"/>
      <c r="D81" s="81"/>
      <c r="E81" s="34"/>
      <c r="F81" s="292"/>
      <c r="G81" s="82">
        <f>C81+D81</f>
        <v>0</v>
      </c>
    </row>
    <row r="82" spans="1:7" s="221" customFormat="1" ht="12" customHeight="1">
      <c r="A82" s="222" t="s">
        <v>196</v>
      </c>
      <c r="B82" s="41" t="s">
        <v>197</v>
      </c>
      <c r="C82" s="34"/>
      <c r="D82" s="91"/>
      <c r="E82" s="52"/>
      <c r="F82" s="288"/>
      <c r="G82" s="53">
        <f>C82+D82</f>
        <v>0</v>
      </c>
    </row>
    <row r="83" spans="1:7" s="221" customFormat="1" ht="12" customHeight="1">
      <c r="A83" s="225" t="s">
        <v>198</v>
      </c>
      <c r="B83" s="38" t="s">
        <v>199</v>
      </c>
      <c r="C83" s="24">
        <f>SUM(C84:C87)</f>
        <v>0</v>
      </c>
      <c r="D83" s="119">
        <f>SUM(D84:D87)</f>
        <v>0</v>
      </c>
      <c r="E83" s="24"/>
      <c r="F83" s="24"/>
      <c r="G83" s="23">
        <f>SUM(G84:G87)</f>
        <v>0</v>
      </c>
    </row>
    <row r="84" spans="1:7" s="221" customFormat="1" ht="12" customHeight="1">
      <c r="A84" s="230" t="s">
        <v>200</v>
      </c>
      <c r="B84" s="28" t="s">
        <v>201</v>
      </c>
      <c r="C84" s="34"/>
      <c r="D84" s="79"/>
      <c r="E84" s="48"/>
      <c r="F84" s="287"/>
      <c r="G84" s="49">
        <f aca="true" t="shared" si="1" ref="G84:G89">C84+D84</f>
        <v>0</v>
      </c>
    </row>
    <row r="85" spans="1:7" s="221" customFormat="1" ht="12" customHeight="1">
      <c r="A85" s="231" t="s">
        <v>202</v>
      </c>
      <c r="B85" s="32" t="s">
        <v>203</v>
      </c>
      <c r="C85" s="34"/>
      <c r="D85" s="81"/>
      <c r="E85" s="34"/>
      <c r="F85" s="292"/>
      <c r="G85" s="82">
        <f t="shared" si="1"/>
        <v>0</v>
      </c>
    </row>
    <row r="86" spans="1:7" s="221" customFormat="1" ht="12" customHeight="1">
      <c r="A86" s="231" t="s">
        <v>204</v>
      </c>
      <c r="B86" s="32" t="s">
        <v>205</v>
      </c>
      <c r="C86" s="34"/>
      <c r="D86" s="81"/>
      <c r="E86" s="34"/>
      <c r="F86" s="292"/>
      <c r="G86" s="82">
        <f t="shared" si="1"/>
        <v>0</v>
      </c>
    </row>
    <row r="87" spans="1:7" s="219" customFormat="1" ht="12" customHeight="1">
      <c r="A87" s="232" t="s">
        <v>206</v>
      </c>
      <c r="B87" s="41" t="s">
        <v>207</v>
      </c>
      <c r="C87" s="34"/>
      <c r="D87" s="91"/>
      <c r="E87" s="52"/>
      <c r="F87" s="288"/>
      <c r="G87" s="53">
        <f t="shared" si="1"/>
        <v>0</v>
      </c>
    </row>
    <row r="88" spans="1:7" s="219" customFormat="1" ht="12" customHeight="1">
      <c r="A88" s="225" t="s">
        <v>208</v>
      </c>
      <c r="B88" s="38" t="s">
        <v>209</v>
      </c>
      <c r="C88" s="60"/>
      <c r="D88" s="233"/>
      <c r="E88" s="60"/>
      <c r="F88" s="329"/>
      <c r="G88" s="23">
        <f t="shared" si="1"/>
        <v>0</v>
      </c>
    </row>
    <row r="89" spans="1:7" s="219" customFormat="1" ht="12" customHeight="1">
      <c r="A89" s="225" t="s">
        <v>423</v>
      </c>
      <c r="B89" s="38" t="s">
        <v>211</v>
      </c>
      <c r="C89" s="60"/>
      <c r="D89" s="233"/>
      <c r="E89" s="60"/>
      <c r="F89" s="329"/>
      <c r="G89" s="23">
        <f t="shared" si="1"/>
        <v>0</v>
      </c>
    </row>
    <row r="90" spans="1:7" s="219" customFormat="1" ht="12" customHeight="1">
      <c r="A90" s="225" t="s">
        <v>424</v>
      </c>
      <c r="B90" s="62" t="s">
        <v>213</v>
      </c>
      <c r="C90" s="24">
        <f>+C67+C71+C76+C79+C83+C89+C88</f>
        <v>90910504</v>
      </c>
      <c r="D90" s="119">
        <f>+D67+D71+D76+D79+D83+D89+D88</f>
        <v>209529073</v>
      </c>
      <c r="E90" s="24">
        <f>+E67+E71+E76+E79+E83+E89+E88</f>
        <v>0</v>
      </c>
      <c r="F90" s="24">
        <f>+F67+F71+F76+F79+F83+F89+F88</f>
        <v>0</v>
      </c>
      <c r="G90" s="23">
        <f>+G67+G71+G76+G79+G83+G89+G88</f>
        <v>300439577</v>
      </c>
    </row>
    <row r="91" spans="1:7" s="219" customFormat="1" ht="12" customHeight="1">
      <c r="A91" s="234" t="s">
        <v>425</v>
      </c>
      <c r="B91" s="64" t="s">
        <v>426</v>
      </c>
      <c r="C91" s="24">
        <f>+C66+C90</f>
        <v>580359490</v>
      </c>
      <c r="D91" s="119">
        <f>+D66+D90</f>
        <v>539649400</v>
      </c>
      <c r="E91" s="24">
        <f>+E66+E90</f>
        <v>109067287</v>
      </c>
      <c r="F91" s="24">
        <f>+F66+F90</f>
        <v>9884527</v>
      </c>
      <c r="G91" s="23">
        <f>+G66+G90</f>
        <v>1238960704</v>
      </c>
    </row>
    <row r="92" spans="1:3" s="221" customFormat="1" ht="15" customHeight="1">
      <c r="A92" s="235"/>
      <c r="B92" s="236"/>
      <c r="C92" s="237"/>
    </row>
    <row r="93" spans="1:7" s="217" customFormat="1" ht="16.5" customHeight="1" thickBot="1">
      <c r="A93" s="360" t="s">
        <v>318</v>
      </c>
      <c r="B93" s="360"/>
      <c r="C93" s="360"/>
      <c r="D93" s="360"/>
      <c r="E93" s="360"/>
      <c r="F93" s="360"/>
      <c r="G93" s="360"/>
    </row>
    <row r="94" spans="1:7" s="238" customFormat="1" ht="12" customHeight="1" thickBot="1">
      <c r="A94" s="17" t="s">
        <v>50</v>
      </c>
      <c r="B94" s="74" t="s">
        <v>427</v>
      </c>
      <c r="C94" s="75">
        <f>+C95+C96+C97+C98+C99+C112</f>
        <v>220346782</v>
      </c>
      <c r="D94" s="119">
        <f>+D95+D96+D97+D98+D99+D112</f>
        <v>537935313</v>
      </c>
      <c r="E94" s="24">
        <f>+E95+E96+E97+E98+E99+E112</f>
        <v>5284828</v>
      </c>
      <c r="F94" s="24">
        <f>+F95+F96+F97+F98+F99+F112</f>
        <v>2060857</v>
      </c>
      <c r="G94" s="23">
        <f>+G95+G96+G97+G98+G99+G112</f>
        <v>765627780</v>
      </c>
    </row>
    <row r="95" spans="1:7" ht="12" customHeight="1">
      <c r="A95" s="226" t="s">
        <v>52</v>
      </c>
      <c r="B95" s="77" t="s">
        <v>224</v>
      </c>
      <c r="C95" s="78">
        <v>84060597</v>
      </c>
      <c r="D95" s="223">
        <v>216290127</v>
      </c>
      <c r="E95" s="30">
        <v>3632437</v>
      </c>
      <c r="F95" s="333">
        <v>39000</v>
      </c>
      <c r="G95" s="334">
        <f aca="true" t="shared" si="2" ref="G95:G113">C95+D95+E95+F95</f>
        <v>304022161</v>
      </c>
    </row>
    <row r="96" spans="1:7" ht="12" customHeight="1">
      <c r="A96" s="220" t="s">
        <v>54</v>
      </c>
      <c r="B96" s="80" t="s">
        <v>225</v>
      </c>
      <c r="C96" s="33">
        <v>12563585</v>
      </c>
      <c r="D96" s="81">
        <v>23976767</v>
      </c>
      <c r="E96" s="34">
        <v>704965</v>
      </c>
      <c r="F96" s="292">
        <v>8580</v>
      </c>
      <c r="G96" s="82">
        <f t="shared" si="2"/>
        <v>37253897</v>
      </c>
    </row>
    <row r="97" spans="1:7" ht="12" customHeight="1">
      <c r="A97" s="220" t="s">
        <v>56</v>
      </c>
      <c r="B97" s="80" t="s">
        <v>226</v>
      </c>
      <c r="C97" s="39">
        <v>70818600</v>
      </c>
      <c r="D97" s="81">
        <v>42677484</v>
      </c>
      <c r="E97" s="34">
        <v>210000</v>
      </c>
      <c r="F97" s="292"/>
      <c r="G97" s="82">
        <f t="shared" si="2"/>
        <v>113706084</v>
      </c>
    </row>
    <row r="98" spans="1:7" ht="12" customHeight="1">
      <c r="A98" s="220" t="s">
        <v>58</v>
      </c>
      <c r="B98" s="83" t="s">
        <v>227</v>
      </c>
      <c r="C98" s="39">
        <v>18800000</v>
      </c>
      <c r="D98" s="81"/>
      <c r="E98" s="34"/>
      <c r="F98" s="292"/>
      <c r="G98" s="82">
        <f t="shared" si="2"/>
        <v>18800000</v>
      </c>
    </row>
    <row r="99" spans="1:7" ht="12" customHeight="1">
      <c r="A99" s="220" t="s">
        <v>228</v>
      </c>
      <c r="B99" s="84" t="s">
        <v>229</v>
      </c>
      <c r="C99" s="39">
        <v>14104000</v>
      </c>
      <c r="D99" s="81">
        <v>-600000</v>
      </c>
      <c r="E99" s="34">
        <v>500000</v>
      </c>
      <c r="F99" s="292"/>
      <c r="G99" s="82">
        <f t="shared" si="2"/>
        <v>14004000</v>
      </c>
    </row>
    <row r="100" spans="1:7" ht="12" customHeight="1">
      <c r="A100" s="220" t="s">
        <v>62</v>
      </c>
      <c r="B100" s="80" t="s">
        <v>428</v>
      </c>
      <c r="C100" s="39"/>
      <c r="D100" s="81"/>
      <c r="E100" s="34"/>
      <c r="F100" s="292"/>
      <c r="G100" s="82">
        <f t="shared" si="2"/>
        <v>0</v>
      </c>
    </row>
    <row r="101" spans="1:7" ht="12" customHeight="1">
      <c r="A101" s="220" t="s">
        <v>231</v>
      </c>
      <c r="B101" s="86" t="s">
        <v>232</v>
      </c>
      <c r="C101" s="39"/>
      <c r="D101" s="81"/>
      <c r="E101" s="34"/>
      <c r="F101" s="292"/>
      <c r="G101" s="82">
        <f t="shared" si="2"/>
        <v>0</v>
      </c>
    </row>
    <row r="102" spans="1:7" ht="12" customHeight="1">
      <c r="A102" s="220" t="s">
        <v>233</v>
      </c>
      <c r="B102" s="86" t="s">
        <v>234</v>
      </c>
      <c r="C102" s="39">
        <v>3000000</v>
      </c>
      <c r="D102" s="81"/>
      <c r="E102" s="34"/>
      <c r="F102" s="292"/>
      <c r="G102" s="82">
        <f t="shared" si="2"/>
        <v>3000000</v>
      </c>
    </row>
    <row r="103" spans="1:7" ht="12" customHeight="1">
      <c r="A103" s="220" t="s">
        <v>235</v>
      </c>
      <c r="B103" s="86" t="s">
        <v>236</v>
      </c>
      <c r="C103" s="39"/>
      <c r="D103" s="81"/>
      <c r="E103" s="34"/>
      <c r="F103" s="292"/>
      <c r="G103" s="82">
        <f t="shared" si="2"/>
        <v>0</v>
      </c>
    </row>
    <row r="104" spans="1:7" ht="12" customHeight="1">
      <c r="A104" s="220" t="s">
        <v>237</v>
      </c>
      <c r="B104" s="87" t="s">
        <v>238</v>
      </c>
      <c r="C104" s="39"/>
      <c r="D104" s="81"/>
      <c r="E104" s="34"/>
      <c r="F104" s="292"/>
      <c r="G104" s="82">
        <f t="shared" si="2"/>
        <v>0</v>
      </c>
    </row>
    <row r="105" spans="1:7" ht="15" customHeight="1">
      <c r="A105" s="220" t="s">
        <v>239</v>
      </c>
      <c r="B105" s="87" t="s">
        <v>240</v>
      </c>
      <c r="C105" s="39"/>
      <c r="D105" s="81"/>
      <c r="E105" s="34"/>
      <c r="F105" s="292"/>
      <c r="G105" s="82">
        <f t="shared" si="2"/>
        <v>0</v>
      </c>
    </row>
    <row r="106" spans="1:7" ht="12" customHeight="1">
      <c r="A106" s="220" t="s">
        <v>241</v>
      </c>
      <c r="B106" s="86" t="s">
        <v>242</v>
      </c>
      <c r="C106" s="39">
        <v>8654000</v>
      </c>
      <c r="D106" s="81"/>
      <c r="E106" s="34"/>
      <c r="F106" s="292"/>
      <c r="G106" s="82">
        <f t="shared" si="2"/>
        <v>8654000</v>
      </c>
    </row>
    <row r="107" spans="1:7" ht="12" customHeight="1">
      <c r="A107" s="220" t="s">
        <v>243</v>
      </c>
      <c r="B107" s="86" t="s">
        <v>244</v>
      </c>
      <c r="C107" s="39"/>
      <c r="D107" s="81"/>
      <c r="E107" s="34"/>
      <c r="F107" s="292"/>
      <c r="G107" s="82">
        <f t="shared" si="2"/>
        <v>0</v>
      </c>
    </row>
    <row r="108" spans="1:7" ht="15.75" customHeight="1">
      <c r="A108" s="220" t="s">
        <v>245</v>
      </c>
      <c r="B108" s="87" t="s">
        <v>246</v>
      </c>
      <c r="C108" s="39"/>
      <c r="D108" s="81"/>
      <c r="E108" s="34"/>
      <c r="F108" s="292"/>
      <c r="G108" s="82">
        <f t="shared" si="2"/>
        <v>0</v>
      </c>
    </row>
    <row r="109" spans="1:7" ht="12" customHeight="1">
      <c r="A109" s="239" t="s">
        <v>247</v>
      </c>
      <c r="B109" s="85" t="s">
        <v>248</v>
      </c>
      <c r="C109" s="39"/>
      <c r="D109" s="81"/>
      <c r="E109" s="34"/>
      <c r="F109" s="292"/>
      <c r="G109" s="82">
        <f t="shared" si="2"/>
        <v>0</v>
      </c>
    </row>
    <row r="110" spans="1:7" ht="12" customHeight="1">
      <c r="A110" s="220" t="s">
        <v>249</v>
      </c>
      <c r="B110" s="85" t="s">
        <v>250</v>
      </c>
      <c r="C110" s="39"/>
      <c r="D110" s="81"/>
      <c r="E110" s="34"/>
      <c r="F110" s="292"/>
      <c r="G110" s="82">
        <f t="shared" si="2"/>
        <v>0</v>
      </c>
    </row>
    <row r="111" spans="1:7" ht="12" customHeight="1">
      <c r="A111" s="220" t="s">
        <v>251</v>
      </c>
      <c r="B111" s="87" t="s">
        <v>252</v>
      </c>
      <c r="C111" s="33">
        <v>2450000</v>
      </c>
      <c r="D111" s="81">
        <v>-600000</v>
      </c>
      <c r="E111" s="34">
        <v>500000</v>
      </c>
      <c r="F111" s="292"/>
      <c r="G111" s="82">
        <f t="shared" si="2"/>
        <v>2350000</v>
      </c>
    </row>
    <row r="112" spans="1:7" ht="12" customHeight="1">
      <c r="A112" s="220" t="s">
        <v>253</v>
      </c>
      <c r="B112" s="83" t="s">
        <v>254</v>
      </c>
      <c r="C112" s="33">
        <f>SUM(C113:C114)</f>
        <v>20000000</v>
      </c>
      <c r="D112" s="81">
        <f>SUM(D113:D114)</f>
        <v>255590935</v>
      </c>
      <c r="E112" s="34">
        <f>SUM(E113:E114)</f>
        <v>237426</v>
      </c>
      <c r="F112" s="34">
        <f>SUM(F113:F114)</f>
        <v>2013277</v>
      </c>
      <c r="G112" s="82">
        <f t="shared" si="2"/>
        <v>277841638</v>
      </c>
    </row>
    <row r="113" spans="1:7" ht="12" customHeight="1">
      <c r="A113" s="222" t="s">
        <v>255</v>
      </c>
      <c r="B113" s="80" t="s">
        <v>429</v>
      </c>
      <c r="C113" s="39">
        <v>20000000</v>
      </c>
      <c r="D113" s="81">
        <v>255590935</v>
      </c>
      <c r="E113" s="34">
        <v>237426</v>
      </c>
      <c r="F113" s="292">
        <v>2013277</v>
      </c>
      <c r="G113" s="82">
        <f t="shared" si="2"/>
        <v>277841638</v>
      </c>
    </row>
    <row r="114" spans="1:7" ht="12" customHeight="1">
      <c r="A114" s="227" t="s">
        <v>257</v>
      </c>
      <c r="B114" s="240" t="s">
        <v>430</v>
      </c>
      <c r="C114" s="90"/>
      <c r="D114" s="91"/>
      <c r="E114" s="52"/>
      <c r="F114" s="288"/>
      <c r="G114" s="53">
        <f>C114+D114+E114</f>
        <v>0</v>
      </c>
    </row>
    <row r="115" spans="1:7" ht="12" customHeight="1">
      <c r="A115" s="70" t="s">
        <v>64</v>
      </c>
      <c r="B115" s="117" t="s">
        <v>259</v>
      </c>
      <c r="C115" s="23">
        <f>+C116+C118+C120</f>
        <v>38645000</v>
      </c>
      <c r="D115" s="119">
        <f>+D116+D118+D120</f>
        <v>0</v>
      </c>
      <c r="E115" s="24">
        <f>+E116+E118+E120</f>
        <v>97444942</v>
      </c>
      <c r="F115" s="24">
        <f>+F116+F118+F120</f>
        <v>116000</v>
      </c>
      <c r="G115" s="23">
        <f>+G116+G118+G120</f>
        <v>136205942</v>
      </c>
    </row>
    <row r="116" spans="1:7" ht="12" customHeight="1">
      <c r="A116" s="218" t="s">
        <v>66</v>
      </c>
      <c r="B116" s="80" t="s">
        <v>260</v>
      </c>
      <c r="C116" s="29">
        <v>29521000</v>
      </c>
      <c r="D116" s="95"/>
      <c r="E116" s="95">
        <v>3150000</v>
      </c>
      <c r="F116" s="285">
        <v>116000</v>
      </c>
      <c r="G116" s="82">
        <f aca="true" t="shared" si="3" ref="G116:G128">C116+D116+E116+F116</f>
        <v>32787000</v>
      </c>
    </row>
    <row r="117" spans="1:7" ht="12" customHeight="1">
      <c r="A117" s="218" t="s">
        <v>68</v>
      </c>
      <c r="B117" s="96" t="s">
        <v>261</v>
      </c>
      <c r="C117" s="29"/>
      <c r="D117" s="95"/>
      <c r="E117" s="95">
        <v>3150000</v>
      </c>
      <c r="F117" s="285"/>
      <c r="G117" s="82">
        <f t="shared" si="3"/>
        <v>3150000</v>
      </c>
    </row>
    <row r="118" spans="1:7" ht="12" customHeight="1">
      <c r="A118" s="218" t="s">
        <v>70</v>
      </c>
      <c r="B118" s="96" t="s">
        <v>262</v>
      </c>
      <c r="C118" s="33">
        <v>6270000</v>
      </c>
      <c r="D118" s="97"/>
      <c r="E118" s="97">
        <v>94294942</v>
      </c>
      <c r="F118" s="293"/>
      <c r="G118" s="82">
        <f t="shared" si="3"/>
        <v>100564942</v>
      </c>
    </row>
    <row r="119" spans="1:7" ht="12" customHeight="1">
      <c r="A119" s="218" t="s">
        <v>72</v>
      </c>
      <c r="B119" s="96" t="s">
        <v>263</v>
      </c>
      <c r="C119" s="98"/>
      <c r="D119" s="97"/>
      <c r="E119" s="97">
        <v>94294942</v>
      </c>
      <c r="F119" s="293"/>
      <c r="G119" s="82">
        <f t="shared" si="3"/>
        <v>94294942</v>
      </c>
    </row>
    <row r="120" spans="1:7" ht="12" customHeight="1">
      <c r="A120" s="218" t="s">
        <v>74</v>
      </c>
      <c r="B120" s="37" t="s">
        <v>264</v>
      </c>
      <c r="C120" s="98">
        <v>2854000</v>
      </c>
      <c r="D120" s="97"/>
      <c r="E120" s="97"/>
      <c r="F120" s="293"/>
      <c r="G120" s="82">
        <f t="shared" si="3"/>
        <v>2854000</v>
      </c>
    </row>
    <row r="121" spans="1:7" ht="12" customHeight="1">
      <c r="A121" s="218" t="s">
        <v>76</v>
      </c>
      <c r="B121" s="35" t="s">
        <v>265</v>
      </c>
      <c r="C121" s="98"/>
      <c r="D121" s="97"/>
      <c r="E121" s="97"/>
      <c r="F121" s="293"/>
      <c r="G121" s="82">
        <f t="shared" si="3"/>
        <v>0</v>
      </c>
    </row>
    <row r="122" spans="1:7" ht="12" customHeight="1">
      <c r="A122" s="218" t="s">
        <v>266</v>
      </c>
      <c r="B122" s="99" t="s">
        <v>267</v>
      </c>
      <c r="C122" s="98"/>
      <c r="D122" s="97"/>
      <c r="E122" s="97"/>
      <c r="F122" s="293"/>
      <c r="G122" s="82">
        <f t="shared" si="3"/>
        <v>0</v>
      </c>
    </row>
    <row r="123" spans="1:7" ht="12" customHeight="1">
      <c r="A123" s="218" t="s">
        <v>268</v>
      </c>
      <c r="B123" s="87" t="s">
        <v>240</v>
      </c>
      <c r="C123" s="98"/>
      <c r="D123" s="97"/>
      <c r="E123" s="97"/>
      <c r="F123" s="293"/>
      <c r="G123" s="82">
        <f t="shared" si="3"/>
        <v>0</v>
      </c>
    </row>
    <row r="124" spans="1:7" ht="12" customHeight="1">
      <c r="A124" s="218" t="s">
        <v>269</v>
      </c>
      <c r="B124" s="87" t="s">
        <v>270</v>
      </c>
      <c r="C124" s="98"/>
      <c r="D124" s="97"/>
      <c r="E124" s="97"/>
      <c r="F124" s="293"/>
      <c r="G124" s="82">
        <f t="shared" si="3"/>
        <v>0</v>
      </c>
    </row>
    <row r="125" spans="1:7" ht="12" customHeight="1">
      <c r="A125" s="218" t="s">
        <v>271</v>
      </c>
      <c r="B125" s="87" t="s">
        <v>272</v>
      </c>
      <c r="C125" s="98"/>
      <c r="D125" s="97"/>
      <c r="E125" s="97"/>
      <c r="F125" s="293"/>
      <c r="G125" s="82">
        <f t="shared" si="3"/>
        <v>0</v>
      </c>
    </row>
    <row r="126" spans="1:7" ht="12" customHeight="1">
      <c r="A126" s="218" t="s">
        <v>273</v>
      </c>
      <c r="B126" s="87" t="s">
        <v>246</v>
      </c>
      <c r="C126" s="98"/>
      <c r="D126" s="97"/>
      <c r="E126" s="97"/>
      <c r="F126" s="293"/>
      <c r="G126" s="82">
        <f t="shared" si="3"/>
        <v>0</v>
      </c>
    </row>
    <row r="127" spans="1:7" ht="12" customHeight="1">
      <c r="A127" s="218" t="s">
        <v>274</v>
      </c>
      <c r="B127" s="87" t="s">
        <v>275</v>
      </c>
      <c r="C127" s="98"/>
      <c r="D127" s="97"/>
      <c r="E127" s="97"/>
      <c r="F127" s="293"/>
      <c r="G127" s="82">
        <f t="shared" si="3"/>
        <v>0</v>
      </c>
    </row>
    <row r="128" spans="1:7" ht="12" customHeight="1">
      <c r="A128" s="239" t="s">
        <v>276</v>
      </c>
      <c r="B128" s="87" t="s">
        <v>277</v>
      </c>
      <c r="C128" s="100">
        <v>2854000</v>
      </c>
      <c r="D128" s="101"/>
      <c r="E128" s="101"/>
      <c r="F128" s="294"/>
      <c r="G128" s="82">
        <f t="shared" si="3"/>
        <v>2854000</v>
      </c>
    </row>
    <row r="129" spans="1:7" ht="12" customHeight="1">
      <c r="A129" s="70" t="s">
        <v>78</v>
      </c>
      <c r="B129" s="22" t="s">
        <v>278</v>
      </c>
      <c r="C129" s="23">
        <f>+C94+C115</f>
        <v>258991782</v>
      </c>
      <c r="D129" s="119">
        <f>+D94+D115</f>
        <v>537935313</v>
      </c>
      <c r="E129" s="24">
        <f>+E94+E115</f>
        <v>102729770</v>
      </c>
      <c r="F129" s="24">
        <f>+F94+F115</f>
        <v>2176857</v>
      </c>
      <c r="G129" s="23">
        <f>+G94+G115</f>
        <v>901833722</v>
      </c>
    </row>
    <row r="130" spans="1:7" ht="12" customHeight="1" thickBot="1">
      <c r="A130" s="70" t="s">
        <v>279</v>
      </c>
      <c r="B130" s="22" t="s">
        <v>431</v>
      </c>
      <c r="C130" s="23">
        <f>+C131+C132+C133</f>
        <v>0</v>
      </c>
      <c r="D130" s="119">
        <f>+D131+D132+D133</f>
        <v>0</v>
      </c>
      <c r="E130" s="24"/>
      <c r="F130" s="24"/>
      <c r="G130" s="23">
        <f>+G131+G132+G133</f>
        <v>0</v>
      </c>
    </row>
    <row r="131" spans="1:7" s="238" customFormat="1" ht="12" customHeight="1">
      <c r="A131" s="218" t="s">
        <v>94</v>
      </c>
      <c r="B131" s="103" t="s">
        <v>432</v>
      </c>
      <c r="C131" s="98"/>
      <c r="D131" s="79"/>
      <c r="E131" s="48"/>
      <c r="F131" s="48"/>
      <c r="G131" s="49">
        <f>C131+D131</f>
        <v>0</v>
      </c>
    </row>
    <row r="132" spans="1:7" ht="12" customHeight="1">
      <c r="A132" s="218" t="s">
        <v>96</v>
      </c>
      <c r="B132" s="103" t="s">
        <v>282</v>
      </c>
      <c r="C132" s="98"/>
      <c r="D132" s="81"/>
      <c r="E132" s="34"/>
      <c r="F132" s="34"/>
      <c r="G132" s="82">
        <f>C132+D132</f>
        <v>0</v>
      </c>
    </row>
    <row r="133" spans="1:7" ht="12" customHeight="1" thickBot="1">
      <c r="A133" s="239" t="s">
        <v>98</v>
      </c>
      <c r="B133" s="104" t="s">
        <v>433</v>
      </c>
      <c r="C133" s="98"/>
      <c r="D133" s="91"/>
      <c r="E133" s="52"/>
      <c r="F133" s="52"/>
      <c r="G133" s="53">
        <f>C133+D133</f>
        <v>0</v>
      </c>
    </row>
    <row r="134" spans="1:7" ht="12" customHeight="1" thickBot="1">
      <c r="A134" s="70" t="s">
        <v>108</v>
      </c>
      <c r="B134" s="22" t="s">
        <v>284</v>
      </c>
      <c r="C134" s="23">
        <f>+C135+C136+C137+C138+C139+C140</f>
        <v>0</v>
      </c>
      <c r="D134" s="119">
        <f>+D135+D136+D137+D138+D139+D140</f>
        <v>0</v>
      </c>
      <c r="E134" s="24"/>
      <c r="F134" s="24"/>
      <c r="G134" s="23">
        <f>+G135+G136+G137+G138+G139+G140</f>
        <v>0</v>
      </c>
    </row>
    <row r="135" spans="1:7" ht="12" customHeight="1">
      <c r="A135" s="218" t="s">
        <v>110</v>
      </c>
      <c r="B135" s="103" t="s">
        <v>285</v>
      </c>
      <c r="C135" s="98"/>
      <c r="D135" s="79"/>
      <c r="E135" s="48"/>
      <c r="F135" s="48"/>
      <c r="G135" s="49">
        <f aca="true" t="shared" si="4" ref="G135:G140">C135+D135</f>
        <v>0</v>
      </c>
    </row>
    <row r="136" spans="1:7" ht="12" customHeight="1">
      <c r="A136" s="218" t="s">
        <v>112</v>
      </c>
      <c r="B136" s="103" t="s">
        <v>286</v>
      </c>
      <c r="C136" s="98"/>
      <c r="D136" s="81"/>
      <c r="E136" s="34"/>
      <c r="F136" s="34"/>
      <c r="G136" s="82">
        <f t="shared" si="4"/>
        <v>0</v>
      </c>
    </row>
    <row r="137" spans="1:7" ht="12" customHeight="1">
      <c r="A137" s="218" t="s">
        <v>114</v>
      </c>
      <c r="B137" s="103" t="s">
        <v>287</v>
      </c>
      <c r="C137" s="98"/>
      <c r="D137" s="81"/>
      <c r="E137" s="34"/>
      <c r="F137" s="34"/>
      <c r="G137" s="82">
        <f t="shared" si="4"/>
        <v>0</v>
      </c>
    </row>
    <row r="138" spans="1:7" ht="12" customHeight="1">
      <c r="A138" s="218" t="s">
        <v>116</v>
      </c>
      <c r="B138" s="103" t="s">
        <v>434</v>
      </c>
      <c r="C138" s="98"/>
      <c r="D138" s="81"/>
      <c r="E138" s="34"/>
      <c r="F138" s="34"/>
      <c r="G138" s="82">
        <f t="shared" si="4"/>
        <v>0</v>
      </c>
    </row>
    <row r="139" spans="1:7" ht="12" customHeight="1">
      <c r="A139" s="218" t="s">
        <v>118</v>
      </c>
      <c r="B139" s="103" t="s">
        <v>289</v>
      </c>
      <c r="C139" s="98"/>
      <c r="D139" s="81"/>
      <c r="E139" s="34"/>
      <c r="F139" s="34"/>
      <c r="G139" s="82">
        <f t="shared" si="4"/>
        <v>0</v>
      </c>
    </row>
    <row r="140" spans="1:7" s="238" customFormat="1" ht="12" customHeight="1" thickBot="1">
      <c r="A140" s="239" t="s">
        <v>120</v>
      </c>
      <c r="B140" s="104" t="s">
        <v>290</v>
      </c>
      <c r="C140" s="98"/>
      <c r="D140" s="91"/>
      <c r="E140" s="52"/>
      <c r="F140" s="52"/>
      <c r="G140" s="53">
        <f t="shared" si="4"/>
        <v>0</v>
      </c>
    </row>
    <row r="141" spans="1:13" ht="12" customHeight="1" thickBot="1">
      <c r="A141" s="70" t="s">
        <v>132</v>
      </c>
      <c r="B141" s="22" t="s">
        <v>435</v>
      </c>
      <c r="C141" s="23">
        <f>+C142+C143+C145+C146+C144</f>
        <v>321367708</v>
      </c>
      <c r="D141" s="119">
        <f>+D142+D143+D145+D146+D144</f>
        <v>1714087</v>
      </c>
      <c r="E141" s="24">
        <f>+E142+E143+E145+E146+E144</f>
        <v>6337517</v>
      </c>
      <c r="F141" s="24">
        <f>+F142+F143+F145+F146+F144</f>
        <v>7707670</v>
      </c>
      <c r="G141" s="23">
        <f>+G142+G143+G145+G146+G144</f>
        <v>337126982</v>
      </c>
      <c r="M141" s="241"/>
    </row>
    <row r="142" spans="1:7" ht="12.75">
      <c r="A142" s="218" t="s">
        <v>134</v>
      </c>
      <c r="B142" s="103" t="s">
        <v>292</v>
      </c>
      <c r="C142" s="98"/>
      <c r="D142" s="97"/>
      <c r="E142" s="97"/>
      <c r="F142" s="293"/>
      <c r="G142" s="82">
        <f>C142+D142+E142</f>
        <v>0</v>
      </c>
    </row>
    <row r="143" spans="1:7" ht="12" customHeight="1">
      <c r="A143" s="218" t="s">
        <v>136</v>
      </c>
      <c r="B143" s="103" t="s">
        <v>293</v>
      </c>
      <c r="C143" s="98">
        <v>15149348</v>
      </c>
      <c r="D143" s="97"/>
      <c r="E143" s="97"/>
      <c r="F143" s="293"/>
      <c r="G143" s="82">
        <f>C143+D143+E143+F143</f>
        <v>15149348</v>
      </c>
    </row>
    <row r="144" spans="1:7" ht="12" customHeight="1">
      <c r="A144" s="218" t="s">
        <v>138</v>
      </c>
      <c r="B144" s="103" t="s">
        <v>436</v>
      </c>
      <c r="C144" s="98">
        <v>306218360</v>
      </c>
      <c r="D144" s="97">
        <v>1714087</v>
      </c>
      <c r="E144" s="97">
        <v>6337517</v>
      </c>
      <c r="F144" s="293">
        <v>7707670</v>
      </c>
      <c r="G144" s="82">
        <f>C144+D144+E144+F144</f>
        <v>321977634</v>
      </c>
    </row>
    <row r="145" spans="1:7" s="238" customFormat="1" ht="12" customHeight="1">
      <c r="A145" s="218" t="s">
        <v>140</v>
      </c>
      <c r="B145" s="103" t="s">
        <v>294</v>
      </c>
      <c r="C145" s="98"/>
      <c r="D145" s="97"/>
      <c r="E145" s="97"/>
      <c r="F145" s="293"/>
      <c r="G145" s="82">
        <f>C145+D145+E145</f>
        <v>0</v>
      </c>
    </row>
    <row r="146" spans="1:7" s="238" customFormat="1" ht="12" customHeight="1">
      <c r="A146" s="239" t="s">
        <v>142</v>
      </c>
      <c r="B146" s="104" t="s">
        <v>295</v>
      </c>
      <c r="C146" s="98"/>
      <c r="D146" s="97"/>
      <c r="E146" s="97"/>
      <c r="F146" s="293"/>
      <c r="G146" s="82">
        <f>C146+D146+E146</f>
        <v>0</v>
      </c>
    </row>
    <row r="147" spans="1:7" s="238" customFormat="1" ht="12" customHeight="1" thickBot="1">
      <c r="A147" s="70" t="s">
        <v>296</v>
      </c>
      <c r="B147" s="22" t="s">
        <v>297</v>
      </c>
      <c r="C147" s="105">
        <f>+C148+C149+C150+C151+C152</f>
        <v>0</v>
      </c>
      <c r="D147" s="302">
        <f>+D148+D149+D150+D151+D152</f>
        <v>0</v>
      </c>
      <c r="E147" s="303"/>
      <c r="F147" s="303"/>
      <c r="G147" s="105">
        <f>+G148+G149+G150+G151+G152</f>
        <v>0</v>
      </c>
    </row>
    <row r="148" spans="1:7" s="238" customFormat="1" ht="12" customHeight="1">
      <c r="A148" s="218" t="s">
        <v>146</v>
      </c>
      <c r="B148" s="103" t="s">
        <v>298</v>
      </c>
      <c r="C148" s="98"/>
      <c r="D148" s="79"/>
      <c r="E148" s="48"/>
      <c r="F148" s="48"/>
      <c r="G148" s="49">
        <f aca="true" t="shared" si="5" ref="G148:G154">C148+D148</f>
        <v>0</v>
      </c>
    </row>
    <row r="149" spans="1:7" s="238" customFormat="1" ht="12" customHeight="1">
      <c r="A149" s="218" t="s">
        <v>148</v>
      </c>
      <c r="B149" s="103" t="s">
        <v>299</v>
      </c>
      <c r="C149" s="98"/>
      <c r="D149" s="81"/>
      <c r="E149" s="34"/>
      <c r="F149" s="34"/>
      <c r="G149" s="82">
        <f t="shared" si="5"/>
        <v>0</v>
      </c>
    </row>
    <row r="150" spans="1:7" s="238" customFormat="1" ht="12" customHeight="1">
      <c r="A150" s="218" t="s">
        <v>150</v>
      </c>
      <c r="B150" s="103" t="s">
        <v>300</v>
      </c>
      <c r="C150" s="98"/>
      <c r="D150" s="81"/>
      <c r="E150" s="34"/>
      <c r="F150" s="34"/>
      <c r="G150" s="82">
        <f t="shared" si="5"/>
        <v>0</v>
      </c>
    </row>
    <row r="151" spans="1:7" s="238" customFormat="1" ht="12" customHeight="1">
      <c r="A151" s="218" t="s">
        <v>152</v>
      </c>
      <c r="B151" s="103" t="s">
        <v>437</v>
      </c>
      <c r="C151" s="98"/>
      <c r="D151" s="81"/>
      <c r="E151" s="34"/>
      <c r="F151" s="34"/>
      <c r="G151" s="82">
        <f t="shared" si="5"/>
        <v>0</v>
      </c>
    </row>
    <row r="152" spans="1:7" ht="12.75" customHeight="1" thickBot="1">
      <c r="A152" s="239" t="s">
        <v>302</v>
      </c>
      <c r="B152" s="104" t="s">
        <v>303</v>
      </c>
      <c r="C152" s="100"/>
      <c r="D152" s="91"/>
      <c r="E152" s="52"/>
      <c r="F152" s="52"/>
      <c r="G152" s="53">
        <f t="shared" si="5"/>
        <v>0</v>
      </c>
    </row>
    <row r="153" spans="1:7" ht="12.75" customHeight="1" thickBot="1">
      <c r="A153" s="242" t="s">
        <v>154</v>
      </c>
      <c r="B153" s="22" t="s">
        <v>304</v>
      </c>
      <c r="C153" s="105"/>
      <c r="D153" s="298"/>
      <c r="E153" s="299"/>
      <c r="F153" s="299"/>
      <c r="G153" s="105">
        <f t="shared" si="5"/>
        <v>0</v>
      </c>
    </row>
    <row r="154" spans="1:7" ht="12.75" customHeight="1">
      <c r="A154" s="242" t="s">
        <v>305</v>
      </c>
      <c r="B154" s="22" t="s">
        <v>306</v>
      </c>
      <c r="C154" s="105"/>
      <c r="D154" s="298"/>
      <c r="E154" s="299"/>
      <c r="F154" s="299"/>
      <c r="G154" s="105">
        <f t="shared" si="5"/>
        <v>0</v>
      </c>
    </row>
    <row r="155" spans="1:7" ht="12" customHeight="1">
      <c r="A155" s="70" t="s">
        <v>307</v>
      </c>
      <c r="B155" s="22" t="s">
        <v>308</v>
      </c>
      <c r="C155" s="110">
        <f>+C130+C134+C141+C147+C153+C154</f>
        <v>321367708</v>
      </c>
      <c r="D155" s="300">
        <f>+D130+D134+D141+D147+D153+D154</f>
        <v>1714087</v>
      </c>
      <c r="E155" s="301">
        <f>+E130+E134+E141+E147+E153+E154</f>
        <v>6337517</v>
      </c>
      <c r="F155" s="301">
        <f>+F130+F134+F141+F147+F153+F154</f>
        <v>7707670</v>
      </c>
      <c r="G155" s="110">
        <f>+G130+G134+G141+G147+G153+G154</f>
        <v>337126982</v>
      </c>
    </row>
    <row r="156" spans="1:7" ht="15" customHeight="1">
      <c r="A156" s="243" t="s">
        <v>309</v>
      </c>
      <c r="B156" s="115" t="s">
        <v>310</v>
      </c>
      <c r="C156" s="110">
        <f>+C129+C155</f>
        <v>580359490</v>
      </c>
      <c r="D156" s="300">
        <f>+D129+D155</f>
        <v>539649400</v>
      </c>
      <c r="E156" s="301">
        <f>+E129+E155</f>
        <v>109067287</v>
      </c>
      <c r="F156" s="301">
        <f>+F129+F155</f>
        <v>9884527</v>
      </c>
      <c r="G156" s="110">
        <f>+G129+G155</f>
        <v>1238960704</v>
      </c>
    </row>
    <row r="157" spans="4:7" ht="12.75">
      <c r="D157" s="194"/>
      <c r="E157" s="194"/>
      <c r="F157" s="194"/>
      <c r="G157" s="194"/>
    </row>
    <row r="158" spans="1:7" ht="15" customHeight="1">
      <c r="A158" s="244" t="s">
        <v>438</v>
      </c>
      <c r="B158" s="245"/>
      <c r="C158" s="330">
        <v>4</v>
      </c>
      <c r="D158" s="331"/>
      <c r="E158" s="246"/>
      <c r="F158" s="246"/>
      <c r="G158" s="332">
        <f>C158+D158</f>
        <v>4</v>
      </c>
    </row>
    <row r="159" spans="1:7" ht="14.25" customHeight="1">
      <c r="A159" s="244" t="s">
        <v>439</v>
      </c>
      <c r="B159" s="245"/>
      <c r="C159" s="330">
        <v>47</v>
      </c>
      <c r="D159" s="331">
        <v>241</v>
      </c>
      <c r="E159" s="246"/>
      <c r="F159" s="246"/>
      <c r="G159" s="332">
        <f>C159+D159</f>
        <v>288</v>
      </c>
    </row>
  </sheetData>
  <sheetProtection selectLockedCells="1" selectUnlockedCells="1"/>
  <mergeCells count="4">
    <mergeCell ref="B3:E3"/>
    <mergeCell ref="B4:E4"/>
    <mergeCell ref="A8:G8"/>
    <mergeCell ref="A93:G93"/>
  </mergeCells>
  <printOptions horizontalCentered="1"/>
  <pageMargins left="0.25" right="0.25" top="0.75" bottom="0.75" header="0.3" footer="0.3"/>
  <pageSetup horizontalDpi="300" verticalDpi="300" orientation="portrait" paperSize="9" scale="68" r:id="rId1"/>
  <rowBreaks count="2" manualBreakCount="2">
    <brk id="70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159"/>
  <sheetViews>
    <sheetView zoomScale="99" zoomScaleNormal="99" zoomScalePageLayoutView="0" workbookViewId="0" topLeftCell="A1">
      <selection activeCell="D166" sqref="D166"/>
    </sheetView>
  </sheetViews>
  <sheetFormatPr defaultColWidth="9.00390625" defaultRowHeight="12.75"/>
  <cols>
    <col min="1" max="1" width="16.125" style="192" customWidth="1"/>
    <col min="2" max="2" width="62.00390625" style="193" customWidth="1"/>
    <col min="3" max="3" width="14.125" style="194" customWidth="1"/>
    <col min="4" max="4" width="14.125" style="195" customWidth="1"/>
    <col min="5" max="6" width="13.00390625" style="195" customWidth="1"/>
    <col min="7" max="7" width="15.125" style="195" customWidth="1"/>
    <col min="8" max="16384" width="9.375" style="195" customWidth="1"/>
  </cols>
  <sheetData>
    <row r="1" spans="5:7" ht="12.75">
      <c r="E1"/>
      <c r="F1"/>
      <c r="G1" s="196" t="s">
        <v>440</v>
      </c>
    </row>
    <row r="2" spans="1:7" s="199" customFormat="1" ht="16.5" customHeight="1">
      <c r="A2" s="197"/>
      <c r="B2" s="198"/>
      <c r="E2"/>
      <c r="F2"/>
      <c r="G2" s="200" t="s">
        <v>441</v>
      </c>
    </row>
    <row r="3" spans="1:7" s="204" customFormat="1" ht="21" customHeight="1">
      <c r="A3" s="201" t="s">
        <v>319</v>
      </c>
      <c r="B3" s="358" t="s">
        <v>413</v>
      </c>
      <c r="C3" s="358"/>
      <c r="D3" s="358"/>
      <c r="E3" s="202"/>
      <c r="F3" s="202"/>
      <c r="G3" s="203" t="s">
        <v>414</v>
      </c>
    </row>
    <row r="4" spans="1:7" s="204" customFormat="1" ht="24">
      <c r="A4" s="201" t="s">
        <v>415</v>
      </c>
      <c r="B4" s="359" t="s">
        <v>442</v>
      </c>
      <c r="C4" s="359"/>
      <c r="D4" s="359"/>
      <c r="E4" s="202"/>
      <c r="F4" s="202"/>
      <c r="G4" s="206" t="s">
        <v>414</v>
      </c>
    </row>
    <row r="5" spans="1:7" s="209" customFormat="1" ht="15.75" customHeight="1">
      <c r="A5" s="207"/>
      <c r="B5" s="207"/>
      <c r="C5" s="208"/>
      <c r="G5" s="210"/>
    </row>
    <row r="6" spans="1:7" ht="36.75" thickBot="1">
      <c r="A6" s="211" t="s">
        <v>417</v>
      </c>
      <c r="B6" s="212" t="s">
        <v>418</v>
      </c>
      <c r="C6" s="13" t="s">
        <v>43</v>
      </c>
      <c r="D6" s="13" t="s">
        <v>219</v>
      </c>
      <c r="E6" s="13" t="s">
        <v>220</v>
      </c>
      <c r="F6" s="13" t="s">
        <v>498</v>
      </c>
      <c r="G6" s="213" t="str">
        <f>+CONCATENATE(LEFT(ÖSSZEFÜGGÉSEK!A7,4),"2017.09.30.",CHAR(10),"Módosítás utáni")</f>
        <v>2017.09.30.
Módosítás utáni</v>
      </c>
    </row>
    <row r="7" spans="1:7" s="217" customFormat="1" ht="12.75" customHeight="1" thickBot="1">
      <c r="A7" s="214" t="s">
        <v>46</v>
      </c>
      <c r="B7" s="215" t="s">
        <v>47</v>
      </c>
      <c r="C7" s="215" t="s">
        <v>48</v>
      </c>
      <c r="D7" s="215" t="s">
        <v>49</v>
      </c>
      <c r="E7" s="215" t="s">
        <v>221</v>
      </c>
      <c r="F7" s="215" t="s">
        <v>492</v>
      </c>
      <c r="G7" s="72" t="s">
        <v>493</v>
      </c>
    </row>
    <row r="8" spans="1:7" s="217" customFormat="1" ht="15.75" customHeight="1" thickBot="1">
      <c r="A8" s="360" t="s">
        <v>317</v>
      </c>
      <c r="B8" s="360"/>
      <c r="C8" s="360"/>
      <c r="D8" s="360"/>
      <c r="E8" s="360"/>
      <c r="F8" s="360"/>
      <c r="G8" s="360"/>
    </row>
    <row r="9" spans="1:7" s="217" customFormat="1" ht="12" customHeight="1" thickBot="1">
      <c r="A9" s="70" t="s">
        <v>50</v>
      </c>
      <c r="B9" s="22" t="s">
        <v>51</v>
      </c>
      <c r="C9" s="23">
        <f>+C10+C11+C12+C13+C14+C15</f>
        <v>406399386</v>
      </c>
      <c r="D9" s="102">
        <f>+D10+D11+D12+D13+D14+D15</f>
        <v>1547919</v>
      </c>
      <c r="E9" s="102">
        <f>+E10+E11+E12+E13+E14+E15</f>
        <v>2865443</v>
      </c>
      <c r="F9" s="24">
        <f>+F10+F11+F12+F13+F14+F15</f>
        <v>9672060</v>
      </c>
      <c r="G9" s="23">
        <f>+G10+G11+G12+G13+G14+G15</f>
        <v>420484808</v>
      </c>
    </row>
    <row r="10" spans="1:7" s="219" customFormat="1" ht="12" customHeight="1">
      <c r="A10" s="218" t="s">
        <v>52</v>
      </c>
      <c r="B10" s="28" t="s">
        <v>53</v>
      </c>
      <c r="C10" s="29">
        <v>168076061</v>
      </c>
      <c r="D10" s="95">
        <v>360680</v>
      </c>
      <c r="E10" s="95"/>
      <c r="F10" s="48"/>
      <c r="G10" s="49">
        <f>C10+D10+E10+F10</f>
        <v>168436741</v>
      </c>
    </row>
    <row r="11" spans="1:7" s="221" customFormat="1" ht="12" customHeight="1">
      <c r="A11" s="220" t="s">
        <v>54</v>
      </c>
      <c r="B11" s="32" t="s">
        <v>55</v>
      </c>
      <c r="C11" s="33">
        <v>82715372</v>
      </c>
      <c r="D11" s="97"/>
      <c r="E11" s="97">
        <v>1119489</v>
      </c>
      <c r="F11" s="34">
        <v>3002728</v>
      </c>
      <c r="G11" s="82">
        <f>C11+D11+E11+F11</f>
        <v>86837589</v>
      </c>
    </row>
    <row r="12" spans="1:7" s="221" customFormat="1" ht="12" customHeight="1">
      <c r="A12" s="220" t="s">
        <v>56</v>
      </c>
      <c r="B12" s="32" t="s">
        <v>57</v>
      </c>
      <c r="C12" s="33">
        <v>150078953</v>
      </c>
      <c r="D12" s="97">
        <v>1187239</v>
      </c>
      <c r="E12" s="97">
        <v>-532847</v>
      </c>
      <c r="F12" s="34">
        <v>3719021</v>
      </c>
      <c r="G12" s="82">
        <f>C12+D12+E12+F12</f>
        <v>154452366</v>
      </c>
    </row>
    <row r="13" spans="1:7" s="221" customFormat="1" ht="12" customHeight="1">
      <c r="A13" s="220" t="s">
        <v>58</v>
      </c>
      <c r="B13" s="32" t="s">
        <v>59</v>
      </c>
      <c r="C13" s="33">
        <v>5529000</v>
      </c>
      <c r="D13" s="97"/>
      <c r="E13" s="97">
        <v>307440</v>
      </c>
      <c r="F13" s="34">
        <v>218480</v>
      </c>
      <c r="G13" s="82">
        <f>C13+D13+E13+F13</f>
        <v>6054920</v>
      </c>
    </row>
    <row r="14" spans="1:7" s="221" customFormat="1" ht="12" customHeight="1">
      <c r="A14" s="220" t="s">
        <v>60</v>
      </c>
      <c r="B14" s="32" t="s">
        <v>419</v>
      </c>
      <c r="C14" s="33"/>
      <c r="D14" s="97"/>
      <c r="E14" s="97">
        <v>1971361</v>
      </c>
      <c r="F14" s="34">
        <v>2731831</v>
      </c>
      <c r="G14" s="82">
        <f>C14+D14+E14+F14</f>
        <v>4703192</v>
      </c>
    </row>
    <row r="15" spans="1:7" s="219" customFormat="1" ht="12" customHeight="1" thickBot="1">
      <c r="A15" s="222" t="s">
        <v>62</v>
      </c>
      <c r="B15" s="41" t="s">
        <v>63</v>
      </c>
      <c r="C15" s="33"/>
      <c r="D15" s="97"/>
      <c r="E15" s="97"/>
      <c r="F15" s="52"/>
      <c r="G15" s="53">
        <f>C15+D15+E15</f>
        <v>0</v>
      </c>
    </row>
    <row r="16" spans="1:7" s="219" customFormat="1" ht="25.5" customHeight="1" thickBot="1">
      <c r="A16" s="70" t="s">
        <v>64</v>
      </c>
      <c r="B16" s="38" t="s">
        <v>65</v>
      </c>
      <c r="C16" s="23">
        <f>+C17+C18+C19+C20+C21</f>
        <v>303600</v>
      </c>
      <c r="D16" s="102">
        <f>+D17+D18+D19+D20+D21</f>
        <v>328572408</v>
      </c>
      <c r="E16" s="102">
        <f>+E17+E18+E19+E20+E21</f>
        <v>4665346</v>
      </c>
      <c r="F16" s="24">
        <f>+F17+F18+F19+F20+F21</f>
        <v>0</v>
      </c>
      <c r="G16" s="23">
        <f>+G17+G18+G19+G20+G21</f>
        <v>333541354</v>
      </c>
    </row>
    <row r="17" spans="1:7" s="219" customFormat="1" ht="12" customHeight="1">
      <c r="A17" s="218" t="s">
        <v>66</v>
      </c>
      <c r="B17" s="28" t="s">
        <v>67</v>
      </c>
      <c r="C17" s="29"/>
      <c r="D17" s="95"/>
      <c r="E17" s="95"/>
      <c r="F17" s="48"/>
      <c r="G17" s="49">
        <f>C17+D17+E17</f>
        <v>0</v>
      </c>
    </row>
    <row r="18" spans="1:7" s="219" customFormat="1" ht="12" customHeight="1">
      <c r="A18" s="220" t="s">
        <v>68</v>
      </c>
      <c r="B18" s="32" t="s">
        <v>69</v>
      </c>
      <c r="C18" s="33"/>
      <c r="D18" s="97"/>
      <c r="E18" s="97"/>
      <c r="F18" s="34"/>
      <c r="G18" s="82">
        <f>C18+D18+E18</f>
        <v>0</v>
      </c>
    </row>
    <row r="19" spans="1:7" s="219" customFormat="1" ht="12" customHeight="1">
      <c r="A19" s="220" t="s">
        <v>70</v>
      </c>
      <c r="B19" s="32" t="s">
        <v>71</v>
      </c>
      <c r="C19" s="33"/>
      <c r="D19" s="97"/>
      <c r="E19" s="97"/>
      <c r="F19" s="34"/>
      <c r="G19" s="82">
        <f>C19+D19+E19</f>
        <v>0</v>
      </c>
    </row>
    <row r="20" spans="1:7" s="219" customFormat="1" ht="12" customHeight="1">
      <c r="A20" s="220" t="s">
        <v>72</v>
      </c>
      <c r="B20" s="32" t="s">
        <v>73</v>
      </c>
      <c r="C20" s="33"/>
      <c r="D20" s="97"/>
      <c r="E20" s="97"/>
      <c r="F20" s="34"/>
      <c r="G20" s="82">
        <f>C20+D20+E20</f>
        <v>0</v>
      </c>
    </row>
    <row r="21" spans="1:7" s="219" customFormat="1" ht="12" customHeight="1">
      <c r="A21" s="220" t="s">
        <v>74</v>
      </c>
      <c r="B21" s="32" t="s">
        <v>75</v>
      </c>
      <c r="C21" s="33">
        <v>303600</v>
      </c>
      <c r="D21" s="97">
        <v>328572408</v>
      </c>
      <c r="E21" s="97">
        <v>4665346</v>
      </c>
      <c r="F21" s="34"/>
      <c r="G21" s="82">
        <f>C21+D21+E21+F21</f>
        <v>333541354</v>
      </c>
    </row>
    <row r="22" spans="1:7" s="221" customFormat="1" ht="12" customHeight="1" thickBot="1">
      <c r="A22" s="222" t="s">
        <v>76</v>
      </c>
      <c r="B22" s="41" t="s">
        <v>77</v>
      </c>
      <c r="C22" s="39"/>
      <c r="D22" s="101"/>
      <c r="E22" s="101"/>
      <c r="F22" s="52"/>
      <c r="G22" s="53">
        <f>C22+D22</f>
        <v>0</v>
      </c>
    </row>
    <row r="23" spans="1:7" s="221" customFormat="1" ht="24" customHeight="1" thickBot="1">
      <c r="A23" s="70" t="s">
        <v>78</v>
      </c>
      <c r="B23" s="22" t="s">
        <v>79</v>
      </c>
      <c r="C23" s="23">
        <f>+C24+C25+C26+C27+C28</f>
        <v>0</v>
      </c>
      <c r="D23" s="102">
        <f>+D24+D25+D26+D27+D28</f>
        <v>0</v>
      </c>
      <c r="E23" s="102">
        <f>+E24+E25+E26+E27+E28</f>
        <v>101294942</v>
      </c>
      <c r="F23" s="24">
        <f>+F24+F25+F26+F27+F28</f>
        <v>0</v>
      </c>
      <c r="G23" s="23">
        <f>+G24+G25+G26+G27+G28</f>
        <v>101294942</v>
      </c>
    </row>
    <row r="24" spans="1:7" s="221" customFormat="1" ht="12" customHeight="1">
      <c r="A24" s="218" t="s">
        <v>80</v>
      </c>
      <c r="B24" s="28" t="s">
        <v>81</v>
      </c>
      <c r="C24" s="29"/>
      <c r="D24" s="95"/>
      <c r="E24" s="95"/>
      <c r="F24" s="48"/>
      <c r="G24" s="49">
        <f>C24+D24+E24</f>
        <v>0</v>
      </c>
    </row>
    <row r="25" spans="1:7" s="219" customFormat="1" ht="12" customHeight="1">
      <c r="A25" s="220" t="s">
        <v>82</v>
      </c>
      <c r="B25" s="32" t="s">
        <v>83</v>
      </c>
      <c r="C25" s="33"/>
      <c r="D25" s="97"/>
      <c r="E25" s="97"/>
      <c r="F25" s="34"/>
      <c r="G25" s="82">
        <f>C25+D25+E25</f>
        <v>0</v>
      </c>
    </row>
    <row r="26" spans="1:7" s="221" customFormat="1" ht="12" customHeight="1">
      <c r="A26" s="220" t="s">
        <v>84</v>
      </c>
      <c r="B26" s="32" t="s">
        <v>85</v>
      </c>
      <c r="C26" s="33"/>
      <c r="D26" s="97"/>
      <c r="E26" s="97"/>
      <c r="F26" s="34"/>
      <c r="G26" s="82">
        <f>C26+D26+E26</f>
        <v>0</v>
      </c>
    </row>
    <row r="27" spans="1:7" s="221" customFormat="1" ht="12" customHeight="1">
      <c r="A27" s="220" t="s">
        <v>86</v>
      </c>
      <c r="B27" s="32" t="s">
        <v>87</v>
      </c>
      <c r="C27" s="33"/>
      <c r="D27" s="97"/>
      <c r="E27" s="97"/>
      <c r="F27" s="34"/>
      <c r="G27" s="82">
        <f>C27+D27+E27</f>
        <v>0</v>
      </c>
    </row>
    <row r="28" spans="1:7" s="221" customFormat="1" ht="12" customHeight="1">
      <c r="A28" s="220" t="s">
        <v>88</v>
      </c>
      <c r="B28" s="32" t="s">
        <v>89</v>
      </c>
      <c r="C28" s="33"/>
      <c r="D28" s="97"/>
      <c r="E28" s="97">
        <v>101294942</v>
      </c>
      <c r="F28" s="34"/>
      <c r="G28" s="82">
        <f>C28+D28+E28+F28</f>
        <v>101294942</v>
      </c>
    </row>
    <row r="29" spans="1:7" s="221" customFormat="1" ht="12" customHeight="1" thickBot="1">
      <c r="A29" s="222" t="s">
        <v>90</v>
      </c>
      <c r="B29" s="41" t="s">
        <v>91</v>
      </c>
      <c r="C29" s="39"/>
      <c r="D29" s="101"/>
      <c r="E29" s="101">
        <v>101294942</v>
      </c>
      <c r="F29" s="52"/>
      <c r="G29" s="82">
        <f>C29+D29+E29+F29</f>
        <v>101294942</v>
      </c>
    </row>
    <row r="30" spans="1:7" s="221" customFormat="1" ht="12" customHeight="1" thickBot="1">
      <c r="A30" s="70" t="s">
        <v>92</v>
      </c>
      <c r="B30" s="22" t="s">
        <v>93</v>
      </c>
      <c r="C30" s="23">
        <f>SUM(C31:C37)</f>
        <v>55000000</v>
      </c>
      <c r="D30" s="24">
        <f>+D31+D32+D33+D34+D35+D36+D37</f>
        <v>0</v>
      </c>
      <c r="E30" s="23">
        <f>SUM(E31:E37)</f>
        <v>0</v>
      </c>
      <c r="F30" s="24"/>
      <c r="G30" s="23">
        <f>+G31+G32+G33+G34+G35+G36+G37</f>
        <v>55000000</v>
      </c>
    </row>
    <row r="31" spans="1:7" s="221" customFormat="1" ht="12" customHeight="1">
      <c r="A31" s="218" t="s">
        <v>94</v>
      </c>
      <c r="B31" s="28" t="s">
        <v>95</v>
      </c>
      <c r="C31" s="29">
        <v>5000000</v>
      </c>
      <c r="D31" s="30"/>
      <c r="E31" s="30"/>
      <c r="F31" s="48"/>
      <c r="G31" s="82">
        <f>C31+D31+E31+F31</f>
        <v>5000000</v>
      </c>
    </row>
    <row r="32" spans="1:7" s="221" customFormat="1" ht="12" customHeight="1">
      <c r="A32" s="220" t="s">
        <v>96</v>
      </c>
      <c r="B32" s="32" t="s">
        <v>97</v>
      </c>
      <c r="C32" s="33"/>
      <c r="D32" s="34"/>
      <c r="E32" s="34"/>
      <c r="F32" s="34"/>
      <c r="G32" s="82">
        <f>C32+D32+E32+F32</f>
        <v>0</v>
      </c>
    </row>
    <row r="33" spans="1:7" s="221" customFormat="1" ht="12" customHeight="1">
      <c r="A33" s="220" t="s">
        <v>98</v>
      </c>
      <c r="B33" s="32" t="s">
        <v>99</v>
      </c>
      <c r="C33" s="33">
        <v>43000000</v>
      </c>
      <c r="D33" s="34"/>
      <c r="E33" s="34"/>
      <c r="F33" s="34"/>
      <c r="G33" s="82">
        <f>C33+D33+E33+F33</f>
        <v>43000000</v>
      </c>
    </row>
    <row r="34" spans="1:7" s="221" customFormat="1" ht="12" customHeight="1">
      <c r="A34" s="220" t="s">
        <v>100</v>
      </c>
      <c r="B34" s="32" t="s">
        <v>101</v>
      </c>
      <c r="C34" s="33"/>
      <c r="D34" s="34"/>
      <c r="E34" s="34"/>
      <c r="F34" s="34"/>
      <c r="G34" s="82">
        <f>C34+D34+E34+F34</f>
        <v>0</v>
      </c>
    </row>
    <row r="35" spans="1:7" s="221" customFormat="1" ht="12" customHeight="1">
      <c r="A35" s="220" t="s">
        <v>102</v>
      </c>
      <c r="B35" s="32" t="s">
        <v>103</v>
      </c>
      <c r="C35" s="33">
        <v>7000000</v>
      </c>
      <c r="D35" s="34"/>
      <c r="E35" s="34"/>
      <c r="F35" s="34"/>
      <c r="G35" s="82">
        <f>C35+D35+E35+F35</f>
        <v>7000000</v>
      </c>
    </row>
    <row r="36" spans="1:7" s="221" customFormat="1" ht="12" customHeight="1">
      <c r="A36" s="220" t="s">
        <v>104</v>
      </c>
      <c r="B36" s="32" t="s">
        <v>105</v>
      </c>
      <c r="C36" s="33"/>
      <c r="D36" s="34"/>
      <c r="E36" s="34"/>
      <c r="F36" s="34"/>
      <c r="G36" s="82">
        <f>C36+D36+E36</f>
        <v>0</v>
      </c>
    </row>
    <row r="37" spans="1:7" s="221" customFormat="1" ht="12" customHeight="1" thickBot="1">
      <c r="A37" s="222" t="s">
        <v>106</v>
      </c>
      <c r="B37" s="41" t="s">
        <v>107</v>
      </c>
      <c r="C37" s="39"/>
      <c r="D37" s="40"/>
      <c r="E37" s="40"/>
      <c r="F37" s="52"/>
      <c r="G37" s="53">
        <f>C37+D37+E37</f>
        <v>0</v>
      </c>
    </row>
    <row r="38" spans="1:7" s="221" customFormat="1" ht="12" customHeight="1" thickBot="1">
      <c r="A38" s="70" t="s">
        <v>108</v>
      </c>
      <c r="B38" s="22" t="s">
        <v>109</v>
      </c>
      <c r="C38" s="23">
        <f>SUM(C39:C49)</f>
        <v>27746000</v>
      </c>
      <c r="D38" s="102">
        <f>SUM(D39:D49)</f>
        <v>0</v>
      </c>
      <c r="E38" s="24">
        <f>SUM(E39:E49)</f>
        <v>0</v>
      </c>
      <c r="F38" s="24"/>
      <c r="G38" s="23">
        <f>SUM(G39:G49)</f>
        <v>27746000</v>
      </c>
    </row>
    <row r="39" spans="1:7" s="221" customFormat="1" ht="12" customHeight="1">
      <c r="A39" s="218" t="s">
        <v>110</v>
      </c>
      <c r="B39" s="28" t="s">
        <v>111</v>
      </c>
      <c r="C39" s="29">
        <v>2000000</v>
      </c>
      <c r="D39" s="95"/>
      <c r="E39" s="95"/>
      <c r="F39" s="48"/>
      <c r="G39" s="82">
        <f aca="true" t="shared" si="0" ref="G39:G49">C39+D39+E39+F39</f>
        <v>2000000</v>
      </c>
    </row>
    <row r="40" spans="1:7" s="221" customFormat="1" ht="12" customHeight="1">
      <c r="A40" s="220" t="s">
        <v>112</v>
      </c>
      <c r="B40" s="32" t="s">
        <v>113</v>
      </c>
      <c r="C40" s="33">
        <v>4250000</v>
      </c>
      <c r="D40" s="97"/>
      <c r="E40" s="97"/>
      <c r="F40" s="34"/>
      <c r="G40" s="82">
        <f t="shared" si="0"/>
        <v>4250000</v>
      </c>
    </row>
    <row r="41" spans="1:7" s="221" customFormat="1" ht="12" customHeight="1">
      <c r="A41" s="220" t="s">
        <v>114</v>
      </c>
      <c r="B41" s="32" t="s">
        <v>115</v>
      </c>
      <c r="C41" s="33">
        <v>3800000</v>
      </c>
      <c r="D41" s="97"/>
      <c r="E41" s="97"/>
      <c r="F41" s="34"/>
      <c r="G41" s="82">
        <f t="shared" si="0"/>
        <v>3800000</v>
      </c>
    </row>
    <row r="42" spans="1:7" s="221" customFormat="1" ht="12" customHeight="1">
      <c r="A42" s="220" t="s">
        <v>116</v>
      </c>
      <c r="B42" s="32" t="s">
        <v>117</v>
      </c>
      <c r="C42" s="33">
        <v>13465000</v>
      </c>
      <c r="D42" s="97"/>
      <c r="E42" s="97"/>
      <c r="F42" s="34"/>
      <c r="G42" s="82">
        <f t="shared" si="0"/>
        <v>13465000</v>
      </c>
    </row>
    <row r="43" spans="1:7" s="221" customFormat="1" ht="12" customHeight="1">
      <c r="A43" s="220" t="s">
        <v>118</v>
      </c>
      <c r="B43" s="32" t="s">
        <v>119</v>
      </c>
      <c r="C43" s="33"/>
      <c r="D43" s="97"/>
      <c r="E43" s="97"/>
      <c r="F43" s="34"/>
      <c r="G43" s="82">
        <f t="shared" si="0"/>
        <v>0</v>
      </c>
    </row>
    <row r="44" spans="1:7" s="221" customFormat="1" ht="12" customHeight="1">
      <c r="A44" s="220" t="s">
        <v>120</v>
      </c>
      <c r="B44" s="32" t="s">
        <v>121</v>
      </c>
      <c r="C44" s="33">
        <v>3531000</v>
      </c>
      <c r="D44" s="97"/>
      <c r="E44" s="97"/>
      <c r="F44" s="34"/>
      <c r="G44" s="82">
        <f t="shared" si="0"/>
        <v>3531000</v>
      </c>
    </row>
    <row r="45" spans="1:7" s="221" customFormat="1" ht="12" customHeight="1">
      <c r="A45" s="220" t="s">
        <v>122</v>
      </c>
      <c r="B45" s="32" t="s">
        <v>123</v>
      </c>
      <c r="C45" s="33"/>
      <c r="D45" s="97"/>
      <c r="E45" s="97"/>
      <c r="F45" s="34"/>
      <c r="G45" s="82">
        <f t="shared" si="0"/>
        <v>0</v>
      </c>
    </row>
    <row r="46" spans="1:7" s="221" customFormat="1" ht="12" customHeight="1">
      <c r="A46" s="220" t="s">
        <v>124</v>
      </c>
      <c r="B46" s="32" t="s">
        <v>420</v>
      </c>
      <c r="C46" s="33"/>
      <c r="D46" s="97"/>
      <c r="E46" s="97"/>
      <c r="F46" s="34"/>
      <c r="G46" s="82">
        <f t="shared" si="0"/>
        <v>0</v>
      </c>
    </row>
    <row r="47" spans="1:7" s="221" customFormat="1" ht="12" customHeight="1">
      <c r="A47" s="220" t="s">
        <v>126</v>
      </c>
      <c r="B47" s="32" t="s">
        <v>127</v>
      </c>
      <c r="C47" s="33"/>
      <c r="D47" s="97"/>
      <c r="E47" s="97"/>
      <c r="F47" s="34"/>
      <c r="G47" s="82">
        <f t="shared" si="0"/>
        <v>0</v>
      </c>
    </row>
    <row r="48" spans="1:7" s="221" customFormat="1" ht="12" customHeight="1">
      <c r="A48" s="222" t="s">
        <v>128</v>
      </c>
      <c r="B48" s="41" t="s">
        <v>129</v>
      </c>
      <c r="C48" s="39"/>
      <c r="D48" s="101"/>
      <c r="E48" s="101"/>
      <c r="F48" s="34"/>
      <c r="G48" s="82">
        <f t="shared" si="0"/>
        <v>0</v>
      </c>
    </row>
    <row r="49" spans="1:7" s="221" customFormat="1" ht="12" customHeight="1" thickBot="1">
      <c r="A49" s="222" t="s">
        <v>130</v>
      </c>
      <c r="B49" s="41" t="s">
        <v>131</v>
      </c>
      <c r="C49" s="39">
        <v>700000</v>
      </c>
      <c r="D49" s="101"/>
      <c r="E49" s="101"/>
      <c r="F49" s="52"/>
      <c r="G49" s="82">
        <f t="shared" si="0"/>
        <v>700000</v>
      </c>
    </row>
    <row r="50" spans="1:7" s="221" customFormat="1" ht="12" customHeight="1" thickBot="1">
      <c r="A50" s="70" t="s">
        <v>132</v>
      </c>
      <c r="B50" s="22" t="s">
        <v>133</v>
      </c>
      <c r="C50" s="24">
        <f>SUM(C51:C55)</f>
        <v>0</v>
      </c>
      <c r="D50" s="119">
        <f>SUM(D51:D55)</f>
        <v>0</v>
      </c>
      <c r="E50" s="102"/>
      <c r="F50" s="24"/>
      <c r="G50" s="23">
        <f>SUM(G51:G55)</f>
        <v>0</v>
      </c>
    </row>
    <row r="51" spans="1:7" s="221" customFormat="1" ht="12" customHeight="1">
      <c r="A51" s="218" t="s">
        <v>134</v>
      </c>
      <c r="B51" s="28" t="s">
        <v>135</v>
      </c>
      <c r="C51" s="30"/>
      <c r="D51" s="223"/>
      <c r="E51" s="95"/>
      <c r="F51" s="48"/>
      <c r="G51" s="49">
        <f>C51+D51</f>
        <v>0</v>
      </c>
    </row>
    <row r="52" spans="1:7" s="221" customFormat="1" ht="12" customHeight="1">
      <c r="A52" s="220" t="s">
        <v>136</v>
      </c>
      <c r="B52" s="32" t="s">
        <v>137</v>
      </c>
      <c r="C52" s="34"/>
      <c r="D52" s="81"/>
      <c r="E52" s="97"/>
      <c r="F52" s="34"/>
      <c r="G52" s="82">
        <f>C52+D52</f>
        <v>0</v>
      </c>
    </row>
    <row r="53" spans="1:7" s="221" customFormat="1" ht="12" customHeight="1">
      <c r="A53" s="220" t="s">
        <v>138</v>
      </c>
      <c r="B53" s="32" t="s">
        <v>139</v>
      </c>
      <c r="C53" s="34"/>
      <c r="D53" s="81"/>
      <c r="E53" s="97"/>
      <c r="F53" s="34"/>
      <c r="G53" s="82">
        <f>C53+D53</f>
        <v>0</v>
      </c>
    </row>
    <row r="54" spans="1:7" s="221" customFormat="1" ht="12" customHeight="1">
      <c r="A54" s="220" t="s">
        <v>140</v>
      </c>
      <c r="B54" s="32" t="s">
        <v>141</v>
      </c>
      <c r="C54" s="34"/>
      <c r="D54" s="81"/>
      <c r="E54" s="97"/>
      <c r="F54" s="34"/>
      <c r="G54" s="82">
        <f>C54+D54</f>
        <v>0</v>
      </c>
    </row>
    <row r="55" spans="1:7" s="221" customFormat="1" ht="12" customHeight="1" thickBot="1">
      <c r="A55" s="222" t="s">
        <v>142</v>
      </c>
      <c r="B55" s="41" t="s">
        <v>143</v>
      </c>
      <c r="C55" s="40"/>
      <c r="D55" s="224"/>
      <c r="E55" s="101"/>
      <c r="F55" s="52"/>
      <c r="G55" s="53">
        <f>C55+D55</f>
        <v>0</v>
      </c>
    </row>
    <row r="56" spans="1:7" s="221" customFormat="1" ht="12" customHeight="1" thickBot="1">
      <c r="A56" s="70" t="s">
        <v>144</v>
      </c>
      <c r="B56" s="22" t="s">
        <v>145</v>
      </c>
      <c r="C56" s="24">
        <f>SUM(C57:C59)</f>
        <v>0</v>
      </c>
      <c r="D56" s="119">
        <f>SUM(D57:D59)</f>
        <v>0</v>
      </c>
      <c r="E56" s="102"/>
      <c r="F56" s="24"/>
      <c r="G56" s="23">
        <f>SUM(G57:G59)</f>
        <v>0</v>
      </c>
    </row>
    <row r="57" spans="1:7" s="221" customFormat="1" ht="12" customHeight="1">
      <c r="A57" s="218" t="s">
        <v>146</v>
      </c>
      <c r="B57" s="28" t="s">
        <v>147</v>
      </c>
      <c r="C57" s="30"/>
      <c r="D57" s="79"/>
      <c r="E57" s="48"/>
      <c r="F57" s="287"/>
      <c r="G57" s="49">
        <f>C57+D57</f>
        <v>0</v>
      </c>
    </row>
    <row r="58" spans="1:7" s="221" customFormat="1" ht="12" customHeight="1">
      <c r="A58" s="220" t="s">
        <v>148</v>
      </c>
      <c r="B58" s="32" t="s">
        <v>149</v>
      </c>
      <c r="C58" s="34"/>
      <c r="D58" s="81"/>
      <c r="E58" s="34"/>
      <c r="F58" s="292"/>
      <c r="G58" s="82">
        <f>C58+D58</f>
        <v>0</v>
      </c>
    </row>
    <row r="59" spans="1:7" s="221" customFormat="1" ht="12" customHeight="1">
      <c r="A59" s="220" t="s">
        <v>150</v>
      </c>
      <c r="B59" s="32" t="s">
        <v>151</v>
      </c>
      <c r="C59" s="34"/>
      <c r="D59" s="81"/>
      <c r="E59" s="34"/>
      <c r="F59" s="292"/>
      <c r="G59" s="82">
        <f>C59+D59</f>
        <v>0</v>
      </c>
    </row>
    <row r="60" spans="1:7" s="221" customFormat="1" ht="12" customHeight="1" thickBot="1">
      <c r="A60" s="222" t="s">
        <v>152</v>
      </c>
      <c r="B60" s="41" t="s">
        <v>153</v>
      </c>
      <c r="C60" s="40"/>
      <c r="D60" s="91"/>
      <c r="E60" s="52"/>
      <c r="F60" s="288"/>
      <c r="G60" s="53">
        <f>C60+D60</f>
        <v>0</v>
      </c>
    </row>
    <row r="61" spans="1:7" s="221" customFormat="1" ht="12" customHeight="1" thickBot="1">
      <c r="A61" s="70" t="s">
        <v>154</v>
      </c>
      <c r="B61" s="38" t="s">
        <v>155</v>
      </c>
      <c r="C61" s="24">
        <f>SUM(C62:C64)</f>
        <v>0</v>
      </c>
      <c r="D61" s="119">
        <f>SUM(D62:D64)</f>
        <v>0</v>
      </c>
      <c r="E61" s="102"/>
      <c r="F61" s="24"/>
      <c r="G61" s="23">
        <f>SUM(G62:G64)</f>
        <v>0</v>
      </c>
    </row>
    <row r="62" spans="1:7" s="221" customFormat="1" ht="12" customHeight="1">
      <c r="A62" s="218" t="s">
        <v>156</v>
      </c>
      <c r="B62" s="28" t="s">
        <v>157</v>
      </c>
      <c r="C62" s="34"/>
      <c r="D62" s="79"/>
      <c r="E62" s="48"/>
      <c r="F62" s="287"/>
      <c r="G62" s="49">
        <f>C62+D62</f>
        <v>0</v>
      </c>
    </row>
    <row r="63" spans="1:7" s="221" customFormat="1" ht="12" customHeight="1">
      <c r="A63" s="220" t="s">
        <v>158</v>
      </c>
      <c r="B63" s="32" t="s">
        <v>159</v>
      </c>
      <c r="C63" s="34"/>
      <c r="D63" s="81"/>
      <c r="E63" s="34"/>
      <c r="F63" s="292"/>
      <c r="G63" s="82">
        <f>C63+D63</f>
        <v>0</v>
      </c>
    </row>
    <row r="64" spans="1:7" s="221" customFormat="1" ht="12" customHeight="1">
      <c r="A64" s="220" t="s">
        <v>160</v>
      </c>
      <c r="B64" s="32" t="s">
        <v>161</v>
      </c>
      <c r="C64" s="34"/>
      <c r="D64" s="81"/>
      <c r="E64" s="34"/>
      <c r="F64" s="292"/>
      <c r="G64" s="82">
        <f>C64+D64</f>
        <v>0</v>
      </c>
    </row>
    <row r="65" spans="1:7" s="221" customFormat="1" ht="12" customHeight="1" thickBot="1">
      <c r="A65" s="222" t="s">
        <v>162</v>
      </c>
      <c r="B65" s="41" t="s">
        <v>163</v>
      </c>
      <c r="C65" s="34"/>
      <c r="D65" s="91"/>
      <c r="E65" s="52"/>
      <c r="F65" s="288"/>
      <c r="G65" s="53">
        <f>C65+D65</f>
        <v>0</v>
      </c>
    </row>
    <row r="66" spans="1:7" s="221" customFormat="1" ht="12" customHeight="1" thickBot="1">
      <c r="A66" s="70" t="s">
        <v>305</v>
      </c>
      <c r="B66" s="22" t="s">
        <v>165</v>
      </c>
      <c r="C66" s="24">
        <f>+C9+C16+C23+C30+C38+C50+C56+C61</f>
        <v>489448986</v>
      </c>
      <c r="D66" s="119">
        <f>+D9+D16+D23+D30+D38+D50+D56+D61</f>
        <v>330120327</v>
      </c>
      <c r="E66" s="119">
        <f>+E9+E16+E23+E30+E38+E50+E56+E61</f>
        <v>108825731</v>
      </c>
      <c r="F66" s="24">
        <f>+F9+F16+F23+F30+F38+F50+F56+F61</f>
        <v>9672060</v>
      </c>
      <c r="G66" s="23">
        <f>+G9+G16+G23+G30+G38+G50+G56+G61</f>
        <v>938067104</v>
      </c>
    </row>
    <row r="67" spans="1:7" s="221" customFormat="1" ht="12" customHeight="1" thickBot="1">
      <c r="A67" s="225" t="s">
        <v>421</v>
      </c>
      <c r="B67" s="38" t="s">
        <v>167</v>
      </c>
      <c r="C67" s="24">
        <f>SUM(C68:C70)</f>
        <v>0</v>
      </c>
      <c r="D67" s="119">
        <f>SUM(D68:D70)</f>
        <v>0</v>
      </c>
      <c r="E67" s="102"/>
      <c r="F67" s="24"/>
      <c r="G67" s="23">
        <f>SUM(G68:G70)</f>
        <v>0</v>
      </c>
    </row>
    <row r="68" spans="1:7" s="221" customFormat="1" ht="12" customHeight="1">
      <c r="A68" s="226" t="s">
        <v>168</v>
      </c>
      <c r="B68" s="47" t="s">
        <v>169</v>
      </c>
      <c r="C68" s="78"/>
      <c r="D68" s="79"/>
      <c r="E68" s="48"/>
      <c r="F68" s="287"/>
      <c r="G68" s="49">
        <f>C68+D68</f>
        <v>0</v>
      </c>
    </row>
    <row r="69" spans="1:7" s="221" customFormat="1" ht="12" customHeight="1">
      <c r="A69" s="220" t="s">
        <v>170</v>
      </c>
      <c r="B69" s="32" t="s">
        <v>171</v>
      </c>
      <c r="C69" s="33"/>
      <c r="D69" s="81"/>
      <c r="E69" s="34"/>
      <c r="F69" s="292"/>
      <c r="G69" s="82">
        <f>C69+D69</f>
        <v>0</v>
      </c>
    </row>
    <row r="70" spans="1:7" s="221" customFormat="1" ht="12" customHeight="1" thickBot="1">
      <c r="A70" s="227" t="s">
        <v>172</v>
      </c>
      <c r="B70" s="228" t="s">
        <v>422</v>
      </c>
      <c r="C70" s="90"/>
      <c r="D70" s="91"/>
      <c r="E70" s="52"/>
      <c r="F70" s="288"/>
      <c r="G70" s="53">
        <f>C70+D70</f>
        <v>0</v>
      </c>
    </row>
    <row r="71" spans="1:7" s="221" customFormat="1" ht="12" customHeight="1" thickBot="1">
      <c r="A71" s="225" t="s">
        <v>174</v>
      </c>
      <c r="B71" s="38" t="s">
        <v>175</v>
      </c>
      <c r="C71" s="24">
        <f>SUM(C72:C75)</f>
        <v>0</v>
      </c>
      <c r="D71" s="119">
        <f>SUM(D72:D75)</f>
        <v>0</v>
      </c>
      <c r="E71" s="24"/>
      <c r="F71" s="24"/>
      <c r="G71" s="23">
        <f>SUM(G72:G75)</f>
        <v>0</v>
      </c>
    </row>
    <row r="72" spans="1:7" s="221" customFormat="1" ht="12" customHeight="1">
      <c r="A72" s="218" t="s">
        <v>176</v>
      </c>
      <c r="B72" s="28" t="s">
        <v>177</v>
      </c>
      <c r="C72" s="34"/>
      <c r="D72" s="79"/>
      <c r="E72" s="48"/>
      <c r="F72" s="287"/>
      <c r="G72" s="49">
        <f>C72+D72</f>
        <v>0</v>
      </c>
    </row>
    <row r="73" spans="1:7" s="221" customFormat="1" ht="12" customHeight="1">
      <c r="A73" s="220" t="s">
        <v>178</v>
      </c>
      <c r="B73" s="32" t="s">
        <v>179</v>
      </c>
      <c r="C73" s="34"/>
      <c r="D73" s="81"/>
      <c r="E73" s="34"/>
      <c r="F73" s="292"/>
      <c r="G73" s="82">
        <f>C73+D73</f>
        <v>0</v>
      </c>
    </row>
    <row r="74" spans="1:7" s="221" customFormat="1" ht="12" customHeight="1">
      <c r="A74" s="220" t="s">
        <v>180</v>
      </c>
      <c r="B74" s="32" t="s">
        <v>181</v>
      </c>
      <c r="C74" s="34"/>
      <c r="D74" s="81"/>
      <c r="E74" s="34"/>
      <c r="F74" s="292"/>
      <c r="G74" s="82">
        <f>C74+D74</f>
        <v>0</v>
      </c>
    </row>
    <row r="75" spans="1:7" s="221" customFormat="1" ht="12" customHeight="1" thickBot="1">
      <c r="A75" s="222" t="s">
        <v>182</v>
      </c>
      <c r="B75" s="41" t="s">
        <v>183</v>
      </c>
      <c r="C75" s="34"/>
      <c r="D75" s="91"/>
      <c r="E75" s="52"/>
      <c r="F75" s="288"/>
      <c r="G75" s="53">
        <f>C75+D75</f>
        <v>0</v>
      </c>
    </row>
    <row r="76" spans="1:7" s="221" customFormat="1" ht="12" customHeight="1" thickBot="1">
      <c r="A76" s="225" t="s">
        <v>184</v>
      </c>
      <c r="B76" s="38" t="s">
        <v>185</v>
      </c>
      <c r="C76" s="24">
        <f>SUM(C77:C78)</f>
        <v>78653885</v>
      </c>
      <c r="D76" s="119">
        <f>SUM(D77:D78)</f>
        <v>209529073</v>
      </c>
      <c r="E76" s="119">
        <f>SUM(E77:E78)</f>
        <v>0</v>
      </c>
      <c r="F76" s="24">
        <f>SUM(F77:F78)</f>
        <v>0</v>
      </c>
      <c r="G76" s="23">
        <f>SUM(G77:G78)</f>
        <v>288182958</v>
      </c>
    </row>
    <row r="77" spans="1:7" s="221" customFormat="1" ht="12" customHeight="1">
      <c r="A77" s="226" t="s">
        <v>186</v>
      </c>
      <c r="B77" s="47" t="s">
        <v>187</v>
      </c>
      <c r="C77" s="78">
        <v>78653885</v>
      </c>
      <c r="D77" s="79">
        <v>209529073</v>
      </c>
      <c r="E77" s="48"/>
      <c r="F77" s="287"/>
      <c r="G77" s="82">
        <f>C77+D77+E77+F77</f>
        <v>288182958</v>
      </c>
    </row>
    <row r="78" spans="1:7" s="221" customFormat="1" ht="12" customHeight="1" thickBot="1">
      <c r="A78" s="227" t="s">
        <v>188</v>
      </c>
      <c r="B78" s="229" t="s">
        <v>189</v>
      </c>
      <c r="C78" s="90"/>
      <c r="D78" s="91"/>
      <c r="E78" s="52"/>
      <c r="F78" s="288"/>
      <c r="G78" s="53">
        <f>C78+D78</f>
        <v>0</v>
      </c>
    </row>
    <row r="79" spans="1:7" s="219" customFormat="1" ht="12" customHeight="1" thickBot="1">
      <c r="A79" s="225" t="s">
        <v>190</v>
      </c>
      <c r="B79" s="38" t="s">
        <v>191</v>
      </c>
      <c r="C79" s="24">
        <f>SUM(C80:C82)</f>
        <v>0</v>
      </c>
      <c r="D79" s="119">
        <f>SUM(D80:D82)</f>
        <v>0</v>
      </c>
      <c r="E79" s="24"/>
      <c r="F79" s="118"/>
      <c r="G79" s="23">
        <f>SUM(G80:G82)</f>
        <v>0</v>
      </c>
    </row>
    <row r="80" spans="1:7" s="221" customFormat="1" ht="12" customHeight="1">
      <c r="A80" s="218" t="s">
        <v>192</v>
      </c>
      <c r="B80" s="28" t="s">
        <v>193</v>
      </c>
      <c r="C80" s="34"/>
      <c r="D80" s="79"/>
      <c r="E80" s="48"/>
      <c r="F80" s="287"/>
      <c r="G80" s="49">
        <f>C80+D80</f>
        <v>0</v>
      </c>
    </row>
    <row r="81" spans="1:7" s="221" customFormat="1" ht="12" customHeight="1">
      <c r="A81" s="220" t="s">
        <v>194</v>
      </c>
      <c r="B81" s="32" t="s">
        <v>195</v>
      </c>
      <c r="C81" s="34"/>
      <c r="D81" s="81"/>
      <c r="E81" s="34"/>
      <c r="F81" s="292"/>
      <c r="G81" s="82">
        <f>C81+D81</f>
        <v>0</v>
      </c>
    </row>
    <row r="82" spans="1:7" s="221" customFormat="1" ht="12" customHeight="1" thickBot="1">
      <c r="A82" s="222" t="s">
        <v>196</v>
      </c>
      <c r="B82" s="41" t="s">
        <v>197</v>
      </c>
      <c r="C82" s="34"/>
      <c r="D82" s="91"/>
      <c r="E82" s="52"/>
      <c r="F82" s="288"/>
      <c r="G82" s="53">
        <f>C82+D82</f>
        <v>0</v>
      </c>
    </row>
    <row r="83" spans="1:7" s="221" customFormat="1" ht="12" customHeight="1" thickBot="1">
      <c r="A83" s="225" t="s">
        <v>198</v>
      </c>
      <c r="B83" s="38" t="s">
        <v>199</v>
      </c>
      <c r="C83" s="24">
        <f>SUM(C84:C87)</f>
        <v>0</v>
      </c>
      <c r="D83" s="119">
        <f>SUM(D84:D87)</f>
        <v>0</v>
      </c>
      <c r="E83" s="24"/>
      <c r="F83" s="24"/>
      <c r="G83" s="23">
        <f>SUM(G84:G87)</f>
        <v>0</v>
      </c>
    </row>
    <row r="84" spans="1:7" s="221" customFormat="1" ht="12" customHeight="1">
      <c r="A84" s="230" t="s">
        <v>200</v>
      </c>
      <c r="B84" s="28" t="s">
        <v>201</v>
      </c>
      <c r="C84" s="34"/>
      <c r="D84" s="79"/>
      <c r="E84" s="48"/>
      <c r="F84" s="287"/>
      <c r="G84" s="49">
        <f aca="true" t="shared" si="1" ref="G84:G89">C84+D84</f>
        <v>0</v>
      </c>
    </row>
    <row r="85" spans="1:7" s="221" customFormat="1" ht="12" customHeight="1">
      <c r="A85" s="231" t="s">
        <v>202</v>
      </c>
      <c r="B85" s="32" t="s">
        <v>203</v>
      </c>
      <c r="C85" s="34"/>
      <c r="D85" s="81"/>
      <c r="E85" s="34"/>
      <c r="F85" s="292"/>
      <c r="G85" s="82">
        <f t="shared" si="1"/>
        <v>0</v>
      </c>
    </row>
    <row r="86" spans="1:7" s="221" customFormat="1" ht="12" customHeight="1">
      <c r="A86" s="231" t="s">
        <v>204</v>
      </c>
      <c r="B86" s="32" t="s">
        <v>205</v>
      </c>
      <c r="C86" s="34"/>
      <c r="D86" s="81"/>
      <c r="E86" s="34"/>
      <c r="F86" s="292"/>
      <c r="G86" s="82">
        <f t="shared" si="1"/>
        <v>0</v>
      </c>
    </row>
    <row r="87" spans="1:7" s="219" customFormat="1" ht="12" customHeight="1" thickBot="1">
      <c r="A87" s="232" t="s">
        <v>206</v>
      </c>
      <c r="B87" s="41" t="s">
        <v>207</v>
      </c>
      <c r="C87" s="34"/>
      <c r="D87" s="91"/>
      <c r="E87" s="52"/>
      <c r="F87" s="288"/>
      <c r="G87" s="53">
        <f t="shared" si="1"/>
        <v>0</v>
      </c>
    </row>
    <row r="88" spans="1:7" s="219" customFormat="1" ht="12" customHeight="1" thickBot="1">
      <c r="A88" s="225" t="s">
        <v>208</v>
      </c>
      <c r="B88" s="38" t="s">
        <v>209</v>
      </c>
      <c r="C88" s="60"/>
      <c r="D88" s="233"/>
      <c r="E88" s="60"/>
      <c r="F88" s="329"/>
      <c r="G88" s="23">
        <f t="shared" si="1"/>
        <v>0</v>
      </c>
    </row>
    <row r="89" spans="1:7" s="219" customFormat="1" ht="12" customHeight="1" thickBot="1">
      <c r="A89" s="225" t="s">
        <v>423</v>
      </c>
      <c r="B89" s="38" t="s">
        <v>211</v>
      </c>
      <c r="C89" s="60"/>
      <c r="D89" s="233"/>
      <c r="E89" s="60"/>
      <c r="F89" s="329"/>
      <c r="G89" s="23">
        <f t="shared" si="1"/>
        <v>0</v>
      </c>
    </row>
    <row r="90" spans="1:7" s="219" customFormat="1" ht="12" customHeight="1" thickBot="1">
      <c r="A90" s="225" t="s">
        <v>424</v>
      </c>
      <c r="B90" s="62" t="s">
        <v>213</v>
      </c>
      <c r="C90" s="24">
        <f>+C67+C71+C76+C79+C83+C89+C88</f>
        <v>78653885</v>
      </c>
      <c r="D90" s="119">
        <f>+D67+D71+D76+D79+D83+D89+D88</f>
        <v>209529073</v>
      </c>
      <c r="E90" s="24">
        <f>+E67+E71+E76+E79+E83+E89+E88</f>
        <v>0</v>
      </c>
      <c r="F90" s="24">
        <f>+F67+F71+F76+F79+F83+F89+F88</f>
        <v>0</v>
      </c>
      <c r="G90" s="23">
        <f>+G67+G71+G76+G79+G83+G89+G88</f>
        <v>288182958</v>
      </c>
    </row>
    <row r="91" spans="1:7" s="219" customFormat="1" ht="12" customHeight="1" thickBot="1">
      <c r="A91" s="234" t="s">
        <v>425</v>
      </c>
      <c r="B91" s="64" t="s">
        <v>426</v>
      </c>
      <c r="C91" s="24">
        <f>+C66+C90</f>
        <v>568102871</v>
      </c>
      <c r="D91" s="119">
        <f>+D66+D90</f>
        <v>539649400</v>
      </c>
      <c r="E91" s="24">
        <f>+E66+E90</f>
        <v>108825731</v>
      </c>
      <c r="F91" s="24">
        <f>+F66+F90</f>
        <v>9672060</v>
      </c>
      <c r="G91" s="23">
        <f>+G66+G90</f>
        <v>1226250062</v>
      </c>
    </row>
    <row r="92" spans="1:3" s="221" customFormat="1" ht="15" customHeight="1">
      <c r="A92" s="235"/>
      <c r="B92" s="236"/>
      <c r="C92" s="237"/>
    </row>
    <row r="93" spans="1:7" s="217" customFormat="1" ht="16.5" customHeight="1" thickBot="1">
      <c r="A93" s="360" t="s">
        <v>318</v>
      </c>
      <c r="B93" s="360"/>
      <c r="C93" s="360"/>
      <c r="D93" s="360"/>
      <c r="E93" s="360"/>
      <c r="F93" s="360"/>
      <c r="G93" s="360"/>
    </row>
    <row r="94" spans="1:7" s="238" customFormat="1" ht="12" customHeight="1" thickBot="1">
      <c r="A94" s="17" t="s">
        <v>50</v>
      </c>
      <c r="B94" s="74" t="s">
        <v>427</v>
      </c>
      <c r="C94" s="75">
        <f>+C95+C96+C97+C98+C99+C112</f>
        <v>211592782</v>
      </c>
      <c r="D94" s="76">
        <f>+D95+D96+D97+D98+D99+D112</f>
        <v>537935313</v>
      </c>
      <c r="E94" s="76">
        <f>+E95+E96+E97+E98+E99+E112</f>
        <v>5384828</v>
      </c>
      <c r="F94" s="24">
        <f>+F95+F96+F97+F98+F99+F112</f>
        <v>2060857</v>
      </c>
      <c r="G94" s="23">
        <f>+G95+G96+G97+G98+G99+G112</f>
        <v>756973780</v>
      </c>
    </row>
    <row r="95" spans="1:7" ht="12" customHeight="1">
      <c r="A95" s="226" t="s">
        <v>52</v>
      </c>
      <c r="B95" s="77" t="s">
        <v>224</v>
      </c>
      <c r="C95" s="78">
        <v>84060597</v>
      </c>
      <c r="D95" s="79">
        <v>216290127</v>
      </c>
      <c r="E95" s="48">
        <v>3632437</v>
      </c>
      <c r="F95" s="333">
        <v>39000</v>
      </c>
      <c r="G95" s="334">
        <f aca="true" t="shared" si="2" ref="G95:G113">C95+D95+E95+F95</f>
        <v>304022161</v>
      </c>
    </row>
    <row r="96" spans="1:7" ht="12" customHeight="1">
      <c r="A96" s="220" t="s">
        <v>54</v>
      </c>
      <c r="B96" s="80" t="s">
        <v>225</v>
      </c>
      <c r="C96" s="33">
        <v>12563585</v>
      </c>
      <c r="D96" s="81">
        <v>23976767</v>
      </c>
      <c r="E96" s="34">
        <v>704965</v>
      </c>
      <c r="F96" s="292">
        <v>8580</v>
      </c>
      <c r="G96" s="82">
        <f t="shared" si="2"/>
        <v>37253897</v>
      </c>
    </row>
    <row r="97" spans="1:7" ht="12" customHeight="1">
      <c r="A97" s="220" t="s">
        <v>56</v>
      </c>
      <c r="B97" s="80" t="s">
        <v>226</v>
      </c>
      <c r="C97" s="33">
        <v>68048600</v>
      </c>
      <c r="D97" s="81">
        <v>42677484</v>
      </c>
      <c r="E97" s="34">
        <v>210000</v>
      </c>
      <c r="F97" s="292"/>
      <c r="G97" s="82">
        <f t="shared" si="2"/>
        <v>110936084</v>
      </c>
    </row>
    <row r="98" spans="1:7" ht="12" customHeight="1">
      <c r="A98" s="220" t="s">
        <v>58</v>
      </c>
      <c r="B98" s="80" t="s">
        <v>227</v>
      </c>
      <c r="C98" s="33">
        <v>18800000</v>
      </c>
      <c r="D98" s="81"/>
      <c r="E98" s="34"/>
      <c r="F98" s="292"/>
      <c r="G98" s="82">
        <f t="shared" si="2"/>
        <v>18800000</v>
      </c>
    </row>
    <row r="99" spans="1:7" ht="12" customHeight="1">
      <c r="A99" s="220" t="s">
        <v>228</v>
      </c>
      <c r="B99" s="80" t="s">
        <v>229</v>
      </c>
      <c r="C99" s="33">
        <v>8120000</v>
      </c>
      <c r="D99" s="81">
        <v>-600000</v>
      </c>
      <c r="E99" s="34">
        <v>600000</v>
      </c>
      <c r="F99" s="292"/>
      <c r="G99" s="82">
        <f t="shared" si="2"/>
        <v>8120000</v>
      </c>
    </row>
    <row r="100" spans="1:7" ht="12" customHeight="1">
      <c r="A100" s="220" t="s">
        <v>62</v>
      </c>
      <c r="B100" s="80" t="s">
        <v>428</v>
      </c>
      <c r="C100" s="33"/>
      <c r="D100" s="81"/>
      <c r="E100" s="34"/>
      <c r="F100" s="292"/>
      <c r="G100" s="82">
        <f t="shared" si="2"/>
        <v>0</v>
      </c>
    </row>
    <row r="101" spans="1:7" ht="12" customHeight="1">
      <c r="A101" s="220" t="s">
        <v>231</v>
      </c>
      <c r="B101" s="86" t="s">
        <v>232</v>
      </c>
      <c r="C101" s="33"/>
      <c r="D101" s="81"/>
      <c r="E101" s="34"/>
      <c r="F101" s="292"/>
      <c r="G101" s="82">
        <f t="shared" si="2"/>
        <v>0</v>
      </c>
    </row>
    <row r="102" spans="1:7" ht="12" customHeight="1">
      <c r="A102" s="220" t="s">
        <v>233</v>
      </c>
      <c r="B102" s="86" t="s">
        <v>234</v>
      </c>
      <c r="C102" s="33">
        <v>3000000</v>
      </c>
      <c r="D102" s="81"/>
      <c r="E102" s="34"/>
      <c r="F102" s="292"/>
      <c r="G102" s="82">
        <f t="shared" si="2"/>
        <v>3000000</v>
      </c>
    </row>
    <row r="103" spans="1:7" ht="12" customHeight="1">
      <c r="A103" s="220" t="s">
        <v>235</v>
      </c>
      <c r="B103" s="86" t="s">
        <v>236</v>
      </c>
      <c r="C103" s="33"/>
      <c r="D103" s="81"/>
      <c r="E103" s="34"/>
      <c r="F103" s="292"/>
      <c r="G103" s="82">
        <f t="shared" si="2"/>
        <v>0</v>
      </c>
    </row>
    <row r="104" spans="1:7" ht="12" customHeight="1">
      <c r="A104" s="220" t="s">
        <v>237</v>
      </c>
      <c r="B104" s="87" t="s">
        <v>238</v>
      </c>
      <c r="C104" s="33"/>
      <c r="D104" s="81"/>
      <c r="E104" s="34"/>
      <c r="F104" s="292"/>
      <c r="G104" s="82">
        <f t="shared" si="2"/>
        <v>0</v>
      </c>
    </row>
    <row r="105" spans="1:7" ht="12" customHeight="1">
      <c r="A105" s="220" t="s">
        <v>239</v>
      </c>
      <c r="B105" s="87" t="s">
        <v>240</v>
      </c>
      <c r="C105" s="33"/>
      <c r="D105" s="81"/>
      <c r="E105" s="34"/>
      <c r="F105" s="292"/>
      <c r="G105" s="82">
        <f t="shared" si="2"/>
        <v>0</v>
      </c>
    </row>
    <row r="106" spans="1:7" ht="12" customHeight="1">
      <c r="A106" s="220" t="s">
        <v>241</v>
      </c>
      <c r="B106" s="86" t="s">
        <v>242</v>
      </c>
      <c r="C106" s="33">
        <v>5120000</v>
      </c>
      <c r="D106" s="81"/>
      <c r="E106" s="34"/>
      <c r="F106" s="292"/>
      <c r="G106" s="82">
        <f t="shared" si="2"/>
        <v>5120000</v>
      </c>
    </row>
    <row r="107" spans="1:7" ht="12" customHeight="1">
      <c r="A107" s="220" t="s">
        <v>243</v>
      </c>
      <c r="B107" s="86" t="s">
        <v>244</v>
      </c>
      <c r="C107" s="33"/>
      <c r="D107" s="81"/>
      <c r="E107" s="34"/>
      <c r="F107" s="292"/>
      <c r="G107" s="82">
        <f t="shared" si="2"/>
        <v>0</v>
      </c>
    </row>
    <row r="108" spans="1:7" ht="12" customHeight="1">
      <c r="A108" s="220" t="s">
        <v>245</v>
      </c>
      <c r="B108" s="87" t="s">
        <v>246</v>
      </c>
      <c r="C108" s="33"/>
      <c r="D108" s="81"/>
      <c r="E108" s="34"/>
      <c r="F108" s="292"/>
      <c r="G108" s="82">
        <f t="shared" si="2"/>
        <v>0</v>
      </c>
    </row>
    <row r="109" spans="1:7" ht="12" customHeight="1">
      <c r="A109" s="220" t="s">
        <v>247</v>
      </c>
      <c r="B109" s="87" t="s">
        <v>248</v>
      </c>
      <c r="C109" s="33"/>
      <c r="D109" s="81"/>
      <c r="E109" s="34"/>
      <c r="F109" s="292"/>
      <c r="G109" s="82">
        <f t="shared" si="2"/>
        <v>0</v>
      </c>
    </row>
    <row r="110" spans="1:7" ht="12" customHeight="1">
      <c r="A110" s="220" t="s">
        <v>249</v>
      </c>
      <c r="B110" s="87" t="s">
        <v>250</v>
      </c>
      <c r="C110" s="33"/>
      <c r="D110" s="81"/>
      <c r="E110" s="34"/>
      <c r="F110" s="292"/>
      <c r="G110" s="82">
        <f t="shared" si="2"/>
        <v>0</v>
      </c>
    </row>
    <row r="111" spans="1:7" ht="12" customHeight="1">
      <c r="A111" s="220" t="s">
        <v>251</v>
      </c>
      <c r="B111" s="87" t="s">
        <v>252</v>
      </c>
      <c r="C111" s="33"/>
      <c r="D111" s="81"/>
      <c r="E111" s="34"/>
      <c r="F111" s="292"/>
      <c r="G111" s="82">
        <f t="shared" si="2"/>
        <v>0</v>
      </c>
    </row>
    <row r="112" spans="1:7" ht="12" customHeight="1">
      <c r="A112" s="220" t="s">
        <v>253</v>
      </c>
      <c r="B112" s="80" t="s">
        <v>254</v>
      </c>
      <c r="C112" s="33">
        <f>SUM(C113:C114)</f>
        <v>20000000</v>
      </c>
      <c r="D112" s="81">
        <f>SUM(D113:D114)</f>
        <v>255590935</v>
      </c>
      <c r="E112" s="34">
        <f>SUM(E113:E114)</f>
        <v>237426</v>
      </c>
      <c r="F112" s="34">
        <f>SUM(F113:F114)</f>
        <v>2013277</v>
      </c>
      <c r="G112" s="82">
        <f t="shared" si="2"/>
        <v>277841638</v>
      </c>
    </row>
    <row r="113" spans="1:7" ht="12" customHeight="1">
      <c r="A113" s="220" t="s">
        <v>255</v>
      </c>
      <c r="B113" s="80" t="s">
        <v>429</v>
      </c>
      <c r="C113" s="33">
        <v>20000000</v>
      </c>
      <c r="D113" s="81">
        <v>255590935</v>
      </c>
      <c r="E113" s="34">
        <v>237426</v>
      </c>
      <c r="F113" s="292">
        <v>2013277</v>
      </c>
      <c r="G113" s="82">
        <f t="shared" si="2"/>
        <v>277841638</v>
      </c>
    </row>
    <row r="114" spans="1:7" ht="12" customHeight="1" thickBot="1">
      <c r="A114" s="227" t="s">
        <v>257</v>
      </c>
      <c r="B114" s="240" t="s">
        <v>430</v>
      </c>
      <c r="C114" s="90"/>
      <c r="D114" s="91"/>
      <c r="E114" s="52"/>
      <c r="F114" s="288"/>
      <c r="G114" s="53">
        <f>C114+D114+E114</f>
        <v>0</v>
      </c>
    </row>
    <row r="115" spans="1:7" ht="12" customHeight="1" thickBot="1">
      <c r="A115" s="70" t="s">
        <v>64</v>
      </c>
      <c r="B115" s="117" t="s">
        <v>259</v>
      </c>
      <c r="C115" s="23">
        <f>+C116+C118+C120</f>
        <v>35791000</v>
      </c>
      <c r="D115" s="102">
        <f>+D116+D118+D120</f>
        <v>0</v>
      </c>
      <c r="E115" s="23">
        <f>+E116+E118+E120</f>
        <v>97444942</v>
      </c>
      <c r="F115" s="24">
        <f>+F116+F118+F120</f>
        <v>116000</v>
      </c>
      <c r="G115" s="23">
        <f>+G116+G118+G120</f>
        <v>133351942</v>
      </c>
    </row>
    <row r="116" spans="1:7" ht="12" customHeight="1">
      <c r="A116" s="218" t="s">
        <v>66</v>
      </c>
      <c r="B116" s="80" t="s">
        <v>260</v>
      </c>
      <c r="C116" s="29">
        <v>29521000</v>
      </c>
      <c r="D116" s="95"/>
      <c r="E116" s="95">
        <v>3150000</v>
      </c>
      <c r="F116" s="285">
        <v>116000</v>
      </c>
      <c r="G116" s="82">
        <f aca="true" t="shared" si="3" ref="G116:G128">C116+D116+E116+F116</f>
        <v>32787000</v>
      </c>
    </row>
    <row r="117" spans="1:7" ht="12" customHeight="1">
      <c r="A117" s="218" t="s">
        <v>68</v>
      </c>
      <c r="B117" s="96" t="s">
        <v>261</v>
      </c>
      <c r="C117" s="29"/>
      <c r="D117" s="95"/>
      <c r="E117" s="95">
        <v>3150000</v>
      </c>
      <c r="F117" s="285"/>
      <c r="G117" s="82">
        <f t="shared" si="3"/>
        <v>3150000</v>
      </c>
    </row>
    <row r="118" spans="1:7" ht="12" customHeight="1">
      <c r="A118" s="218" t="s">
        <v>70</v>
      </c>
      <c r="B118" s="96" t="s">
        <v>262</v>
      </c>
      <c r="C118" s="33">
        <v>6270000</v>
      </c>
      <c r="D118" s="97"/>
      <c r="E118" s="97">
        <v>94294942</v>
      </c>
      <c r="F118" s="293"/>
      <c r="G118" s="82">
        <f t="shared" si="3"/>
        <v>100564942</v>
      </c>
    </row>
    <row r="119" spans="1:7" ht="12" customHeight="1">
      <c r="A119" s="218" t="s">
        <v>72</v>
      </c>
      <c r="B119" s="96" t="s">
        <v>263</v>
      </c>
      <c r="C119" s="98"/>
      <c r="D119" s="97"/>
      <c r="E119" s="97">
        <v>94294942</v>
      </c>
      <c r="F119" s="293"/>
      <c r="G119" s="82">
        <f t="shared" si="3"/>
        <v>94294942</v>
      </c>
    </row>
    <row r="120" spans="1:7" ht="12" customHeight="1">
      <c r="A120" s="218" t="s">
        <v>74</v>
      </c>
      <c r="B120" s="37" t="s">
        <v>264</v>
      </c>
      <c r="C120" s="98"/>
      <c r="D120" s="97"/>
      <c r="E120" s="97"/>
      <c r="F120" s="293"/>
      <c r="G120" s="82">
        <f t="shared" si="3"/>
        <v>0</v>
      </c>
    </row>
    <row r="121" spans="1:7" ht="12" customHeight="1">
      <c r="A121" s="218" t="s">
        <v>76</v>
      </c>
      <c r="B121" s="35" t="s">
        <v>265</v>
      </c>
      <c r="C121" s="98"/>
      <c r="D121" s="97"/>
      <c r="E121" s="97"/>
      <c r="F121" s="293"/>
      <c r="G121" s="82">
        <f t="shared" si="3"/>
        <v>0</v>
      </c>
    </row>
    <row r="122" spans="1:7" ht="12" customHeight="1">
      <c r="A122" s="218" t="s">
        <v>266</v>
      </c>
      <c r="B122" s="99" t="s">
        <v>267</v>
      </c>
      <c r="C122" s="98"/>
      <c r="D122" s="97"/>
      <c r="E122" s="97"/>
      <c r="F122" s="293"/>
      <c r="G122" s="82">
        <f t="shared" si="3"/>
        <v>0</v>
      </c>
    </row>
    <row r="123" spans="1:7" ht="18" customHeight="1">
      <c r="A123" s="218" t="s">
        <v>268</v>
      </c>
      <c r="B123" s="87" t="s">
        <v>240</v>
      </c>
      <c r="C123" s="98"/>
      <c r="D123" s="97"/>
      <c r="E123" s="97"/>
      <c r="F123" s="293"/>
      <c r="G123" s="82">
        <f t="shared" si="3"/>
        <v>0</v>
      </c>
    </row>
    <row r="124" spans="1:7" ht="12" customHeight="1">
      <c r="A124" s="218" t="s">
        <v>269</v>
      </c>
      <c r="B124" s="87" t="s">
        <v>270</v>
      </c>
      <c r="C124" s="98"/>
      <c r="D124" s="97"/>
      <c r="E124" s="97"/>
      <c r="F124" s="293"/>
      <c r="G124" s="82">
        <f t="shared" si="3"/>
        <v>0</v>
      </c>
    </row>
    <row r="125" spans="1:7" ht="12" customHeight="1">
      <c r="A125" s="218" t="s">
        <v>271</v>
      </c>
      <c r="B125" s="87" t="s">
        <v>272</v>
      </c>
      <c r="C125" s="98"/>
      <c r="D125" s="97"/>
      <c r="E125" s="97"/>
      <c r="F125" s="293"/>
      <c r="G125" s="82">
        <f t="shared" si="3"/>
        <v>0</v>
      </c>
    </row>
    <row r="126" spans="1:7" ht="12" customHeight="1">
      <c r="A126" s="218" t="s">
        <v>273</v>
      </c>
      <c r="B126" s="87" t="s">
        <v>246</v>
      </c>
      <c r="C126" s="98"/>
      <c r="D126" s="97"/>
      <c r="E126" s="97"/>
      <c r="F126" s="293"/>
      <c r="G126" s="82">
        <f t="shared" si="3"/>
        <v>0</v>
      </c>
    </row>
    <row r="127" spans="1:7" ht="12" customHeight="1">
      <c r="A127" s="218" t="s">
        <v>274</v>
      </c>
      <c r="B127" s="87" t="s">
        <v>275</v>
      </c>
      <c r="C127" s="98"/>
      <c r="D127" s="97"/>
      <c r="E127" s="97"/>
      <c r="F127" s="293"/>
      <c r="G127" s="82">
        <f t="shared" si="3"/>
        <v>0</v>
      </c>
    </row>
    <row r="128" spans="1:7" ht="12" customHeight="1" thickBot="1">
      <c r="A128" s="239" t="s">
        <v>276</v>
      </c>
      <c r="B128" s="87" t="s">
        <v>277</v>
      </c>
      <c r="C128" s="100"/>
      <c r="D128" s="101"/>
      <c r="E128" s="101"/>
      <c r="F128" s="294"/>
      <c r="G128" s="82">
        <f t="shared" si="3"/>
        <v>0</v>
      </c>
    </row>
    <row r="129" spans="1:7" ht="12" customHeight="1" thickBot="1">
      <c r="A129" s="70" t="s">
        <v>78</v>
      </c>
      <c r="B129" s="22" t="s">
        <v>278</v>
      </c>
      <c r="C129" s="23">
        <f>+C94+C115</f>
        <v>247383782</v>
      </c>
      <c r="D129" s="102">
        <f>+D94+D115</f>
        <v>537935313</v>
      </c>
      <c r="E129" s="102">
        <f>+E94+E115</f>
        <v>102829770</v>
      </c>
      <c r="F129" s="24">
        <f>+F94+F115</f>
        <v>2176857</v>
      </c>
      <c r="G129" s="23">
        <f>+G94+G115</f>
        <v>890325722</v>
      </c>
    </row>
    <row r="130" spans="1:7" ht="12" customHeight="1" thickBot="1">
      <c r="A130" s="70" t="s">
        <v>279</v>
      </c>
      <c r="B130" s="22" t="s">
        <v>431</v>
      </c>
      <c r="C130" s="23">
        <f>+C131+C132+C133</f>
        <v>0</v>
      </c>
      <c r="D130" s="102">
        <f>+D131+D132+D133</f>
        <v>0</v>
      </c>
      <c r="E130" s="102"/>
      <c r="F130" s="24"/>
      <c r="G130" s="23">
        <f>+G131+G132+G133</f>
        <v>0</v>
      </c>
    </row>
    <row r="131" spans="1:7" s="238" customFormat="1" ht="12" customHeight="1">
      <c r="A131" s="218" t="s">
        <v>94</v>
      </c>
      <c r="B131" s="103" t="s">
        <v>432</v>
      </c>
      <c r="C131" s="98"/>
      <c r="D131" s="97"/>
      <c r="E131" s="97"/>
      <c r="F131" s="48"/>
      <c r="G131" s="49">
        <f>C131+D131</f>
        <v>0</v>
      </c>
    </row>
    <row r="132" spans="1:7" ht="12" customHeight="1">
      <c r="A132" s="218" t="s">
        <v>96</v>
      </c>
      <c r="B132" s="103" t="s">
        <v>282</v>
      </c>
      <c r="C132" s="98"/>
      <c r="D132" s="97"/>
      <c r="E132" s="97"/>
      <c r="F132" s="34"/>
      <c r="G132" s="82">
        <f>C132+D132</f>
        <v>0</v>
      </c>
    </row>
    <row r="133" spans="1:7" ht="12" customHeight="1" thickBot="1">
      <c r="A133" s="239" t="s">
        <v>98</v>
      </c>
      <c r="B133" s="104" t="s">
        <v>433</v>
      </c>
      <c r="C133" s="98"/>
      <c r="D133" s="97"/>
      <c r="E133" s="97"/>
      <c r="F133" s="52"/>
      <c r="G133" s="53">
        <f>C133+D133</f>
        <v>0</v>
      </c>
    </row>
    <row r="134" spans="1:7" ht="12" customHeight="1" thickBot="1">
      <c r="A134" s="70" t="s">
        <v>108</v>
      </c>
      <c r="B134" s="22" t="s">
        <v>284</v>
      </c>
      <c r="C134" s="23">
        <f>+C135+C136+C137+C138+C139+C140</f>
        <v>0</v>
      </c>
      <c r="D134" s="102">
        <f>+D135+D136+D137+D138+D139+D140</f>
        <v>0</v>
      </c>
      <c r="E134" s="102"/>
      <c r="F134" s="24"/>
      <c r="G134" s="23">
        <f>+G135+G136+G137+G138+G139+G140</f>
        <v>0</v>
      </c>
    </row>
    <row r="135" spans="1:7" ht="12" customHeight="1">
      <c r="A135" s="218" t="s">
        <v>110</v>
      </c>
      <c r="B135" s="103" t="s">
        <v>285</v>
      </c>
      <c r="C135" s="98"/>
      <c r="D135" s="97"/>
      <c r="E135" s="97"/>
      <c r="F135" s="48"/>
      <c r="G135" s="49">
        <f aca="true" t="shared" si="4" ref="G135:G140">C135+D135</f>
        <v>0</v>
      </c>
    </row>
    <row r="136" spans="1:7" ht="12" customHeight="1">
      <c r="A136" s="218" t="s">
        <v>112</v>
      </c>
      <c r="B136" s="103" t="s">
        <v>286</v>
      </c>
      <c r="C136" s="98"/>
      <c r="D136" s="97"/>
      <c r="E136" s="97"/>
      <c r="F136" s="34"/>
      <c r="G136" s="82">
        <f t="shared" si="4"/>
        <v>0</v>
      </c>
    </row>
    <row r="137" spans="1:7" ht="12" customHeight="1">
      <c r="A137" s="218" t="s">
        <v>114</v>
      </c>
      <c r="B137" s="103" t="s">
        <v>287</v>
      </c>
      <c r="C137" s="98"/>
      <c r="D137" s="97"/>
      <c r="E137" s="97"/>
      <c r="F137" s="34"/>
      <c r="G137" s="82">
        <f t="shared" si="4"/>
        <v>0</v>
      </c>
    </row>
    <row r="138" spans="1:7" ht="12" customHeight="1">
      <c r="A138" s="218" t="s">
        <v>116</v>
      </c>
      <c r="B138" s="103" t="s">
        <v>434</v>
      </c>
      <c r="C138" s="98"/>
      <c r="D138" s="97"/>
      <c r="E138" s="97"/>
      <c r="F138" s="34"/>
      <c r="G138" s="82">
        <f t="shared" si="4"/>
        <v>0</v>
      </c>
    </row>
    <row r="139" spans="1:7" ht="12" customHeight="1">
      <c r="A139" s="218" t="s">
        <v>118</v>
      </c>
      <c r="B139" s="103" t="s">
        <v>289</v>
      </c>
      <c r="C139" s="98"/>
      <c r="D139" s="97"/>
      <c r="E139" s="97"/>
      <c r="F139" s="34"/>
      <c r="G139" s="82">
        <f t="shared" si="4"/>
        <v>0</v>
      </c>
    </row>
    <row r="140" spans="1:7" s="238" customFormat="1" ht="12" customHeight="1" thickBot="1">
      <c r="A140" s="239" t="s">
        <v>120</v>
      </c>
      <c r="B140" s="104" t="s">
        <v>290</v>
      </c>
      <c r="C140" s="98"/>
      <c r="D140" s="97"/>
      <c r="E140" s="97"/>
      <c r="F140" s="52"/>
      <c r="G140" s="53">
        <f t="shared" si="4"/>
        <v>0</v>
      </c>
    </row>
    <row r="141" spans="1:12" ht="12" customHeight="1" thickBot="1">
      <c r="A141" s="70" t="s">
        <v>132</v>
      </c>
      <c r="B141" s="22" t="s">
        <v>435</v>
      </c>
      <c r="C141" s="23">
        <f>+C142+C143+C145+C146+C144</f>
        <v>320719089</v>
      </c>
      <c r="D141" s="102">
        <f>+D142+D143+D145+D146+D144</f>
        <v>1114087</v>
      </c>
      <c r="E141" s="102">
        <f>+E142+E143+E145+E146+E144</f>
        <v>6095961</v>
      </c>
      <c r="F141" s="24">
        <f>+F142+F143+F145+F146+F144</f>
        <v>7495203</v>
      </c>
      <c r="G141" s="23">
        <f>+G142+G143+G145+G146+G144</f>
        <v>335424340</v>
      </c>
      <c r="L141" s="241"/>
    </row>
    <row r="142" spans="1:7" ht="12.75">
      <c r="A142" s="218" t="s">
        <v>134</v>
      </c>
      <c r="B142" s="103" t="s">
        <v>292</v>
      </c>
      <c r="C142" s="98"/>
      <c r="D142" s="97"/>
      <c r="E142" s="97"/>
      <c r="F142" s="293"/>
      <c r="G142" s="82">
        <f>C142+D142+E142</f>
        <v>0</v>
      </c>
    </row>
    <row r="143" spans="1:7" ht="12" customHeight="1">
      <c r="A143" s="218" t="s">
        <v>136</v>
      </c>
      <c r="B143" s="103" t="s">
        <v>293</v>
      </c>
      <c r="C143" s="98">
        <v>15149348</v>
      </c>
      <c r="D143" s="97"/>
      <c r="E143" s="97"/>
      <c r="F143" s="293"/>
      <c r="G143" s="82">
        <f>C143+D143+E143+F143</f>
        <v>15149348</v>
      </c>
    </row>
    <row r="144" spans="1:7" ht="12" customHeight="1">
      <c r="A144" s="218" t="s">
        <v>138</v>
      </c>
      <c r="B144" s="103" t="s">
        <v>436</v>
      </c>
      <c r="C144" s="98">
        <v>305569741</v>
      </c>
      <c r="D144" s="97">
        <v>1114087</v>
      </c>
      <c r="E144" s="97">
        <v>6095961</v>
      </c>
      <c r="F144" s="293">
        <v>7495203</v>
      </c>
      <c r="G144" s="82">
        <f>C144+D144+E144+F144</f>
        <v>320274992</v>
      </c>
    </row>
    <row r="145" spans="1:7" s="238" customFormat="1" ht="12" customHeight="1">
      <c r="A145" s="218" t="s">
        <v>140</v>
      </c>
      <c r="B145" s="103" t="s">
        <v>294</v>
      </c>
      <c r="C145" s="98"/>
      <c r="D145" s="97"/>
      <c r="E145" s="97"/>
      <c r="F145" s="293"/>
      <c r="G145" s="82">
        <f>C145+D145+E145</f>
        <v>0</v>
      </c>
    </row>
    <row r="146" spans="1:7" s="238" customFormat="1" ht="12" customHeight="1" thickBot="1">
      <c r="A146" s="239" t="s">
        <v>142</v>
      </c>
      <c r="B146" s="104" t="s">
        <v>295</v>
      </c>
      <c r="C146" s="98"/>
      <c r="D146" s="97"/>
      <c r="E146" s="97"/>
      <c r="F146" s="293"/>
      <c r="G146" s="82">
        <f>C146+D146+E146</f>
        <v>0</v>
      </c>
    </row>
    <row r="147" spans="1:7" s="238" customFormat="1" ht="12" customHeight="1" thickBot="1">
      <c r="A147" s="70" t="s">
        <v>296</v>
      </c>
      <c r="B147" s="22" t="s">
        <v>297</v>
      </c>
      <c r="C147" s="105">
        <f>+C148+C149+C150+C151+C152</f>
        <v>0</v>
      </c>
      <c r="D147" s="106">
        <f>+D148+D149+D150+D151+D152</f>
        <v>0</v>
      </c>
      <c r="E147" s="106"/>
      <c r="F147" s="303"/>
      <c r="G147" s="105">
        <f>+G148+G149+G150+G151+G152</f>
        <v>0</v>
      </c>
    </row>
    <row r="148" spans="1:7" s="238" customFormat="1" ht="12" customHeight="1">
      <c r="A148" s="218" t="s">
        <v>146</v>
      </c>
      <c r="B148" s="103" t="s">
        <v>298</v>
      </c>
      <c r="C148" s="98"/>
      <c r="D148" s="97"/>
      <c r="E148" s="97"/>
      <c r="F148" s="48"/>
      <c r="G148" s="49">
        <f aca="true" t="shared" si="5" ref="G148:G154">C148+D148</f>
        <v>0</v>
      </c>
    </row>
    <row r="149" spans="1:7" s="238" customFormat="1" ht="12" customHeight="1">
      <c r="A149" s="218" t="s">
        <v>148</v>
      </c>
      <c r="B149" s="103" t="s">
        <v>299</v>
      </c>
      <c r="C149" s="98"/>
      <c r="D149" s="97"/>
      <c r="E149" s="97"/>
      <c r="F149" s="34"/>
      <c r="G149" s="82">
        <f t="shared" si="5"/>
        <v>0</v>
      </c>
    </row>
    <row r="150" spans="1:7" s="238" customFormat="1" ht="12" customHeight="1">
      <c r="A150" s="218" t="s">
        <v>150</v>
      </c>
      <c r="B150" s="103" t="s">
        <v>300</v>
      </c>
      <c r="C150" s="98"/>
      <c r="D150" s="97"/>
      <c r="E150" s="97"/>
      <c r="F150" s="34"/>
      <c r="G150" s="82">
        <f t="shared" si="5"/>
        <v>0</v>
      </c>
    </row>
    <row r="151" spans="1:7" s="238" customFormat="1" ht="12" customHeight="1">
      <c r="A151" s="218" t="s">
        <v>152</v>
      </c>
      <c r="B151" s="103" t="s">
        <v>437</v>
      </c>
      <c r="C151" s="98"/>
      <c r="D151" s="97"/>
      <c r="E151" s="97"/>
      <c r="F151" s="34"/>
      <c r="G151" s="82">
        <f t="shared" si="5"/>
        <v>0</v>
      </c>
    </row>
    <row r="152" spans="1:7" ht="12.75" customHeight="1" thickBot="1">
      <c r="A152" s="239" t="s">
        <v>302</v>
      </c>
      <c r="B152" s="104" t="s">
        <v>303</v>
      </c>
      <c r="C152" s="100"/>
      <c r="D152" s="101"/>
      <c r="E152" s="101"/>
      <c r="F152" s="52"/>
      <c r="G152" s="53">
        <f t="shared" si="5"/>
        <v>0</v>
      </c>
    </row>
    <row r="153" spans="1:7" ht="12.75" customHeight="1" thickBot="1">
      <c r="A153" s="242" t="s">
        <v>154</v>
      </c>
      <c r="B153" s="22" t="s">
        <v>304</v>
      </c>
      <c r="C153" s="105"/>
      <c r="D153" s="108"/>
      <c r="E153" s="108"/>
      <c r="F153" s="299"/>
      <c r="G153" s="105">
        <f t="shared" si="5"/>
        <v>0</v>
      </c>
    </row>
    <row r="154" spans="1:7" ht="12.75" customHeight="1" thickBot="1">
      <c r="A154" s="242" t="s">
        <v>305</v>
      </c>
      <c r="B154" s="22" t="s">
        <v>306</v>
      </c>
      <c r="C154" s="105"/>
      <c r="D154" s="108"/>
      <c r="E154" s="108"/>
      <c r="F154" s="299"/>
      <c r="G154" s="105">
        <f t="shared" si="5"/>
        <v>0</v>
      </c>
    </row>
    <row r="155" spans="1:7" ht="12" customHeight="1" thickBot="1">
      <c r="A155" s="70" t="s">
        <v>307</v>
      </c>
      <c r="B155" s="22" t="s">
        <v>308</v>
      </c>
      <c r="C155" s="110">
        <f>+C130+C134+C141+C147+C153+C154</f>
        <v>320719089</v>
      </c>
      <c r="D155" s="111">
        <f>+D130+D134+D141+D147+D153+D154</f>
        <v>1114087</v>
      </c>
      <c r="E155" s="111">
        <f>+E130+E134+E141+E147+E153+E154</f>
        <v>6095961</v>
      </c>
      <c r="F155" s="301">
        <f>+F130+F134+F141+F147+F153+F154</f>
        <v>7495203</v>
      </c>
      <c r="G155" s="110">
        <f>+G130+G134+G141+G147+G153+G154</f>
        <v>335424340</v>
      </c>
    </row>
    <row r="156" spans="1:7" ht="15" customHeight="1" thickBot="1">
      <c r="A156" s="243" t="s">
        <v>309</v>
      </c>
      <c r="B156" s="115" t="s">
        <v>310</v>
      </c>
      <c r="C156" s="110">
        <f>+C129+C155</f>
        <v>568102871</v>
      </c>
      <c r="D156" s="111">
        <f>+D129+D155</f>
        <v>539049400</v>
      </c>
      <c r="E156" s="111">
        <f>+E129+E155</f>
        <v>108925731</v>
      </c>
      <c r="F156" s="301">
        <f>+F129+F155</f>
        <v>9672060</v>
      </c>
      <c r="G156" s="110">
        <f>+G129+G155</f>
        <v>1225750062</v>
      </c>
    </row>
    <row r="157" spans="4:7" ht="13.5" thickBot="1">
      <c r="D157" s="194"/>
      <c r="E157" s="194"/>
      <c r="F157" s="194"/>
      <c r="G157" s="194"/>
    </row>
    <row r="158" spans="1:7" ht="15" customHeight="1">
      <c r="A158" s="244" t="s">
        <v>438</v>
      </c>
      <c r="B158" s="345"/>
      <c r="C158" s="246">
        <v>4</v>
      </c>
      <c r="D158" s="246"/>
      <c r="E158" s="246"/>
      <c r="F158" s="246"/>
      <c r="G158" s="332">
        <f>C158+D158</f>
        <v>4</v>
      </c>
    </row>
    <row r="159" spans="1:7" ht="14.25" customHeight="1">
      <c r="A159" s="244" t="s">
        <v>439</v>
      </c>
      <c r="B159" s="345"/>
      <c r="C159" s="246">
        <v>47</v>
      </c>
      <c r="D159" s="246">
        <v>241</v>
      </c>
      <c r="E159" s="246"/>
      <c r="F159" s="246"/>
      <c r="G159" s="332">
        <f>C159+D159</f>
        <v>288</v>
      </c>
    </row>
  </sheetData>
  <sheetProtection selectLockedCells="1" selectUnlockedCells="1"/>
  <mergeCells count="4">
    <mergeCell ref="B3:D3"/>
    <mergeCell ref="B4:D4"/>
    <mergeCell ref="A8:G8"/>
    <mergeCell ref="A93:G93"/>
  </mergeCells>
  <printOptions horizontalCentered="1"/>
  <pageMargins left="0.25" right="0.25" top="0.75" bottom="0.75" header="0.3" footer="0.3"/>
  <pageSetup horizontalDpi="300" verticalDpi="300" orientation="portrait" paperSize="9" scale="73" r:id="rId1"/>
  <rowBreaks count="2" manualBreakCount="2">
    <brk id="7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asPc4</dc:creator>
  <cp:keywords/>
  <dc:description/>
  <cp:lastModifiedBy>asPc6</cp:lastModifiedBy>
  <cp:lastPrinted>2017-11-09T09:47:53Z</cp:lastPrinted>
  <dcterms:created xsi:type="dcterms:W3CDTF">2017-11-20T09:29:03Z</dcterms:created>
  <dcterms:modified xsi:type="dcterms:W3CDTF">2017-12-11T08:00:14Z</dcterms:modified>
  <cp:category/>
  <cp:version/>
  <cp:contentType/>
  <cp:contentStatus/>
</cp:coreProperties>
</file>