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7\"/>
    </mc:Choice>
  </mc:AlternateContent>
  <bookViews>
    <workbookView xWindow="0" yWindow="0" windowWidth="19200" windowHeight="10695" tabRatio="878" firstSheet="12" activeTab="26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1. sz. mell." sheetId="112" r:id="rId24"/>
    <sheet name="12. sz. mell." sheetId="113" r:id="rId25"/>
    <sheet name="13. sz. mell." sheetId="114" r:id="rId26"/>
    <sheet name="14. sz. mell" sheetId="115" r:id="rId27"/>
    <sheet name="13.sz.mell" sheetId="89" state="hidden" r:id="rId28"/>
    <sheet name="2. sz tájékoztató t" sheetId="66" state="hidden" r:id="rId29"/>
    <sheet name="1a sz tájékoztató t." sheetId="106" state="hidden" r:id="rId30"/>
    <sheet name="1b. sz tájékoztató t." sheetId="105" state="hidden" r:id="rId31"/>
    <sheet name="1.sz tájékoztató t." sheetId="24" state="hidden" r:id="rId32"/>
    <sheet name="2.sz tájékoztató t." sheetId="104" state="hidden" r:id="rId33"/>
    <sheet name="3. sz tájékoztató t." sheetId="88" state="hidden" r:id="rId34"/>
    <sheet name="3.sz tájékoztató t." sheetId="70" state="hidden" r:id="rId35"/>
    <sheet name="4.sz tájékoztató t." sheetId="109" state="hidden" r:id="rId36"/>
    <sheet name="5.sz tájékoztató t." sheetId="2" state="hidden" r:id="rId37"/>
  </sheets>
  <definedNames>
    <definedName name="adat">'14. sz. mell'!$A$6:$AE$24</definedName>
    <definedName name="_xlnm.Print_Titles" localSheetId="22">'10. sz. mell.'!$1:$6</definedName>
    <definedName name="_xlnm.Print_Titles" localSheetId="26">'14. sz. mell'!$2:$5</definedName>
    <definedName name="_xlnm.Print_Titles" localSheetId="29">'1a sz tájékoztató t.'!$1:$5</definedName>
    <definedName name="_xlnm.Print_Titles" localSheetId="30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melléklet'!$A$1:$D$35</definedName>
    <definedName name="_xlnm.Print_Area" localSheetId="3">'1.1.sz.mell.'!$A$1:$F$145</definedName>
    <definedName name="_xlnm.Print_Area" localSheetId="4">'1.2.sz.mell. _köt'!$A$1:$F$130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31">'1.sz tájékoztató t.'!$A$1:$O$28</definedName>
    <definedName name="_xlnm.Print_Area" localSheetId="23">'11. sz. mell.'!$A$1:$E$264</definedName>
    <definedName name="_xlnm.Print_Area" localSheetId="24">'12. sz. mell.'!$A$1:$F$265</definedName>
    <definedName name="_xlnm.Print_Area" localSheetId="25">'13. sz. mell.'!$A$1:$E$264</definedName>
    <definedName name="_xlnm.Print_Area" localSheetId="29">'1a sz tájékoztató t.'!$A$1:$Q$109</definedName>
    <definedName name="_xlnm.Print_Area" localSheetId="30">'1b. sz tájékoztató t.'!$A$1:$Q$150</definedName>
    <definedName name="_xlnm.Print_Area" localSheetId="7">'2.1.sz.mell  '!$A$1:$L$33</definedName>
    <definedName name="_xlnm.Print_Area" localSheetId="8">'2.2.sz.mell  '!$A$1:$L$36</definedName>
    <definedName name="_xlnm.Print_Area" localSheetId="32">'2.sz tájékoztató t.'!$A$1:$F$46</definedName>
    <definedName name="_xlnm.Print_Area" localSheetId="33">'3. sz tájékoztató t.'!$A$1:$D$37</definedName>
    <definedName name="_xlnm.Print_Area" localSheetId="12">'5.sz.mell.'!$A$1:$I$32</definedName>
    <definedName name="_xlnm.Print_Area" localSheetId="13">'6.sz.mell.'!$A$1:$J$33</definedName>
    <definedName name="_xlnm.Print_Area" localSheetId="14">'7. sz. mell.'!$A$1:$D$24</definedName>
    <definedName name="_xlnm.Print_Area" localSheetId="15">'8. sz. mell'!$A$1:$G$104</definedName>
    <definedName name="_xlnm.Print_Area" localSheetId="21">'9. sz. mell.'!$A$1:$G$49</definedName>
    <definedName name="_xlnm.Print_Area">'11. sz. mell.'!$A$1:$AC$62</definedName>
  </definedNames>
  <calcPr calcId="152511"/>
</workbook>
</file>

<file path=xl/calcChain.xml><?xml version="1.0" encoding="utf-8"?>
<calcChain xmlns="http://schemas.openxmlformats.org/spreadsheetml/2006/main">
  <c r="D263" i="114" l="1"/>
  <c r="D262" i="114"/>
  <c r="D261" i="114"/>
  <c r="D260" i="114"/>
  <c r="D259" i="114"/>
  <c r="D258" i="114"/>
  <c r="D257" i="114"/>
  <c r="D256" i="114"/>
  <c r="D255" i="114"/>
  <c r="D254" i="114"/>
  <c r="D253" i="114"/>
  <c r="D252" i="114"/>
  <c r="D251" i="114"/>
  <c r="D250" i="114"/>
  <c r="D249" i="114"/>
  <c r="D248" i="114"/>
  <c r="D247" i="114"/>
  <c r="D246" i="114"/>
  <c r="D245" i="114"/>
  <c r="D244" i="114"/>
  <c r="D243" i="114"/>
  <c r="D242" i="114"/>
  <c r="D241" i="114"/>
  <c r="D240" i="114"/>
  <c r="D239" i="114"/>
  <c r="D238" i="114"/>
  <c r="D237" i="114"/>
  <c r="D236" i="114"/>
  <c r="D235" i="114"/>
  <c r="D234" i="114"/>
  <c r="D233" i="114"/>
  <c r="D232" i="114"/>
  <c r="D231" i="114"/>
  <c r="D230" i="114"/>
  <c r="D229" i="114"/>
  <c r="D228" i="114"/>
  <c r="D227" i="114"/>
  <c r="D226" i="114"/>
  <c r="D225" i="114"/>
  <c r="D224" i="114"/>
  <c r="D223" i="114"/>
  <c r="D222" i="114"/>
  <c r="D221" i="114"/>
  <c r="D220" i="114"/>
  <c r="D219" i="114"/>
  <c r="D218" i="114"/>
  <c r="D217" i="114"/>
  <c r="D216" i="114"/>
  <c r="D215" i="114"/>
  <c r="D214" i="114"/>
  <c r="D213" i="114"/>
  <c r="D212" i="114"/>
  <c r="D211" i="114"/>
  <c r="D210" i="114"/>
  <c r="D209" i="114"/>
  <c r="D208" i="114"/>
  <c r="D207" i="114"/>
  <c r="D206" i="114"/>
  <c r="D205" i="114"/>
  <c r="D204" i="114"/>
  <c r="D203" i="114"/>
  <c r="D202" i="114"/>
  <c r="D201" i="114"/>
  <c r="D200" i="114"/>
  <c r="D199" i="114"/>
  <c r="D198" i="114"/>
  <c r="D197" i="114"/>
  <c r="D196" i="114"/>
  <c r="D195" i="114"/>
  <c r="D194" i="114"/>
  <c r="D193" i="114"/>
  <c r="D192" i="114"/>
  <c r="D191" i="114"/>
  <c r="D190" i="114"/>
  <c r="D189" i="114"/>
  <c r="D188" i="114"/>
  <c r="D187" i="114"/>
  <c r="D186" i="114"/>
  <c r="D185" i="114"/>
  <c r="D184" i="114"/>
  <c r="D183" i="114"/>
  <c r="D182" i="114"/>
  <c r="D181" i="114"/>
  <c r="D180" i="114"/>
  <c r="D179" i="114"/>
  <c r="D178" i="114"/>
  <c r="D177" i="114"/>
  <c r="D176" i="114"/>
  <c r="D175" i="114"/>
  <c r="D174" i="114"/>
  <c r="D173" i="114"/>
  <c r="D172" i="114"/>
  <c r="D171" i="114"/>
  <c r="D170" i="114"/>
  <c r="D169" i="114"/>
  <c r="D168" i="114"/>
  <c r="D167" i="114"/>
  <c r="D166" i="114"/>
  <c r="D165" i="114"/>
  <c r="D164" i="114"/>
  <c r="D163" i="114"/>
  <c r="D162" i="114"/>
  <c r="D161" i="114"/>
  <c r="D160" i="114"/>
  <c r="D159" i="114"/>
  <c r="D158" i="114"/>
  <c r="D157" i="114"/>
  <c r="D156" i="114"/>
  <c r="D155" i="114"/>
  <c r="D154" i="114"/>
  <c r="D153" i="114"/>
  <c r="D152" i="114"/>
  <c r="D151" i="114"/>
  <c r="D150" i="114"/>
  <c r="D149" i="114"/>
  <c r="D148" i="114"/>
  <c r="D147" i="114"/>
  <c r="D146" i="114"/>
  <c r="D145" i="114"/>
  <c r="D144" i="114"/>
  <c r="D143" i="114"/>
  <c r="D142" i="114"/>
  <c r="D141" i="114"/>
  <c r="D140" i="114"/>
  <c r="D139" i="114"/>
  <c r="D138" i="114"/>
  <c r="D137" i="114"/>
  <c r="D136" i="114"/>
  <c r="D135" i="114"/>
  <c r="D134" i="114"/>
  <c r="D133" i="114"/>
  <c r="D132" i="114"/>
  <c r="D131" i="114"/>
  <c r="D130" i="114"/>
  <c r="D129" i="114"/>
  <c r="D128" i="114"/>
  <c r="D127" i="114"/>
  <c r="D126" i="114"/>
  <c r="D125" i="114"/>
  <c r="D124" i="114"/>
  <c r="D123" i="114"/>
  <c r="D122" i="114"/>
  <c r="D121" i="114"/>
  <c r="D120" i="114"/>
  <c r="D119" i="114"/>
  <c r="D118" i="114"/>
  <c r="D117" i="114"/>
  <c r="D116" i="114"/>
  <c r="D115" i="114"/>
  <c r="D114" i="114"/>
  <c r="D113" i="114"/>
  <c r="D111" i="114"/>
  <c r="D110" i="114"/>
  <c r="D109" i="114"/>
  <c r="D108" i="114"/>
  <c r="D107" i="114"/>
  <c r="D106" i="114"/>
  <c r="D105" i="114"/>
  <c r="D104" i="114"/>
  <c r="D103" i="114"/>
  <c r="D102" i="114"/>
  <c r="D101" i="114"/>
  <c r="D100" i="114"/>
  <c r="D99" i="114"/>
  <c r="D98" i="114"/>
  <c r="D97" i="114"/>
  <c r="D96" i="114"/>
  <c r="D95" i="114"/>
  <c r="D94" i="114"/>
  <c r="D93" i="114"/>
  <c r="D92" i="114"/>
  <c r="D91" i="114"/>
  <c r="D90" i="114"/>
  <c r="D89" i="114"/>
  <c r="D88" i="114"/>
  <c r="D87" i="114"/>
  <c r="D86" i="114"/>
  <c r="D85" i="114"/>
  <c r="D84" i="114"/>
  <c r="D83" i="114"/>
  <c r="D82" i="114"/>
  <c r="D81" i="114"/>
  <c r="D80" i="114"/>
  <c r="D79" i="114"/>
  <c r="D78" i="114"/>
  <c r="D77" i="114"/>
  <c r="D76" i="114"/>
  <c r="D75" i="114"/>
  <c r="D74" i="114"/>
  <c r="D73" i="114"/>
  <c r="D72" i="114"/>
  <c r="D71" i="114"/>
  <c r="D70" i="114"/>
  <c r="D69" i="114"/>
  <c r="D68" i="114"/>
  <c r="D67" i="114"/>
  <c r="D66" i="114"/>
  <c r="D65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11" i="114"/>
  <c r="D10" i="114"/>
  <c r="D9" i="114"/>
  <c r="D8" i="114"/>
  <c r="D7" i="114"/>
  <c r="D6" i="114"/>
  <c r="D54" i="113" l="1"/>
  <c r="D55" i="113"/>
  <c r="D56" i="113"/>
  <c r="D57" i="113"/>
  <c r="D58" i="113"/>
  <c r="D59" i="113"/>
  <c r="D60" i="113"/>
  <c r="D61" i="113"/>
  <c r="D62" i="113"/>
  <c r="D63" i="113"/>
  <c r="D64" i="113"/>
  <c r="D65" i="113"/>
  <c r="D66" i="113"/>
  <c r="D67" i="113"/>
  <c r="D68" i="113"/>
  <c r="D69" i="113"/>
  <c r="D70" i="113"/>
  <c r="D71" i="113"/>
  <c r="D72" i="113"/>
  <c r="D73" i="113"/>
  <c r="D74" i="113"/>
  <c r="D75" i="113"/>
  <c r="D76" i="113"/>
  <c r="D77" i="113"/>
  <c r="D78" i="113"/>
  <c r="D79" i="113"/>
  <c r="D80" i="113"/>
  <c r="D81" i="113"/>
  <c r="D82" i="113"/>
  <c r="D83" i="113"/>
  <c r="D84" i="113"/>
  <c r="D85" i="113"/>
  <c r="D86" i="113"/>
  <c r="D87" i="113"/>
  <c r="D88" i="113"/>
  <c r="D89" i="113"/>
  <c r="D90" i="113"/>
  <c r="D91" i="113"/>
  <c r="D92" i="113"/>
  <c r="D93" i="113"/>
  <c r="D94" i="113"/>
  <c r="D95" i="113"/>
  <c r="D96" i="113"/>
  <c r="D97" i="113"/>
  <c r="D98" i="113"/>
  <c r="D99" i="113"/>
  <c r="D100" i="113"/>
  <c r="D101" i="113"/>
  <c r="D102" i="113"/>
  <c r="D103" i="113"/>
  <c r="D104" i="113"/>
  <c r="D105" i="113"/>
  <c r="D106" i="113"/>
  <c r="D107" i="113"/>
  <c r="D108" i="113"/>
  <c r="D109" i="113"/>
  <c r="D110" i="113"/>
  <c r="D111" i="113"/>
  <c r="D112" i="113"/>
  <c r="D113" i="113"/>
  <c r="D114" i="113"/>
  <c r="D115" i="113"/>
  <c r="D116" i="113"/>
  <c r="D117" i="113"/>
  <c r="D118" i="113"/>
  <c r="D119" i="113"/>
  <c r="D120" i="113"/>
  <c r="D121" i="113"/>
  <c r="D122" i="113"/>
  <c r="D123" i="113"/>
  <c r="D124" i="113"/>
  <c r="D125" i="113"/>
  <c r="D126" i="113"/>
  <c r="D127" i="113"/>
  <c r="D128" i="113"/>
  <c r="D129" i="113"/>
  <c r="D130" i="113"/>
  <c r="D131" i="113"/>
  <c r="D132" i="113"/>
  <c r="D133" i="113"/>
  <c r="D134" i="113"/>
  <c r="D135" i="113"/>
  <c r="D136" i="113"/>
  <c r="D137" i="113"/>
  <c r="D138" i="113"/>
  <c r="D139" i="113"/>
  <c r="D140" i="113"/>
  <c r="D141" i="113"/>
  <c r="D142" i="113"/>
  <c r="D143" i="113"/>
  <c r="D144" i="113"/>
  <c r="D145" i="113"/>
  <c r="D146" i="113"/>
  <c r="D147" i="113"/>
  <c r="D148" i="113"/>
  <c r="D149" i="113"/>
  <c r="D150" i="113"/>
  <c r="D151" i="113"/>
  <c r="D152" i="113"/>
  <c r="D153" i="113"/>
  <c r="D154" i="113"/>
  <c r="D155" i="113"/>
  <c r="D156" i="113"/>
  <c r="D157" i="113"/>
  <c r="D158" i="113"/>
  <c r="D159" i="113"/>
  <c r="D160" i="113"/>
  <c r="D161" i="113"/>
  <c r="D162" i="113"/>
  <c r="D163" i="113"/>
  <c r="D164" i="113"/>
  <c r="D165" i="113"/>
  <c r="D166" i="113"/>
  <c r="D167" i="113"/>
  <c r="D168" i="113"/>
  <c r="D169" i="113"/>
  <c r="D170" i="113"/>
  <c r="D171" i="113"/>
  <c r="D172" i="113"/>
  <c r="D173" i="113"/>
  <c r="D174" i="113"/>
  <c r="D175" i="113"/>
  <c r="D176" i="113"/>
  <c r="D177" i="113"/>
  <c r="D178" i="113"/>
  <c r="D179" i="113"/>
  <c r="D180" i="113"/>
  <c r="D181" i="113"/>
  <c r="D182" i="113"/>
  <c r="D183" i="113"/>
  <c r="D184" i="113"/>
  <c r="D185" i="113"/>
  <c r="D186" i="113"/>
  <c r="D187" i="113"/>
  <c r="D188" i="113"/>
  <c r="D189" i="113"/>
  <c r="D190" i="113"/>
  <c r="D191" i="113"/>
  <c r="D192" i="113"/>
  <c r="D193" i="113"/>
  <c r="D194" i="113"/>
  <c r="D195" i="113"/>
  <c r="D196" i="113"/>
  <c r="D197" i="113"/>
  <c r="D198" i="113"/>
  <c r="D199" i="113"/>
  <c r="D200" i="113"/>
  <c r="D201" i="113"/>
  <c r="D202" i="113"/>
  <c r="D203" i="113"/>
  <c r="D204" i="113"/>
  <c r="D205" i="113"/>
  <c r="D206" i="113"/>
  <c r="D207" i="113"/>
  <c r="D208" i="113"/>
  <c r="D209" i="113"/>
  <c r="D210" i="113"/>
  <c r="D211" i="113"/>
  <c r="D212" i="113"/>
  <c r="D213" i="113"/>
  <c r="D214" i="113"/>
  <c r="D215" i="113"/>
  <c r="D216" i="113"/>
  <c r="D217" i="113"/>
  <c r="D218" i="113"/>
  <c r="D219" i="113"/>
  <c r="D220" i="113"/>
  <c r="D221" i="113"/>
  <c r="D222" i="113"/>
  <c r="D223" i="113"/>
  <c r="D224" i="113"/>
  <c r="D225" i="113"/>
  <c r="D226" i="113"/>
  <c r="D227" i="113"/>
  <c r="D228" i="113"/>
  <c r="D229" i="113"/>
  <c r="D230" i="113"/>
  <c r="D231" i="113"/>
  <c r="D232" i="113"/>
  <c r="D233" i="113"/>
  <c r="D234" i="113"/>
  <c r="D235" i="113"/>
  <c r="D236" i="113"/>
  <c r="D237" i="113"/>
  <c r="D238" i="113"/>
  <c r="D239" i="113"/>
  <c r="D240" i="113"/>
  <c r="D241" i="113"/>
  <c r="D242" i="113"/>
  <c r="D243" i="113"/>
  <c r="D244" i="113"/>
  <c r="D245" i="113"/>
  <c r="D246" i="113"/>
  <c r="D247" i="113"/>
  <c r="D248" i="113"/>
  <c r="D249" i="113"/>
  <c r="D250" i="113"/>
  <c r="D251" i="113"/>
  <c r="D252" i="113"/>
  <c r="D253" i="113"/>
  <c r="D254" i="113"/>
  <c r="D255" i="113"/>
  <c r="D256" i="113"/>
  <c r="D257" i="113"/>
  <c r="D258" i="113"/>
  <c r="D259" i="113"/>
  <c r="D260" i="113"/>
  <c r="D261" i="113"/>
  <c r="D262" i="113"/>
  <c r="D263" i="113"/>
  <c r="D53" i="113"/>
  <c r="D54" i="112"/>
  <c r="D55" i="112"/>
  <c r="D56" i="112"/>
  <c r="D57" i="112"/>
  <c r="D58" i="112"/>
  <c r="D59" i="112"/>
  <c r="D60" i="112"/>
  <c r="D61" i="112"/>
  <c r="D62" i="112"/>
  <c r="D63" i="112"/>
  <c r="D64" i="112"/>
  <c r="D65" i="112"/>
  <c r="D66" i="112"/>
  <c r="D67" i="112"/>
  <c r="D68" i="112"/>
  <c r="D69" i="112"/>
  <c r="D70" i="112"/>
  <c r="D71" i="112"/>
  <c r="D72" i="112"/>
  <c r="D73" i="112"/>
  <c r="D74" i="112"/>
  <c r="D75" i="112"/>
  <c r="D76" i="112"/>
  <c r="D77" i="112"/>
  <c r="D78" i="112"/>
  <c r="D79" i="112"/>
  <c r="D80" i="112"/>
  <c r="D81" i="112"/>
  <c r="D82" i="112"/>
  <c r="D83" i="112"/>
  <c r="D84" i="112"/>
  <c r="D85" i="112"/>
  <c r="D86" i="112"/>
  <c r="D87" i="112"/>
  <c r="D88" i="112"/>
  <c r="D89" i="112"/>
  <c r="D90" i="112"/>
  <c r="D91" i="112"/>
  <c r="D92" i="112"/>
  <c r="D93" i="112"/>
  <c r="D94" i="112"/>
  <c r="D95" i="112"/>
  <c r="D96" i="112"/>
  <c r="D97" i="112"/>
  <c r="D98" i="112"/>
  <c r="D99" i="112"/>
  <c r="D100" i="112"/>
  <c r="D101" i="112"/>
  <c r="D102" i="112"/>
  <c r="D103" i="112"/>
  <c r="D104" i="112"/>
  <c r="D105" i="112"/>
  <c r="D106" i="112"/>
  <c r="D107" i="112"/>
  <c r="D108" i="112"/>
  <c r="D109" i="112"/>
  <c r="D110" i="112"/>
  <c r="D111" i="112"/>
  <c r="D112" i="112"/>
  <c r="D113" i="112"/>
  <c r="D114" i="112"/>
  <c r="D115" i="112"/>
  <c r="D116" i="112"/>
  <c r="D117" i="112"/>
  <c r="D118" i="112"/>
  <c r="D119" i="112"/>
  <c r="D120" i="112"/>
  <c r="D121" i="112"/>
  <c r="D122" i="112"/>
  <c r="D123" i="112"/>
  <c r="D124" i="112"/>
  <c r="D125" i="112"/>
  <c r="D126" i="112"/>
  <c r="D127" i="112"/>
  <c r="D128" i="112"/>
  <c r="D129" i="112"/>
  <c r="D130" i="112"/>
  <c r="D131" i="112"/>
  <c r="D132" i="112"/>
  <c r="D133" i="112"/>
  <c r="D134" i="112"/>
  <c r="D135" i="112"/>
  <c r="D136" i="112"/>
  <c r="D137" i="112"/>
  <c r="D138" i="112"/>
  <c r="D139" i="112"/>
  <c r="D140" i="112"/>
  <c r="D141" i="112"/>
  <c r="D142" i="112"/>
  <c r="D143" i="112"/>
  <c r="D144" i="112"/>
  <c r="D145" i="112"/>
  <c r="D146" i="112"/>
  <c r="D147" i="112"/>
  <c r="D148" i="112"/>
  <c r="D149" i="112"/>
  <c r="D150" i="112"/>
  <c r="D151" i="112"/>
  <c r="D152" i="112"/>
  <c r="D153" i="112"/>
  <c r="D154" i="112"/>
  <c r="D155" i="112"/>
  <c r="D156" i="112"/>
  <c r="D157" i="112"/>
  <c r="D158" i="112"/>
  <c r="D159" i="112"/>
  <c r="D160" i="112"/>
  <c r="D161" i="112"/>
  <c r="D162" i="112"/>
  <c r="D163" i="112"/>
  <c r="D164" i="112"/>
  <c r="D165" i="112"/>
  <c r="D166" i="112"/>
  <c r="D167" i="112"/>
  <c r="D168" i="112"/>
  <c r="D169" i="112"/>
  <c r="D170" i="112"/>
  <c r="D171" i="112"/>
  <c r="D172" i="112"/>
  <c r="D173" i="112"/>
  <c r="D174" i="112"/>
  <c r="D175" i="112"/>
  <c r="D176" i="112"/>
  <c r="D177" i="112"/>
  <c r="D178" i="112"/>
  <c r="D179" i="112"/>
  <c r="D180" i="112"/>
  <c r="D181" i="112"/>
  <c r="D182" i="112"/>
  <c r="D183" i="112"/>
  <c r="D184" i="112"/>
  <c r="D185" i="112"/>
  <c r="D186" i="112"/>
  <c r="D187" i="112"/>
  <c r="D188" i="112"/>
  <c r="D189" i="112"/>
  <c r="D190" i="112"/>
  <c r="D191" i="112"/>
  <c r="D192" i="112"/>
  <c r="D193" i="112"/>
  <c r="D194" i="112"/>
  <c r="D195" i="112"/>
  <c r="D196" i="112"/>
  <c r="D197" i="112"/>
  <c r="D198" i="112"/>
  <c r="D199" i="112"/>
  <c r="D200" i="112"/>
  <c r="D201" i="112"/>
  <c r="D202" i="112"/>
  <c r="D203" i="112"/>
  <c r="D204" i="112"/>
  <c r="D205" i="112"/>
  <c r="D206" i="112"/>
  <c r="D207" i="112"/>
  <c r="D208" i="112"/>
  <c r="D209" i="112"/>
  <c r="D210" i="112"/>
  <c r="D211" i="112"/>
  <c r="D212" i="112"/>
  <c r="D213" i="112"/>
  <c r="D214" i="112"/>
  <c r="D215" i="112"/>
  <c r="D216" i="112"/>
  <c r="D217" i="112"/>
  <c r="D218" i="112"/>
  <c r="D219" i="112"/>
  <c r="D220" i="112"/>
  <c r="D221" i="112"/>
  <c r="D222" i="112"/>
  <c r="D223" i="112"/>
  <c r="D224" i="112"/>
  <c r="D225" i="112"/>
  <c r="D226" i="112"/>
  <c r="D227" i="112"/>
  <c r="D228" i="112"/>
  <c r="D229" i="112"/>
  <c r="D230" i="112"/>
  <c r="D231" i="112"/>
  <c r="D232" i="112"/>
  <c r="D233" i="112"/>
  <c r="D234" i="112"/>
  <c r="D235" i="112"/>
  <c r="D236" i="112"/>
  <c r="D237" i="112"/>
  <c r="D238" i="112"/>
  <c r="D239" i="112"/>
  <c r="D240" i="112"/>
  <c r="D241" i="112"/>
  <c r="D242" i="112"/>
  <c r="D243" i="112"/>
  <c r="D244" i="112"/>
  <c r="D245" i="112"/>
  <c r="D246" i="112"/>
  <c r="D247" i="112"/>
  <c r="D248" i="112"/>
  <c r="D249" i="112"/>
  <c r="D250" i="112"/>
  <c r="D251" i="112"/>
  <c r="D252" i="112"/>
  <c r="D253" i="112"/>
  <c r="D254" i="112"/>
  <c r="D255" i="112"/>
  <c r="D256" i="112"/>
  <c r="D257" i="112"/>
  <c r="D258" i="112"/>
  <c r="D259" i="112"/>
  <c r="D260" i="112"/>
  <c r="D261" i="112"/>
  <c r="D262" i="112"/>
  <c r="D263" i="112"/>
  <c r="D53" i="112"/>
  <c r="G32" i="103"/>
  <c r="G66" i="3" l="1"/>
  <c r="G67" i="3"/>
  <c r="G68" i="3"/>
  <c r="G69" i="3"/>
  <c r="G70" i="3"/>
  <c r="G73" i="3"/>
  <c r="G74" i="3"/>
  <c r="G75" i="3"/>
  <c r="G76" i="3"/>
  <c r="G79" i="3"/>
  <c r="G80" i="3"/>
  <c r="G81" i="3"/>
  <c r="G82" i="3"/>
  <c r="G91" i="3"/>
  <c r="G92" i="3"/>
  <c r="G93" i="3"/>
  <c r="G95" i="3"/>
  <c r="G96" i="3"/>
  <c r="G97" i="3"/>
  <c r="G98" i="3"/>
  <c r="G101" i="3"/>
  <c r="G65" i="3"/>
  <c r="G9" i="3"/>
  <c r="G10" i="3"/>
  <c r="G12" i="3"/>
  <c r="G13" i="3"/>
  <c r="G14" i="3"/>
  <c r="G15" i="3"/>
  <c r="G16" i="3"/>
  <c r="G17" i="3"/>
  <c r="G18" i="3"/>
  <c r="G21" i="3"/>
  <c r="G23" i="3"/>
  <c r="G24" i="3"/>
  <c r="G25" i="3"/>
  <c r="G27" i="3"/>
  <c r="G31" i="3"/>
  <c r="G33" i="3"/>
  <c r="G34" i="3"/>
  <c r="G35" i="3"/>
  <c r="G39" i="3"/>
  <c r="G46" i="3"/>
  <c r="G47" i="3"/>
  <c r="G48" i="3"/>
  <c r="G49" i="3"/>
  <c r="G50" i="3"/>
  <c r="G51" i="3"/>
  <c r="G54" i="3"/>
  <c r="G55" i="3"/>
  <c r="G56" i="3"/>
  <c r="G60" i="3"/>
  <c r="G8" i="3"/>
  <c r="F34" i="61"/>
  <c r="K7" i="61"/>
  <c r="K16" i="61"/>
  <c r="K18" i="61"/>
  <c r="K32" i="61"/>
  <c r="K34" i="61"/>
  <c r="K6" i="61"/>
  <c r="F7" i="61"/>
  <c r="F10" i="61"/>
  <c r="F15" i="61"/>
  <c r="F18" i="61"/>
  <c r="F19" i="61"/>
  <c r="F20" i="61"/>
  <c r="F31" i="61"/>
  <c r="F32" i="61"/>
  <c r="F6" i="61"/>
  <c r="J33" i="73"/>
  <c r="I33" i="73"/>
  <c r="H33" i="73"/>
  <c r="J32" i="73"/>
  <c r="I32" i="73"/>
  <c r="H32" i="73"/>
  <c r="F33" i="73"/>
  <c r="E33" i="73"/>
  <c r="F32" i="73"/>
  <c r="E32" i="73"/>
  <c r="K7" i="73"/>
  <c r="K8" i="73"/>
  <c r="K9" i="73"/>
  <c r="K10" i="73"/>
  <c r="K11" i="73"/>
  <c r="K18" i="73"/>
  <c r="K33" i="73" s="1"/>
  <c r="K26" i="73"/>
  <c r="K27" i="73"/>
  <c r="K31" i="73"/>
  <c r="K6" i="73"/>
  <c r="F7" i="73"/>
  <c r="F8" i="73"/>
  <c r="F9" i="73"/>
  <c r="F10" i="73"/>
  <c r="F12" i="73"/>
  <c r="F18" i="73"/>
  <c r="F19" i="73"/>
  <c r="F20" i="73"/>
  <c r="F27" i="73"/>
  <c r="F28" i="73"/>
  <c r="F31" i="73"/>
  <c r="F6" i="73"/>
  <c r="E31" i="73"/>
  <c r="E30" i="73"/>
  <c r="E9" i="73"/>
  <c r="J34" i="61"/>
  <c r="J32" i="61"/>
  <c r="J18" i="61"/>
  <c r="J7" i="61"/>
  <c r="J6" i="61"/>
  <c r="E34" i="61"/>
  <c r="E32" i="61"/>
  <c r="E31" i="61"/>
  <c r="E18" i="61"/>
  <c r="E15" i="61"/>
  <c r="E10" i="61"/>
  <c r="E7" i="61"/>
  <c r="E6" i="61"/>
  <c r="J26" i="73"/>
  <c r="J27" i="73" s="1"/>
  <c r="J10" i="73"/>
  <c r="J9" i="73"/>
  <c r="J8" i="73"/>
  <c r="J7" i="73"/>
  <c r="J6" i="73"/>
  <c r="J18" i="73" s="1"/>
  <c r="J28" i="73" s="1"/>
  <c r="J31" i="73" s="1"/>
  <c r="E27" i="73"/>
  <c r="E12" i="73"/>
  <c r="E10" i="73"/>
  <c r="E8" i="73"/>
  <c r="E7" i="73"/>
  <c r="E18" i="73" s="1"/>
  <c r="E6" i="73"/>
  <c r="F75" i="91"/>
  <c r="F76" i="91"/>
  <c r="F77" i="91"/>
  <c r="F78" i="91"/>
  <c r="F79" i="91"/>
  <c r="F82" i="91"/>
  <c r="F83" i="91"/>
  <c r="F85" i="91"/>
  <c r="F87" i="91"/>
  <c r="F88" i="91"/>
  <c r="F89" i="91"/>
  <c r="F90" i="91"/>
  <c r="F91" i="91"/>
  <c r="F100" i="91"/>
  <c r="F101" i="91"/>
  <c r="F102" i="91"/>
  <c r="F104" i="91"/>
  <c r="F105" i="91"/>
  <c r="F106" i="91"/>
  <c r="F113" i="91"/>
  <c r="F123" i="91"/>
  <c r="F125" i="91"/>
  <c r="F74" i="91"/>
  <c r="F6" i="91"/>
  <c r="F7" i="91"/>
  <c r="F9" i="91"/>
  <c r="F10" i="91"/>
  <c r="F11" i="91"/>
  <c r="F12" i="91"/>
  <c r="F13" i="91"/>
  <c r="F14" i="91"/>
  <c r="F15" i="91"/>
  <c r="F17" i="91"/>
  <c r="F18" i="91"/>
  <c r="F20" i="91"/>
  <c r="F21" i="91"/>
  <c r="F22" i="91"/>
  <c r="F24" i="91"/>
  <c r="F28" i="91"/>
  <c r="F30" i="91"/>
  <c r="F31" i="91"/>
  <c r="F32" i="91"/>
  <c r="F36" i="91"/>
  <c r="F43" i="91"/>
  <c r="F44" i="91"/>
  <c r="F45" i="91"/>
  <c r="F46" i="91"/>
  <c r="F47" i="91"/>
  <c r="F48" i="91"/>
  <c r="F51" i="91"/>
  <c r="F52" i="91"/>
  <c r="F53" i="91"/>
  <c r="F54" i="91"/>
  <c r="F65" i="91"/>
  <c r="F68" i="91"/>
  <c r="F5" i="91"/>
  <c r="F123" i="1"/>
  <c r="F125" i="1"/>
  <c r="F75" i="1"/>
  <c r="F76" i="1"/>
  <c r="F77" i="1"/>
  <c r="F78" i="1"/>
  <c r="F79" i="1"/>
  <c r="F82" i="1"/>
  <c r="F83" i="1"/>
  <c r="F84" i="1"/>
  <c r="F85" i="1"/>
  <c r="F87" i="1"/>
  <c r="F88" i="1"/>
  <c r="F89" i="1"/>
  <c r="F90" i="1"/>
  <c r="F91" i="1"/>
  <c r="F100" i="1"/>
  <c r="F101" i="1"/>
  <c r="F102" i="1"/>
  <c r="F104" i="1"/>
  <c r="F105" i="1"/>
  <c r="F106" i="1"/>
  <c r="F113" i="1"/>
  <c r="F74" i="1"/>
  <c r="F6" i="1"/>
  <c r="F7" i="1"/>
  <c r="F9" i="1"/>
  <c r="F10" i="1"/>
  <c r="F11" i="1"/>
  <c r="F12" i="1"/>
  <c r="F13" i="1"/>
  <c r="F14" i="1"/>
  <c r="F15" i="1"/>
  <c r="F17" i="1"/>
  <c r="F18" i="1"/>
  <c r="F20" i="1"/>
  <c r="F21" i="1"/>
  <c r="F22" i="1"/>
  <c r="F24" i="1"/>
  <c r="F28" i="1"/>
  <c r="F30" i="1"/>
  <c r="F31" i="1"/>
  <c r="F32" i="1"/>
  <c r="F36" i="1"/>
  <c r="F43" i="1"/>
  <c r="F44" i="1"/>
  <c r="F45" i="1"/>
  <c r="F46" i="1"/>
  <c r="F47" i="1"/>
  <c r="F48" i="1"/>
  <c r="F51" i="1"/>
  <c r="F52" i="1"/>
  <c r="F53" i="1"/>
  <c r="F54" i="1"/>
  <c r="F65" i="1"/>
  <c r="F68" i="1"/>
  <c r="F5" i="1"/>
  <c r="E104" i="1"/>
  <c r="E123" i="1" s="1"/>
  <c r="E125" i="1" s="1"/>
  <c r="E74" i="1"/>
  <c r="E79" i="1"/>
  <c r="E84" i="1"/>
  <c r="E77" i="1"/>
  <c r="E76" i="1"/>
  <c r="E78" i="1"/>
  <c r="E80" i="1"/>
  <c r="E81" i="1"/>
  <c r="E82" i="1"/>
  <c r="E8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5" i="1"/>
  <c r="E106" i="1"/>
  <c r="E114" i="1"/>
  <c r="E75" i="1"/>
  <c r="E65" i="1"/>
  <c r="E68" i="1" s="1"/>
  <c r="E51" i="1"/>
  <c r="E7" i="1"/>
  <c r="E6" i="1" s="1"/>
  <c r="E67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13" i="1"/>
  <c r="E14" i="1"/>
  <c r="E15" i="1"/>
  <c r="E16" i="1"/>
  <c r="E17" i="1"/>
  <c r="E18" i="1"/>
  <c r="E12" i="1"/>
  <c r="E10" i="1"/>
  <c r="E9" i="1"/>
  <c r="E125" i="91"/>
  <c r="E123" i="91"/>
  <c r="E74" i="91"/>
  <c r="E89" i="91"/>
  <c r="E105" i="91"/>
  <c r="E106" i="91"/>
  <c r="E91" i="91"/>
  <c r="E90" i="91"/>
  <c r="E79" i="91"/>
  <c r="E83" i="91"/>
  <c r="E82" i="91"/>
  <c r="E78" i="91"/>
  <c r="E77" i="91"/>
  <c r="E76" i="91"/>
  <c r="E75" i="91"/>
  <c r="E7" i="91"/>
  <c r="F78" i="92"/>
  <c r="F76" i="92"/>
  <c r="F7" i="92"/>
  <c r="E73" i="92"/>
  <c r="E67" i="91"/>
  <c r="E54" i="91"/>
  <c r="E53" i="91" s="1"/>
  <c r="E52" i="91" s="1"/>
  <c r="E48" i="91"/>
  <c r="E47" i="91"/>
  <c r="E45" i="91"/>
  <c r="E44" i="91"/>
  <c r="E36" i="91"/>
  <c r="F39" i="3"/>
  <c r="E32" i="91"/>
  <c r="E31" i="91" s="1"/>
  <c r="E30" i="91" s="1"/>
  <c r="E28" i="91"/>
  <c r="E24" i="91"/>
  <c r="E22" i="91"/>
  <c r="E20" i="91"/>
  <c r="E17" i="91"/>
  <c r="E19" i="91"/>
  <c r="E18" i="91"/>
  <c r="E15" i="91"/>
  <c r="E14" i="91"/>
  <c r="E13" i="91"/>
  <c r="E12" i="91"/>
  <c r="E10" i="91"/>
  <c r="E9" i="91"/>
  <c r="D24" i="108"/>
  <c r="D20" i="108"/>
  <c r="D22" i="108"/>
  <c r="D16" i="108"/>
  <c r="D19" i="108"/>
  <c r="D13" i="108"/>
  <c r="D12" i="108"/>
  <c r="D10" i="108"/>
  <c r="C24" i="108"/>
  <c r="I27" i="63"/>
  <c r="I7" i="63"/>
  <c r="I9" i="63"/>
  <c r="I10" i="63"/>
  <c r="I12" i="63"/>
  <c r="I16" i="63"/>
  <c r="I17" i="63"/>
  <c r="I18" i="63"/>
  <c r="I22" i="63"/>
  <c r="I23" i="63"/>
  <c r="I25" i="63"/>
  <c r="I26" i="63"/>
  <c r="I31" i="63"/>
  <c r="I5" i="63"/>
  <c r="J33" i="64"/>
  <c r="J32" i="64"/>
  <c r="J31" i="64"/>
  <c r="J15" i="64"/>
  <c r="J5" i="64"/>
  <c r="G30" i="64"/>
  <c r="G31" i="64"/>
  <c r="G29" i="64"/>
  <c r="G28" i="64"/>
  <c r="G27" i="64"/>
  <c r="G26" i="64"/>
  <c r="H30" i="63"/>
  <c r="I30" i="63" s="1"/>
  <c r="H28" i="63"/>
  <c r="H10" i="63"/>
  <c r="I15" i="64"/>
  <c r="I5" i="64"/>
  <c r="I27" i="64"/>
  <c r="I28" i="64"/>
  <c r="H23" i="63"/>
  <c r="H18" i="63"/>
  <c r="J30" i="63"/>
  <c r="I37" i="3"/>
  <c r="I41" i="3"/>
  <c r="I42" i="3"/>
  <c r="I43" i="3"/>
  <c r="I44" i="3"/>
  <c r="I45" i="3"/>
  <c r="I62" i="3"/>
  <c r="I63" i="3"/>
  <c r="I76" i="3"/>
  <c r="I77" i="3"/>
  <c r="I78" i="3"/>
  <c r="F46" i="3"/>
  <c r="F49" i="3"/>
  <c r="F8" i="3"/>
  <c r="F14" i="3"/>
  <c r="F9" i="3"/>
  <c r="F10" i="3"/>
  <c r="F34" i="3"/>
  <c r="F33" i="3" s="1"/>
  <c r="F54" i="3" s="1"/>
  <c r="F60" i="3" s="1"/>
  <c r="F24" i="3"/>
  <c r="F80" i="3"/>
  <c r="F70" i="3"/>
  <c r="F65" i="3" s="1"/>
  <c r="F96" i="3" s="1"/>
  <c r="F101" i="3" s="1"/>
  <c r="G36" i="84"/>
  <c r="G37" i="84"/>
  <c r="G38" i="84"/>
  <c r="G40" i="84"/>
  <c r="G48" i="84"/>
  <c r="G35" i="84"/>
  <c r="G31" i="84"/>
  <c r="G14" i="84"/>
  <c r="G10" i="84"/>
  <c r="G12" i="84"/>
  <c r="G25" i="84"/>
  <c r="G26" i="84"/>
  <c r="G27" i="84"/>
  <c r="G28" i="84"/>
  <c r="G8" i="84"/>
  <c r="F31" i="84"/>
  <c r="F26" i="84"/>
  <c r="F27" i="84"/>
  <c r="F8" i="84"/>
  <c r="F48" i="84"/>
  <c r="F35" i="84"/>
  <c r="G49" i="103"/>
  <c r="G39" i="103"/>
  <c r="G38" i="103"/>
  <c r="G37" i="103"/>
  <c r="G36" i="103"/>
  <c r="G28" i="103"/>
  <c r="G27" i="103"/>
  <c r="G26" i="103"/>
  <c r="G25" i="103"/>
  <c r="G17" i="103"/>
  <c r="G18" i="103"/>
  <c r="G8" i="103"/>
  <c r="G10" i="103"/>
  <c r="G9" i="103"/>
  <c r="F26" i="103"/>
  <c r="F32" i="103" s="1"/>
  <c r="F8" i="103"/>
  <c r="F17" i="103"/>
  <c r="F36" i="103"/>
  <c r="F49" i="103" s="1"/>
  <c r="K28" i="73" l="1"/>
  <c r="K32" i="73"/>
  <c r="E28" i="73"/>
  <c r="E11" i="1"/>
  <c r="E5" i="1" s="1"/>
  <c r="E104" i="91"/>
  <c r="E6" i="91"/>
  <c r="E11" i="91"/>
  <c r="E43" i="91"/>
  <c r="E46" i="91"/>
  <c r="E21" i="91"/>
  <c r="H32" i="63"/>
  <c r="I32" i="63" s="1"/>
  <c r="I31" i="64"/>
  <c r="I33" i="64" s="1"/>
  <c r="E51" i="91" l="1"/>
  <c r="E65" i="91" s="1"/>
  <c r="E68" i="91" s="1"/>
  <c r="E5" i="91"/>
  <c r="D18" i="91" l="1"/>
  <c r="D18" i="1" s="1"/>
  <c r="E93" i="3"/>
  <c r="E69" i="3"/>
  <c r="E68" i="3"/>
  <c r="E67" i="3"/>
  <c r="E66" i="3"/>
  <c r="E50" i="3"/>
  <c r="E48" i="3"/>
  <c r="E39" i="3"/>
  <c r="E35" i="3"/>
  <c r="E27" i="3"/>
  <c r="E25" i="3"/>
  <c r="E23" i="3"/>
  <c r="E15" i="3"/>
  <c r="E10" i="3"/>
  <c r="E38" i="84"/>
  <c r="E25" i="84"/>
  <c r="D6" i="61" l="1"/>
  <c r="D47" i="91"/>
  <c r="D47" i="1" s="1"/>
  <c r="D36" i="91"/>
  <c r="E37" i="84"/>
  <c r="E36" i="84"/>
  <c r="E10" i="84"/>
  <c r="E39" i="103"/>
  <c r="E38" i="103"/>
  <c r="E37" i="103"/>
  <c r="E17" i="103"/>
  <c r="E10" i="103"/>
  <c r="E25" i="103"/>
  <c r="E81" i="3"/>
  <c r="E92" i="3"/>
  <c r="E49" i="3" l="1"/>
  <c r="D24" i="91" l="1"/>
  <c r="D24" i="1" s="1"/>
  <c r="D45" i="91"/>
  <c r="D45" i="1" s="1"/>
  <c r="G27" i="63"/>
  <c r="G26" i="63"/>
  <c r="H31" i="64"/>
  <c r="H23" i="64"/>
  <c r="H12" i="64"/>
  <c r="E46" i="3"/>
  <c r="E8" i="103"/>
  <c r="G30" i="63" l="1"/>
  <c r="G31" i="63" s="1"/>
  <c r="G32" i="63" s="1"/>
  <c r="D15" i="61"/>
  <c r="D20" i="73"/>
  <c r="D19" i="73" s="1"/>
  <c r="D19" i="61"/>
  <c r="D31" i="61" s="1"/>
  <c r="C84" i="1"/>
  <c r="D84" i="1"/>
  <c r="D7" i="91"/>
  <c r="D7" i="1" s="1"/>
  <c r="D77" i="91"/>
  <c r="D77" i="1" s="1"/>
  <c r="I8" i="73" s="1"/>
  <c r="D113" i="91"/>
  <c r="I26" i="73" s="1"/>
  <c r="I27" i="73" s="1"/>
  <c r="D102" i="91"/>
  <c r="D102" i="1" s="1"/>
  <c r="D101" i="91"/>
  <c r="I11" i="73" s="1"/>
  <c r="D90" i="91"/>
  <c r="D85" i="91"/>
  <c r="D85" i="1" s="1"/>
  <c r="D83" i="91"/>
  <c r="D83" i="1" s="1"/>
  <c r="D82" i="91"/>
  <c r="D82" i="1" s="1"/>
  <c r="D78" i="91"/>
  <c r="D78" i="1" s="1"/>
  <c r="I9" i="73" s="1"/>
  <c r="D88" i="91"/>
  <c r="D88" i="1" s="1"/>
  <c r="D76" i="91"/>
  <c r="D76" i="1" s="1"/>
  <c r="I7" i="73" s="1"/>
  <c r="D75" i="91"/>
  <c r="D54" i="91"/>
  <c r="D53" i="91" s="1"/>
  <c r="D52" i="91" s="1"/>
  <c r="D44" i="91"/>
  <c r="D43" i="91" s="1"/>
  <c r="D48" i="91"/>
  <c r="D48" i="1" s="1"/>
  <c r="D46" i="1" s="1"/>
  <c r="D32" i="91"/>
  <c r="D32" i="1" s="1"/>
  <c r="D28" i="91"/>
  <c r="D28" i="1" s="1"/>
  <c r="D10" i="61" s="1"/>
  <c r="D22" i="91"/>
  <c r="D20" i="91"/>
  <c r="D20" i="1" s="1"/>
  <c r="D8" i="73" s="1"/>
  <c r="D17" i="91"/>
  <c r="D17" i="1" s="1"/>
  <c r="D15" i="91"/>
  <c r="D15" i="1" s="1"/>
  <c r="D14" i="91"/>
  <c r="D14" i="1" s="1"/>
  <c r="D13" i="91"/>
  <c r="D13" i="1" s="1"/>
  <c r="D12" i="91"/>
  <c r="D12" i="1" s="1"/>
  <c r="D10" i="91"/>
  <c r="D10" i="1" s="1"/>
  <c r="D9" i="91"/>
  <c r="D9" i="1" s="1"/>
  <c r="F31" i="63"/>
  <c r="F32" i="63" s="1"/>
  <c r="D31" i="91" l="1"/>
  <c r="D30" i="91" s="1"/>
  <c r="D46" i="91"/>
  <c r="D106" i="91"/>
  <c r="D105" i="91" s="1"/>
  <c r="D113" i="1"/>
  <c r="D106" i="1" s="1"/>
  <c r="D105" i="1" s="1"/>
  <c r="D44" i="1"/>
  <c r="D43" i="1" s="1"/>
  <c r="D12" i="73" s="1"/>
  <c r="D11" i="91"/>
  <c r="D54" i="1"/>
  <c r="D53" i="1" s="1"/>
  <c r="D52" i="1" s="1"/>
  <c r="D7" i="61"/>
  <c r="D18" i="61" s="1"/>
  <c r="D32" i="61" s="1"/>
  <c r="D34" i="61" s="1"/>
  <c r="D90" i="1"/>
  <c r="I6" i="61" s="1"/>
  <c r="D101" i="1"/>
  <c r="D100" i="1" s="1"/>
  <c r="D22" i="1"/>
  <c r="D9" i="73" s="1"/>
  <c r="D21" i="91"/>
  <c r="D100" i="91"/>
  <c r="I16" i="61"/>
  <c r="D36" i="1"/>
  <c r="D31" i="1" s="1"/>
  <c r="D75" i="1"/>
  <c r="D11" i="1"/>
  <c r="D7" i="73" s="1"/>
  <c r="D27" i="73"/>
  <c r="D6" i="91"/>
  <c r="D6" i="1"/>
  <c r="D6" i="73" s="1"/>
  <c r="F31" i="64"/>
  <c r="G25" i="64"/>
  <c r="G24" i="64"/>
  <c r="G23" i="64"/>
  <c r="G22" i="64"/>
  <c r="E82" i="3"/>
  <c r="D91" i="91" s="1"/>
  <c r="D91" i="1" s="1"/>
  <c r="I7" i="61" s="1"/>
  <c r="E79" i="3"/>
  <c r="D87" i="91" s="1"/>
  <c r="D87" i="1" s="1"/>
  <c r="D79" i="1" s="1"/>
  <c r="I10" i="73" s="1"/>
  <c r="E95" i="3"/>
  <c r="E91" i="3"/>
  <c r="E34" i="3"/>
  <c r="E33" i="3" s="1"/>
  <c r="E24" i="3"/>
  <c r="E9" i="3"/>
  <c r="E14" i="3"/>
  <c r="E36" i="103"/>
  <c r="E49" i="103" s="1"/>
  <c r="E26" i="103"/>
  <c r="E32" i="103" s="1"/>
  <c r="E35" i="84"/>
  <c r="E48" i="84" s="1"/>
  <c r="E27" i="84"/>
  <c r="E26" i="84"/>
  <c r="E31" i="84" s="1"/>
  <c r="E8" i="84"/>
  <c r="D89" i="1" l="1"/>
  <c r="D89" i="91"/>
  <c r="E70" i="3"/>
  <c r="E65" i="3" s="1"/>
  <c r="D79" i="91"/>
  <c r="D74" i="91" s="1"/>
  <c r="I18" i="61"/>
  <c r="I32" i="61" s="1"/>
  <c r="I34" i="61" s="1"/>
  <c r="D21" i="1"/>
  <c r="E8" i="3"/>
  <c r="D104" i="91"/>
  <c r="D123" i="91" s="1"/>
  <c r="D125" i="91" s="1"/>
  <c r="H32" i="64"/>
  <c r="H33" i="64" s="1"/>
  <c r="E54" i="3"/>
  <c r="E60" i="3" s="1"/>
  <c r="D30" i="1"/>
  <c r="D10" i="73"/>
  <c r="D18" i="73" s="1"/>
  <c r="D28" i="73" s="1"/>
  <c r="D31" i="73" s="1"/>
  <c r="D74" i="1"/>
  <c r="D104" i="1" s="1"/>
  <c r="D123" i="1" s="1"/>
  <c r="D125" i="1" s="1"/>
  <c r="I6" i="73"/>
  <c r="I18" i="73" s="1"/>
  <c r="I28" i="73" s="1"/>
  <c r="D51" i="91"/>
  <c r="D65" i="91" s="1"/>
  <c r="D68" i="91" s="1"/>
  <c r="D5" i="1"/>
  <c r="D5" i="91"/>
  <c r="E80" i="3"/>
  <c r="E96" i="3" s="1"/>
  <c r="E101" i="3" s="1"/>
  <c r="E7" i="70"/>
  <c r="D7" i="70"/>
  <c r="D74" i="3"/>
  <c r="E17" i="70"/>
  <c r="D51" i="1" l="1"/>
  <c r="D65" i="1" s="1"/>
  <c r="D68" i="1" s="1"/>
  <c r="D32" i="73"/>
  <c r="D33" i="73"/>
  <c r="I31" i="73"/>
  <c r="N17" i="24"/>
  <c r="M17" i="24"/>
  <c r="K17" i="24"/>
  <c r="J17" i="24"/>
  <c r="I17" i="24"/>
  <c r="H17" i="24"/>
  <c r="G17" i="24"/>
  <c r="L17" i="24"/>
  <c r="F17" i="24"/>
  <c r="E17" i="24"/>
  <c r="D17" i="24"/>
  <c r="C17" i="24"/>
  <c r="C9" i="24" l="1"/>
  <c r="E11" i="77" l="1"/>
  <c r="C7" i="91"/>
  <c r="C77" i="91"/>
  <c r="C83" i="91"/>
  <c r="C78" i="92"/>
  <c r="C73" i="92" s="1"/>
  <c r="F113" i="2" l="1"/>
  <c r="F106" i="2"/>
  <c r="F52" i="2"/>
  <c r="F37" i="2"/>
  <c r="F39" i="2"/>
  <c r="F25" i="2"/>
  <c r="F21" i="2"/>
  <c r="F18" i="2"/>
  <c r="F5" i="2"/>
  <c r="F16" i="2" s="1"/>
  <c r="D91" i="3" l="1"/>
  <c r="F11" i="63"/>
  <c r="F10" i="63"/>
  <c r="E13" i="104"/>
  <c r="D95" i="3"/>
  <c r="D80" i="3"/>
  <c r="C48" i="91"/>
  <c r="B24" i="108"/>
  <c r="E45" i="104"/>
  <c r="E31" i="104"/>
  <c r="D6" i="77"/>
  <c r="D9" i="77"/>
  <c r="D5" i="77"/>
  <c r="D11" i="77" l="1"/>
  <c r="D70" i="3"/>
  <c r="D65" i="3" l="1"/>
  <c r="D96" i="3" s="1"/>
  <c r="D101" i="3" s="1"/>
  <c r="D40" i="3" l="1"/>
  <c r="D35" i="3"/>
  <c r="D34" i="3" s="1"/>
  <c r="D33" i="3" s="1"/>
  <c r="D24" i="3"/>
  <c r="D35" i="84" l="1"/>
  <c r="D48" i="84" s="1"/>
  <c r="D8" i="84"/>
  <c r="D26" i="84" s="1"/>
  <c r="D31" i="84" s="1"/>
  <c r="D17" i="70" l="1"/>
  <c r="O19" i="24" l="1"/>
  <c r="C92" i="91"/>
  <c r="C93" i="91"/>
  <c r="C94" i="91"/>
  <c r="C95" i="91"/>
  <c r="C96" i="91"/>
  <c r="C97" i="91"/>
  <c r="C98" i="91"/>
  <c r="C88" i="91"/>
  <c r="C102" i="91"/>
  <c r="C101" i="91"/>
  <c r="C81" i="91"/>
  <c r="C82" i="91"/>
  <c r="C86" i="91"/>
  <c r="C80" i="91"/>
  <c r="C91" i="91"/>
  <c r="C90" i="91"/>
  <c r="C44" i="91"/>
  <c r="C36" i="91"/>
  <c r="C33" i="91"/>
  <c r="C34" i="91"/>
  <c r="C35" i="91"/>
  <c r="C32" i="91"/>
  <c r="C20" i="91"/>
  <c r="C41" i="91"/>
  <c r="C12" i="91"/>
  <c r="C10" i="91"/>
  <c r="C8" i="91"/>
  <c r="C9" i="91"/>
  <c r="D30" i="63"/>
  <c r="F9" i="63"/>
  <c r="F8" i="63"/>
  <c r="F7" i="63"/>
  <c r="F6" i="63"/>
  <c r="F5" i="63"/>
  <c r="C79" i="91" l="1"/>
  <c r="E31" i="63"/>
  <c r="E32" i="63" s="1"/>
  <c r="D31" i="63"/>
  <c r="D32" i="63" s="1"/>
  <c r="C22" i="91" l="1"/>
  <c r="D18" i="70"/>
  <c r="E18" i="70"/>
  <c r="D28" i="109" l="1"/>
  <c r="D15" i="109"/>
  <c r="G5" i="2"/>
  <c r="G16" i="2" s="1"/>
  <c r="G82" i="2"/>
  <c r="G79" i="2"/>
  <c r="G73" i="2"/>
  <c r="G70" i="2"/>
  <c r="G67" i="2"/>
  <c r="G56" i="2"/>
  <c r="G38" i="2"/>
  <c r="G33" i="2"/>
  <c r="G17" i="2" l="1"/>
  <c r="G66" i="2"/>
  <c r="G78" i="2"/>
  <c r="G55" i="2"/>
  <c r="G36" i="2" l="1"/>
  <c r="G65" i="2"/>
  <c r="G85" i="2" s="1"/>
  <c r="P2" i="24"/>
  <c r="C83" i="1"/>
  <c r="E15" i="109"/>
  <c r="C12" i="73"/>
  <c r="G87" i="2" l="1"/>
  <c r="E28" i="109"/>
  <c r="C31" i="61" l="1"/>
  <c r="C76" i="91"/>
  <c r="C78" i="91"/>
  <c r="C75" i="91"/>
  <c r="C15" i="91"/>
  <c r="C16" i="91"/>
  <c r="C17" i="91"/>
  <c r="C18" i="91"/>
  <c r="C19" i="91"/>
  <c r="C13" i="91"/>
  <c r="C14" i="91"/>
  <c r="C142" i="1" l="1"/>
  <c r="C141" i="1"/>
  <c r="F82" i="2" l="1"/>
  <c r="F79" i="2"/>
  <c r="F73" i="2"/>
  <c r="F70" i="2"/>
  <c r="F67" i="2"/>
  <c r="F56" i="2"/>
  <c r="F51" i="2"/>
  <c r="F38" i="2"/>
  <c r="F33" i="2"/>
  <c r="E82" i="2"/>
  <c r="E79" i="2"/>
  <c r="E73" i="2"/>
  <c r="E70" i="2"/>
  <c r="E67" i="2"/>
  <c r="E56" i="2"/>
  <c r="E55" i="2"/>
  <c r="E33" i="2"/>
  <c r="E16" i="2"/>
  <c r="D14" i="3"/>
  <c r="D9" i="3"/>
  <c r="D36" i="103"/>
  <c r="D22" i="103"/>
  <c r="D17" i="103"/>
  <c r="D8" i="103"/>
  <c r="H31" i="61"/>
  <c r="C111" i="93"/>
  <c r="C103" i="93"/>
  <c r="C97" i="93"/>
  <c r="C86" i="93"/>
  <c r="C73" i="93"/>
  <c r="C59" i="93"/>
  <c r="C53" i="93"/>
  <c r="C46" i="93"/>
  <c r="C43" i="93"/>
  <c r="C37" i="93"/>
  <c r="C31" i="93"/>
  <c r="C11" i="93"/>
  <c r="C6" i="93"/>
  <c r="C111" i="92"/>
  <c r="C103" i="92"/>
  <c r="C97" i="92"/>
  <c r="C86" i="92"/>
  <c r="C59" i="92"/>
  <c r="C53" i="92"/>
  <c r="C46" i="92"/>
  <c r="C43" i="92"/>
  <c r="C37" i="92"/>
  <c r="C31" i="92"/>
  <c r="C21" i="92"/>
  <c r="C11" i="92"/>
  <c r="C6" i="92"/>
  <c r="C7" i="1" s="1"/>
  <c r="C114" i="91"/>
  <c r="C106" i="91"/>
  <c r="C100" i="91"/>
  <c r="C89" i="91"/>
  <c r="C78" i="1"/>
  <c r="C76" i="1"/>
  <c r="C59" i="91"/>
  <c r="C53" i="91"/>
  <c r="C46" i="91"/>
  <c r="C43" i="91"/>
  <c r="C37" i="91"/>
  <c r="C31" i="91"/>
  <c r="C21" i="91"/>
  <c r="C11" i="91"/>
  <c r="C6" i="91"/>
  <c r="C145" i="1"/>
  <c r="C144" i="1"/>
  <c r="C102" i="1"/>
  <c r="C101" i="1"/>
  <c r="C99" i="1"/>
  <c r="C98" i="1"/>
  <c r="C97" i="1"/>
  <c r="C96" i="1"/>
  <c r="C95" i="1"/>
  <c r="C94" i="1"/>
  <c r="C93" i="1"/>
  <c r="C92" i="1"/>
  <c r="C91" i="1"/>
  <c r="C90" i="1"/>
  <c r="C22" i="109" s="1"/>
  <c r="C87" i="1"/>
  <c r="C86" i="1"/>
  <c r="C85" i="1"/>
  <c r="C82" i="1"/>
  <c r="C81" i="1"/>
  <c r="C80" i="1"/>
  <c r="C79" i="1"/>
  <c r="C77" i="1"/>
  <c r="C75" i="1"/>
  <c r="C66" i="1"/>
  <c r="C64" i="1"/>
  <c r="C63" i="1"/>
  <c r="C62" i="1"/>
  <c r="C61" i="1"/>
  <c r="C60" i="1"/>
  <c r="C58" i="1"/>
  <c r="C57" i="1"/>
  <c r="C56" i="1"/>
  <c r="C55" i="1"/>
  <c r="C54" i="1"/>
  <c r="C50" i="1"/>
  <c r="C49" i="1"/>
  <c r="C48" i="1"/>
  <c r="C47" i="1"/>
  <c r="C45" i="1"/>
  <c r="C44" i="1"/>
  <c r="C42" i="1"/>
  <c r="C41" i="1"/>
  <c r="C40" i="1"/>
  <c r="C39" i="1"/>
  <c r="C38" i="1"/>
  <c r="C36" i="1"/>
  <c r="C35" i="1"/>
  <c r="C34" i="1"/>
  <c r="C33" i="1"/>
  <c r="C32" i="1"/>
  <c r="C29" i="1"/>
  <c r="C28" i="1"/>
  <c r="C27" i="1"/>
  <c r="C26" i="1"/>
  <c r="C25" i="1"/>
  <c r="C24" i="1"/>
  <c r="C23" i="1"/>
  <c r="C20" i="1"/>
  <c r="C8" i="109" s="1"/>
  <c r="C19" i="1"/>
  <c r="C18" i="1"/>
  <c r="C17" i="1"/>
  <c r="C16" i="1"/>
  <c r="C15" i="1"/>
  <c r="C13" i="1"/>
  <c r="C12" i="1"/>
  <c r="C10" i="1"/>
  <c r="C9" i="1"/>
  <c r="C8" i="1"/>
  <c r="G9" i="64"/>
  <c r="G7" i="64"/>
  <c r="G5" i="64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E31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C19" i="109" l="1"/>
  <c r="H8" i="73"/>
  <c r="C20" i="109"/>
  <c r="H9" i="73"/>
  <c r="C17" i="109"/>
  <c r="H6" i="73"/>
  <c r="C21" i="109"/>
  <c r="H10" i="73"/>
  <c r="C18" i="109"/>
  <c r="H7" i="73"/>
  <c r="D54" i="3"/>
  <c r="D60" i="3" s="1"/>
  <c r="C105" i="91"/>
  <c r="D26" i="103"/>
  <c r="D32" i="103" s="1"/>
  <c r="F32" i="64"/>
  <c r="F33" i="64" s="1"/>
  <c r="H7" i="61"/>
  <c r="C23" i="109"/>
  <c r="E32" i="64"/>
  <c r="E33" i="64" s="1"/>
  <c r="F78" i="2"/>
  <c r="F11" i="62"/>
  <c r="C30" i="91"/>
  <c r="C51" i="91" s="1"/>
  <c r="C52" i="91"/>
  <c r="C30" i="92"/>
  <c r="C51" i="92" s="1"/>
  <c r="C52" i="92"/>
  <c r="C101" i="92"/>
  <c r="D49" i="103"/>
  <c r="E36" i="2"/>
  <c r="E78" i="2"/>
  <c r="F55" i="2"/>
  <c r="C8" i="73"/>
  <c r="P7" i="24"/>
  <c r="P16" i="24"/>
  <c r="P18" i="24"/>
  <c r="P20" i="24"/>
  <c r="H6" i="61"/>
  <c r="P21" i="24"/>
  <c r="P17" i="24"/>
  <c r="P19" i="24"/>
  <c r="O6" i="24"/>
  <c r="O11" i="24"/>
  <c r="D48" i="90"/>
  <c r="D48" i="81"/>
  <c r="C102" i="92"/>
  <c r="C30" i="93"/>
  <c r="C52" i="93"/>
  <c r="C101" i="93"/>
  <c r="F17" i="2"/>
  <c r="F36" i="2" s="1"/>
  <c r="C7" i="61"/>
  <c r="C28" i="24"/>
  <c r="E27" i="24"/>
  <c r="E28" i="24" s="1"/>
  <c r="O16" i="24"/>
  <c r="C5" i="92"/>
  <c r="C21" i="93"/>
  <c r="C22" i="1"/>
  <c r="C21" i="1" s="1"/>
  <c r="C9" i="109" s="1"/>
  <c r="M14" i="24"/>
  <c r="M28" i="24" s="1"/>
  <c r="N28" i="24"/>
  <c r="C14" i="1"/>
  <c r="C11" i="1" s="1"/>
  <c r="C7" i="109" s="1"/>
  <c r="C120" i="92"/>
  <c r="C122" i="92" s="1"/>
  <c r="I18" i="66"/>
  <c r="D49" i="79"/>
  <c r="D48" i="82"/>
  <c r="J27" i="24"/>
  <c r="J28" i="24" s="1"/>
  <c r="C31" i="1"/>
  <c r="C10" i="73" s="1"/>
  <c r="C43" i="1"/>
  <c r="C46" i="1"/>
  <c r="C53" i="1"/>
  <c r="C114" i="1"/>
  <c r="C102" i="93"/>
  <c r="F66" i="2"/>
  <c r="I27" i="24"/>
  <c r="I28" i="24" s="1"/>
  <c r="G27" i="24"/>
  <c r="G28" i="24" s="1"/>
  <c r="L27" i="24"/>
  <c r="L28" i="24" s="1"/>
  <c r="E66" i="2"/>
  <c r="E65" i="2" s="1"/>
  <c r="E85" i="2" s="1"/>
  <c r="G16" i="89"/>
  <c r="D48" i="80"/>
  <c r="K27" i="24"/>
  <c r="K28" i="24" s="1"/>
  <c r="H27" i="24"/>
  <c r="H28" i="24" s="1"/>
  <c r="F27" i="24"/>
  <c r="F28" i="24" s="1"/>
  <c r="C5" i="93"/>
  <c r="D8" i="3"/>
  <c r="C106" i="1"/>
  <c r="C74" i="91"/>
  <c r="C104" i="91" s="1"/>
  <c r="C37" i="1"/>
  <c r="C89" i="1"/>
  <c r="C100" i="1"/>
  <c r="H11" i="73" s="1"/>
  <c r="C6" i="1"/>
  <c r="C6" i="73" s="1"/>
  <c r="C5" i="91"/>
  <c r="C59" i="1"/>
  <c r="C74" i="1"/>
  <c r="O18" i="24"/>
  <c r="C18" i="88"/>
  <c r="C36" i="88" s="1"/>
  <c r="D19" i="88"/>
  <c r="D18" i="88" s="1"/>
  <c r="D36" i="88" s="1"/>
  <c r="C129" i="91" l="1"/>
  <c r="H18" i="73"/>
  <c r="H28" i="73" s="1"/>
  <c r="H31" i="73" s="1"/>
  <c r="G32" i="64"/>
  <c r="G33" i="64" s="1"/>
  <c r="C120" i="93"/>
  <c r="C122" i="93" s="1"/>
  <c r="C51" i="93"/>
  <c r="C65" i="93" s="1"/>
  <c r="C67" i="93" s="1"/>
  <c r="C52" i="1"/>
  <c r="C140" i="1" s="1"/>
  <c r="C6" i="109"/>
  <c r="C126" i="92"/>
  <c r="E87" i="2"/>
  <c r="C123" i="91"/>
  <c r="C125" i="91" s="1"/>
  <c r="H18" i="61"/>
  <c r="H32" i="61" s="1"/>
  <c r="H34" i="61" s="1"/>
  <c r="P11" i="24"/>
  <c r="C12" i="109"/>
  <c r="P24" i="24"/>
  <c r="P27" i="24" s="1"/>
  <c r="C25" i="109"/>
  <c r="C28" i="109" s="1"/>
  <c r="P10" i="24"/>
  <c r="C11" i="109"/>
  <c r="F65" i="2"/>
  <c r="F85" i="2" s="1"/>
  <c r="F87" i="2" s="1"/>
  <c r="O14" i="24"/>
  <c r="B13" i="76"/>
  <c r="C105" i="1"/>
  <c r="C143" i="1" s="1"/>
  <c r="C7" i="73"/>
  <c r="P6" i="24"/>
  <c r="P5" i="24"/>
  <c r="C9" i="73"/>
  <c r="P8" i="24"/>
  <c r="O17" i="24"/>
  <c r="C65" i="92"/>
  <c r="C67" i="92" s="1"/>
  <c r="C30" i="1"/>
  <c r="C18" i="61"/>
  <c r="C126" i="93"/>
  <c r="F11" i="77"/>
  <c r="C104" i="1"/>
  <c r="C5" i="1"/>
  <c r="C65" i="91"/>
  <c r="C68" i="91" s="1"/>
  <c r="D27" i="24"/>
  <c r="C139" i="1" l="1"/>
  <c r="C123" i="1"/>
  <c r="C125" i="1" s="1"/>
  <c r="H36" i="61"/>
  <c r="B14" i="76"/>
  <c r="P9" i="24"/>
  <c r="P14" i="24" s="1"/>
  <c r="C10" i="109"/>
  <c r="C15" i="109" s="1"/>
  <c r="C51" i="1"/>
  <c r="C129" i="1" s="1"/>
  <c r="C18" i="73"/>
  <c r="C32" i="61"/>
  <c r="C34" i="61" s="1"/>
  <c r="C35" i="61"/>
  <c r="H35" i="61"/>
  <c r="D13" i="76"/>
  <c r="E13" i="76" s="1"/>
  <c r="D28" i="24"/>
  <c r="O27" i="24"/>
  <c r="B15" i="76"/>
  <c r="D14" i="76"/>
  <c r="B6" i="76"/>
  <c r="C134" i="1" l="1"/>
  <c r="D6" i="76"/>
  <c r="E6" i="76" s="1"/>
  <c r="D7" i="76"/>
  <c r="C32" i="73"/>
  <c r="C33" i="73"/>
  <c r="C133" i="1" s="1"/>
  <c r="C65" i="1"/>
  <c r="C68" i="1" s="1"/>
  <c r="C28" i="73"/>
  <c r="C31" i="73" s="1"/>
  <c r="D15" i="76"/>
  <c r="E15" i="76" s="1"/>
  <c r="B8" i="76"/>
  <c r="B7" i="76"/>
  <c r="O28" i="24"/>
  <c r="E14" i="76"/>
  <c r="C135" i="1" l="1"/>
  <c r="D8" i="76"/>
  <c r="E8" i="76" s="1"/>
  <c r="E7" i="76"/>
</calcChain>
</file>

<file path=xl/sharedStrings.xml><?xml version="1.0" encoding="utf-8"?>
<sst xmlns="http://schemas.openxmlformats.org/spreadsheetml/2006/main" count="4964" uniqueCount="1770">
  <si>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</si>
  <si>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</si>
  <si>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</si>
  <si>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</si>
  <si>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</si>
  <si>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</si>
  <si>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</si>
  <si>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</si>
  <si>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</si>
  <si>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</si>
  <si>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</si>
  <si>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</si>
  <si>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</si>
  <si>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</si>
  <si>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</si>
  <si>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</si>
  <si>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</si>
  <si>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</si>
  <si>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</si>
  <si>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</si>
  <si>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</si>
  <si>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</si>
  <si>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</si>
  <si>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</si>
  <si>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</si>
  <si>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</si>
  <si>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</si>
  <si>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</si>
  <si>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</si>
  <si>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</si>
  <si>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</si>
  <si>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</si>
  <si>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</si>
  <si>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</si>
  <si>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</si>
  <si>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</si>
  <si>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</si>
  <si>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</si>
  <si>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</si>
  <si>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</si>
  <si>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</si>
  <si>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</si>
  <si>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</si>
  <si>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</si>
  <si>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</si>
  <si>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</si>
  <si>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</si>
  <si>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</si>
  <si>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</si>
  <si>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</si>
  <si>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</si>
  <si>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</si>
  <si>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</si>
  <si>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</si>
  <si>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</si>
  <si>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</si>
  <si>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</si>
  <si>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</si>
  <si>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</si>
  <si>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</si>
  <si>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</si>
  <si>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</si>
  <si>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</si>
  <si>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</si>
  <si>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</si>
  <si>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</si>
  <si>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</si>
  <si>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</si>
  <si>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</si>
  <si>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</si>
  <si>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</si>
  <si>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</si>
  <si>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</si>
  <si>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</si>
  <si>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</si>
  <si>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</si>
  <si>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</si>
  <si>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</si>
  <si>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</si>
  <si>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</si>
  <si>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</si>
  <si>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</si>
  <si>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</si>
  <si>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</si>
  <si>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</si>
  <si>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</si>
  <si>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</si>
  <si>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</si>
  <si>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</si>
  <si>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</si>
  <si>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</si>
  <si>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</si>
  <si>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</si>
  <si>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</si>
  <si>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</si>
  <si>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</si>
  <si>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</si>
  <si>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</si>
  <si>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</si>
  <si>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</si>
  <si>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</si>
  <si>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</si>
  <si>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</si>
  <si>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</si>
  <si>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</si>
  <si>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</si>
  <si>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</si>
  <si>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</si>
  <si>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</si>
  <si>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</si>
  <si>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</si>
  <si>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</si>
  <si>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</si>
  <si>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</si>
  <si>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</si>
  <si>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</si>
  <si>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</si>
  <si>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</si>
  <si>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</si>
  <si>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</si>
  <si>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</si>
  <si>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</si>
  <si>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</si>
  <si>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</si>
  <si>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</si>
  <si>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</si>
  <si>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</si>
  <si>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</si>
  <si>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</si>
  <si>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</si>
  <si>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</si>
  <si>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</si>
  <si>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</si>
  <si>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</si>
  <si>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</si>
  <si>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</si>
  <si>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</si>
  <si>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</si>
  <si>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</si>
  <si>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</si>
  <si>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</si>
  <si>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</si>
  <si>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</si>
  <si>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</si>
  <si>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</si>
  <si>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</si>
  <si>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</si>
  <si>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</si>
  <si>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</si>
  <si>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</si>
  <si>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</si>
  <si>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</si>
  <si>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</si>
  <si>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</si>
  <si>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</si>
  <si>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</si>
  <si>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</si>
  <si>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</si>
  <si>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</si>
  <si>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</si>
  <si>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</si>
  <si>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</si>
  <si>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</si>
  <si>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</si>
  <si>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</si>
  <si>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</si>
  <si>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</si>
  <si>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</si>
  <si>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</si>
  <si>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</si>
  <si>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</si>
  <si>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</si>
  <si>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</si>
  <si>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</si>
  <si>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</si>
  <si>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</si>
  <si>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</si>
  <si>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</si>
  <si>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</si>
  <si>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</si>
  <si>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</si>
  <si>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</si>
  <si>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</si>
  <si>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</si>
  <si>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</si>
  <si>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</si>
  <si>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</si>
  <si>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</si>
  <si>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</si>
  <si>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</si>
  <si>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</si>
  <si>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</si>
  <si>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</si>
  <si>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</si>
  <si>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</si>
  <si>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</si>
  <si>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</si>
  <si>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</si>
  <si>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</si>
  <si>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</si>
  <si>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</si>
  <si>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</si>
  <si>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</si>
  <si>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</si>
  <si>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</si>
  <si>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</si>
  <si>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</si>
  <si>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</si>
  <si>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</si>
  <si>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</si>
  <si>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</si>
  <si>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</si>
  <si>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</si>
  <si>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</si>
  <si>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</si>
  <si>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</si>
  <si>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</si>
  <si>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</si>
  <si>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</si>
  <si>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</si>
  <si>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</si>
  <si>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</si>
  <si>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</si>
  <si>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</si>
  <si>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</si>
  <si>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</si>
  <si>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</si>
  <si>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</si>
  <si>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</si>
  <si>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</si>
  <si>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</si>
  <si>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</si>
  <si>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</si>
  <si>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</si>
  <si>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</si>
  <si>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</si>
  <si>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</si>
  <si>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</si>
  <si>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</si>
  <si>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</si>
  <si>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</si>
  <si>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</si>
  <si>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</si>
  <si>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</si>
  <si>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</si>
  <si>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</si>
  <si>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</si>
  <si>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</si>
  <si>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</si>
  <si>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</si>
  <si>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</si>
  <si>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</si>
  <si>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</si>
  <si>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</si>
  <si>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</si>
  <si>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</si>
  <si>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</si>
  <si>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</si>
  <si>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</si>
  <si>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</si>
  <si>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</si>
  <si>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</si>
  <si>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</si>
  <si>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</si>
  <si>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</si>
  <si>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</si>
  <si>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</si>
  <si>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</si>
  <si>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</si>
  <si>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</si>
  <si>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</si>
  <si>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</si>
  <si>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</si>
  <si>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</si>
  <si>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</si>
  <si>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</si>
  <si>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</si>
  <si>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</si>
  <si>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</si>
  <si>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</si>
  <si>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</si>
  <si>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</si>
  <si>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</si>
  <si>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</si>
  <si>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</si>
  <si>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</si>
  <si>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</si>
  <si>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</si>
  <si>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</si>
  <si>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</si>
  <si>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</si>
  <si>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</si>
  <si>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</si>
  <si>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</si>
  <si>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</si>
  <si>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</si>
  <si>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</si>
  <si>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</si>
  <si>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</si>
  <si>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</si>
  <si>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</si>
  <si>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</si>
  <si>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</si>
  <si>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</si>
  <si>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</si>
  <si>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</si>
  <si>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</si>
  <si>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</si>
  <si>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</si>
  <si>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</si>
  <si>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</si>
  <si>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</si>
  <si>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</si>
  <si>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</si>
  <si>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</si>
  <si>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</si>
  <si>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</si>
  <si>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</si>
  <si>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</si>
  <si>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</si>
  <si>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</si>
  <si>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</si>
  <si>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</si>
  <si>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</si>
  <si>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</si>
  <si>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</si>
  <si>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</si>
  <si>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</si>
  <si>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</si>
  <si>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</si>
  <si>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</si>
  <si>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</si>
  <si>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</si>
  <si>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</si>
  <si>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</si>
  <si>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</si>
  <si>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</si>
  <si>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</si>
  <si>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</si>
  <si>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</si>
  <si>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</si>
  <si>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</si>
  <si>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</si>
  <si>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</si>
  <si>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</si>
  <si>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</si>
  <si>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</si>
  <si>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</si>
  <si>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</si>
  <si>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</si>
  <si>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</si>
  <si>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</si>
  <si>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</si>
  <si>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</si>
  <si>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</si>
  <si>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</si>
  <si>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</si>
  <si>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</si>
  <si>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</si>
  <si>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</si>
  <si>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</si>
  <si>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</si>
  <si>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</si>
  <si>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</si>
  <si>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</si>
  <si>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</si>
  <si>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</si>
  <si>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</si>
  <si>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</si>
  <si>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</si>
  <si>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</si>
  <si>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</si>
  <si>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</si>
  <si>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</si>
  <si>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</si>
  <si>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</si>
  <si>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</si>
  <si>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</si>
  <si>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</si>
  <si>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</si>
  <si>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</si>
  <si>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</si>
  <si>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</si>
  <si>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</si>
  <si>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</si>
  <si>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</si>
  <si>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</si>
  <si>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</si>
  <si>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</si>
  <si>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</si>
  <si>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</si>
  <si>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</si>
  <si>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</si>
  <si>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</si>
  <si>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</si>
  <si>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</si>
  <si>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</si>
  <si>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</si>
  <si>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</si>
  <si>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</si>
  <si>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</si>
  <si>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</si>
  <si>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</si>
  <si>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</si>
  <si>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</si>
  <si>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</si>
  <si>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</si>
  <si>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</si>
  <si>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</si>
  <si>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</si>
  <si>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</si>
  <si>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</si>
  <si>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</si>
  <si>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</si>
  <si>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</si>
  <si>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</si>
  <si>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</si>
  <si>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</si>
  <si>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</si>
  <si>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</si>
  <si>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</si>
  <si>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</si>
  <si>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</si>
  <si>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</si>
  <si>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</si>
  <si>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</si>
  <si>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</si>
  <si>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</si>
  <si>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</si>
  <si>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</si>
  <si>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</si>
  <si>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</si>
  <si>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</si>
  <si>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</si>
  <si>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</si>
  <si>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</si>
  <si>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</si>
  <si>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</si>
  <si>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</si>
  <si>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</si>
  <si>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</si>
  <si>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</si>
  <si>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</si>
  <si>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</si>
  <si>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</si>
  <si>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</si>
  <si>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</si>
  <si>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</si>
  <si>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</si>
  <si>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</si>
  <si>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</si>
  <si>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</si>
  <si>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</si>
  <si>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</si>
  <si>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</si>
  <si>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</si>
  <si>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</si>
  <si>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</si>
  <si>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</si>
  <si>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</si>
  <si>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</si>
  <si>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</si>
  <si>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</si>
  <si>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</si>
  <si>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</si>
  <si>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</si>
  <si>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</si>
  <si>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</si>
  <si>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</si>
  <si>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</si>
  <si>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</si>
  <si>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</si>
  <si>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</si>
  <si>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</si>
  <si>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</si>
  <si>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</si>
  <si>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</si>
  <si>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</si>
  <si>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</si>
  <si>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</si>
  <si>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</si>
  <si>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</si>
  <si>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</si>
  <si>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</si>
  <si>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</si>
  <si>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</si>
  <si>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</si>
  <si>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</si>
  <si>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</si>
  <si>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</si>
  <si>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</si>
  <si>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</si>
  <si>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</si>
  <si>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</si>
  <si>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</si>
  <si>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</si>
  <si>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</si>
  <si>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</si>
  <si>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</si>
  <si>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</si>
  <si>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</si>
  <si>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</si>
  <si>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</si>
  <si>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</si>
  <si>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</si>
  <si>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</si>
  <si>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</si>
  <si>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</si>
  <si>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</si>
  <si>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</si>
  <si>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</si>
  <si>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</si>
  <si>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</si>
  <si>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</si>
  <si>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</si>
  <si>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</si>
  <si>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</si>
  <si>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</si>
  <si>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</si>
  <si>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</si>
  <si>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</si>
  <si>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</si>
  <si>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</si>
  <si>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</si>
  <si>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</si>
  <si>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</si>
  <si>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</si>
  <si>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</si>
  <si>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</si>
  <si>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</si>
  <si>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</si>
  <si>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</si>
  <si>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</si>
  <si>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</si>
  <si>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</si>
  <si>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</si>
  <si>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</si>
  <si>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</si>
  <si>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</si>
  <si>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</si>
  <si>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</si>
  <si>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</si>
  <si>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</si>
  <si>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</si>
  <si>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</si>
  <si>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</si>
  <si>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</si>
  <si>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</si>
  <si>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</si>
  <si>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</si>
  <si>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</si>
  <si>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</si>
  <si>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</si>
  <si>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</si>
  <si>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</si>
  <si>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</si>
  <si>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</si>
  <si>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</si>
  <si>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</si>
  <si>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</si>
  <si>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</si>
  <si>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</si>
  <si>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</si>
  <si>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</si>
  <si>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</si>
  <si>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</si>
  <si>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</si>
  <si>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</si>
  <si>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</si>
  <si>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</si>
  <si>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</si>
  <si>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</si>
  <si>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</si>
  <si>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</si>
  <si>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</si>
  <si>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</si>
  <si>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</si>
  <si>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</si>
  <si>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</si>
  <si>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</si>
  <si>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</si>
  <si>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</si>
  <si>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</si>
  <si>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</si>
  <si>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</si>
  <si>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</si>
  <si>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</si>
  <si>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</si>
  <si>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</si>
  <si>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</si>
  <si>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</si>
  <si>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</si>
  <si>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</si>
  <si>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</si>
  <si>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</si>
  <si>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</si>
  <si>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</si>
  <si>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</si>
  <si>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</si>
  <si>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</si>
  <si>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</si>
  <si>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</si>
  <si>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</si>
  <si>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</si>
  <si>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</si>
  <si>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</si>
  <si>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</si>
  <si>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</si>
  <si>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</si>
  <si>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</si>
  <si>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</si>
  <si>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</si>
  <si>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</si>
  <si>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</si>
  <si>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</si>
  <si>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</si>
  <si>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</si>
  <si>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</si>
  <si>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</si>
  <si>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</si>
  <si>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</si>
  <si>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</si>
  <si>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</si>
  <si>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</si>
  <si>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</si>
  <si>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</si>
  <si>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</si>
  <si>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</si>
  <si>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</si>
  <si>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</si>
  <si>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</si>
  <si>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</si>
  <si>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</si>
  <si>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</si>
  <si>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</si>
  <si>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</si>
  <si>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</si>
  <si>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</si>
  <si>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</si>
  <si>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</si>
  <si>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</si>
  <si>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</si>
  <si>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</si>
  <si>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</si>
  <si>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</si>
  <si>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</si>
  <si>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</si>
  <si>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</si>
  <si>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</si>
  <si>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</si>
  <si>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</si>
  <si>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</si>
  <si>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</si>
  <si>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</si>
  <si>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</si>
  <si>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</si>
  <si>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</si>
  <si>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</si>
  <si>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</si>
  <si>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</si>
  <si>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</si>
  <si>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</si>
  <si>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</si>
  <si>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</si>
  <si>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</si>
  <si>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</si>
  <si>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</si>
  <si>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</si>
  <si>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</si>
  <si>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</si>
  <si>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</si>
  <si>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</si>
  <si>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</si>
  <si>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</si>
  <si>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</si>
  <si>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</si>
  <si>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</si>
  <si>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</si>
  <si>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</si>
  <si>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</si>
  <si>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</si>
  <si>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</si>
  <si>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</si>
  <si>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</si>
  <si>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</si>
  <si>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</si>
  <si>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</si>
  <si>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</si>
  <si>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</si>
  <si>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</si>
  <si>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</si>
  <si>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</si>
  <si>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</si>
  <si>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</si>
  <si>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</si>
  <si>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</si>
  <si>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</si>
  <si>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</si>
  <si>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</si>
  <si>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</si>
  <si>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</si>
  <si>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</si>
  <si>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</si>
  <si>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</si>
  <si>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</si>
  <si>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</si>
  <si>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</si>
  <si>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</si>
  <si>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</si>
  <si>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</si>
  <si>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</si>
  <si>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</si>
  <si>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</si>
  <si>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</si>
  <si>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</si>
  <si>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</si>
  <si>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</si>
  <si>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</si>
  <si>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</si>
  <si>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</si>
  <si>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</si>
  <si>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</si>
  <si>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</si>
  <si>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</si>
  <si>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</si>
  <si>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</si>
  <si>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</si>
  <si>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</si>
  <si>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</si>
  <si>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</si>
  <si>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</si>
  <si>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</si>
  <si>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</si>
  <si>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</si>
  <si>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</si>
  <si>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</si>
  <si>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</si>
  <si>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</si>
  <si>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</si>
  <si>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</si>
  <si>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</si>
  <si>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</si>
  <si>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</si>
  <si>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</si>
  <si>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</si>
  <si>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</si>
  <si>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</si>
  <si>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</si>
  <si>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</si>
  <si>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</si>
  <si>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</si>
  <si>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</si>
  <si>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</si>
  <si>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</si>
  <si>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</si>
  <si>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</si>
  <si>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</si>
  <si>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</si>
  <si>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</si>
  <si>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</si>
  <si>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</si>
  <si>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</si>
  <si>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</si>
  <si>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</si>
  <si>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</si>
  <si>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</si>
  <si>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</si>
  <si>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</si>
  <si>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</si>
  <si>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</si>
  <si>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</si>
  <si>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</si>
  <si>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</si>
  <si>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</si>
  <si>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</si>
  <si>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</si>
  <si>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</si>
  <si>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</si>
  <si>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</si>
  <si>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</si>
  <si>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</si>
  <si>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</si>
  <si>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</si>
  <si>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</si>
  <si>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</si>
  <si>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</si>
  <si>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</si>
  <si>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</si>
  <si>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</si>
  <si>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</si>
  <si>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</si>
  <si>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</si>
  <si>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</si>
  <si>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</si>
  <si>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</si>
  <si>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</si>
  <si>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</si>
  <si>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</si>
  <si>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</si>
  <si>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</si>
  <si>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</si>
  <si>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</si>
  <si>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</si>
  <si>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</si>
  <si>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</si>
  <si>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</si>
  <si>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</si>
  <si>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</si>
  <si>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</si>
  <si>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</si>
  <si>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</si>
  <si>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</si>
  <si>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</si>
  <si>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</si>
  <si>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</si>
  <si>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</si>
  <si>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</si>
  <si>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</si>
  <si>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</si>
  <si>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</si>
  <si>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</si>
  <si>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</si>
  <si>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</si>
  <si>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</si>
  <si>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</si>
  <si>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</si>
  <si>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</si>
  <si>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</si>
  <si>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</si>
  <si>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</si>
  <si>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</si>
  <si>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</si>
  <si>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</si>
  <si>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</si>
  <si>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</si>
  <si>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</si>
  <si>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</si>
  <si>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</si>
  <si>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</si>
  <si>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</si>
  <si>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</si>
  <si>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</si>
  <si>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</si>
  <si>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</si>
  <si>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</si>
  <si>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</si>
  <si>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</si>
  <si>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</si>
  <si>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</si>
  <si>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</si>
  <si>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</si>
  <si>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</si>
  <si>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</si>
  <si>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</si>
  <si>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</si>
  <si>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</si>
  <si>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</si>
  <si>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</si>
  <si>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</si>
  <si>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</si>
  <si>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</si>
  <si>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</si>
  <si>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</si>
  <si>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</si>
  <si>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</si>
  <si>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</si>
  <si>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</si>
  <si>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</si>
  <si>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</si>
  <si>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</si>
  <si>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</si>
  <si>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</si>
  <si>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</si>
  <si>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</si>
  <si>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</si>
  <si>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</si>
  <si>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</si>
  <si>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</si>
  <si>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</si>
  <si>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</si>
  <si>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</si>
  <si>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</si>
  <si>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</si>
  <si>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</si>
  <si>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</si>
  <si>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</si>
  <si>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</si>
  <si>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</si>
  <si>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</si>
  <si>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</si>
  <si>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</si>
  <si>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</si>
  <si>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</si>
  <si>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</si>
  <si>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</si>
  <si>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</si>
  <si>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</si>
  <si>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</si>
  <si>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</si>
  <si>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</si>
  <si>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</si>
  <si>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</si>
  <si>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</si>
  <si>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</si>
  <si>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</si>
  <si>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</si>
  <si>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</si>
  <si>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</si>
  <si>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</si>
  <si>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</si>
  <si>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</si>
  <si>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</si>
  <si>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</si>
  <si>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</si>
  <si>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</si>
  <si>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</si>
  <si>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</si>
  <si>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</si>
  <si>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</si>
  <si>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</si>
  <si>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</si>
  <si>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</si>
  <si>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</si>
  <si>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</si>
  <si>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</si>
  <si>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</si>
  <si>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</si>
  <si>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</si>
  <si>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</si>
  <si>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</si>
  <si>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</si>
  <si>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</si>
  <si>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</si>
  <si>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</si>
  <si>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</si>
  <si>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</si>
  <si>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</si>
  <si>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</si>
  <si>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</si>
  <si>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</si>
  <si>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</si>
  <si>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</si>
  <si>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</si>
  <si>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</si>
  <si>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</si>
  <si>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</si>
  <si>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</si>
  <si>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</si>
  <si>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</si>
  <si>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</si>
  <si>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</si>
  <si>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</si>
  <si>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</si>
  <si>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</si>
  <si>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</si>
  <si>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</si>
  <si>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</si>
  <si>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</si>
  <si>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</si>
  <si>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</si>
  <si>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</si>
  <si>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</si>
  <si>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</si>
  <si>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</si>
  <si>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</si>
  <si>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CIVIL ALAP</t>
  </si>
  <si>
    <t>cím</t>
  </si>
  <si>
    <t>helyrajzi szám</t>
  </si>
  <si>
    <t>felújítás</t>
  </si>
  <si>
    <t>tető felújítás</t>
  </si>
  <si>
    <t>tető javítás</t>
  </si>
  <si>
    <t>lépcsők javítása</t>
  </si>
  <si>
    <t>Települési önkormányzatok köznevelési feladatainak egyéb támogatása</t>
  </si>
  <si>
    <t>2015. várható ktg.</t>
  </si>
  <si>
    <t>4. számú tájékoztató tábla</t>
  </si>
  <si>
    <t>3. számú tájékoztató tábla</t>
  </si>
  <si>
    <t>2016. évi előirányzat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</si>
  <si>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</si>
  <si>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</si>
  <si>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</si>
  <si>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</si>
  <si>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</si>
  <si>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</si>
  <si>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</si>
  <si>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</si>
  <si>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</si>
  <si>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</si>
  <si>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</si>
  <si>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Családsegító Szolgálat  feladatellátás támogatás</t>
  </si>
  <si>
    <t>Családsegítő Szolgálat állami tám.átadás</t>
  </si>
  <si>
    <t>Fő út 63. /2-es lakás (664/2 hrsz)</t>
  </si>
  <si>
    <t>kémény bontás</t>
  </si>
  <si>
    <t>szigetelés</t>
  </si>
  <si>
    <t>Csobogó sétány játszótér (391/2 hrsz)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</si>
  <si>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</si>
  <si>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</si>
  <si>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</si>
  <si>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</si>
  <si>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</si>
  <si>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 xml:space="preserve">Óvoda Fő út 11. (614 hrsz) </t>
  </si>
  <si>
    <t xml:space="preserve">Hivatal Fő út 1. (618/1 hrsz) </t>
  </si>
  <si>
    <t>Garázs köz (661/1)</t>
  </si>
  <si>
    <t xml:space="preserve">Mese lépcső (648 hrsz) </t>
  </si>
  <si>
    <t>Általános Iskola Vörösvári út 12. (940 hrsz)</t>
  </si>
  <si>
    <t xml:space="preserve">Sportpálya (406/125 hrsz) </t>
  </si>
  <si>
    <t>karbantartás</t>
  </si>
  <si>
    <t>kis pályán kapuk felújítása</t>
  </si>
  <si>
    <t>Közösségi ház és könyvtár -  Béke út 4. (961/3 hrsz)</t>
  </si>
  <si>
    <t>tornaszoba</t>
  </si>
  <si>
    <t>besorolás</t>
  </si>
  <si>
    <t>sorsz.</t>
  </si>
  <si>
    <t>Beruházás összesen</t>
  </si>
  <si>
    <t>Felújítás</t>
  </si>
  <si>
    <t>Karbantartás (dologi kiadás)</t>
  </si>
  <si>
    <t>Hidak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</si>
  <si>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</si>
  <si>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</si>
  <si>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</si>
  <si>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</si>
  <si>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</si>
  <si>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</si>
  <si>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</si>
  <si>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</si>
  <si>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</si>
  <si>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</si>
  <si>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</si>
  <si>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</si>
  <si>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</si>
  <si>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Környezetvédelmi alap terhére elszámolható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</si>
  <si>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</si>
  <si>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</si>
  <si>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</si>
  <si>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</si>
  <si>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</si>
  <si>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</si>
  <si>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</si>
  <si>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</si>
  <si>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</si>
  <si>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</si>
  <si>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</si>
  <si>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</si>
  <si>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</si>
  <si>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</si>
  <si>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</si>
  <si>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</si>
  <si>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</si>
  <si>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</si>
  <si>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</si>
  <si>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</si>
  <si>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</si>
  <si>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</si>
  <si>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</si>
  <si>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</si>
  <si>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</si>
  <si>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</si>
  <si>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</si>
  <si>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</si>
  <si>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</si>
  <si>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</si>
  <si>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</si>
  <si>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</si>
  <si>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</si>
  <si>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</si>
  <si>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</si>
  <si>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</si>
  <si>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</si>
  <si>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</si>
  <si>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</si>
  <si>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</si>
  <si>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</si>
  <si>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</si>
  <si>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</si>
  <si>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</si>
  <si>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</si>
  <si>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</si>
  <si>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</si>
  <si>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</si>
  <si>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</si>
  <si>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</si>
  <si>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</si>
  <si>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</si>
  <si>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</si>
  <si>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</si>
  <si>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</si>
  <si>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a 2016. évi költségvetés Környezetvédelmi Alapjának felhasználására</t>
  </si>
  <si>
    <t>2018. évi előirányzat</t>
  </si>
  <si>
    <t>2,5 fő</t>
  </si>
  <si>
    <t xml:space="preserve">     - Működési támogatás átadás (Civil Alap)</t>
  </si>
  <si>
    <t>festés (folyosó, mosdó, öltöző)</t>
  </si>
  <si>
    <t>árnyékoló homokozó fölé</t>
  </si>
  <si>
    <t>belső ajtók cseréje</t>
  </si>
  <si>
    <t>laminált padló (50 m2)</t>
  </si>
  <si>
    <t xml:space="preserve">festés  </t>
  </si>
  <si>
    <t>udvaron lévő szőlőprés felújítás</t>
  </si>
  <si>
    <t>címerek, feliratok</t>
  </si>
  <si>
    <t>munkatársi székek (11)</t>
  </si>
  <si>
    <t>térkövezés</t>
  </si>
  <si>
    <t>hátsó udvar kialakítása</t>
  </si>
  <si>
    <t>támfal átrakás és kerítés kialakítás</t>
  </si>
  <si>
    <t>főlépcső és korlát</t>
  </si>
  <si>
    <t>tárgyaló világítás csere</t>
  </si>
  <si>
    <t>további ajtók cseréje</t>
  </si>
  <si>
    <t>elektromos karbantartás</t>
  </si>
  <si>
    <t>kőház előtti korlát</t>
  </si>
  <si>
    <t>hátsó bejárati lépcső</t>
  </si>
  <si>
    <t>udvar térkövezés</t>
  </si>
  <si>
    <t>funkció rendezés</t>
  </si>
  <si>
    <t>Hétvezér Park (406/153 hrsz.)</t>
  </si>
  <si>
    <t xml:space="preserve">Sport utca </t>
  </si>
  <si>
    <t>közvilágítás</t>
  </si>
  <si>
    <t>Villám és éríntésvédelem</t>
  </si>
  <si>
    <t>felülvizsgálatok</t>
  </si>
  <si>
    <t>parkoló fejlesztés Fő út mellett</t>
  </si>
  <si>
    <t xml:space="preserve">Csobánka Község 2016. évi beruházási, felújítási és karbantartási kiadásai feladatonként </t>
  </si>
  <si>
    <t>b/3. Forgalomtechnikai tkör a Diófa utca és a Fő úti kereszteződéshez</t>
  </si>
  <si>
    <t>c/1. A helyi jelentőségű védett természeti emlékek kijelölése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</si>
  <si>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</si>
  <si>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</si>
  <si>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</si>
  <si>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</si>
  <si>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</si>
  <si>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</si>
  <si>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</si>
  <si>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</si>
  <si>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2016. évi Környezetvédelmi Alap</t>
  </si>
  <si>
    <t>2016</t>
  </si>
  <si>
    <t>Telekalakítás</t>
  </si>
  <si>
    <t>Hubertusz Kápolna, Varga Villa</t>
  </si>
  <si>
    <t>Vízügyi engedélyezési terv</t>
  </si>
  <si>
    <t>Előirányzat-felhasználási terv
2016. évre</t>
  </si>
  <si>
    <t>2015. évi   teljesítés</t>
  </si>
  <si>
    <t>Gördülő költségvetési terv 2016-2018 évekre</t>
  </si>
  <si>
    <t>2018. évi terv</t>
  </si>
  <si>
    <t>2017. évi terv</t>
  </si>
  <si>
    <t>2014. évi  terv</t>
  </si>
  <si>
    <t>2014. évi   terv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</si>
  <si>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</si>
  <si>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</si>
  <si>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</si>
  <si>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</si>
  <si>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</si>
  <si>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</si>
  <si>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</si>
  <si>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</si>
  <si>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</si>
  <si>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</si>
  <si>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</si>
  <si>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K I M U T A T Á S
a 2016. évi működési célú pénzeszközátadásokról, céljellegű támogatásokról</t>
  </si>
  <si>
    <t>A rászoruló gyermekek intézményen kívüli szünidei étkeztetésének támogatása</t>
  </si>
  <si>
    <t>2016. évi módosított előirányzat</t>
  </si>
  <si>
    <t>2016. évi eredeti előirányzat</t>
  </si>
  <si>
    <t>2016.évi módosított előirányzat</t>
  </si>
  <si>
    <t>1.14.</t>
  </si>
  <si>
    <t xml:space="preserve">     - pénzforgalom nélküli kiadások</t>
  </si>
  <si>
    <t>Margitliget</t>
  </si>
  <si>
    <t>kerékpártároló</t>
  </si>
  <si>
    <t>fűtés korszerűsétés, éves karbantartási díj</t>
  </si>
  <si>
    <t>világítás a 2 buszmegállónál</t>
  </si>
  <si>
    <t>belterületi utak, járdák felújítása önerő</t>
  </si>
  <si>
    <t>2016. évi eredeti
előirányzat</t>
  </si>
  <si>
    <t>Mogyoró és Áfonya utca</t>
  </si>
  <si>
    <t>térfigyelő kamera</t>
  </si>
  <si>
    <t xml:space="preserve">Kelta-árok </t>
  </si>
  <si>
    <t>mobil színpad</t>
  </si>
  <si>
    <t>Mogyoró utca (607/17 hrsz)</t>
  </si>
  <si>
    <t>vízellátás</t>
  </si>
  <si>
    <t>Nádas utca</t>
  </si>
  <si>
    <t>Óvoda Fő út 11. (614 hrsz)</t>
  </si>
  <si>
    <t>védőkorlát</t>
  </si>
  <si>
    <t>Sportpálya (406/125 hrsz)</t>
  </si>
  <si>
    <t>kispálya labdafogó</t>
  </si>
  <si>
    <t>5 db közterületi kamera</t>
  </si>
  <si>
    <t>2 db fedett buszmegálló</t>
  </si>
  <si>
    <t>Fő téri emlékműhöz koszorútartó</t>
  </si>
  <si>
    <t>Helyi Építési Szabályzat</t>
  </si>
  <si>
    <t>informatikai beszerzés internethez</t>
  </si>
  <si>
    <t>fűnyíró, fűkasza beszerzés</t>
  </si>
  <si>
    <t xml:space="preserve"> forintban !</t>
  </si>
  <si>
    <t>2016. évi módodsított előirányzat</t>
  </si>
  <si>
    <t xml:space="preserve">   - Mükődési támogatás átadás (Civil Alap)</t>
  </si>
  <si>
    <t xml:space="preserve">   - Pénzforgalom nélküli kiadás</t>
  </si>
  <si>
    <t xml:space="preserve">   - Elvonások</t>
  </si>
  <si>
    <t xml:space="preserve">  Államháztartáson belüli megelőlegezés visszafizetése</t>
  </si>
  <si>
    <t>2016. évi eredeti elöirányzat</t>
  </si>
  <si>
    <t>telekvásárlás</t>
  </si>
  <si>
    <t>kazánhoz szívattyú</t>
  </si>
  <si>
    <t>homokozóhoz árnyékoló</t>
  </si>
  <si>
    <t>Pulzus Plusz Kft. települési térfigyelő hálózat fejlesztése</t>
  </si>
  <si>
    <t>2016.11.12-étől</t>
  </si>
  <si>
    <t>2016. évi teljesítés
(E Ft)</t>
  </si>
  <si>
    <t>2016. évi teljesítés
(%)</t>
  </si>
  <si>
    <t>2016. évi teljesítés 
(Ft)</t>
  </si>
  <si>
    <t>2016. évi
teljesítés
(%)</t>
  </si>
  <si>
    <t>2016. évi teljesítés 
(E Ft)</t>
  </si>
  <si>
    <t>X. Államháztartáson belüli megelőlegezések</t>
  </si>
  <si>
    <t>parkettázás</t>
  </si>
  <si>
    <t>tető síkjának meghosszabbítása, tatőjavítás</t>
  </si>
  <si>
    <t>hátsó homlokzat újrafestése</t>
  </si>
  <si>
    <t xml:space="preserve">tárgyi eszköz beszerzés </t>
  </si>
  <si>
    <t>terhergépkocsi beszerzés</t>
  </si>
  <si>
    <t>X. Államháztartáson belüli megelőlegezés</t>
  </si>
  <si>
    <t>Államháztartáson belüli megelőlegezés</t>
  </si>
  <si>
    <t>Önkormányzat</t>
  </si>
  <si>
    <t/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</si>
  <si>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</si>
  <si>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</si>
  <si>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</si>
  <si>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</si>
  <si>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</si>
  <si>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</si>
  <si>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</si>
  <si>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</si>
  <si>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</si>
  <si>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</si>
  <si>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</si>
  <si>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</si>
  <si>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</si>
  <si>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</si>
  <si>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</si>
  <si>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</si>
  <si>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</si>
  <si>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</si>
  <si>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</si>
  <si>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</si>
  <si>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</si>
  <si>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</si>
  <si>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</si>
  <si>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</si>
  <si>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</si>
  <si>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</si>
  <si>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</si>
  <si>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</si>
  <si>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</si>
  <si>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</si>
  <si>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</si>
  <si>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</si>
  <si>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</si>
  <si>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</si>
  <si>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</si>
  <si>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</si>
  <si>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</si>
  <si>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</si>
  <si>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</si>
  <si>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</si>
  <si>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</si>
  <si>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</si>
  <si>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</si>
  <si>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</si>
  <si>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</si>
  <si>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</si>
  <si>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</si>
  <si>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</si>
  <si>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</si>
  <si>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</si>
  <si>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</si>
  <si>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</si>
  <si>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</si>
  <si>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</si>
  <si>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</si>
  <si>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</si>
  <si>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</si>
  <si>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</si>
  <si>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</si>
  <si>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</si>
  <si>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</si>
  <si>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</si>
  <si>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</si>
  <si>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</si>
  <si>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</si>
  <si>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</si>
  <si>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</si>
  <si>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</si>
  <si>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</si>
  <si>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</si>
  <si>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</si>
  <si>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</si>
  <si>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</si>
  <si>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</si>
  <si>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</si>
  <si>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</si>
  <si>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</si>
  <si>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</si>
  <si>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</si>
  <si>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</si>
  <si>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</si>
  <si>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</si>
  <si>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</si>
  <si>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</si>
  <si>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</si>
  <si>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</si>
  <si>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</si>
  <si>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</si>
  <si>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</si>
  <si>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</si>
  <si>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</si>
  <si>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</si>
  <si>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</si>
  <si>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</si>
  <si>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</si>
  <si>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</si>
  <si>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</si>
  <si>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</si>
  <si>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</si>
  <si>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</si>
  <si>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</si>
  <si>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</si>
  <si>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</si>
  <si>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</si>
  <si>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</si>
  <si>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</si>
  <si>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</si>
  <si>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</si>
  <si>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</si>
  <si>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</si>
  <si>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</si>
  <si>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</si>
  <si>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</si>
  <si>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</si>
  <si>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</si>
  <si>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</si>
  <si>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</si>
  <si>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</si>
  <si>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</si>
  <si>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</si>
  <si>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</si>
  <si>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</si>
  <si>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</si>
  <si>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</si>
  <si>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</si>
  <si>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</si>
  <si>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</si>
  <si>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</si>
  <si>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</si>
  <si>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</si>
  <si>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</si>
  <si>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</si>
  <si>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</si>
  <si>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</si>
  <si>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</si>
  <si>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</si>
  <si>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</si>
  <si>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</si>
  <si>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</si>
  <si>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</si>
  <si>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</si>
  <si>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</si>
  <si>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</si>
  <si>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</si>
  <si>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</si>
  <si>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</si>
  <si>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</si>
  <si>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</si>
  <si>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</si>
  <si>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</si>
  <si>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 xml:space="preserve">Csobánkai Polgármesteri Hivatal
eszközeinek és forrásainak alakulása 2016. december 31. </t>
  </si>
  <si>
    <t>Sorszám</t>
  </si>
  <si>
    <t>Állomány a tárgyév elején</t>
  </si>
  <si>
    <t>Módosítás</t>
  </si>
  <si>
    <t>Állomány a tárgyidõszak végén (=3+...+7)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</si>
  <si>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</si>
  <si>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</si>
  <si>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</si>
  <si>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</si>
  <si>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</si>
  <si>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</si>
  <si>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</si>
  <si>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</si>
  <si>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</si>
  <si>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</si>
  <si>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</si>
  <si>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</si>
  <si>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</si>
  <si>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</si>
  <si>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</si>
  <si>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</si>
  <si>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</si>
  <si>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</si>
  <si>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</si>
  <si>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</si>
  <si>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</si>
  <si>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</si>
  <si>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</si>
  <si>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</si>
  <si>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</si>
  <si>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</si>
  <si>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</si>
  <si>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</si>
  <si>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</si>
  <si>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</si>
  <si>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</si>
  <si>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</si>
  <si>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</si>
  <si>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</si>
  <si>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</si>
  <si>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</si>
  <si>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</si>
  <si>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</si>
  <si>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</si>
  <si>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</si>
  <si>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</si>
  <si>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</si>
  <si>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</si>
  <si>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</si>
  <si>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</si>
  <si>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C/I/3 Éven belüli lejáratú forint lekötött bankbetétek</t>
  </si>
  <si>
    <t>C/I/4 Éven belüli lejáratú deviza lekötött bankbetétek</t>
  </si>
  <si>
    <t>C/I Lekötött bankbetétek (=C/I/1+…+C/I/4)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</si>
  <si>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</si>
  <si>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</si>
  <si>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</si>
  <si>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</si>
  <si>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</si>
  <si>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</si>
  <si>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</si>
  <si>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</si>
  <si>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</si>
  <si>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</si>
  <si>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</si>
  <si>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</si>
  <si>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</si>
  <si>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</si>
  <si>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</si>
  <si>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</si>
  <si>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</si>
  <si>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</si>
  <si>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</si>
  <si>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</si>
  <si>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</si>
  <si>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</si>
  <si>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</si>
  <si>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</si>
  <si>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</si>
  <si>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</si>
  <si>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</si>
  <si>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</si>
  <si>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</si>
  <si>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</si>
  <si>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</si>
  <si>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</si>
  <si>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</si>
  <si>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</si>
  <si>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</si>
  <si>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</si>
  <si>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</si>
  <si>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</si>
  <si>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</si>
  <si>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</si>
  <si>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</si>
  <si>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</si>
  <si>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</si>
  <si>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</si>
  <si>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</si>
  <si>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</si>
  <si>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</si>
  <si>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</si>
  <si>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</si>
  <si>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</si>
  <si>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</si>
  <si>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</si>
  <si>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</si>
  <si>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</si>
  <si>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</si>
  <si>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</si>
  <si>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</si>
  <si>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</si>
  <si>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</si>
  <si>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</si>
  <si>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</si>
  <si>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</si>
  <si>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</si>
  <si>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</si>
  <si>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</si>
  <si>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</si>
  <si>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</si>
  <si>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</si>
  <si>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</si>
  <si>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</si>
  <si>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</si>
  <si>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</si>
  <si>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</si>
  <si>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</si>
  <si>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</si>
  <si>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</si>
  <si>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</si>
  <si>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</si>
  <si>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</si>
  <si>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</si>
  <si>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</si>
  <si>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</si>
  <si>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</si>
  <si>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</si>
  <si>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</si>
  <si>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</si>
  <si>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</si>
  <si>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</si>
  <si>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</si>
  <si>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</si>
  <si>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</si>
  <si>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</si>
  <si>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</si>
  <si>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</si>
  <si>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</si>
  <si>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</si>
  <si>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</si>
  <si>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</si>
  <si>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</si>
  <si>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</si>
  <si>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</si>
  <si>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</si>
  <si>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</si>
  <si>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</si>
  <si>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</si>
  <si>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</si>
  <si>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155</t>
  </si>
  <si>
    <t>D/III/5 Vagyonkezelésbe adott eszközökkel kapcsolatos visszapótlási követelés elszámolása</t>
  </si>
  <si>
    <t>156</t>
  </si>
  <si>
    <t>D/III/6 Nem társadalombiztosítás pénzügyi alapjait terhelő kifizetett ellátások megtérítésének elszámolása</t>
  </si>
  <si>
    <t>157</t>
  </si>
  <si>
    <t>D/III/7 Folyósított, megelőlegezett társadalombiztosítási és családtámogatási ellátások elszámolása</t>
  </si>
  <si>
    <t>158</t>
  </si>
  <si>
    <t>D/III/8 Részesedésszerzés esetén átadott eszközök</t>
  </si>
  <si>
    <t>159</t>
  </si>
  <si>
    <t>D/III/9 Letétre, megőrzésre, fedezetkezelésre átadott pénzeszközök, biztosítékok</t>
  </si>
  <si>
    <t>160</t>
  </si>
  <si>
    <t>D/III Követelés jellegű sajátos elszámolások (=D/III/1+…+D/III/9)</t>
  </si>
  <si>
    <t>161</t>
  </si>
  <si>
    <t>D) KÖVETELÉSEK  (=D/I+D/II+D/III)</t>
  </si>
  <si>
    <t>162</t>
  </si>
  <si>
    <t>E/I/1 Adott előleghez kapcsolódó előzetesen felszámított levonható általános forgalmi adó</t>
  </si>
  <si>
    <t>163</t>
  </si>
  <si>
    <t>E/I/2 Más előzetesen felszámított levonható általános forgalmi adó</t>
  </si>
  <si>
    <t>164</t>
  </si>
  <si>
    <t>E/I/3 Adott előleghez kapcsolódó előzetesen felszámított nem levonható általános forgalmi adó</t>
  </si>
  <si>
    <t>165</t>
  </si>
  <si>
    <t>E/I/4 Más előzetesen felszámított nem levonható általános forgalmi adó</t>
  </si>
  <si>
    <t>166</t>
  </si>
  <si>
    <t>E/I Előzetesen felszámított általános forgalmi adó elszámolása (=E/I/1+…+E/I/4)</t>
  </si>
  <si>
    <t>167</t>
  </si>
  <si>
    <t>E/II/1 Kapott előleghez kapcsolódó fizetendő általános forgalmi adó</t>
  </si>
  <si>
    <t>168</t>
  </si>
  <si>
    <t>E/II/2 Más fizetendő általános forgalmi adó</t>
  </si>
  <si>
    <t>169</t>
  </si>
  <si>
    <t>E/II Fizetendő általános forgalmi adó elszámolása (=E/II/1+E/II/2)</t>
  </si>
  <si>
    <t>170</t>
  </si>
  <si>
    <t>E/III/1 December havi illetmények, munkabérek elszámolása</t>
  </si>
  <si>
    <t>171</t>
  </si>
  <si>
    <t>E/III/2 Utalványok, bérletek és más hasonló, készpénz-helyettesítő fizetési eszköznek nem minősülő eszközök elszámolásai</t>
  </si>
  <si>
    <t>172</t>
  </si>
  <si>
    <t>E/III/3 Pénzeszközök átvezetési számla</t>
  </si>
  <si>
    <t>173</t>
  </si>
  <si>
    <t>E/III/4 Azonosítás alatt álló tételek</t>
  </si>
  <si>
    <t>174</t>
  </si>
  <si>
    <t>E/III Egyéb sajátos eszközoldali elszámolások (=E/III/1+…+E/III/4)</t>
  </si>
  <si>
    <t>175</t>
  </si>
  <si>
    <t>E) EGYÉB SAJÁTOS ESZKÖZOLDALI  ELSZÁMOLÁSOK (=E/I+E/II+E/III)</t>
  </si>
  <si>
    <t>176</t>
  </si>
  <si>
    <t>F/1  Eredményszemléletű bevételek aktív időbeli elhatárolása</t>
  </si>
  <si>
    <t>177</t>
  </si>
  <si>
    <t>F/2 Költségek, ráfordítások aktív időbeli elhatárolása</t>
  </si>
  <si>
    <t>178</t>
  </si>
  <si>
    <t>F/3 Halasztott ráfordítások</t>
  </si>
  <si>
    <t>179</t>
  </si>
  <si>
    <t>F) AKTÍV IDŐBELI  ELHATÁROLÁSOK  (=F/1+F/2+F/3)</t>
  </si>
  <si>
    <t>180</t>
  </si>
  <si>
    <t>ESZKÖZÖK ÖSSZESEN (=A+B+C+D+E+F)</t>
  </si>
  <si>
    <t>181</t>
  </si>
  <si>
    <t>G/I  Nemzeti vagyon induláskori értéke</t>
  </si>
  <si>
    <t>182</t>
  </si>
  <si>
    <t>G/II Nemzeti vagyon változásai</t>
  </si>
  <si>
    <t>183</t>
  </si>
  <si>
    <t>G/III/1 Megszűnés miatt átvett lekötött betétek könyv szerinti értéke és változása</t>
  </si>
  <si>
    <t>184</t>
  </si>
  <si>
    <t>G/III/2 Megszűnés miatt átvett egyéb pénzeszközök könyv szerinti értéke és változása</t>
  </si>
  <si>
    <t>185</t>
  </si>
  <si>
    <t>G/III/3 Pénzeszközön kívüli egyéb eszközök induláskori értéke és változásai</t>
  </si>
  <si>
    <t>186</t>
  </si>
  <si>
    <t>G/III Egyéb eszközök induláskori értéke és változásai (=G/III/1+G/III/2+/G/III/3)</t>
  </si>
  <si>
    <t>187</t>
  </si>
  <si>
    <t>G/IV Felhalmozott eredmény</t>
  </si>
  <si>
    <t>188</t>
  </si>
  <si>
    <t>G/V Eszközök értékhelyesbítésének forrása</t>
  </si>
  <si>
    <t>189</t>
  </si>
  <si>
    <t>G/VI Mérleg szerinti eredmény</t>
  </si>
  <si>
    <t>190</t>
  </si>
  <si>
    <t>G) SAJÁT TŐKE  (= G/I+…+G/VI)</t>
  </si>
  <si>
    <t>191</t>
  </si>
  <si>
    <t>H/I/1 Költségvetési évben esedékes kötelezettségek személyi juttatásokra</t>
  </si>
  <si>
    <t>192</t>
  </si>
  <si>
    <t>H/I/2 Költségvetési évben esedékes kötelezettségek munkaadókat terhelő járulékokra és szociális hozzájárulási adóra</t>
  </si>
  <si>
    <t>193</t>
  </si>
  <si>
    <t>H/I/3 Költségvetési évben esedékes kötelezettségek dologi kiadásokra</t>
  </si>
  <si>
    <t>194</t>
  </si>
  <si>
    <t>H/I/4 Költségvetési évben esedékes kötelezettségek ellátottak pénzbeli juttatásaira</t>
  </si>
  <si>
    <t>195</t>
  </si>
  <si>
    <t>H/I/5 Költségvetési évben esedékes kötelezettségek egyéb működési célú kiadásokra (&gt;=H/I/5a+H/I/5b)</t>
  </si>
  <si>
    <t>196</t>
  </si>
  <si>
    <t>H/I/5a - ebből: költségvetési évben esedékes kötelezettségek működési célú visszatérítendő támogatások, kölcsönök törlesztésére államháztartáson belülre</t>
  </si>
  <si>
    <t>197</t>
  </si>
  <si>
    <t>H/I/5b - ebből: költségvetési évben esedékes kötelezettségek működési célú támogatásokra az Európai Uniónak</t>
  </si>
  <si>
    <t>198</t>
  </si>
  <si>
    <t>H/I/6 Költségvetési évben esedékes kötelezettségek beruházásokra</t>
  </si>
  <si>
    <t>199</t>
  </si>
  <si>
    <t>H/I/7 Költségvetési évben esedékes kötelezettségek felújításokra</t>
  </si>
  <si>
    <t>200</t>
  </si>
  <si>
    <t>H/I/8 Költségvetési évben esedékes kötelezettségek egyéb felhalmozási célú kiadásokra (&gt;=H/I/8a+H/I/8b)</t>
  </si>
  <si>
    <t>201</t>
  </si>
  <si>
    <t>H/I/8a - ebből: költségvetési évben esedékes kötelezettségek felhalmozási célú visszatérítendő támogatások, kölcsönök törlesztésére államháztartáson belülre</t>
  </si>
  <si>
    <t>202</t>
  </si>
  <si>
    <t>H/I/8b - ebből: költségvetési évben esedékes kötelezettségek felhalmozási célú támogatásokra az Európai Uniónak</t>
  </si>
  <si>
    <t>203</t>
  </si>
  <si>
    <t>H/I/9 Költségvetési évben esedékes kötelezettségek finanszírozási kiadásokra (&gt;=H/I/9a+…+H/I/9m)</t>
  </si>
  <si>
    <t>204</t>
  </si>
  <si>
    <t>H/I/9a - ebből: költségvetési évben esedékes kötelezettségek hosszú lejáratú hitelek, kölcsönök törlesztésére pénzügyi vállalkozásnak</t>
  </si>
  <si>
    <t>205</t>
  </si>
  <si>
    <t>H/I/9b - ebből: költségvetési évben esedékes kötelezettségek rövid lejáratú hitelek, kölcsönök törlesztésére pénzügyi vállalkozásnak</t>
  </si>
  <si>
    <t>206</t>
  </si>
  <si>
    <t>H/I/9c - ebből: költségvetési évben esedékes kötelezettségek kincstárjegyek beváltására</t>
  </si>
  <si>
    <t>207</t>
  </si>
  <si>
    <t>H/I/9d - ebből: költségvetési évben esedékes kötelezettségek éven belüli lejáratú belföldi értékpapírok beváltására</t>
  </si>
  <si>
    <t>208</t>
  </si>
  <si>
    <t>H/I/9e - ebből: költségvetési évben esedékes kötelezettségek belföldi kötvények beváltására</t>
  </si>
  <si>
    <t>209</t>
  </si>
  <si>
    <t>H/I/9f - ebből: költségvetési évben esedékes kötelezettségek éven túli lejáratú belföldi értékpapírok beváltására</t>
  </si>
  <si>
    <t>210</t>
  </si>
  <si>
    <t>H/I/9g - ebből: költségvetési évben esedékes kötelezettségek államháztartáson belüli megelőlegezések visszafizetésére</t>
  </si>
  <si>
    <t>211</t>
  </si>
  <si>
    <t>H/I/9h - ebből: költségvetési évben esedékes kötelezettségek pénzügyi lízing kiadásaira</t>
  </si>
  <si>
    <t>212</t>
  </si>
  <si>
    <t>H/I/9i - ebből: költségvetési évben esedékes kötelezettségek külföldi értékpapírok beváltására</t>
  </si>
  <si>
    <t>213</t>
  </si>
  <si>
    <t>H/I/9j - ebből: költségvetési évben esedékes kötelezettségek hitelek, kölcsönök törlesztésére külföldi kormányoknak és nemzetközi szervezeteknek</t>
  </si>
  <si>
    <t>214</t>
  </si>
  <si>
    <t>H/I/9k - ebből: költségvetési évben esedékes kötelezettségek hitelek, kölcsönök törlesztésére külföldi pénzintézeteknek</t>
  </si>
  <si>
    <t>215</t>
  </si>
  <si>
    <t>H/I/9l - ebből: költségvetési évben esedékes kötelezettségek váltókiadásokra</t>
  </si>
  <si>
    <t>216</t>
  </si>
  <si>
    <t>H/I/9m - ebből: költségvetési évben esedékes kötelezettségek likviditási célú hitelek, kölcsönök törlesztésére pénzügyi vállalkozásnak</t>
  </si>
  <si>
    <t>217</t>
  </si>
  <si>
    <t>H/I Költségvetési évben esedékes kötelezettségek (=H/I/1+…+H/I/9)</t>
  </si>
  <si>
    <t>218</t>
  </si>
  <si>
    <t>H/II/1 Költségvetési évet követően esedékes kötelezettségek személyi juttatásokra</t>
  </si>
  <si>
    <t>219</t>
  </si>
  <si>
    <t>H/II/2 Költségvetési évet követően esedékes kötelezettségek munkaadókat terhelő járulékokra és szociális hozzájárulási adóra</t>
  </si>
  <si>
    <t>220</t>
  </si>
  <si>
    <t>H/II/3 Költségvetési évet követően esedékes kötelezettségek dologi kiadásokra</t>
  </si>
  <si>
    <t>221</t>
  </si>
  <si>
    <t>H/II/4 Költségvetési évet követően esedékes kötelezettségek ellátottak pénzbeli juttatásaira</t>
  </si>
  <si>
    <t>222</t>
  </si>
  <si>
    <t>H/II/5 Költségvetési évet követően esedékes kötelezettségek egyéb működési célú kiadásokra (&gt;=H/II/5a+H/II/5b)</t>
  </si>
  <si>
    <t>223</t>
  </si>
  <si>
    <t>H/II/5a - ebből: költségvetési évet követően esedékes kötelezettségek működési célú visszatérítendő támogatások, kölcsönök törlesztésére államháztartáson belülre</t>
  </si>
  <si>
    <t>224</t>
  </si>
  <si>
    <t>H/II/5b - ebből: költségvetési évet követően esedékes kötelezettségek működési célú támogatásokra az Európai Uniónak</t>
  </si>
  <si>
    <t>225</t>
  </si>
  <si>
    <t>H/II/6 Költségvetési évet követően esedékes kötelezettségek beruházásokra</t>
  </si>
  <si>
    <t>226</t>
  </si>
  <si>
    <t>H/II/7 Költségvetési évet követően esedékes kötelezettségek felújításokra</t>
  </si>
  <si>
    <t>227</t>
  </si>
  <si>
    <t>H/II/8 Költségvetési évet követően esedékes kötelezettségek egyéb felhalmozási célú kiadásokra (&gt;=H/II/8a+H/II/8b)</t>
  </si>
  <si>
    <t>228</t>
  </si>
  <si>
    <t>H/II/8a - ebből: költségvetési évet követően esedékes kötelezettségek felhalmozási célú visszatérítendő támogatások, kölcsönök törlesztésére államháztartáson belülre</t>
  </si>
  <si>
    <t>229</t>
  </si>
  <si>
    <t>H/II/8b - ebből: költségvetési évet követően esedékes kötelezettségek felhalmozási célú támogatásokra az Európai Uniónak</t>
  </si>
  <si>
    <t>230</t>
  </si>
  <si>
    <t>H/II/9 Költségvetési évet követően esedékes kötelezettségek finanszírozási kiadásokra (=&gt;H/II/9a+…+H/II/9j)</t>
  </si>
  <si>
    <t>231</t>
  </si>
  <si>
    <t>H/II/9a - ebből: költségvetési évet követően esedékes kötelezettségek hosszú lejáratú hitelek, kölcsönök törlesztésére pénzügyi vállalkozásnak</t>
  </si>
  <si>
    <t>232</t>
  </si>
  <si>
    <t>H/II/9b - ebből: költségvetési évet követően esedékes kötelezettségek kincstárjegyek beváltására</t>
  </si>
  <si>
    <t>233</t>
  </si>
  <si>
    <t>H/II/9c - ebből: költségvetési évet követően esedékes kötelezettségek belföldi kötvények beváltására</t>
  </si>
  <si>
    <t>234</t>
  </si>
  <si>
    <t>H/II/9d - ebből: költségvetési évet követően esedékes kötelezettségek éven túli lejáratú belföldi értékpapírok beváltására</t>
  </si>
  <si>
    <t>235</t>
  </si>
  <si>
    <t>H/II/9e - ebből: költségvetési évet követően esedékes kötelezettségek államháztartáson belüli megelőlegezések visszafizetésére</t>
  </si>
  <si>
    <t>236</t>
  </si>
  <si>
    <t>H/II/9f - ebből: költségvetési évet követően esedékes kötelezettségek pénzügyi lízing kiadásaira</t>
  </si>
  <si>
    <t>237</t>
  </si>
  <si>
    <t>H/II/9g - ebből: költségvetési évet követően esedékes kötelezettségek külföldi értékpapírok beváltására</t>
  </si>
  <si>
    <t>238</t>
  </si>
  <si>
    <t>H/II/9h - ebből: költségvetési évet követően esedékes kötelezettségek hitelek, kölcsönök törlesztésére külföldi kormányoknak és nemzetközi szervezeteknek</t>
  </si>
  <si>
    <t>239</t>
  </si>
  <si>
    <t>H/II/9i - ebből: költségvetési évet követően esedékes kötelezettségek külföldi hitelek, kölcsönök törlesztésére külföldi pénzintézeteknek</t>
  </si>
  <si>
    <t>240</t>
  </si>
  <si>
    <t>H/II/9j - ebből: költségvetési évet követően esedékes kötelezettségek váltókiadásokra</t>
  </si>
  <si>
    <t>241</t>
  </si>
  <si>
    <t>H/II Költségvetési évet követően esedékes kötelezettségek (=H/II/1+…+H/II/9)</t>
  </si>
  <si>
    <t>242</t>
  </si>
  <si>
    <t>H/III/1 Kapott előlegek</t>
  </si>
  <si>
    <t>243</t>
  </si>
  <si>
    <t>H/III/2 Továbbadási célból folyósított támogatások, ellátások elszámolása</t>
  </si>
  <si>
    <t>244</t>
  </si>
  <si>
    <t>H/III/3 Más szervezetet megillető bevételek elszámolása</t>
  </si>
  <si>
    <t>245</t>
  </si>
  <si>
    <t>H/III/4 Forgótőke elszámolása (Kincstár)</t>
  </si>
  <si>
    <t>246</t>
  </si>
  <si>
    <t>H/III/5 Nemzeti vagyonba tartozó befektetett eszközökkel kapcsolatos egyes kötelezettség jellegű sajátos elszámolások</t>
  </si>
  <si>
    <t>247</t>
  </si>
  <si>
    <t>H/III/6 Nem társadalombiztosítás pénzügyi alapjait terhelő kifizetett ellátások megtérítésének elszámolása</t>
  </si>
  <si>
    <t>248</t>
  </si>
  <si>
    <t>H/III/7 Munkáltató által korengedményes nyugdíjhoz megfizetett hozzájárulás elszámolása</t>
  </si>
  <si>
    <t>249</t>
  </si>
  <si>
    <t>H/III/8 Letétre, megőrzésre, fedezetkezelésre átvett pénzeszközök, biztosítékok</t>
  </si>
  <si>
    <t>250</t>
  </si>
  <si>
    <t>H/III/9 Nemzetközi támogatási programok pénzeszközei</t>
  </si>
  <si>
    <t>251</t>
  </si>
  <si>
    <t>H/III/10 Államadósság Kezelő Központ Zrt.-nél elhelyezett fedezeti betétek</t>
  </si>
  <si>
    <t>252</t>
  </si>
  <si>
    <t>H/III Kötelezettség jellegű sajátos elszámolások (=H/III/1+…+H/III/10)</t>
  </si>
  <si>
    <t>253</t>
  </si>
  <si>
    <t>H) KÖTELEZETTSÉGEK (=H/I+H/II+H/III)</t>
  </si>
  <si>
    <t>254</t>
  </si>
  <si>
    <t>I) KINCSTÁRI SZÁMLAVEZETÉSSEL KAPCSOLATOS ELSZÁMOLÁSOK</t>
  </si>
  <si>
    <t>255</t>
  </si>
  <si>
    <t>J/1 Eredményszemléletű bevételek passzív időbeli elhatárolása</t>
  </si>
  <si>
    <t>256</t>
  </si>
  <si>
    <t>J/2 Költségek, ráfordítások passzív időbeli elhatárolása</t>
  </si>
  <si>
    <t>257</t>
  </si>
  <si>
    <t>J/3 Halasztott eredményszemléletű bevételek</t>
  </si>
  <si>
    <t>258</t>
  </si>
  <si>
    <t>J) PASSZÍV IDŐBELI ELHATÁROLÁSOK (=J/1+J/2+J/3)</t>
  </si>
  <si>
    <t>259</t>
  </si>
  <si>
    <t>FORRÁSOK ÖSSZESEN (=G+H+I+J)</t>
  </si>
  <si>
    <t>adatok forintban</t>
  </si>
  <si>
    <t xml:space="preserve">Borostyán Természetvédő Óvoda
eszközeinek és forrásainak alakulása 2016. december 31. </t>
  </si>
  <si>
    <t xml:space="preserve">Állomány a tárgyidõszak végén </t>
  </si>
  <si>
    <t xml:space="preserve">Csobánka Község Önkormányzat
eszközeinek és forrásainak alakulása 2016. december 31. </t>
  </si>
  <si>
    <t xml:space="preserve">         adatok forintban</t>
  </si>
  <si>
    <t>Polgármesteri 
Hivatal</t>
  </si>
  <si>
    <t>Alaptevékenység költségvetési bevételei</t>
  </si>
  <si>
    <t>339 333 138</t>
  </si>
  <si>
    <t>855 888</t>
  </si>
  <si>
    <t>2 490 997</t>
  </si>
  <si>
    <t>Alaptevékenység költségvetési kiadásai</t>
  </si>
  <si>
    <t>135 147 823</t>
  </si>
  <si>
    <t>53 909 533</t>
  </si>
  <si>
    <t>85 143 794</t>
  </si>
  <si>
    <t>Alaptevékenység költségvetési egyenlege (=01-02)</t>
  </si>
  <si>
    <t>204 185 315</t>
  </si>
  <si>
    <t>-53 053 645</t>
  </si>
  <si>
    <t>-82 652 797</t>
  </si>
  <si>
    <t>Alaptevékenység finanszírozási bevételei</t>
  </si>
  <si>
    <t>82 195 413</t>
  </si>
  <si>
    <t>61 765 000</t>
  </si>
  <si>
    <t>92 712 611</t>
  </si>
  <si>
    <t>Alaptevékenység finanszírozási kiadásai</t>
  </si>
  <si>
    <t>134 786 611</t>
  </si>
  <si>
    <t>Alaptevékenység finanszírozási egyenlege (=03-04)</t>
  </si>
  <si>
    <t>-52 591 198</t>
  </si>
  <si>
    <t>Alaptevékenység maradványa (+-I+-II)</t>
  </si>
  <si>
    <t>151 594 117</t>
  </si>
  <si>
    <t>8 711 355</t>
  </si>
  <si>
    <t>10 059 814</t>
  </si>
  <si>
    <t>Vállalkozási tevékenység költségvetési bevételei</t>
  </si>
  <si>
    <t>Vállalkozási tevékenység költségvetési kiadásai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</si>
  <si>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</si>
  <si>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</si>
  <si>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</si>
  <si>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Vállalkozási tevékenység finanszírozási egyenlege (=07-08)</t>
  </si>
  <si>
    <t>Vállalkozási tevékenység maradványa (+-III+-IV)</t>
  </si>
  <si>
    <t>Összes maradvány (=A+B)</t>
  </si>
  <si>
    <t>Alaptevékenység kötelezettségvállalással terhelt maradványa</t>
  </si>
  <si>
    <t>Alaptevékenység szabad maradványa (=A-D)</t>
  </si>
  <si>
    <t>Vállalkozási tevékenységet terhelő befizetési kötelezettség (=B*0,1)</t>
  </si>
  <si>
    <t>Vállalkozási tevékenység felhasználható maradványa (=B-F)</t>
  </si>
  <si>
    <t>Csobánka Község Önkormányzatának és Intézményeinek
MARADVÁNYKIMUTATÁSA
2016. december 31.</t>
  </si>
  <si>
    <t>1. melléklet a 6/2017. (V.26.) önkormányzati rendelethez</t>
  </si>
  <si>
    <t xml:space="preserve">2.1. melléklet a 6/2017. (V.26.) önkormányzati rendelethez     </t>
  </si>
  <si>
    <t xml:space="preserve">2.2. melléklet a 6/2017. (V.26.) önkormányzati rendelethez     </t>
  </si>
  <si>
    <t>14. melléklet a 6/2017.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</si>
</sst>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0.0%"/>
  </numFmts>
  <fonts count="11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  <font>
      <b/>
      <sz val="8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16"/>
      <name val="Arial CE"/>
      <family val="2"/>
      <charset val="238"/>
    </font>
    <font>
      <b/>
      <sz val="11"/>
      <name val="Arial CE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  <xf numFmtId="9" fontId="1" fillId="0" borderId="0" applyFont="0" applyFill="0" applyBorder="0" applyAlignment="0" applyProtection="0"/>
    <xf numFmtId="0" fontId="100" fillId="0" borderId="0"/>
    <xf numFmtId="0" fontId="101" fillId="0" borderId="0"/>
    <xf numFmtId="0" fontId="111" fillId="0" borderId="0"/>
    <xf numFmtId="0" fontId="111" fillId="0" borderId="0"/>
  </cellStyleXfs>
  <cellXfs count="1494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8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7" xfId="4" applyFont="1" applyFill="1" applyBorder="1" applyAlignment="1" applyProtection="1">
      <alignment horizontal="left" vertical="center" wrapText="1" indent="1"/>
    </xf>
    <xf numFmtId="0" fontId="29" fillId="0" borderId="66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6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8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 applyAlignment="1" applyProtection="1">
      <alignment horizontal="right" vertical="center" indent="1"/>
    </xf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59" xfId="0" applyFont="1" applyFill="1" applyBorder="1" applyAlignment="1" applyProtection="1">
      <alignment horizontal="center" vertical="center" wrapText="1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51" fillId="0" borderId="73" xfId="0" applyFont="1" applyFill="1" applyBorder="1" applyAlignment="1" applyProtection="1">
      <alignment horizontal="center" wrapText="1"/>
    </xf>
    <xf numFmtId="0" fontId="26" fillId="0" borderId="66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4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164" fontId="12" fillId="0" borderId="0" xfId="4" applyNumberFormat="1" applyFill="1"/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8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6" fillId="0" borderId="2" xfId="0" applyFont="1" applyBorder="1" applyAlignment="1">
      <alignment horizontal="left" vertical="center" wrapText="1" indent="3"/>
    </xf>
    <xf numFmtId="3" fontId="96" fillId="0" borderId="19" xfId="0" applyNumberFormat="1" applyFont="1" applyBorder="1" applyAlignment="1">
      <alignment horizontal="right" vertical="center"/>
    </xf>
    <xf numFmtId="3" fontId="96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97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97" fillId="0" borderId="0" xfId="0" applyFont="1" applyFill="1" applyAlignment="1">
      <alignment vertical="center"/>
    </xf>
    <xf numFmtId="0" fontId="98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0" fontId="71" fillId="0" borderId="32" xfId="7" applyFont="1" applyFill="1" applyBorder="1" applyAlignment="1">
      <alignment vertical="center" wrapText="1"/>
    </xf>
    <xf numFmtId="0" fontId="71" fillId="0" borderId="0" xfId="0" applyFont="1" applyFill="1"/>
    <xf numFmtId="3" fontId="71" fillId="0" borderId="0" xfId="0" applyNumberFormat="1" applyFont="1" applyFill="1" applyBorder="1"/>
    <xf numFmtId="0" fontId="50" fillId="0" borderId="15" xfId="0" applyFont="1" applyFill="1" applyBorder="1"/>
    <xf numFmtId="0" fontId="50" fillId="0" borderId="15" xfId="7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34" fillId="0" borderId="0" xfId="0" applyNumberFormat="1" applyFont="1" applyFill="1" applyAlignment="1" applyProtection="1">
      <alignment horizontal="right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50" fillId="0" borderId="69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1" fillId="0" borderId="85" xfId="0" applyFont="1" applyBorder="1" applyAlignment="1">
      <alignment vertical="top" wrapText="1"/>
    </xf>
    <xf numFmtId="0" fontId="71" fillId="0" borderId="84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5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0" xfId="0" applyFont="1" applyAlignment="1"/>
    <xf numFmtId="0" fontId="95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0" fontId="50" fillId="0" borderId="2" xfId="0" applyFont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/>
    </xf>
    <xf numFmtId="0" fontId="71" fillId="0" borderId="7" xfId="7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left" vertical="center"/>
    </xf>
    <xf numFmtId="0" fontId="71" fillId="0" borderId="32" xfId="0" applyFont="1" applyFill="1" applyBorder="1" applyAlignment="1">
      <alignment horizontal="center" vertical="center"/>
    </xf>
    <xf numFmtId="0" fontId="71" fillId="0" borderId="63" xfId="0" applyFont="1" applyFill="1" applyBorder="1" applyAlignment="1">
      <alignment horizontal="center" vertical="center"/>
    </xf>
    <xf numFmtId="3" fontId="71" fillId="0" borderId="62" xfId="7" applyNumberFormat="1" applyFont="1" applyFill="1" applyBorder="1" applyAlignment="1">
      <alignment horizontal="left" vertical="center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49" fontId="71" fillId="0" borderId="13" xfId="7" applyNumberFormat="1" applyFont="1" applyFill="1" applyBorder="1" applyAlignment="1">
      <alignment vertical="center" wrapText="1"/>
    </xf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4" xfId="7" applyNumberFormat="1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/>
    </xf>
    <xf numFmtId="3" fontId="71" fillId="0" borderId="7" xfId="7" applyNumberFormat="1" applyFont="1" applyFill="1" applyBorder="1" applyAlignment="1">
      <alignment horizontal="left" vertical="center"/>
    </xf>
    <xf numFmtId="3" fontId="71" fillId="0" borderId="76" xfId="7" applyNumberFormat="1" applyFont="1" applyFill="1" applyBorder="1" applyAlignment="1">
      <alignment horizontal="left" vertical="center"/>
    </xf>
    <xf numFmtId="3" fontId="71" fillId="0" borderId="42" xfId="7" applyNumberFormat="1" applyFont="1" applyFill="1" applyBorder="1" applyAlignment="1">
      <alignment horizontal="left" vertical="center"/>
    </xf>
    <xf numFmtId="0" fontId="74" fillId="0" borderId="52" xfId="0" applyFont="1" applyBorder="1" applyAlignment="1">
      <alignment vertical="center" wrapText="1"/>
    </xf>
    <xf numFmtId="0" fontId="81" fillId="0" borderId="76" xfId="0" applyFont="1" applyBorder="1" applyAlignment="1">
      <alignment vertical="center" wrapText="1"/>
    </xf>
    <xf numFmtId="0" fontId="81" fillId="0" borderId="40" xfId="0" applyFont="1" applyBorder="1" applyAlignment="1">
      <alignment vertical="center" wrapText="1"/>
    </xf>
    <xf numFmtId="0" fontId="22" fillId="8" borderId="4" xfId="5" applyFont="1" applyFill="1" applyBorder="1" applyAlignment="1" applyProtection="1">
      <alignment horizontal="left" vertical="center" indent="1"/>
    </xf>
    <xf numFmtId="164" fontId="22" fillId="8" borderId="4" xfId="5" applyNumberFormat="1" applyFont="1" applyFill="1" applyBorder="1" applyAlignment="1" applyProtection="1">
      <alignment vertical="center"/>
      <protection locked="0"/>
    </xf>
    <xf numFmtId="164" fontId="22" fillId="8" borderId="31" xfId="5" applyNumberFormat="1" applyFont="1" applyFill="1" applyBorder="1" applyAlignment="1" applyProtection="1">
      <alignment vertical="center"/>
    </xf>
    <xf numFmtId="0" fontId="22" fillId="8" borderId="2" xfId="5" applyFont="1" applyFill="1" applyBorder="1" applyAlignment="1" applyProtection="1">
      <alignment horizontal="left" vertical="center" wrapText="1" indent="1"/>
    </xf>
    <xf numFmtId="164" fontId="22" fillId="8" borderId="2" xfId="5" applyNumberFormat="1" applyFont="1" applyFill="1" applyBorder="1" applyAlignment="1" applyProtection="1">
      <alignment vertical="center"/>
      <protection locked="0"/>
    </xf>
    <xf numFmtId="164" fontId="22" fillId="8" borderId="19" xfId="5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right" vertical="center" indent="1"/>
    </xf>
    <xf numFmtId="0" fontId="30" fillId="0" borderId="7" xfId="0" applyFont="1" applyFill="1" applyBorder="1" applyAlignment="1" applyProtection="1">
      <alignment horizontal="left" vertical="center" indent="1"/>
      <protection locked="0"/>
    </xf>
    <xf numFmtId="3" fontId="30" fillId="0" borderId="7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3" xfId="0" applyNumberFormat="1" applyFont="1" applyFill="1" applyBorder="1" applyAlignment="1" applyProtection="1">
      <alignment horizontal="right" vertical="center" indent="1"/>
      <protection locked="0"/>
    </xf>
    <xf numFmtId="0" fontId="81" fillId="0" borderId="67" xfId="0" applyFont="1" applyBorder="1" applyAlignment="1">
      <alignment horizontal="center" vertical="center" wrapText="1"/>
    </xf>
    <xf numFmtId="3" fontId="80" fillId="0" borderId="2" xfId="0" applyNumberFormat="1" applyFont="1" applyFill="1" applyBorder="1" applyAlignment="1">
      <alignment horizontal="right" vertical="center"/>
    </xf>
    <xf numFmtId="49" fontId="73" fillId="0" borderId="40" xfId="0" applyNumberFormat="1" applyFont="1" applyBorder="1" applyAlignment="1">
      <alignment horizontal="center" vertical="center" wrapText="1"/>
    </xf>
    <xf numFmtId="0" fontId="73" fillId="0" borderId="32" xfId="0" applyFont="1" applyBorder="1" applyAlignment="1">
      <alignment horizontal="justify" vertical="center" wrapText="1"/>
    </xf>
    <xf numFmtId="3" fontId="80" fillId="0" borderId="32" xfId="0" applyNumberFormat="1" applyFont="1" applyFill="1" applyBorder="1" applyAlignment="1">
      <alignment horizontal="right" vertical="center"/>
    </xf>
    <xf numFmtId="3" fontId="80" fillId="0" borderId="33" xfId="0" applyNumberFormat="1" applyFont="1" applyFill="1" applyBorder="1" applyAlignment="1">
      <alignment horizontal="right" vertical="center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0" fontId="43" fillId="0" borderId="37" xfId="0" applyFont="1" applyBorder="1" applyAlignment="1" applyProtection="1">
      <alignment horizontal="right" vertical="top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" xfId="4" applyNumberFormat="1" applyFont="1" applyFill="1" applyBorder="1" applyAlignment="1" applyProtection="1">
      <alignment horizontal="left" vertical="center" wrapText="1" indent="1"/>
    </xf>
    <xf numFmtId="0" fontId="28" fillId="0" borderId="9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51" fillId="0" borderId="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vertical="center" wrapText="1"/>
    </xf>
    <xf numFmtId="0" fontId="43" fillId="0" borderId="32" xfId="0" applyFont="1" applyBorder="1" applyAlignment="1" applyProtection="1">
      <alignment horizontal="center" wrapText="1"/>
    </xf>
    <xf numFmtId="0" fontId="26" fillId="0" borderId="32" xfId="0" applyFont="1" applyBorder="1" applyAlignment="1" applyProtection="1">
      <alignment horizontal="left" wrapText="1" indent="1"/>
    </xf>
    <xf numFmtId="164" fontId="4" fillId="0" borderId="32" xfId="0" applyNumberFormat="1" applyFont="1" applyFill="1" applyBorder="1" applyAlignment="1" applyProtection="1">
      <alignment horizontal="right" vertical="center" wrapText="1" inden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2" fillId="0" borderId="32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left" vertical="center" wrapText="1" indent="1"/>
    </xf>
    <xf numFmtId="0" fontId="8" fillId="0" borderId="90" xfId="0" applyFont="1" applyFill="1" applyBorder="1" applyAlignment="1" applyProtection="1">
      <alignment vertical="center"/>
    </xf>
    <xf numFmtId="0" fontId="8" fillId="0" borderId="91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center" wrapText="1"/>
    </xf>
    <xf numFmtId="0" fontId="22" fillId="0" borderId="62" xfId="4" applyFont="1" applyFill="1" applyBorder="1" applyAlignment="1" applyProtection="1">
      <alignment horizontal="left" vertical="center" wrapText="1" indent="6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22" xfId="0" applyNumberFormat="1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center" vertical="center" wrapText="1"/>
    </xf>
    <xf numFmtId="0" fontId="71" fillId="0" borderId="9" xfId="7" applyFon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9" xfId="6" applyNumberFormat="1" applyFont="1" applyFill="1" applyBorder="1" applyAlignment="1">
      <alignment vertical="center" wrapText="1"/>
    </xf>
    <xf numFmtId="164" fontId="50" fillId="0" borderId="9" xfId="0" applyNumberFormat="1" applyFont="1" applyFill="1" applyBorder="1" applyAlignment="1">
      <alignment horizontal="left" vertical="center" wrapText="1"/>
    </xf>
    <xf numFmtId="164" fontId="50" fillId="0" borderId="2" xfId="0" applyNumberFormat="1" applyFont="1" applyFill="1" applyBorder="1" applyAlignment="1">
      <alignment horizontal="center" vertical="center" wrapText="1"/>
    </xf>
    <xf numFmtId="164" fontId="50" fillId="0" borderId="14" xfId="0" applyNumberFormat="1" applyFont="1" applyFill="1" applyBorder="1" applyAlignment="1">
      <alignment horizontal="left" vertical="center" wrapText="1"/>
    </xf>
    <xf numFmtId="164" fontId="50" fillId="0" borderId="32" xfId="0" applyNumberFormat="1" applyFont="1" applyFill="1" applyBorder="1" applyAlignment="1">
      <alignment horizontal="center" vertical="center" wrapText="1"/>
    </xf>
    <xf numFmtId="164" fontId="71" fillId="0" borderId="12" xfId="6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50" fillId="0" borderId="13" xfId="0" applyNumberFormat="1" applyFont="1" applyFill="1" applyBorder="1" applyAlignment="1">
      <alignment horizontal="left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164" fontId="71" fillId="0" borderId="13" xfId="6" applyNumberFormat="1" applyFont="1" applyFill="1" applyBorder="1" applyAlignment="1">
      <alignment vertical="center" wrapText="1"/>
    </xf>
    <xf numFmtId="164" fontId="71" fillId="0" borderId="5" xfId="6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19" fillId="0" borderId="5" xfId="0" applyNumberFormat="1" applyFont="1" applyFill="1" applyBorder="1" applyAlignment="1" applyProtection="1">
      <alignment vertical="center" wrapTex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3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4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14" xfId="6" applyNumberFormat="1" applyFont="1" applyFill="1" applyBorder="1" applyAlignment="1">
      <alignment vertical="center" wrapText="1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49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0" fontId="71" fillId="0" borderId="9" xfId="0" applyFont="1" applyFill="1" applyBorder="1" applyAlignment="1">
      <alignment vertical="center"/>
    </xf>
    <xf numFmtId="164" fontId="0" fillId="0" borderId="5" xfId="0" applyNumberFormat="1" applyFont="1" applyFill="1" applyBorder="1" applyAlignment="1">
      <alignment vertical="center" wrapText="1"/>
    </xf>
    <xf numFmtId="164" fontId="0" fillId="0" borderId="2" xfId="0" applyNumberFormat="1" applyFont="1" applyFill="1" applyBorder="1" applyAlignment="1">
      <alignment vertical="center" wrapText="1"/>
    </xf>
    <xf numFmtId="164" fontId="0" fillId="0" borderId="32" xfId="0" applyNumberFormat="1" applyFont="1" applyFill="1" applyBorder="1" applyAlignment="1">
      <alignment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164" fontId="22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vertical="center" wrapText="1"/>
    </xf>
    <xf numFmtId="164" fontId="29" fillId="0" borderId="44" xfId="0" applyNumberFormat="1" applyFont="1" applyFill="1" applyBorder="1" applyAlignment="1" applyProtection="1">
      <alignment horizontal="center" vertical="center" wrapText="1"/>
    </xf>
    <xf numFmtId="164" fontId="29" fillId="0" borderId="16" xfId="0" applyNumberFormat="1" applyFont="1" applyFill="1" applyBorder="1" applyAlignment="1" applyProtection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center" vertical="center" wrapTex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35" fillId="0" borderId="9" xfId="0" applyNumberFormat="1" applyFont="1" applyFill="1" applyBorder="1" applyAlignment="1" applyProtection="1">
      <alignment horizontal="left" vertical="center" wrapText="1" indent="1"/>
    </xf>
    <xf numFmtId="164" fontId="33" fillId="0" borderId="61" xfId="0" applyNumberFormat="1" applyFont="1" applyFill="1" applyBorder="1" applyAlignment="1" applyProtection="1">
      <alignment horizontal="center" vertical="center" wrapText="1"/>
    </xf>
    <xf numFmtId="164" fontId="33" fillId="0" borderId="55" xfId="0" applyNumberFormat="1" applyFont="1" applyFill="1" applyBorder="1" applyAlignment="1" applyProtection="1">
      <alignment horizontal="center" vertical="center" wrapText="1"/>
    </xf>
    <xf numFmtId="164" fontId="0" fillId="0" borderId="55" xfId="0" applyNumberFormat="1" applyFont="1" applyFill="1" applyBorder="1" applyAlignment="1" applyProtection="1">
      <alignment vertical="center" wrapText="1"/>
      <protection locked="0"/>
    </xf>
    <xf numFmtId="164" fontId="0" fillId="0" borderId="62" xfId="0" applyNumberFormat="1" applyFont="1" applyFill="1" applyBorder="1" applyAlignment="1" applyProtection="1">
      <alignment vertical="center" wrapText="1"/>
      <protection locked="0"/>
    </xf>
    <xf numFmtId="164" fontId="33" fillId="0" borderId="61" xfId="0" applyNumberFormat="1" applyFont="1" applyFill="1" applyBorder="1" applyAlignment="1" applyProtection="1">
      <alignment vertical="center" wrapText="1"/>
    </xf>
    <xf numFmtId="164" fontId="33" fillId="0" borderId="55" xfId="0" applyNumberFormat="1" applyFont="1" applyFill="1" applyBorder="1" applyAlignment="1" applyProtection="1">
      <alignment vertical="center" wrapText="1"/>
    </xf>
    <xf numFmtId="164" fontId="33" fillId="0" borderId="52" xfId="0" applyNumberFormat="1" applyFont="1" applyFill="1" applyBorder="1" applyAlignment="1" applyProtection="1">
      <alignment vertical="center" wrapText="1"/>
    </xf>
    <xf numFmtId="164" fontId="33" fillId="0" borderId="4" xfId="0" applyNumberFormat="1" applyFont="1" applyFill="1" applyBorder="1" applyAlignment="1" applyProtection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center" vertical="center" wrapText="1"/>
    </xf>
    <xf numFmtId="3" fontId="71" fillId="0" borderId="5" xfId="7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4" fillId="0" borderId="72" xfId="0" applyFont="1" applyFill="1" applyBorder="1" applyAlignment="1" applyProtection="1">
      <alignment horizontal="center" vertical="center" wrapText="1"/>
    </xf>
    <xf numFmtId="164" fontId="4" fillId="0" borderId="70" xfId="0" applyNumberFormat="1" applyFont="1" applyFill="1" applyBorder="1" applyAlignment="1" applyProtection="1">
      <alignment horizontal="right" vertical="center" wrapText="1" indent="1"/>
    </xf>
    <xf numFmtId="0" fontId="20" fillId="0" borderId="25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/>
    </xf>
    <xf numFmtId="164" fontId="33" fillId="0" borderId="25" xfId="0" applyNumberFormat="1" applyFont="1" applyFill="1" applyBorder="1" applyAlignment="1" applyProtection="1">
      <alignment horizontal="righ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2" xfId="0" applyNumberFormat="1" applyFont="1" applyFill="1" applyBorder="1" applyAlignment="1" applyProtection="1">
      <alignment horizontal="right" vertical="center" wrapText="1" indent="1"/>
    </xf>
    <xf numFmtId="164" fontId="0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25" xfId="0" applyNumberFormat="1" applyFont="1" applyFill="1" applyBorder="1" applyAlignment="1" applyProtection="1">
      <alignment horizontal="righ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4" fillId="0" borderId="72" xfId="0" applyNumberFormat="1" applyFont="1" applyFill="1" applyBorder="1" applyAlignment="1" applyProtection="1">
      <alignment horizontal="right" vertical="center" wrapText="1" indent="1"/>
    </xf>
    <xf numFmtId="164" fontId="15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164" fontId="33" fillId="0" borderId="71" xfId="0" applyNumberFormat="1" applyFont="1" applyFill="1" applyBorder="1" applyAlignment="1" applyProtection="1">
      <alignment horizontal="center" vertical="center" wrapText="1"/>
    </xf>
    <xf numFmtId="164" fontId="33" fillId="0" borderId="13" xfId="0" applyNumberFormat="1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1" xfId="0" applyNumberFormat="1" applyFont="1" applyFill="1" applyBorder="1" applyAlignment="1" applyProtection="1">
      <alignment horizontal="right" vertical="center" wrapText="1" indent="1"/>
    </xf>
    <xf numFmtId="164" fontId="9" fillId="0" borderId="71" xfId="0" applyNumberFormat="1" applyFont="1" applyFill="1" applyBorder="1" applyAlignment="1" applyProtection="1">
      <alignment horizontal="right" vertical="center" wrapText="1" indent="1"/>
    </xf>
    <xf numFmtId="164" fontId="18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26" xfId="0" applyNumberFormat="1" applyFont="1" applyFill="1" applyBorder="1" applyAlignment="1" applyProtection="1">
      <alignment horizontal="right" vertical="center" wrapText="1" indent="1"/>
    </xf>
    <xf numFmtId="164" fontId="6" fillId="0" borderId="72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Border="1" applyAlignment="1" applyProtection="1">
      <alignment vertical="center" wrapText="1"/>
    </xf>
    <xf numFmtId="0" fontId="4" fillId="0" borderId="92" xfId="0" applyFont="1" applyFill="1" applyBorder="1" applyAlignment="1" applyProtection="1">
      <alignment horizontal="center" vertical="center" wrapText="1"/>
    </xf>
    <xf numFmtId="0" fontId="4" fillId="0" borderId="93" xfId="0" applyFont="1" applyFill="1" applyBorder="1" applyAlignment="1" applyProtection="1">
      <alignment horizontal="center" vertical="center" wrapText="1"/>
    </xf>
    <xf numFmtId="164" fontId="33" fillId="0" borderId="94" xfId="0" applyNumberFormat="1" applyFont="1" applyFill="1" applyBorder="1" applyAlignment="1" applyProtection="1">
      <alignment horizontal="center" vertical="center" wrapText="1"/>
    </xf>
    <xf numFmtId="164" fontId="33" fillId="0" borderId="95" xfId="0" applyNumberFormat="1" applyFont="1" applyFill="1" applyBorder="1" applyAlignment="1" applyProtection="1">
      <alignment horizontal="center" vertical="center" wrapText="1"/>
    </xf>
    <xf numFmtId="0" fontId="4" fillId="0" borderId="96" xfId="0" applyFont="1" applyFill="1" applyBorder="1" applyAlignment="1" applyProtection="1">
      <alignment horizontal="center" vertical="center" wrapText="1"/>
    </xf>
    <xf numFmtId="0" fontId="4" fillId="0" borderId="97" xfId="0" applyFont="1" applyFill="1" applyBorder="1" applyAlignment="1" applyProtection="1">
      <alignment horizontal="center" vertical="center" wrapText="1"/>
    </xf>
    <xf numFmtId="0" fontId="4" fillId="0" borderId="98" xfId="0" applyFont="1" applyFill="1" applyBorder="1" applyAlignment="1" applyProtection="1">
      <alignment horizontal="center" vertical="center" wrapText="1"/>
    </xf>
    <xf numFmtId="164" fontId="4" fillId="0" borderId="99" xfId="0" applyNumberFormat="1" applyFont="1" applyFill="1" applyBorder="1" applyAlignment="1" applyProtection="1">
      <alignment horizontal="center" vertical="center" wrapText="1"/>
    </xf>
    <xf numFmtId="164" fontId="4" fillId="0" borderId="100" xfId="0" applyNumberFormat="1" applyFont="1" applyFill="1" applyBorder="1" applyAlignment="1" applyProtection="1">
      <alignment horizontal="center" vertical="center" wrapText="1"/>
    </xf>
    <xf numFmtId="164" fontId="33" fillId="0" borderId="96" xfId="0" applyNumberFormat="1" applyFont="1" applyFill="1" applyBorder="1" applyAlignment="1" applyProtection="1">
      <alignment horizontal="right" vertical="center" wrapText="1" indent="1"/>
    </xf>
    <xf numFmtId="164" fontId="4" fillId="0" borderId="97" xfId="0" applyNumberFormat="1" applyFont="1" applyFill="1" applyBorder="1" applyAlignment="1" applyProtection="1">
      <alignment horizontal="right" vertical="center" wrapText="1" indent="1"/>
    </xf>
    <xf numFmtId="164" fontId="15" fillId="0" borderId="10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0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0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96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9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92" xfId="0" applyNumberFormat="1" applyFont="1" applyFill="1" applyBorder="1" applyAlignment="1" applyProtection="1">
      <alignment horizontal="right" vertical="center" wrapText="1" indent="1"/>
    </xf>
    <xf numFmtId="164" fontId="4" fillId="0" borderId="93" xfId="0" applyNumberFormat="1" applyFont="1" applyFill="1" applyBorder="1" applyAlignment="1" applyProtection="1">
      <alignment horizontal="right" vertical="center" wrapText="1" indent="1"/>
    </xf>
    <xf numFmtId="164" fontId="0" fillId="0" borderId="9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96" xfId="0" applyNumberFormat="1" applyFont="1" applyFill="1" applyBorder="1" applyAlignment="1" applyProtection="1">
      <alignment horizontal="righ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9" xfId="0" applyFont="1" applyFill="1" applyBorder="1" applyAlignment="1" applyProtection="1">
      <alignment horizontal="center" vertical="center" wrapText="1"/>
    </xf>
    <xf numFmtId="0" fontId="99" fillId="0" borderId="0" xfId="0" applyFont="1" applyFill="1" applyAlignment="1">
      <alignment horizontal="center" vertical="center" wrapText="1"/>
    </xf>
    <xf numFmtId="168" fontId="15" fillId="0" borderId="105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98" xfId="9" applyNumberFormat="1" applyFont="1" applyFill="1" applyBorder="1" applyAlignment="1" applyProtection="1">
      <alignment horizontal="right" vertical="center" wrapText="1" indent="1"/>
    </xf>
    <xf numFmtId="168" fontId="15" fillId="0" borderId="95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108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101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111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98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112" xfId="9" applyNumberFormat="1" applyFont="1" applyFill="1" applyBorder="1" applyAlignment="1" applyProtection="1">
      <alignment horizontal="right" vertical="center" wrapText="1" indent="1"/>
    </xf>
    <xf numFmtId="168" fontId="15" fillId="0" borderId="115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97" xfId="9" applyNumberFormat="1" applyFont="1" applyFill="1" applyBorder="1" applyAlignment="1" applyProtection="1">
      <alignment horizontal="right" vertical="center" wrapText="1" indent="1"/>
    </xf>
    <xf numFmtId="10" fontId="4" fillId="0" borderId="101" xfId="9" applyNumberFormat="1" applyFont="1" applyFill="1" applyBorder="1" applyAlignment="1" applyProtection="1">
      <alignment horizontal="center" vertical="center" wrapText="1"/>
    </xf>
    <xf numFmtId="168" fontId="4" fillId="0" borderId="23" xfId="9" applyNumberFormat="1" applyFont="1" applyFill="1" applyBorder="1" applyAlignment="1" applyProtection="1">
      <alignment horizontal="right" vertical="center" wrapText="1" indent="1"/>
    </xf>
    <xf numFmtId="168" fontId="15" fillId="0" borderId="31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19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19" xfId="9" applyNumberFormat="1" applyFont="1" applyFill="1" applyBorder="1" applyAlignment="1" applyProtection="1">
      <alignment horizontal="right" vertical="center" wrapText="1" indent="1"/>
    </xf>
    <xf numFmtId="168" fontId="4" fillId="0" borderId="33" xfId="9" applyNumberFormat="1" applyFont="1" applyFill="1" applyBorder="1" applyAlignment="1" applyProtection="1">
      <alignment horizontal="right" vertical="center" wrapText="1" indent="1"/>
    </xf>
    <xf numFmtId="168" fontId="1" fillId="0" borderId="19" xfId="9" applyNumberFormat="1" applyFont="1" applyFill="1" applyBorder="1" applyAlignment="1" applyProtection="1">
      <alignment horizontal="right" vertical="center" wrapText="1" indent="1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7" xfId="0" applyNumberFormat="1" applyFont="1" applyFill="1" applyBorder="1" applyAlignment="1" applyProtection="1">
      <alignment vertical="center" wrapText="1"/>
      <protection locked="0"/>
    </xf>
    <xf numFmtId="3" fontId="0" fillId="0" borderId="32" xfId="0" applyNumberFormat="1" applyFont="1" applyFill="1" applyBorder="1" applyAlignment="1" applyProtection="1">
      <alignment vertical="center" wrapText="1"/>
      <protection locked="0"/>
    </xf>
    <xf numFmtId="164" fontId="71" fillId="0" borderId="11" xfId="6" applyNumberFormat="1" applyFont="1" applyFill="1" applyBorder="1" applyAlignment="1">
      <alignment vertical="center" wrapText="1"/>
    </xf>
    <xf numFmtId="3" fontId="0" fillId="0" borderId="55" xfId="0" applyNumberFormat="1" applyFont="1" applyFill="1" applyBorder="1" applyAlignment="1" applyProtection="1">
      <alignment vertical="center" wrapText="1"/>
      <protection locked="0"/>
    </xf>
    <xf numFmtId="168" fontId="0" fillId="0" borderId="19" xfId="9" applyNumberFormat="1" applyFont="1" applyFill="1" applyBorder="1" applyAlignment="1" applyProtection="1">
      <alignment vertical="center" wrapText="1"/>
      <protection locked="0"/>
    </xf>
    <xf numFmtId="168" fontId="33" fillId="0" borderId="22" xfId="9" applyNumberFormat="1" applyFont="1" applyFill="1" applyBorder="1" applyAlignment="1" applyProtection="1">
      <alignment vertical="center" wrapText="1"/>
    </xf>
    <xf numFmtId="168" fontId="33" fillId="0" borderId="19" xfId="9" applyNumberFormat="1" applyFont="1" applyFill="1" applyBorder="1" applyAlignment="1" applyProtection="1">
      <alignment vertical="center" wrapText="1"/>
    </xf>
    <xf numFmtId="168" fontId="33" fillId="0" borderId="33" xfId="9" applyNumberFormat="1" applyFont="1" applyFill="1" applyBorder="1" applyAlignment="1" applyProtection="1">
      <alignment vertical="center" wrapText="1"/>
    </xf>
    <xf numFmtId="164" fontId="0" fillId="8" borderId="5" xfId="0" applyNumberFormat="1" applyFont="1" applyFill="1" applyBorder="1" applyAlignment="1" applyProtection="1">
      <alignment vertical="center" wrapText="1"/>
      <protection locked="0"/>
    </xf>
    <xf numFmtId="164" fontId="0" fillId="8" borderId="2" xfId="0" applyNumberFormat="1" applyFont="1" applyFill="1" applyBorder="1" applyAlignment="1" applyProtection="1">
      <alignment vertical="center" wrapText="1"/>
      <protection locked="0"/>
    </xf>
    <xf numFmtId="164" fontId="0" fillId="8" borderId="7" xfId="0" applyNumberFormat="1" applyFont="1" applyFill="1" applyBorder="1" applyAlignment="1" applyProtection="1">
      <alignment vertical="center" wrapText="1"/>
      <protection locked="0"/>
    </xf>
    <xf numFmtId="164" fontId="0" fillId="8" borderId="32" xfId="0" applyNumberFormat="1" applyFont="1" applyFill="1" applyBorder="1" applyAlignment="1" applyProtection="1">
      <alignment vertical="center" wrapText="1"/>
      <protection locked="0"/>
    </xf>
    <xf numFmtId="164" fontId="33" fillId="8" borderId="5" xfId="0" applyNumberFormat="1" applyFont="1" applyFill="1" applyBorder="1" applyAlignment="1" applyProtection="1">
      <alignment vertical="center" wrapText="1"/>
    </xf>
    <xf numFmtId="164" fontId="33" fillId="8" borderId="2" xfId="0" applyNumberFormat="1" applyFont="1" applyFill="1" applyBorder="1" applyAlignment="1" applyProtection="1">
      <alignment vertical="center" wrapText="1"/>
    </xf>
    <xf numFmtId="164" fontId="33" fillId="8" borderId="32" xfId="0" applyNumberFormat="1" applyFont="1" applyFill="1" applyBorder="1" applyAlignment="1" applyProtection="1">
      <alignment vertical="center" wrapText="1"/>
    </xf>
    <xf numFmtId="168" fontId="0" fillId="8" borderId="19" xfId="9" applyNumberFormat="1" applyFont="1" applyFill="1" applyBorder="1" applyAlignment="1" applyProtection="1">
      <alignment vertical="center" wrapText="1"/>
      <protection locked="0"/>
    </xf>
    <xf numFmtId="168" fontId="0" fillId="8" borderId="33" xfId="9" applyNumberFormat="1" applyFont="1" applyFill="1" applyBorder="1" applyAlignment="1" applyProtection="1">
      <alignment vertical="center" wrapText="1"/>
      <protection locked="0"/>
    </xf>
    <xf numFmtId="168" fontId="33" fillId="8" borderId="22" xfId="9" applyNumberFormat="1" applyFont="1" applyFill="1" applyBorder="1" applyAlignment="1" applyProtection="1">
      <alignment vertical="center" wrapText="1"/>
    </xf>
    <xf numFmtId="168" fontId="33" fillId="8" borderId="19" xfId="9" applyNumberFormat="1" applyFont="1" applyFill="1" applyBorder="1" applyAlignment="1" applyProtection="1">
      <alignment vertical="center" wrapText="1"/>
    </xf>
    <xf numFmtId="168" fontId="33" fillId="8" borderId="33" xfId="9" applyNumberFormat="1" applyFont="1" applyFill="1" applyBorder="1" applyAlignment="1" applyProtection="1">
      <alignment vertical="center" wrapText="1"/>
    </xf>
    <xf numFmtId="3" fontId="19" fillId="0" borderId="55" xfId="0" applyNumberFormat="1" applyFont="1" applyFill="1" applyBorder="1" applyAlignment="1" applyProtection="1">
      <alignment vertical="center" wrapText="1"/>
    </xf>
    <xf numFmtId="3" fontId="0" fillId="0" borderId="52" xfId="0" applyNumberFormat="1" applyFont="1" applyFill="1" applyBorder="1" applyAlignment="1" applyProtection="1">
      <alignment vertical="center" wrapText="1"/>
      <protection locked="0"/>
    </xf>
    <xf numFmtId="3" fontId="19" fillId="0" borderId="52" xfId="0" applyNumberFormat="1" applyFont="1" applyFill="1" applyBorder="1" applyAlignment="1" applyProtection="1">
      <alignment vertical="center" wrapText="1"/>
    </xf>
    <xf numFmtId="3" fontId="0" fillId="8" borderId="2" xfId="0" applyNumberFormat="1" applyFont="1" applyFill="1" applyBorder="1" applyAlignment="1" applyProtection="1">
      <alignment vertical="center" wrapText="1"/>
      <protection locked="0"/>
    </xf>
    <xf numFmtId="3" fontId="0" fillId="8" borderId="7" xfId="0" applyNumberFormat="1" applyFont="1" applyFill="1" applyBorder="1" applyAlignment="1" applyProtection="1">
      <alignment vertical="center" wrapText="1"/>
      <protection locked="0"/>
    </xf>
    <xf numFmtId="168" fontId="71" fillId="0" borderId="19" xfId="9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horizontal="right" vertical="center"/>
    </xf>
    <xf numFmtId="168" fontId="50" fillId="0" borderId="23" xfId="9" applyNumberFormat="1" applyFont="1" applyFill="1" applyBorder="1" applyAlignment="1">
      <alignment horizontal="right" vertical="center"/>
    </xf>
    <xf numFmtId="9" fontId="15" fillId="0" borderId="49" xfId="9" applyFont="1" applyFill="1" applyBorder="1" applyAlignment="1" applyProtection="1">
      <alignment horizontal="right" vertical="center" wrapText="1" indent="1"/>
      <protection locked="0"/>
    </xf>
    <xf numFmtId="168" fontId="15" fillId="0" borderId="49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59" xfId="9" applyNumberFormat="1" applyFont="1" applyFill="1" applyBorder="1" applyAlignment="1" applyProtection="1">
      <alignment horizontal="right" vertical="center" wrapText="1" indent="1"/>
    </xf>
    <xf numFmtId="168" fontId="4" fillId="0" borderId="38" xfId="9" applyNumberFormat="1" applyFont="1" applyFill="1" applyBorder="1" applyAlignment="1" applyProtection="1">
      <alignment horizontal="right" vertical="center" wrapText="1" indent="1"/>
    </xf>
    <xf numFmtId="168" fontId="34" fillId="0" borderId="38" xfId="9" applyNumberFormat="1" applyFont="1" applyFill="1" applyBorder="1" applyAlignment="1" applyProtection="1">
      <alignment horizontal="right" vertical="center" wrapText="1" indent="1"/>
    </xf>
    <xf numFmtId="168" fontId="33" fillId="0" borderId="38" xfId="9" applyNumberFormat="1" applyFont="1" applyFill="1" applyBorder="1" applyAlignment="1" applyProtection="1">
      <alignment horizontal="right" vertical="center" wrapText="1" indent="1"/>
    </xf>
    <xf numFmtId="168" fontId="33" fillId="0" borderId="47" xfId="9" quotePrefix="1" applyNumberFormat="1" applyFont="1" applyFill="1" applyBorder="1" applyAlignment="1" applyProtection="1">
      <alignment horizontal="right" vertical="center" wrapText="1" indent="1"/>
      <protection locked="0"/>
    </xf>
    <xf numFmtId="9" fontId="15" fillId="0" borderId="57" xfId="9" applyFont="1" applyFill="1" applyBorder="1" applyAlignment="1" applyProtection="1">
      <alignment horizontal="right" vertical="center" wrapText="1" indent="1"/>
      <protection locked="0"/>
    </xf>
    <xf numFmtId="168" fontId="15" fillId="0" borderId="43" xfId="9" applyNumberFormat="1" applyFont="1" applyFill="1" applyBorder="1" applyAlignment="1" applyProtection="1">
      <alignment horizontal="right" vertical="center" wrapText="1" indent="1"/>
      <protection locked="0"/>
    </xf>
    <xf numFmtId="168" fontId="50" fillId="0" borderId="38" xfId="9" applyNumberFormat="1" applyFont="1" applyBorder="1" applyAlignment="1" applyProtection="1">
      <alignment horizontal="right" vertical="center" wrapText="1" indent="1"/>
    </xf>
    <xf numFmtId="168" fontId="50" fillId="0" borderId="38" xfId="9" quotePrefix="1" applyNumberFormat="1" applyFont="1" applyBorder="1" applyAlignment="1" applyProtection="1">
      <alignment horizontal="right" vertical="center" wrapText="1" indent="1"/>
      <protection locked="0"/>
    </xf>
    <xf numFmtId="168" fontId="4" fillId="0" borderId="38" xfId="9" applyNumberFormat="1" applyFont="1" applyFill="1" applyBorder="1" applyAlignment="1" applyProtection="1">
      <alignment horizontal="right" vertical="center" wrapText="1" indent="1"/>
      <protection locked="0"/>
    </xf>
    <xf numFmtId="168" fontId="18" fillId="0" borderId="51" xfId="9" applyNumberFormat="1" applyFont="1" applyFill="1" applyBorder="1" applyAlignment="1" applyProtection="1">
      <alignment horizontal="right" vertical="center" wrapText="1" indent="1"/>
    </xf>
    <xf numFmtId="168" fontId="18" fillId="0" borderId="49" xfId="9" applyNumberFormat="1" applyFont="1" applyFill="1" applyBorder="1" applyAlignment="1" applyProtection="1">
      <alignment horizontal="right" vertical="center" wrapText="1" indent="1"/>
    </xf>
    <xf numFmtId="168" fontId="15" fillId="0" borderId="50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57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58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51" xfId="9" applyNumberFormat="1" applyFont="1" applyFill="1" applyBorder="1" applyAlignment="1" applyProtection="1">
      <alignment horizontal="right" vertical="center" wrapText="1" indent="1"/>
      <protection locked="0"/>
    </xf>
    <xf numFmtId="168" fontId="33" fillId="0" borderId="38" xfId="9" applyNumberFormat="1" applyFont="1" applyFill="1" applyBorder="1" applyAlignment="1" applyProtection="1">
      <alignment horizontal="right" vertical="center" wrapText="1" indent="1"/>
      <protection locked="0"/>
    </xf>
    <xf numFmtId="168" fontId="18" fillId="0" borderId="38" xfId="9" applyNumberFormat="1" applyFont="1" applyFill="1" applyBorder="1" applyAlignment="1" applyProtection="1">
      <alignment horizontal="right" vertical="center" wrapText="1" indent="1"/>
    </xf>
    <xf numFmtId="168" fontId="71" fillId="0" borderId="51" xfId="9" applyNumberFormat="1" applyFont="1" applyBorder="1" applyAlignment="1" applyProtection="1">
      <alignment horizontal="right" vertical="center" wrapText="1" indent="1"/>
      <protection locked="0"/>
    </xf>
    <xf numFmtId="168" fontId="71" fillId="0" borderId="49" xfId="9" applyNumberFormat="1" applyFont="1" applyBorder="1" applyAlignment="1" applyProtection="1">
      <alignment horizontal="right" vertical="center" wrapText="1" indent="1"/>
      <protection locked="0"/>
    </xf>
    <xf numFmtId="168" fontId="71" fillId="0" borderId="43" xfId="9" applyNumberFormat="1" applyFont="1" applyBorder="1" applyAlignment="1" applyProtection="1">
      <alignment horizontal="right" vertical="center" wrapText="1" indent="1"/>
      <protection locked="0"/>
    </xf>
    <xf numFmtId="168" fontId="4" fillId="0" borderId="34" xfId="9" applyNumberFormat="1" applyFont="1" applyFill="1" applyBorder="1" applyAlignment="1" applyProtection="1">
      <alignment horizontal="right" vertical="center" wrapText="1" indent="1"/>
    </xf>
    <xf numFmtId="168" fontId="33" fillId="0" borderId="23" xfId="9" applyNumberFormat="1" applyFont="1" applyFill="1" applyBorder="1" applyAlignment="1" applyProtection="1">
      <alignment horizontal="right" vertical="center" wrapText="1" indent="1"/>
      <protection locked="0"/>
    </xf>
    <xf numFmtId="168" fontId="1" fillId="0" borderId="49" xfId="9" applyNumberFormat="1" applyFont="1" applyFill="1" applyBorder="1" applyAlignment="1" applyProtection="1">
      <alignment horizontal="right" vertical="center" wrapText="1" indent="1"/>
      <protection locked="0"/>
    </xf>
    <xf numFmtId="168" fontId="1" fillId="0" borderId="43" xfId="9" applyNumberFormat="1" applyFont="1" applyFill="1" applyBorder="1" applyAlignment="1" applyProtection="1">
      <alignment horizontal="right" vertical="center" wrapText="1" indent="1"/>
      <protection locked="0"/>
    </xf>
    <xf numFmtId="168" fontId="1" fillId="0" borderId="51" xfId="9" applyNumberFormat="1" applyFont="1" applyFill="1" applyBorder="1" applyAlignment="1" applyProtection="1">
      <alignment horizontal="right" vertical="center" wrapText="1" indent="1"/>
      <protection locked="0"/>
    </xf>
    <xf numFmtId="168" fontId="1" fillId="0" borderId="50" xfId="9" applyNumberFormat="1" applyFont="1" applyFill="1" applyBorder="1" applyAlignment="1" applyProtection="1">
      <alignment horizontal="right" vertical="center" wrapText="1" indent="1"/>
      <protection locked="0"/>
    </xf>
    <xf numFmtId="168" fontId="1" fillId="0" borderId="58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22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7" xfId="9" applyNumberFormat="1" applyFont="1" applyFill="1" applyBorder="1" applyAlignment="1" applyProtection="1">
      <alignment horizontal="right" vertical="center" wrapText="1" indent="1"/>
      <protection locked="0"/>
    </xf>
    <xf numFmtId="168" fontId="9" fillId="0" borderId="38" xfId="9" applyNumberFormat="1" applyFont="1" applyFill="1" applyBorder="1" applyAlignment="1" applyProtection="1">
      <alignment horizontal="right" vertical="center" wrapText="1" indent="1"/>
    </xf>
    <xf numFmtId="168" fontId="71" fillId="0" borderId="51" xfId="9" applyNumberFormat="1" applyFont="1" applyFill="1" applyBorder="1" applyAlignment="1" applyProtection="1">
      <alignment horizontal="right" vertical="center" wrapText="1" indent="1"/>
      <protection locked="0"/>
    </xf>
    <xf numFmtId="168" fontId="71" fillId="0" borderId="49" xfId="9" applyNumberFormat="1" applyFont="1" applyFill="1" applyBorder="1" applyAlignment="1" applyProtection="1">
      <alignment horizontal="right" vertical="center" wrapText="1" indent="1"/>
      <protection locked="0"/>
    </xf>
    <xf numFmtId="168" fontId="71" fillId="0" borderId="43" xfId="9" applyNumberFormat="1" applyFont="1" applyFill="1" applyBorder="1" applyAlignment="1" applyProtection="1">
      <alignment horizontal="right" vertical="center" wrapText="1" indent="1"/>
      <protection locked="0"/>
    </xf>
    <xf numFmtId="168" fontId="50" fillId="0" borderId="38" xfId="9" applyNumberFormat="1" applyFont="1" applyFill="1" applyBorder="1" applyAlignment="1" applyProtection="1">
      <alignment horizontal="right" vertical="center" wrapText="1" indent="1"/>
    </xf>
    <xf numFmtId="168" fontId="50" fillId="0" borderId="38" xfId="9" quotePrefix="1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36" xfId="9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6" xfId="9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63" xfId="9" applyNumberFormat="1" applyFont="1" applyFill="1" applyBorder="1" applyAlignment="1" applyProtection="1">
      <alignment horizontal="right" vertical="center" wrapText="1" indent="1"/>
      <protection locked="0"/>
    </xf>
    <xf numFmtId="168" fontId="33" fillId="0" borderId="16" xfId="9" applyNumberFormat="1" applyFont="1" applyFill="1" applyBorder="1" applyAlignment="1" applyProtection="1">
      <alignment horizontal="right" vertical="center" wrapText="1" indent="1"/>
    </xf>
    <xf numFmtId="168" fontId="18" fillId="0" borderId="77" xfId="9" applyNumberFormat="1" applyFont="1" applyFill="1" applyBorder="1" applyAlignment="1" applyProtection="1">
      <alignment horizontal="right" vertical="center" wrapText="1" indent="1"/>
    </xf>
    <xf numFmtId="168" fontId="0" fillId="0" borderId="77" xfId="9" applyNumberFormat="1" applyFont="1" applyFill="1" applyBorder="1" applyAlignment="1" applyProtection="1">
      <alignment horizontal="right" vertical="center" wrapText="1" indent="1"/>
      <protection locked="0"/>
    </xf>
    <xf numFmtId="168" fontId="18" fillId="0" borderId="6" xfId="9" applyNumberFormat="1" applyFont="1" applyFill="1" applyBorder="1" applyAlignment="1" applyProtection="1">
      <alignment horizontal="right" vertical="center" wrapText="1" indent="1"/>
    </xf>
    <xf numFmtId="168" fontId="33" fillId="0" borderId="44" xfId="9" applyNumberFormat="1" applyFont="1" applyFill="1" applyBorder="1" applyAlignment="1" applyProtection="1">
      <alignment horizontal="right" vertical="center" wrapText="1" indent="1"/>
    </xf>
    <xf numFmtId="168" fontId="33" fillId="0" borderId="44" xfId="9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5" xfId="9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2" xfId="9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7" xfId="9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1" xfId="9" applyNumberFormat="1" applyFont="1" applyFill="1" applyBorder="1" applyAlignment="1" applyProtection="1">
      <alignment horizontal="right" vertical="center" wrapText="1" indent="1"/>
      <protection locked="0"/>
    </xf>
    <xf numFmtId="168" fontId="33" fillId="0" borderId="16" xfId="9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Fill="1" applyBorder="1" applyAlignment="1" applyProtection="1">
      <alignment horizontal="right" vertical="center" wrapText="1" indent="1"/>
    </xf>
    <xf numFmtId="1" fontId="18" fillId="0" borderId="1" xfId="0" applyNumberFormat="1" applyFont="1" applyFill="1" applyBorder="1" applyAlignment="1" applyProtection="1">
      <alignment horizontal="right" vertical="center" wrapText="1" indent="1"/>
    </xf>
    <xf numFmtId="1" fontId="18" fillId="0" borderId="77" xfId="0" applyNumberFormat="1" applyFont="1" applyFill="1" applyBorder="1" applyAlignment="1" applyProtection="1">
      <alignment horizontal="right" vertical="center" wrapText="1" indent="1"/>
    </xf>
    <xf numFmtId="1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" xfId="0" applyNumberFormat="1" applyFont="1" applyFill="1" applyBorder="1" applyAlignment="1" applyProtection="1">
      <alignment horizontal="right" vertical="center" wrapText="1" indent="1"/>
    </xf>
    <xf numFmtId="1" fontId="18" fillId="0" borderId="6" xfId="0" applyNumberFormat="1" applyFont="1" applyFill="1" applyBorder="1" applyAlignment="1" applyProtection="1">
      <alignment horizontal="right" vertical="center" wrapText="1" indent="1"/>
    </xf>
    <xf numFmtId="1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" fontId="33" fillId="0" borderId="16" xfId="0" applyNumberFormat="1" applyFont="1" applyFill="1" applyBorder="1" applyAlignment="1" applyProtection="1">
      <alignment horizontal="right" vertical="center" wrapText="1" indent="1"/>
    </xf>
    <xf numFmtId="1" fontId="33" fillId="0" borderId="44" xfId="0" applyNumberFormat="1" applyFont="1" applyFill="1" applyBorder="1" applyAlignment="1" applyProtection="1">
      <alignment horizontal="right" vertical="center" wrapText="1" indent="1"/>
    </xf>
    <xf numFmtId="1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" fontId="3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4" xfId="0" applyNumberFormat="1" applyFont="1" applyFill="1" applyBorder="1" applyAlignment="1" applyProtection="1">
      <alignment horizontal="right" vertical="center" wrapText="1" indent="1"/>
    </xf>
    <xf numFmtId="168" fontId="18" fillId="0" borderId="4" xfId="9" applyNumberFormat="1" applyFont="1" applyFill="1" applyBorder="1" applyAlignment="1" applyProtection="1">
      <alignment horizontal="right" vertical="center" wrapText="1" indent="1"/>
    </xf>
    <xf numFmtId="168" fontId="0" fillId="0" borderId="4" xfId="9" applyNumberFormat="1" applyFont="1" applyFill="1" applyBorder="1" applyAlignment="1" applyProtection="1">
      <alignment horizontal="right" vertical="center" wrapText="1" indent="1"/>
      <protection locked="0"/>
    </xf>
    <xf numFmtId="10" fontId="0" fillId="0" borderId="22" xfId="9" applyNumberFormat="1" applyFont="1" applyFill="1" applyBorder="1" applyAlignment="1" applyProtection="1">
      <alignment horizontal="right" vertical="center" wrapText="1" indent="1"/>
      <protection locked="0"/>
    </xf>
    <xf numFmtId="10" fontId="0" fillId="0" borderId="19" xfId="9" applyNumberFormat="1" applyFont="1" applyFill="1" applyBorder="1" applyAlignment="1" applyProtection="1">
      <alignment horizontal="right" vertical="center" wrapText="1" indent="1"/>
      <protection locked="0"/>
    </xf>
    <xf numFmtId="10" fontId="0" fillId="0" borderId="33" xfId="9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</xf>
    <xf numFmtId="10" fontId="0" fillId="0" borderId="19" xfId="9" applyNumberFormat="1" applyFont="1" applyFill="1" applyBorder="1" applyAlignment="1" applyProtection="1">
      <alignment horizontal="right" vertical="center" wrapText="1" indent="1"/>
    </xf>
    <xf numFmtId="164" fontId="0" fillId="0" borderId="5" xfId="0" applyNumberFormat="1" applyFont="1" applyFill="1" applyBorder="1" applyAlignment="1" applyProtection="1">
      <alignment horizontal="right" vertical="center" wrapText="1" indent="1"/>
    </xf>
    <xf numFmtId="10" fontId="0" fillId="0" borderId="22" xfId="9" applyNumberFormat="1" applyFont="1" applyFill="1" applyBorder="1" applyAlignment="1" applyProtection="1">
      <alignment horizontal="right" vertical="center" wrapText="1" indent="1"/>
    </xf>
    <xf numFmtId="3" fontId="0" fillId="0" borderId="5" xfId="0" applyNumberFormat="1" applyFont="1" applyFill="1" applyBorder="1" applyAlignment="1" applyProtection="1">
      <alignment horizontal="right" vertical="center" wrapText="1" indent="1"/>
    </xf>
    <xf numFmtId="168" fontId="0" fillId="0" borderId="5" xfId="9" applyNumberFormat="1" applyFont="1" applyFill="1" applyBorder="1" applyAlignment="1" applyProtection="1">
      <alignment horizontal="right" vertical="center" wrapText="1" indent="1"/>
    </xf>
    <xf numFmtId="168" fontId="0" fillId="0" borderId="2" xfId="9" applyNumberFormat="1" applyFont="1" applyFill="1" applyBorder="1" applyAlignment="1" applyProtection="1">
      <alignment horizontal="right" vertical="center" wrapText="1" indent="1"/>
    </xf>
    <xf numFmtId="168" fontId="0" fillId="8" borderId="22" xfId="9" applyNumberFormat="1" applyFont="1" applyFill="1" applyBorder="1" applyAlignment="1" applyProtection="1">
      <alignment vertical="center" wrapText="1"/>
    </xf>
    <xf numFmtId="168" fontId="0" fillId="8" borderId="19" xfId="9" applyNumberFormat="1" applyFont="1" applyFill="1" applyBorder="1" applyAlignment="1" applyProtection="1">
      <alignment vertical="center" wrapText="1"/>
    </xf>
    <xf numFmtId="3" fontId="0" fillId="8" borderId="2" xfId="0" applyNumberFormat="1" applyFont="1" applyFill="1" applyBorder="1" applyAlignment="1" applyProtection="1">
      <alignment vertical="center" wrapText="1"/>
    </xf>
    <xf numFmtId="164" fontId="0" fillId="8" borderId="2" xfId="0" applyNumberFormat="1" applyFont="1" applyFill="1" applyBorder="1" applyAlignment="1" applyProtection="1">
      <alignment vertical="center" wrapText="1"/>
    </xf>
    <xf numFmtId="168" fontId="0" fillId="8" borderId="21" xfId="9" applyNumberFormat="1" applyFont="1" applyFill="1" applyBorder="1" applyAlignment="1" applyProtection="1">
      <alignment vertical="center" wrapText="1"/>
    </xf>
    <xf numFmtId="164" fontId="0" fillId="0" borderId="7" xfId="0" applyNumberFormat="1" applyFont="1" applyFill="1" applyBorder="1" applyAlignment="1" applyProtection="1">
      <alignment vertical="center" wrapText="1"/>
    </xf>
    <xf numFmtId="168" fontId="4" fillId="0" borderId="25" xfId="9" applyNumberFormat="1" applyFont="1" applyFill="1" applyBorder="1" applyAlignment="1" applyProtection="1">
      <alignment horizontal="right" vertical="center" wrapText="1" indent="1"/>
    </xf>
    <xf numFmtId="168" fontId="15" fillId="0" borderId="26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71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30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27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25" xfId="9" applyNumberFormat="1" applyFont="1" applyFill="1" applyBorder="1" applyAlignment="1" applyProtection="1">
      <alignment horizontal="right" vertical="center" wrapText="1" indent="1"/>
      <protection locked="0"/>
    </xf>
    <xf numFmtId="168" fontId="9" fillId="0" borderId="71" xfId="9" applyNumberFormat="1" applyFont="1" applyFill="1" applyBorder="1" applyAlignment="1" applyProtection="1">
      <alignment horizontal="right" vertical="center" wrapText="1" indent="1"/>
    </xf>
    <xf numFmtId="168" fontId="9" fillId="0" borderId="26" xfId="9" applyNumberFormat="1" applyFont="1" applyFill="1" applyBorder="1" applyAlignment="1" applyProtection="1">
      <alignment horizontal="right" vertical="center" wrapText="1" indent="1"/>
    </xf>
    <xf numFmtId="168" fontId="15" fillId="0" borderId="70" xfId="9" applyNumberFormat="1" applyFont="1" applyFill="1" applyBorder="1" applyAlignment="1" applyProtection="1">
      <alignment horizontal="right" vertical="center" wrapText="1" indent="1"/>
      <protection locked="0"/>
    </xf>
    <xf numFmtId="168" fontId="15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72" xfId="9" applyNumberFormat="1" applyFont="1" applyFill="1" applyBorder="1" applyAlignment="1" applyProtection="1">
      <alignment horizontal="right" vertical="center" wrapText="1" indent="1"/>
    </xf>
    <xf numFmtId="168" fontId="15" fillId="0" borderId="72" xfId="9" applyNumberFormat="1" applyFont="1" applyFill="1" applyBorder="1" applyAlignment="1" applyProtection="1">
      <alignment horizontal="right" vertical="center" wrapText="1" indent="1"/>
      <protection locked="0"/>
    </xf>
    <xf numFmtId="168" fontId="4" fillId="0" borderId="72" xfId="9" applyNumberFormat="1" applyFont="1" applyFill="1" applyBorder="1" applyAlignment="1" applyProtection="1">
      <alignment horizontal="right" vertical="center" wrapText="1" indent="1"/>
    </xf>
    <xf numFmtId="168" fontId="4" fillId="0" borderId="30" xfId="9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25" xfId="9" applyNumberFormat="1" applyFont="1" applyFill="1" applyBorder="1" applyAlignment="1" applyProtection="1">
      <alignment horizontal="right" vertical="center" wrapText="1" indent="1"/>
    </xf>
    <xf numFmtId="0" fontId="101" fillId="0" borderId="0" xfId="11"/>
    <xf numFmtId="0" fontId="75" fillId="8" borderId="2" xfId="11" applyFont="1" applyFill="1" applyBorder="1" applyAlignment="1">
      <alignment horizontal="center" vertical="top" wrapText="1"/>
    </xf>
    <xf numFmtId="0" fontId="75" fillId="0" borderId="2" xfId="11" applyFont="1" applyBorder="1" applyAlignment="1">
      <alignment horizontal="center" vertical="top" wrapText="1"/>
    </xf>
    <xf numFmtId="0" fontId="75" fillId="0" borderId="2" xfId="11" applyFont="1" applyBorder="1" applyAlignment="1">
      <alignment horizontal="left" vertical="top" wrapText="1"/>
    </xf>
    <xf numFmtId="3" fontId="75" fillId="0" borderId="2" xfId="11" applyNumberFormat="1" applyFont="1" applyBorder="1" applyAlignment="1">
      <alignment horizontal="right" vertical="top" wrapText="1"/>
    </xf>
    <xf numFmtId="0" fontId="103" fillId="0" borderId="2" xfId="11" applyFont="1" applyBorder="1" applyAlignment="1">
      <alignment horizontal="center" vertical="top" wrapText="1"/>
    </xf>
    <xf numFmtId="0" fontId="103" fillId="0" borderId="2" xfId="11" applyFont="1" applyBorder="1" applyAlignment="1">
      <alignment horizontal="left" vertical="top" wrapText="1"/>
    </xf>
    <xf numFmtId="3" fontId="103" fillId="0" borderId="2" xfId="11" applyNumberFormat="1" applyFont="1" applyBorder="1" applyAlignment="1">
      <alignment horizontal="right" vertical="top" wrapText="1"/>
    </xf>
    <xf numFmtId="0" fontId="104" fillId="8" borderId="0" xfId="11" applyFont="1" applyFill="1" applyAlignment="1">
      <alignment horizontal="center" vertical="top" wrapText="1"/>
    </xf>
    <xf numFmtId="0" fontId="105" fillId="8" borderId="0" xfId="11" applyFont="1" applyFill="1"/>
    <xf numFmtId="0" fontId="106" fillId="8" borderId="0" xfId="11" applyFont="1" applyFill="1"/>
    <xf numFmtId="0" fontId="107" fillId="8" borderId="2" xfId="11" applyFont="1" applyFill="1" applyBorder="1" applyAlignment="1">
      <alignment horizontal="center" vertical="top" wrapText="1"/>
    </xf>
    <xf numFmtId="0" fontId="102" fillId="8" borderId="0" xfId="11" applyFont="1" applyFill="1" applyAlignment="1">
      <alignment horizontal="center" vertical="top" wrapText="1"/>
    </xf>
    <xf numFmtId="0" fontId="101" fillId="8" borderId="0" xfId="11" applyFill="1"/>
    <xf numFmtId="0" fontId="108" fillId="8" borderId="2" xfId="11" applyFont="1" applyFill="1" applyBorder="1" applyAlignment="1">
      <alignment horizontal="center" vertical="top" wrapText="1"/>
    </xf>
    <xf numFmtId="0" fontId="110" fillId="8" borderId="0" xfId="11" applyFont="1" applyFill="1"/>
    <xf numFmtId="0" fontId="109" fillId="8" borderId="2" xfId="11" applyFont="1" applyFill="1" applyBorder="1" applyAlignment="1">
      <alignment horizontal="center" vertical="center" wrapText="1"/>
    </xf>
    <xf numFmtId="0" fontId="113" fillId="0" borderId="0" xfId="12" applyFont="1" applyBorder="1" applyAlignment="1">
      <alignment horizontal="left" vertical="center"/>
    </xf>
    <xf numFmtId="0" fontId="111" fillId="0" borderId="0" xfId="12" applyFont="1"/>
    <xf numFmtId="0" fontId="116" fillId="0" borderId="2" xfId="12" applyFont="1" applyBorder="1" applyAlignment="1">
      <alignment horizontal="center" vertical="center"/>
    </xf>
    <xf numFmtId="0" fontId="111" fillId="0" borderId="0" xfId="12" applyFont="1" applyBorder="1"/>
    <xf numFmtId="0" fontId="50" fillId="0" borderId="78" xfId="0" applyFont="1" applyBorder="1" applyAlignment="1">
      <alignment horizontal="center" vertical="top" wrapText="1"/>
    </xf>
    <xf numFmtId="0" fontId="50" fillId="0" borderId="79" xfId="0" applyFont="1" applyBorder="1" applyAlignment="1">
      <alignment horizontal="center" vertical="top" wrapText="1"/>
    </xf>
    <xf numFmtId="0" fontId="50" fillId="0" borderId="80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Fill="1" applyAlignment="1">
      <alignment horizontal="center"/>
    </xf>
    <xf numFmtId="0" fontId="50" fillId="0" borderId="0" xfId="0" applyFont="1" applyAlignment="1">
      <alignment horizontal="right"/>
    </xf>
    <xf numFmtId="0" fontId="71" fillId="0" borderId="88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Alignment="1" applyProtection="1">
      <alignment horizontal="center"/>
    </xf>
    <xf numFmtId="0" fontId="16" fillId="0" borderId="0" xfId="0" applyFont="1" applyAlignment="1" applyProtection="1">
      <alignment horizontal="center" vertical="center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8" fillId="0" borderId="25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50" fillId="0" borderId="13" xfId="0" applyNumberFormat="1" applyFont="1" applyFill="1" applyBorder="1" applyAlignment="1" applyProtection="1">
      <alignment horizontal="center" vertical="center" wrapText="1"/>
    </xf>
    <xf numFmtId="164" fontId="50" fillId="0" borderId="5" xfId="0" applyNumberFormat="1" applyFont="1" applyFill="1" applyBorder="1" applyAlignment="1" applyProtection="1">
      <alignment horizontal="center" vertical="center" wrapText="1"/>
    </xf>
    <xf numFmtId="164" fontId="50" fillId="0" borderId="9" xfId="0" applyNumberFormat="1" applyFont="1" applyFill="1" applyBorder="1" applyAlignment="1" applyProtection="1">
      <alignment horizontal="center" vertical="center" wrapText="1"/>
    </xf>
    <xf numFmtId="164" fontId="50" fillId="0" borderId="2" xfId="0" applyNumberFormat="1" applyFont="1" applyFill="1" applyBorder="1" applyAlignment="1" applyProtection="1">
      <alignment horizontal="center" vertical="center" wrapText="1"/>
    </xf>
    <xf numFmtId="164" fontId="34" fillId="0" borderId="37" xfId="0" applyNumberFormat="1" applyFont="1" applyFill="1" applyBorder="1" applyAlignment="1" applyProtection="1">
      <alignment horizontal="center" wrapText="1"/>
    </xf>
    <xf numFmtId="0" fontId="71" fillId="0" borderId="0" xfId="0" applyFont="1" applyFill="1" applyAlignment="1" applyProtection="1">
      <alignment horizontal="center" vertical="top"/>
      <protection locked="0"/>
    </xf>
    <xf numFmtId="0" fontId="50" fillId="0" borderId="0" xfId="0" applyFont="1" applyFill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" fillId="0" borderId="45" xfId="0" quotePrefix="1" applyFont="1" applyFill="1" applyBorder="1" applyAlignment="1" applyProtection="1">
      <alignment horizontal="center" vertical="center"/>
    </xf>
    <xf numFmtId="0" fontId="4" fillId="0" borderId="46" xfId="0" quotePrefix="1" applyFont="1" applyFill="1" applyBorder="1" applyAlignment="1" applyProtection="1">
      <alignment horizontal="center" vertical="center"/>
    </xf>
    <xf numFmtId="0" fontId="4" fillId="0" borderId="38" xfId="0" quotePrefix="1" applyFont="1" applyFill="1" applyBorder="1" applyAlignment="1" applyProtection="1">
      <alignment horizontal="center" vertical="center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04" fillId="8" borderId="0" xfId="11" applyFont="1" applyFill="1" applyAlignment="1">
      <alignment horizontal="center" vertical="top" wrapText="1"/>
    </xf>
    <xf numFmtId="0" fontId="105" fillId="8" borderId="0" xfId="11" applyFont="1" applyFill="1"/>
    <xf numFmtId="0" fontId="102" fillId="8" borderId="0" xfId="11" applyFont="1" applyFill="1" applyAlignment="1">
      <alignment horizontal="center" vertical="top" wrapText="1"/>
    </xf>
    <xf numFmtId="0" fontId="101" fillId="8" borderId="0" xfId="11" applyFill="1"/>
    <xf numFmtId="0" fontId="114" fillId="0" borderId="0" xfId="12" applyFont="1" applyAlignment="1">
      <alignment horizontal="center" vertical="center" wrapText="1"/>
    </xf>
    <xf numFmtId="0" fontId="115" fillId="0" borderId="116" xfId="12" applyFont="1" applyBorder="1" applyAlignment="1">
      <alignment horizontal="right"/>
    </xf>
    <xf numFmtId="49" fontId="103" fillId="0" borderId="2" xfId="13" applyNumberFormat="1" applyFont="1" applyBorder="1" applyAlignment="1">
      <alignment horizontal="center" vertical="center" wrapText="1"/>
    </xf>
    <xf numFmtId="0" fontId="116" fillId="0" borderId="2" xfId="12" applyFont="1" applyBorder="1" applyAlignment="1">
      <alignment horizontal="center" vertical="center"/>
    </xf>
    <xf numFmtId="0" fontId="116" fillId="0" borderId="2" xfId="12" applyFont="1" applyBorder="1" applyAlignment="1">
      <alignment horizontal="center" vertical="center" wrapText="1"/>
    </xf>
    <xf numFmtId="0" fontId="116" fillId="0" borderId="62" xfId="12" applyFont="1" applyBorder="1" applyAlignment="1">
      <alignment horizontal="center" vertical="center" wrapText="1"/>
    </xf>
    <xf numFmtId="0" fontId="116" fillId="0" borderId="42" xfId="12" applyFont="1" applyBorder="1" applyAlignment="1">
      <alignment horizontal="center" vertical="center" wrapText="1"/>
    </xf>
    <xf numFmtId="0" fontId="116" fillId="0" borderId="63" xfId="12" applyFont="1" applyBorder="1" applyAlignment="1">
      <alignment horizontal="center" vertical="center" wrapText="1"/>
    </xf>
    <xf numFmtId="0" fontId="116" fillId="0" borderId="68" xfId="12" applyFont="1" applyBorder="1" applyAlignment="1">
      <alignment horizontal="center" vertical="center" wrapText="1"/>
    </xf>
    <xf numFmtId="0" fontId="116" fillId="0" borderId="116" xfId="12" applyFont="1" applyBorder="1" applyAlignment="1">
      <alignment horizontal="center" vertical="center" wrapText="1"/>
    </xf>
    <xf numFmtId="0" fontId="116" fillId="0" borderId="36" xfId="12" applyFont="1" applyBorder="1" applyAlignment="1">
      <alignment horizontal="center" vertical="center" wrapText="1"/>
    </xf>
    <xf numFmtId="0" fontId="111" fillId="0" borderId="2" xfId="12" applyFont="1" applyBorder="1" applyAlignment="1">
      <alignment vertical="center" wrapText="1"/>
    </xf>
    <xf numFmtId="49" fontId="75" fillId="0" borderId="2" xfId="12" applyNumberFormat="1" applyFont="1" applyBorder="1" applyAlignment="1">
      <alignment horizontal="right" vertical="center"/>
    </xf>
    <xf numFmtId="49" fontId="103" fillId="0" borderId="2" xfId="12" applyNumberFormat="1" applyFont="1" applyBorder="1" applyAlignment="1">
      <alignment horizontal="right" vertical="center"/>
    </xf>
    <xf numFmtId="0" fontId="112" fillId="0" borderId="0" xfId="12" applyFont="1" applyBorder="1" applyAlignment="1">
      <alignment horizontal="right" vertical="center"/>
    </xf>
    <xf numFmtId="0" fontId="116" fillId="0" borderId="2" xfId="12" applyFont="1" applyBorder="1" applyAlignment="1">
      <alignment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74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5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3" fontId="95" fillId="0" borderId="0" xfId="0" applyNumberFormat="1" applyFont="1" applyAlignment="1">
      <alignment horizontal="right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74" fillId="0" borderId="39" xfId="0" applyFont="1" applyBorder="1" applyAlignment="1">
      <alignment horizontal="center" vertical="center" wrapText="1"/>
    </xf>
    <xf numFmtId="0" fontId="74" fillId="0" borderId="76" xfId="0" applyFont="1" applyBorder="1" applyAlignment="1">
      <alignment horizontal="center" vertical="center" wrapText="1"/>
    </xf>
    <xf numFmtId="0" fontId="74" fillId="0" borderId="40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81" fillId="0" borderId="74" xfId="0" applyFont="1" applyBorder="1" applyAlignment="1">
      <alignment horizontal="left" vertical="center" wrapText="1"/>
    </xf>
    <xf numFmtId="0" fontId="81" fillId="0" borderId="7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1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5" xfId="0" applyFont="1" applyBorder="1" applyAlignment="1">
      <alignment horizontal="left" vertical="center" wrapText="1"/>
    </xf>
    <xf numFmtId="0" fontId="81" fillId="0" borderId="69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41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75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69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5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0" fontId="83" fillId="0" borderId="0" xfId="12" applyFont="1" applyBorder="1" applyAlignment="1">
      <alignment horizontal="right" vertical="center"/>
    </xf>
  </cellXfs>
  <cellStyles count="14">
    <cellStyle name="Ezres" xfId="1" builtinId="3"/>
    <cellStyle name="Hiperhivatkozás" xfId="2"/>
    <cellStyle name="Már látott hiperhivatkozás" xfId="3"/>
    <cellStyle name="Normál" xfId="0" builtinId="0"/>
    <cellStyle name="Normál 2" xfId="11"/>
    <cellStyle name="Normál 2 2" xfId="7"/>
    <cellStyle name="Normál 2 2 2" xfId="10"/>
    <cellStyle name="Normál 3" xfId="12"/>
    <cellStyle name="Normál_2001 évi terv" xfId="6"/>
    <cellStyle name="Normál_Költségvetés végleges táblái 2006 02 04 új versio" xfId="8"/>
    <cellStyle name="Normal_KTRSZJ" xfId="13"/>
    <cellStyle name="Normál_KVRENMUNKA" xfId="4"/>
    <cellStyle name="Normál_SEGEDLETEK" xfId="5"/>
    <cellStyle name="Százalék" xfId="9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9" customWidth="1"/>
    <col min="2" max="16384" width="9.33203125" style="489"/>
  </cols>
  <sheetData>
    <row r="1" spans="1:1" s="488" customFormat="1" ht="15" x14ac:dyDescent="0.25">
      <c r="A1" s="488" t="s">
        <v>417</v>
      </c>
    </row>
    <row r="2" spans="1:1" s="488" customFormat="1" ht="15" x14ac:dyDescent="0.25">
      <c r="A2" s="488" t="s">
        <v>418</v>
      </c>
    </row>
    <row r="3" spans="1:1" s="488" customFormat="1" ht="15" x14ac:dyDescent="0.25">
      <c r="A3" s="488" t="s">
        <v>419</v>
      </c>
    </row>
    <row r="4" spans="1:1" s="488" customFormat="1" ht="15" x14ac:dyDescent="0.25">
      <c r="A4" s="488" t="s">
        <v>420</v>
      </c>
    </row>
    <row r="5" spans="1:1" s="488" customFormat="1" ht="15" x14ac:dyDescent="0.25">
      <c r="A5" s="488" t="s">
        <v>421</v>
      </c>
    </row>
    <row r="6" spans="1:1" s="488" customFormat="1" ht="15" x14ac:dyDescent="0.25">
      <c r="A6" s="488" t="s">
        <v>422</v>
      </c>
    </row>
    <row r="7" spans="1:1" s="488" customFormat="1" ht="15" x14ac:dyDescent="0.25">
      <c r="A7" s="488" t="s">
        <v>423</v>
      </c>
    </row>
    <row r="8" spans="1:1" s="488" customFormat="1" ht="15" x14ac:dyDescent="0.25">
      <c r="A8" s="488" t="s">
        <v>424</v>
      </c>
    </row>
    <row r="9" spans="1:1" s="488" customFormat="1" ht="15" x14ac:dyDescent="0.25">
      <c r="A9" s="488" t="s">
        <v>425</v>
      </c>
    </row>
    <row r="10" spans="1:1" s="488" customFormat="1" ht="15" x14ac:dyDescent="0.25">
      <c r="A10" s="488" t="s">
        <v>426</v>
      </c>
    </row>
    <row r="11" spans="1:1" s="488" customFormat="1" ht="15" x14ac:dyDescent="0.25">
      <c r="A11" s="488" t="s">
        <v>427</v>
      </c>
    </row>
    <row r="12" spans="1:1" s="488" customFormat="1" ht="15" x14ac:dyDescent="0.25">
      <c r="A12" s="488" t="s">
        <v>428</v>
      </c>
    </row>
    <row r="13" spans="1:1" s="488" customFormat="1" ht="15" x14ac:dyDescent="0.25">
      <c r="A13" s="488" t="s">
        <v>429</v>
      </c>
    </row>
    <row r="14" spans="1:1" s="488" customFormat="1" ht="15" x14ac:dyDescent="0.25">
      <c r="A14" s="488" t="s">
        <v>430</v>
      </c>
    </row>
    <row r="15" spans="1:1" s="488" customFormat="1" ht="15" x14ac:dyDescent="0.25">
      <c r="A15" s="488" t="s">
        <v>431</v>
      </c>
    </row>
    <row r="16" spans="1:1" s="488" customFormat="1" ht="15" x14ac:dyDescent="0.25">
      <c r="A16" s="488" t="s">
        <v>432</v>
      </c>
    </row>
    <row r="17" spans="1:1" s="488" customFormat="1" ht="15" x14ac:dyDescent="0.25">
      <c r="A17" s="488" t="s">
        <v>433</v>
      </c>
    </row>
    <row r="18" spans="1:1" s="488" customFormat="1" ht="15" x14ac:dyDescent="0.25">
      <c r="A18" s="488" t="s">
        <v>434</v>
      </c>
    </row>
    <row r="19" spans="1:1" s="488" customFormat="1" ht="15" x14ac:dyDescent="0.25">
      <c r="A19" s="488" t="s">
        <v>435</v>
      </c>
    </row>
    <row r="20" spans="1:1" s="488" customFormat="1" ht="15" x14ac:dyDescent="0.25">
      <c r="A20" s="488" t="s">
        <v>436</v>
      </c>
    </row>
    <row r="21" spans="1:1" s="488" customFormat="1" ht="15" x14ac:dyDescent="0.25">
      <c r="A21" s="488" t="s">
        <v>437</v>
      </c>
    </row>
    <row r="22" spans="1:1" s="488" customFormat="1" ht="15" x14ac:dyDescent="0.25">
      <c r="A22" s="488" t="s">
        <v>438</v>
      </c>
    </row>
    <row r="23" spans="1:1" s="488" customFormat="1" ht="15" x14ac:dyDescent="0.25">
      <c r="A23" s="488" t="s">
        <v>439</v>
      </c>
    </row>
    <row r="24" spans="1:1" s="488" customFormat="1" ht="15" x14ac:dyDescent="0.25">
      <c r="A24" s="488" t="s">
        <v>440</v>
      </c>
    </row>
    <row r="25" spans="1:1" s="488" customFormat="1" ht="15" x14ac:dyDescent="0.25">
      <c r="A25" s="488" t="s">
        <v>441</v>
      </c>
    </row>
    <row r="26" spans="1:1" s="488" customFormat="1" ht="15" x14ac:dyDescent="0.25">
      <c r="A26" s="488" t="s">
        <v>442</v>
      </c>
    </row>
    <row r="27" spans="1:1" s="488" customFormat="1" ht="15" x14ac:dyDescent="0.25">
      <c r="A27" s="488" t="s">
        <v>443</v>
      </c>
    </row>
    <row r="28" spans="1:1" s="488" customFormat="1" ht="15" x14ac:dyDescent="0.25">
      <c r="A28" s="488" t="s">
        <v>444</v>
      </c>
    </row>
    <row r="29" spans="1:1" s="488" customFormat="1" ht="15" x14ac:dyDescent="0.25">
      <c r="A29" s="488" t="s">
        <v>445</v>
      </c>
    </row>
    <row r="30" spans="1:1" s="488" customFormat="1" ht="15" x14ac:dyDescent="0.25">
      <c r="A30" s="488" t="s">
        <v>446</v>
      </c>
    </row>
    <row r="31" spans="1:1" s="488" customFormat="1" ht="15" x14ac:dyDescent="0.25">
      <c r="A31" s="488" t="s">
        <v>447</v>
      </c>
    </row>
    <row r="32" spans="1:1" s="488" customFormat="1" ht="15" x14ac:dyDescent="0.25">
      <c r="A32" s="488" t="s">
        <v>448</v>
      </c>
    </row>
    <row r="33" spans="1:1" s="488" customFormat="1" ht="15" x14ac:dyDescent="0.25">
      <c r="A33" s="488" t="s">
        <v>449</v>
      </c>
    </row>
    <row r="34" spans="1:1" s="488" customFormat="1" ht="15" x14ac:dyDescent="0.25">
      <c r="A34" s="488" t="s">
        <v>450</v>
      </c>
    </row>
    <row r="35" spans="1:1" s="488" customFormat="1" ht="15" x14ac:dyDescent="0.25">
      <c r="A35" s="488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4" t="s">
        <v>96</v>
      </c>
      <c r="E1" s="137" t="s">
        <v>103</v>
      </c>
    </row>
    <row r="3" spans="1:5" x14ac:dyDescent="0.2">
      <c r="A3" s="142"/>
      <c r="B3" s="143"/>
      <c r="C3" s="142"/>
      <c r="D3" s="145"/>
      <c r="E3" s="143"/>
    </row>
    <row r="4" spans="1:5" ht="15.75" x14ac:dyDescent="0.25">
      <c r="A4" s="99" t="s">
        <v>398</v>
      </c>
      <c r="B4" s="144"/>
      <c r="C4" s="153"/>
      <c r="D4" s="145"/>
      <c r="E4" s="143"/>
    </row>
    <row r="5" spans="1:5" x14ac:dyDescent="0.2">
      <c r="A5" s="142"/>
      <c r="B5" s="143"/>
      <c r="C5" s="142"/>
      <c r="D5" s="145"/>
      <c r="E5" s="143"/>
    </row>
    <row r="6" spans="1:5" x14ac:dyDescent="0.2">
      <c r="A6" s="142" t="s">
        <v>194</v>
      </c>
      <c r="B6" s="143" t="e">
        <f>+'1.1.sz.mell.'!#REF!</f>
        <v>#REF!</v>
      </c>
      <c r="C6" s="142" t="s">
        <v>405</v>
      </c>
      <c r="D6" s="145" t="e">
        <f>+'2.1.sz.mell  '!#REF!+'2.2.sz.mell  '!#REF!</f>
        <v>#REF!</v>
      </c>
      <c r="E6" s="143" t="e">
        <f t="shared" ref="E6:E15" si="0">+B6-D6</f>
        <v>#REF!</v>
      </c>
    </row>
    <row r="7" spans="1:5" x14ac:dyDescent="0.2">
      <c r="A7" s="142" t="s">
        <v>97</v>
      </c>
      <c r="B7" s="143" t="e">
        <f>+'1.1.sz.mell.'!#REF!</f>
        <v>#REF!</v>
      </c>
      <c r="C7" s="142" t="s">
        <v>406</v>
      </c>
      <c r="D7" s="145" t="e">
        <f>+'2.1.sz.mell  '!#REF!+'2.2.sz.mell  '!#REF!</f>
        <v>#REF!</v>
      </c>
      <c r="E7" s="143" t="e">
        <f t="shared" si="0"/>
        <v>#REF!</v>
      </c>
    </row>
    <row r="8" spans="1:5" x14ac:dyDescent="0.2">
      <c r="A8" s="142" t="s">
        <v>396</v>
      </c>
      <c r="B8" s="143" t="e">
        <f>+'1.1.sz.mell.'!#REF!</f>
        <v>#REF!</v>
      </c>
      <c r="C8" s="142" t="s">
        <v>407</v>
      </c>
      <c r="D8" s="145" t="e">
        <f>+'2.1.sz.mell  '!#REF!+'2.2.sz.mell  '!#REF!</f>
        <v>#REF!</v>
      </c>
      <c r="E8" s="143" t="e">
        <f t="shared" si="0"/>
        <v>#REF!</v>
      </c>
    </row>
    <row r="9" spans="1:5" x14ac:dyDescent="0.2">
      <c r="A9" s="142"/>
      <c r="B9" s="143"/>
      <c r="C9" s="142"/>
      <c r="D9" s="145"/>
      <c r="E9" s="143"/>
    </row>
    <row r="10" spans="1:5" x14ac:dyDescent="0.2">
      <c r="A10" s="142"/>
      <c r="B10" s="143"/>
      <c r="C10" s="142"/>
      <c r="D10" s="145"/>
      <c r="E10" s="143"/>
    </row>
    <row r="11" spans="1:5" ht="15.75" x14ac:dyDescent="0.25">
      <c r="A11" s="99" t="s">
        <v>399</v>
      </c>
      <c r="B11" s="144"/>
      <c r="C11" s="153"/>
      <c r="D11" s="145"/>
      <c r="E11" s="143"/>
    </row>
    <row r="12" spans="1:5" x14ac:dyDescent="0.2">
      <c r="A12" s="142"/>
      <c r="B12" s="143"/>
      <c r="C12" s="142"/>
      <c r="D12" s="145"/>
      <c r="E12" s="143"/>
    </row>
    <row r="13" spans="1:5" x14ac:dyDescent="0.2">
      <c r="A13" s="142" t="s">
        <v>121</v>
      </c>
      <c r="B13" s="143" t="e">
        <f>+'1.1.sz.mell.'!#REF!</f>
        <v>#REF!</v>
      </c>
      <c r="C13" s="142" t="s">
        <v>408</v>
      </c>
      <c r="D13" s="145" t="e">
        <f>+'2.1.sz.mell  '!#REF!+'2.2.sz.mell  '!#REF!</f>
        <v>#REF!</v>
      </c>
      <c r="E13" s="143" t="e">
        <f t="shared" si="0"/>
        <v>#REF!</v>
      </c>
    </row>
    <row r="14" spans="1:5" x14ac:dyDescent="0.2">
      <c r="A14" s="142" t="s">
        <v>98</v>
      </c>
      <c r="B14" s="143" t="e">
        <f>+'1.1.sz.mell.'!#REF!</f>
        <v>#REF!</v>
      </c>
      <c r="C14" s="142" t="s">
        <v>409</v>
      </c>
      <c r="D14" s="145" t="e">
        <f>+'2.1.sz.mell  '!#REF!+'2.2.sz.mell  '!#REF!</f>
        <v>#REF!</v>
      </c>
      <c r="E14" s="143" t="e">
        <f t="shared" si="0"/>
        <v>#REF!</v>
      </c>
    </row>
    <row r="15" spans="1:5" x14ac:dyDescent="0.2">
      <c r="A15" s="142" t="s">
        <v>397</v>
      </c>
      <c r="B15" s="143" t="e">
        <f>+'1.1.sz.mell.'!#REF!</f>
        <v>#REF!</v>
      </c>
      <c r="C15" s="142" t="s">
        <v>410</v>
      </c>
      <c r="D15" s="145" t="e">
        <f>+'2.1.sz.mell  '!#REF!+'2.2.sz.mell  '!#REF!</f>
        <v>#REF!</v>
      </c>
      <c r="E15" s="143" t="e">
        <f t="shared" si="0"/>
        <v>#REF!</v>
      </c>
    </row>
    <row r="16" spans="1:5" x14ac:dyDescent="0.2">
      <c r="A16" s="135"/>
      <c r="B16" s="135"/>
      <c r="C16" s="142"/>
      <c r="D16" s="145"/>
      <c r="E16" s="136"/>
    </row>
    <row r="17" spans="1:5" x14ac:dyDescent="0.2">
      <c r="A17" s="135"/>
      <c r="B17" s="135"/>
      <c r="C17" s="135"/>
      <c r="D17" s="135"/>
      <c r="E17" s="135"/>
    </row>
    <row r="18" spans="1:5" x14ac:dyDescent="0.2">
      <c r="A18" s="135"/>
      <c r="B18" s="135"/>
      <c r="C18" s="135"/>
      <c r="D18" s="135"/>
      <c r="E18" s="135"/>
    </row>
    <row r="19" spans="1:5" x14ac:dyDescent="0.2">
      <c r="A19" s="135"/>
      <c r="B19" s="135"/>
      <c r="C19" s="135"/>
      <c r="D19" s="135"/>
      <c r="E19" s="135"/>
    </row>
  </sheetData>
  <sheetProtection sheet="1"/>
  <phoneticPr fontId="30" type="noConversion"/>
  <conditionalFormatting sqref="E3:E15">
    <cfRule type="cellIs" dxfId="6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"/>
  <sheetViews>
    <sheetView view="pageLayout" zoomScaleNormal="120" workbookViewId="0">
      <selection activeCell="P32" sqref="P32"/>
    </sheetView>
  </sheetViews>
  <sheetFormatPr defaultColWidth="9.33203125" defaultRowHeight="15" x14ac:dyDescent="0.25"/>
  <cols>
    <col min="1" max="1" width="5.6640625" style="156" customWidth="1"/>
    <col min="2" max="2" width="43.1640625" style="156" bestFit="1" customWidth="1"/>
    <col min="3" max="6" width="14" style="156" customWidth="1"/>
    <col min="7" max="16384" width="9.33203125" style="156"/>
  </cols>
  <sheetData>
    <row r="1" spans="1:7" ht="33" customHeight="1" x14ac:dyDescent="0.25">
      <c r="A1" s="1336" t="s">
        <v>823</v>
      </c>
      <c r="B1" s="1336"/>
      <c r="C1" s="1336"/>
      <c r="D1" s="1336"/>
      <c r="E1" s="1336"/>
      <c r="F1" s="1336"/>
    </row>
    <row r="2" spans="1:7" ht="15.95" customHeight="1" thickBot="1" x14ac:dyDescent="0.3">
      <c r="A2" s="157"/>
      <c r="B2" s="157"/>
      <c r="C2" s="1337"/>
      <c r="D2" s="1337"/>
      <c r="E2" s="1344" t="s">
        <v>934</v>
      </c>
      <c r="F2" s="1344"/>
      <c r="G2" s="163"/>
    </row>
    <row r="3" spans="1:7" ht="63" customHeight="1" x14ac:dyDescent="0.25">
      <c r="A3" s="1340" t="s">
        <v>893</v>
      </c>
      <c r="B3" s="1342" t="s">
        <v>198</v>
      </c>
      <c r="C3" s="1342" t="s">
        <v>400</v>
      </c>
      <c r="D3" s="1342"/>
      <c r="E3" s="1342"/>
      <c r="F3" s="1338" t="s">
        <v>372</v>
      </c>
    </row>
    <row r="4" spans="1:7" ht="15.75" thickBot="1" x14ac:dyDescent="0.3">
      <c r="A4" s="1341"/>
      <c r="B4" s="1343"/>
      <c r="C4" s="826" t="s">
        <v>370</v>
      </c>
      <c r="D4" s="826" t="s">
        <v>371</v>
      </c>
      <c r="E4" s="826" t="s">
        <v>1038</v>
      </c>
      <c r="F4" s="1339"/>
    </row>
    <row r="5" spans="1:7" ht="15.75" thickBot="1" x14ac:dyDescent="0.3">
      <c r="A5" s="160">
        <v>1</v>
      </c>
      <c r="B5" s="161">
        <v>2</v>
      </c>
      <c r="C5" s="161">
        <v>3</v>
      </c>
      <c r="D5" s="161">
        <v>4</v>
      </c>
      <c r="E5" s="161">
        <v>5</v>
      </c>
      <c r="F5" s="162">
        <v>6</v>
      </c>
    </row>
    <row r="6" spans="1:7" x14ac:dyDescent="0.25">
      <c r="A6" s="159" t="s">
        <v>895</v>
      </c>
      <c r="B6" s="188"/>
      <c r="C6" s="189"/>
      <c r="D6" s="189"/>
      <c r="E6" s="189"/>
      <c r="F6" s="166">
        <f>SUM(C6:E6)</f>
        <v>0</v>
      </c>
    </row>
    <row r="7" spans="1:7" x14ac:dyDescent="0.25">
      <c r="A7" s="158" t="s">
        <v>896</v>
      </c>
      <c r="B7" s="190"/>
      <c r="C7" s="191"/>
      <c r="D7" s="191"/>
      <c r="E7" s="191"/>
      <c r="F7" s="167">
        <f>SUM(C7:E7)</f>
        <v>0</v>
      </c>
    </row>
    <row r="8" spans="1:7" x14ac:dyDescent="0.25">
      <c r="A8" s="158" t="s">
        <v>897</v>
      </c>
      <c r="B8" s="190"/>
      <c r="C8" s="191"/>
      <c r="D8" s="191"/>
      <c r="E8" s="191"/>
      <c r="F8" s="167">
        <f>SUM(C8:E8)</f>
        <v>0</v>
      </c>
    </row>
    <row r="9" spans="1:7" x14ac:dyDescent="0.25">
      <c r="A9" s="158" t="s">
        <v>898</v>
      </c>
      <c r="B9" s="190"/>
      <c r="C9" s="191"/>
      <c r="D9" s="191"/>
      <c r="E9" s="191"/>
      <c r="F9" s="167">
        <f>SUM(C9:E9)</f>
        <v>0</v>
      </c>
    </row>
    <row r="10" spans="1:7" ht="15.75" thickBot="1" x14ac:dyDescent="0.3">
      <c r="A10" s="164" t="s">
        <v>899</v>
      </c>
      <c r="B10" s="192"/>
      <c r="C10" s="193"/>
      <c r="D10" s="193"/>
      <c r="E10" s="193"/>
      <c r="F10" s="167">
        <f>SUM(C10:E10)</f>
        <v>0</v>
      </c>
    </row>
    <row r="11" spans="1:7" ht="15.75" thickBot="1" x14ac:dyDescent="0.3">
      <c r="A11" s="160" t="s">
        <v>900</v>
      </c>
      <c r="B11" s="165" t="s">
        <v>200</v>
      </c>
      <c r="C11" s="168">
        <f>SUM(C6:C10)</f>
        <v>0</v>
      </c>
      <c r="D11" s="168">
        <f>SUM(D6:D10)</f>
        <v>0</v>
      </c>
      <c r="E11" s="168">
        <f>SUM(E6:E10)</f>
        <v>0</v>
      </c>
      <c r="F11" s="169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6/2017. (V.26.)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zoomScaleNormal="120" zoomScaleSheetLayoutView="100" workbookViewId="0">
      <selection activeCell="D5" sqref="D5"/>
    </sheetView>
  </sheetViews>
  <sheetFormatPr defaultColWidth="9.33203125" defaultRowHeight="15" x14ac:dyDescent="0.25"/>
  <cols>
    <col min="1" max="1" width="5.6640625" style="156" customWidth="1"/>
    <col min="2" max="2" width="68.6640625" style="156" customWidth="1"/>
    <col min="3" max="3" width="11.5" style="156" hidden="1" customWidth="1"/>
    <col min="4" max="4" width="11.1640625" style="156" bestFit="1" customWidth="1"/>
    <col min="5" max="5" width="11.1640625" style="156" customWidth="1"/>
    <col min="6" max="6" width="14" style="156" bestFit="1" customWidth="1"/>
    <col min="7" max="16384" width="9.33203125" style="156"/>
  </cols>
  <sheetData>
    <row r="1" spans="1:6" ht="33" customHeight="1" x14ac:dyDescent="0.25">
      <c r="A1" s="1336" t="s">
        <v>574</v>
      </c>
      <c r="B1" s="1336"/>
      <c r="C1" s="1336"/>
      <c r="D1" s="1336"/>
      <c r="E1" s="1336"/>
      <c r="F1" s="1336"/>
    </row>
    <row r="2" spans="1:6" ht="15.95" customHeight="1" thickBot="1" x14ac:dyDescent="0.3">
      <c r="A2" s="157"/>
      <c r="B2" s="157"/>
      <c r="C2" s="170"/>
      <c r="D2" s="170"/>
      <c r="E2" s="170"/>
      <c r="F2" s="170" t="s">
        <v>934</v>
      </c>
    </row>
    <row r="3" spans="1:6" ht="26.25" customHeight="1" thickBot="1" x14ac:dyDescent="0.3">
      <c r="A3" s="194" t="s">
        <v>893</v>
      </c>
      <c r="B3" s="524" t="s">
        <v>195</v>
      </c>
      <c r="C3" s="769" t="s">
        <v>953</v>
      </c>
      <c r="D3" s="763" t="s">
        <v>976</v>
      </c>
      <c r="E3" s="763" t="s">
        <v>1037</v>
      </c>
      <c r="F3" s="764" t="s">
        <v>1085</v>
      </c>
    </row>
    <row r="4" spans="1:6" ht="15.75" thickBot="1" x14ac:dyDescent="0.3">
      <c r="A4" s="195">
        <v>1</v>
      </c>
      <c r="B4" s="525">
        <v>2</v>
      </c>
      <c r="C4" s="195">
        <v>3</v>
      </c>
      <c r="D4" s="196">
        <v>4</v>
      </c>
      <c r="E4" s="196">
        <v>4</v>
      </c>
      <c r="F4" s="197">
        <v>5</v>
      </c>
    </row>
    <row r="5" spans="1:6" x14ac:dyDescent="0.25">
      <c r="A5" s="198" t="s">
        <v>895</v>
      </c>
      <c r="B5" s="765" t="s">
        <v>939</v>
      </c>
      <c r="C5" s="770">
        <v>87700</v>
      </c>
      <c r="D5" s="771">
        <f>'8. sz. mell'!D10</f>
        <v>94500</v>
      </c>
      <c r="E5" s="771">
        <v>87700</v>
      </c>
      <c r="F5" s="772">
        <v>87700</v>
      </c>
    </row>
    <row r="6" spans="1:6" ht="24.75" x14ac:dyDescent="0.25">
      <c r="A6" s="199" t="s">
        <v>896</v>
      </c>
      <c r="B6" s="766" t="s">
        <v>373</v>
      </c>
      <c r="C6" s="773">
        <v>414</v>
      </c>
      <c r="D6" s="774">
        <f>'8. sz. mell'!D17</f>
        <v>15474</v>
      </c>
      <c r="E6" s="774">
        <v>15539</v>
      </c>
      <c r="F6" s="775">
        <v>15539</v>
      </c>
    </row>
    <row r="7" spans="1:6" x14ac:dyDescent="0.25">
      <c r="A7" s="199" t="s">
        <v>897</v>
      </c>
      <c r="B7" s="767" t="s">
        <v>201</v>
      </c>
      <c r="C7" s="773">
        <v>2816</v>
      </c>
      <c r="D7" s="776"/>
      <c r="E7" s="776"/>
      <c r="F7" s="775"/>
    </row>
    <row r="8" spans="1:6" ht="24.75" x14ac:dyDescent="0.25">
      <c r="A8" s="199" t="s">
        <v>898</v>
      </c>
      <c r="B8" s="767" t="s">
        <v>375</v>
      </c>
      <c r="C8" s="773">
        <v>0</v>
      </c>
      <c r="D8" s="776"/>
      <c r="E8" s="776"/>
      <c r="F8" s="775"/>
    </row>
    <row r="9" spans="1:6" x14ac:dyDescent="0.25">
      <c r="A9" s="200" t="s">
        <v>899</v>
      </c>
      <c r="B9" s="767" t="s">
        <v>374</v>
      </c>
      <c r="C9" s="773">
        <v>0</v>
      </c>
      <c r="D9" s="776">
        <f>'8. sz. mell'!D12</f>
        <v>2100</v>
      </c>
      <c r="E9" s="776"/>
      <c r="F9" s="775"/>
    </row>
    <row r="10" spans="1:6" ht="15.75" thickBot="1" x14ac:dyDescent="0.3">
      <c r="A10" s="199" t="s">
        <v>900</v>
      </c>
      <c r="B10" s="768" t="s">
        <v>196</v>
      </c>
      <c r="C10" s="777">
        <v>0</v>
      </c>
      <c r="D10" s="778"/>
      <c r="E10" s="778"/>
      <c r="F10" s="779"/>
    </row>
    <row r="11" spans="1:6" ht="15.75" thickBot="1" x14ac:dyDescent="0.3">
      <c r="A11" s="1345" t="s">
        <v>202</v>
      </c>
      <c r="B11" s="1346"/>
      <c r="C11" s="780">
        <v>90930</v>
      </c>
      <c r="D11" s="781">
        <f>SUM(D5:D10)</f>
        <v>112074</v>
      </c>
      <c r="E11" s="781">
        <f>SUM(E5:E10)</f>
        <v>103239</v>
      </c>
      <c r="F11" s="782">
        <f>SUM(F5:F10)</f>
        <v>103239</v>
      </c>
    </row>
    <row r="12" spans="1:6" ht="23.25" customHeight="1" x14ac:dyDescent="0.25">
      <c r="A12" s="1347" t="s">
        <v>239</v>
      </c>
      <c r="B12" s="1347"/>
      <c r="C12" s="1347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 dőlt"&amp;11 &amp;"Times New Roman CE,Félkövér"4. melléklet 6/2017. (V.26.)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2"/>
  <sheetViews>
    <sheetView view="pageLayout" zoomScaleNormal="100" zoomScaleSheetLayoutView="100" workbookViewId="0">
      <selection activeCell="G26" sqref="G26:G27"/>
    </sheetView>
  </sheetViews>
  <sheetFormatPr defaultColWidth="9.33203125" defaultRowHeight="12.75" x14ac:dyDescent="0.2"/>
  <cols>
    <col min="1" max="1" width="50" style="876" bestFit="1" customWidth="1"/>
    <col min="2" max="2" width="32.5" style="875" customWidth="1"/>
    <col min="3" max="3" width="17.1640625" style="898" customWidth="1"/>
    <col min="4" max="4" width="17.1640625" style="675" hidden="1" customWidth="1"/>
    <col min="5" max="5" width="15.33203125" style="675" customWidth="1"/>
    <col min="6" max="6" width="17.1640625" style="675" hidden="1" customWidth="1"/>
    <col min="7" max="7" width="12.83203125" style="675" customWidth="1"/>
    <col min="8" max="8" width="12.83203125" style="45" customWidth="1"/>
    <col min="9" max="9" width="13.83203125" style="45" customWidth="1"/>
    <col min="10" max="16384" width="9.33203125" style="45"/>
  </cols>
  <sheetData>
    <row r="1" spans="1:9" ht="24.75" customHeight="1" x14ac:dyDescent="0.2">
      <c r="A1" s="1348" t="s">
        <v>1034</v>
      </c>
      <c r="B1" s="1348"/>
      <c r="C1" s="1348"/>
      <c r="D1" s="1348"/>
      <c r="E1" s="1348"/>
      <c r="F1" s="1348"/>
    </row>
    <row r="2" spans="1:9" ht="23.25" customHeight="1" thickBot="1" x14ac:dyDescent="0.3">
      <c r="B2" s="873"/>
      <c r="C2" s="893"/>
      <c r="D2" s="655"/>
      <c r="F2" s="53" t="s">
        <v>11</v>
      </c>
      <c r="I2" s="878" t="s">
        <v>1177</v>
      </c>
    </row>
    <row r="3" spans="1:9" s="48" customFormat="1" ht="48.75" customHeight="1" thickBot="1" x14ac:dyDescent="0.25">
      <c r="A3" s="1349" t="s">
        <v>14</v>
      </c>
      <c r="B3" s="1350"/>
      <c r="C3" s="879" t="s">
        <v>1029</v>
      </c>
      <c r="D3" s="654" t="s">
        <v>954</v>
      </c>
      <c r="E3" s="654" t="s">
        <v>1159</v>
      </c>
      <c r="F3" s="54" t="s">
        <v>955</v>
      </c>
      <c r="G3" s="654" t="s">
        <v>1149</v>
      </c>
      <c r="H3" s="654" t="s">
        <v>1191</v>
      </c>
      <c r="I3" s="654" t="s">
        <v>1192</v>
      </c>
    </row>
    <row r="4" spans="1:9" s="56" customFormat="1" ht="15" customHeight="1" thickBot="1" x14ac:dyDescent="0.25">
      <c r="A4" s="1351">
        <v>1</v>
      </c>
      <c r="B4" s="1350"/>
      <c r="C4" s="880" t="s">
        <v>1030</v>
      </c>
      <c r="D4" s="881">
        <v>4</v>
      </c>
      <c r="E4" s="881">
        <v>3</v>
      </c>
      <c r="F4" s="55">
        <v>6</v>
      </c>
      <c r="G4" s="881">
        <v>4</v>
      </c>
      <c r="H4" s="881">
        <v>5</v>
      </c>
      <c r="I4" s="881">
        <v>6</v>
      </c>
    </row>
    <row r="5" spans="1:9" ht="15.95" customHeight="1" x14ac:dyDescent="0.2">
      <c r="A5" s="1024" t="s">
        <v>1108</v>
      </c>
      <c r="B5" s="1025" t="s">
        <v>1109</v>
      </c>
      <c r="C5" s="1026" t="s">
        <v>1125</v>
      </c>
      <c r="D5" s="1027">
        <v>0</v>
      </c>
      <c r="E5" s="1027">
        <v>3000000</v>
      </c>
      <c r="F5" s="1028" t="e">
        <f>#REF!-D5-E5</f>
        <v>#REF!</v>
      </c>
      <c r="G5" s="1027">
        <v>3000000</v>
      </c>
      <c r="H5" s="1172">
        <v>2391155</v>
      </c>
      <c r="I5" s="1272">
        <f>H5/G5</f>
        <v>0.79705166666666671</v>
      </c>
    </row>
    <row r="6" spans="1:9" ht="15.95" customHeight="1" x14ac:dyDescent="0.2">
      <c r="A6" s="1007" t="s">
        <v>1007</v>
      </c>
      <c r="B6" s="819" t="s">
        <v>1008</v>
      </c>
      <c r="C6" s="894" t="s">
        <v>1125</v>
      </c>
      <c r="D6" s="882"/>
      <c r="E6" s="882">
        <v>3000000</v>
      </c>
      <c r="F6" s="1008" t="e">
        <f>#REF!-D6-E6</f>
        <v>#REF!</v>
      </c>
      <c r="G6" s="1163">
        <v>3000000</v>
      </c>
      <c r="H6" s="1187">
        <v>0</v>
      </c>
      <c r="I6" s="1273"/>
    </row>
    <row r="7" spans="1:9" ht="15.95" customHeight="1" x14ac:dyDescent="0.2">
      <c r="A7" s="1011" t="s">
        <v>1020</v>
      </c>
      <c r="B7" s="819" t="s">
        <v>1112</v>
      </c>
      <c r="C7" s="894" t="s">
        <v>1125</v>
      </c>
      <c r="D7" s="882"/>
      <c r="E7" s="882">
        <v>3000000</v>
      </c>
      <c r="F7" s="1008" t="e">
        <f>#REF!-D7-E7</f>
        <v>#REF!</v>
      </c>
      <c r="G7" s="1163">
        <v>3000000</v>
      </c>
      <c r="H7" s="1187">
        <v>160000</v>
      </c>
      <c r="I7" s="1273">
        <f t="shared" ref="I7:I32" si="0">H7/G7</f>
        <v>5.3333333333333337E-2</v>
      </c>
    </row>
    <row r="8" spans="1:9" ht="15.95" customHeight="1" x14ac:dyDescent="0.2">
      <c r="A8" s="1011" t="s">
        <v>1020</v>
      </c>
      <c r="B8" s="819" t="s">
        <v>1184</v>
      </c>
      <c r="C8" s="894" t="s">
        <v>1125</v>
      </c>
      <c r="D8" s="882"/>
      <c r="E8" s="882">
        <v>3000000</v>
      </c>
      <c r="F8" s="1008" t="e">
        <f>#REF!-D8-E8</f>
        <v>#REF!</v>
      </c>
      <c r="G8" s="1163">
        <v>3000000</v>
      </c>
      <c r="H8" s="1187">
        <v>0</v>
      </c>
      <c r="I8" s="1273"/>
    </row>
    <row r="9" spans="1:9" ht="15.95" customHeight="1" x14ac:dyDescent="0.2">
      <c r="A9" s="1011" t="s">
        <v>1000</v>
      </c>
      <c r="B9" s="819" t="s">
        <v>1095</v>
      </c>
      <c r="C9" s="894" t="s">
        <v>1125</v>
      </c>
      <c r="D9" s="882"/>
      <c r="E9" s="882">
        <v>220000</v>
      </c>
      <c r="F9" s="1008" t="e">
        <f>#REF!-D9-E9</f>
        <v>#REF!</v>
      </c>
      <c r="G9" s="1163">
        <v>220000</v>
      </c>
      <c r="H9" s="1187">
        <v>168112</v>
      </c>
      <c r="I9" s="1273">
        <f t="shared" si="0"/>
        <v>0.76414545454545457</v>
      </c>
    </row>
    <row r="10" spans="1:9" ht="15.95" customHeight="1" x14ac:dyDescent="0.2">
      <c r="A10" s="1011" t="s">
        <v>1020</v>
      </c>
      <c r="B10" s="819" t="s">
        <v>1128</v>
      </c>
      <c r="C10" s="894" t="s">
        <v>1125</v>
      </c>
      <c r="D10" s="882"/>
      <c r="E10" s="882">
        <v>500000</v>
      </c>
      <c r="F10" s="1008" t="e">
        <f>#REF!-D10-E10</f>
        <v>#REF!</v>
      </c>
      <c r="G10" s="1163">
        <v>500000</v>
      </c>
      <c r="H10" s="1274">
        <f>100000+23900</f>
        <v>123900</v>
      </c>
      <c r="I10" s="1273">
        <f t="shared" si="0"/>
        <v>0.24779999999999999</v>
      </c>
    </row>
    <row r="11" spans="1:9" ht="15.95" customHeight="1" x14ac:dyDescent="0.2">
      <c r="A11" s="1011" t="s">
        <v>1126</v>
      </c>
      <c r="B11" s="819" t="s">
        <v>1127</v>
      </c>
      <c r="C11" s="894" t="s">
        <v>1125</v>
      </c>
      <c r="D11" s="882"/>
      <c r="E11" s="882">
        <v>300000</v>
      </c>
      <c r="F11" s="1008" t="e">
        <f>#REF!-D11-E11</f>
        <v>#REF!</v>
      </c>
      <c r="G11" s="1163">
        <v>0</v>
      </c>
      <c r="H11" s="1187">
        <v>0</v>
      </c>
      <c r="I11" s="1273"/>
    </row>
    <row r="12" spans="1:9" ht="15.95" customHeight="1" x14ac:dyDescent="0.2">
      <c r="A12" s="1011" t="s">
        <v>1164</v>
      </c>
      <c r="B12" s="819" t="s">
        <v>1165</v>
      </c>
      <c r="C12" s="894" t="s">
        <v>1125</v>
      </c>
      <c r="D12" s="882"/>
      <c r="E12" s="1163">
        <v>0</v>
      </c>
      <c r="F12" s="1008"/>
      <c r="G12" s="1163">
        <v>4000000</v>
      </c>
      <c r="H12" s="1187">
        <v>450000</v>
      </c>
      <c r="I12" s="1273">
        <f t="shared" si="0"/>
        <v>0.1125</v>
      </c>
    </row>
    <row r="13" spans="1:9" ht="15.95" customHeight="1" x14ac:dyDescent="0.2">
      <c r="A13" s="1011" t="s">
        <v>993</v>
      </c>
      <c r="B13" s="819" t="s">
        <v>1161</v>
      </c>
      <c r="C13" s="894" t="s">
        <v>1125</v>
      </c>
      <c r="D13" s="882"/>
      <c r="E13" s="1163">
        <v>0</v>
      </c>
      <c r="F13" s="1008"/>
      <c r="G13" s="1163">
        <v>250000</v>
      </c>
      <c r="H13" s="1187">
        <v>0</v>
      </c>
      <c r="I13" s="1179"/>
    </row>
    <row r="14" spans="1:9" ht="15.95" customHeight="1" x14ac:dyDescent="0.2">
      <c r="A14" s="1011" t="s">
        <v>1162</v>
      </c>
      <c r="B14" s="819" t="s">
        <v>1109</v>
      </c>
      <c r="C14" s="894" t="s">
        <v>1125</v>
      </c>
      <c r="D14" s="882"/>
      <c r="E14" s="1163">
        <v>0</v>
      </c>
      <c r="F14" s="1008"/>
      <c r="G14" s="1163">
        <v>2500000</v>
      </c>
      <c r="H14" s="1187">
        <v>0</v>
      </c>
      <c r="I14" s="1179"/>
    </row>
    <row r="15" spans="1:9" ht="15.95" customHeight="1" x14ac:dyDescent="0.2">
      <c r="A15" s="1011" t="s">
        <v>1007</v>
      </c>
      <c r="B15" s="819" t="s">
        <v>1163</v>
      </c>
      <c r="C15" s="894" t="s">
        <v>1125</v>
      </c>
      <c r="D15" s="882"/>
      <c r="E15" s="1163">
        <v>0</v>
      </c>
      <c r="F15" s="1008"/>
      <c r="G15" s="1163">
        <v>1000000</v>
      </c>
      <c r="H15" s="1187">
        <v>0</v>
      </c>
      <c r="I15" s="1179"/>
    </row>
    <row r="16" spans="1:9" ht="15.95" customHeight="1" x14ac:dyDescent="0.2">
      <c r="A16" s="1011" t="s">
        <v>1160</v>
      </c>
      <c r="B16" s="819" t="s">
        <v>1109</v>
      </c>
      <c r="C16" s="894" t="s">
        <v>1125</v>
      </c>
      <c r="D16" s="882"/>
      <c r="E16" s="1163">
        <v>0</v>
      </c>
      <c r="F16" s="1008"/>
      <c r="G16" s="882">
        <v>2500000</v>
      </c>
      <c r="H16" s="1173">
        <v>2393226</v>
      </c>
      <c r="I16" s="1273">
        <f t="shared" si="0"/>
        <v>0.95729039999999999</v>
      </c>
    </row>
    <row r="17" spans="1:10" ht="15.95" customHeight="1" x14ac:dyDescent="0.2">
      <c r="A17" s="1011" t="s">
        <v>1166</v>
      </c>
      <c r="B17" s="819" t="s">
        <v>1109</v>
      </c>
      <c r="C17" s="894" t="s">
        <v>1125</v>
      </c>
      <c r="D17" s="882"/>
      <c r="E17" s="1163">
        <v>0</v>
      </c>
      <c r="F17" s="1008"/>
      <c r="G17" s="882">
        <v>1400000</v>
      </c>
      <c r="H17" s="1173">
        <v>1238043</v>
      </c>
      <c r="I17" s="1273">
        <f t="shared" si="0"/>
        <v>0.88431642857142856</v>
      </c>
    </row>
    <row r="18" spans="1:10" ht="15.95" customHeight="1" x14ac:dyDescent="0.2">
      <c r="A18" s="1011" t="s">
        <v>1167</v>
      </c>
      <c r="B18" s="819" t="s">
        <v>1168</v>
      </c>
      <c r="C18" s="894" t="s">
        <v>1125</v>
      </c>
      <c r="D18" s="882"/>
      <c r="E18" s="1163">
        <v>0</v>
      </c>
      <c r="F18" s="1008"/>
      <c r="G18" s="882">
        <v>300000</v>
      </c>
      <c r="H18" s="1275">
        <f>183754+253500</f>
        <v>437254</v>
      </c>
      <c r="I18" s="1273">
        <f t="shared" si="0"/>
        <v>1.4575133333333334</v>
      </c>
    </row>
    <row r="19" spans="1:10" ht="15.95" customHeight="1" x14ac:dyDescent="0.2">
      <c r="A19" s="1011" t="s">
        <v>1169</v>
      </c>
      <c r="B19" s="819" t="s">
        <v>1170</v>
      </c>
      <c r="C19" s="894" t="s">
        <v>1125</v>
      </c>
      <c r="D19" s="882"/>
      <c r="E19" s="1163">
        <v>0</v>
      </c>
      <c r="F19" s="1008"/>
      <c r="G19" s="1163">
        <v>0</v>
      </c>
      <c r="H19" s="1187">
        <v>0</v>
      </c>
      <c r="I19" s="1179"/>
    </row>
    <row r="20" spans="1:10" ht="15.95" customHeight="1" x14ac:dyDescent="0.2">
      <c r="A20" s="1011" t="s">
        <v>1020</v>
      </c>
      <c r="B20" s="819" t="s">
        <v>1171</v>
      </c>
      <c r="C20" s="894" t="s">
        <v>1125</v>
      </c>
      <c r="D20" s="882"/>
      <c r="E20" s="1163">
        <v>0</v>
      </c>
      <c r="F20" s="1008"/>
      <c r="G20" s="1163">
        <v>1205000</v>
      </c>
      <c r="H20" s="1187">
        <v>0</v>
      </c>
      <c r="I20" s="1179"/>
    </row>
    <row r="21" spans="1:10" ht="15.95" customHeight="1" x14ac:dyDescent="0.2">
      <c r="A21" s="1011" t="s">
        <v>1020</v>
      </c>
      <c r="B21" s="819" t="s">
        <v>1172</v>
      </c>
      <c r="C21" s="894" t="s">
        <v>1125</v>
      </c>
      <c r="D21" s="882"/>
      <c r="E21" s="1163">
        <v>0</v>
      </c>
      <c r="F21" s="1008"/>
      <c r="G21" s="1163">
        <v>800000</v>
      </c>
      <c r="H21" s="1187">
        <v>0</v>
      </c>
      <c r="I21" s="1179"/>
    </row>
    <row r="22" spans="1:10" ht="15.95" customHeight="1" x14ac:dyDescent="0.2">
      <c r="A22" s="1011" t="s">
        <v>1020</v>
      </c>
      <c r="B22" s="819" t="s">
        <v>1173</v>
      </c>
      <c r="C22" s="894" t="s">
        <v>1125</v>
      </c>
      <c r="D22" s="882"/>
      <c r="E22" s="1163">
        <v>0</v>
      </c>
      <c r="F22" s="1008"/>
      <c r="G22" s="882">
        <v>50000</v>
      </c>
      <c r="H22" s="1173">
        <v>18465</v>
      </c>
      <c r="I22" s="1273">
        <f t="shared" si="0"/>
        <v>0.36930000000000002</v>
      </c>
    </row>
    <row r="23" spans="1:10" ht="15.95" customHeight="1" x14ac:dyDescent="0.2">
      <c r="A23" s="1011" t="s">
        <v>1020</v>
      </c>
      <c r="B23" s="819" t="s">
        <v>1174</v>
      </c>
      <c r="C23" s="894" t="s">
        <v>1125</v>
      </c>
      <c r="D23" s="882"/>
      <c r="E23" s="1163">
        <v>0</v>
      </c>
      <c r="F23" s="1008"/>
      <c r="G23" s="882">
        <v>1500000</v>
      </c>
      <c r="H23" s="1275">
        <f>1040000+460000</f>
        <v>1500000</v>
      </c>
      <c r="I23" s="1273">
        <f t="shared" si="0"/>
        <v>1</v>
      </c>
    </row>
    <row r="24" spans="1:10" ht="15.95" customHeight="1" x14ac:dyDescent="0.2">
      <c r="A24" s="1011" t="s">
        <v>1007</v>
      </c>
      <c r="B24" s="819" t="s">
        <v>1175</v>
      </c>
      <c r="C24" s="894" t="s">
        <v>1125</v>
      </c>
      <c r="D24" s="882"/>
      <c r="E24" s="1163">
        <v>0</v>
      </c>
      <c r="F24" s="1008"/>
      <c r="G24" s="882">
        <v>250000</v>
      </c>
      <c r="H24" s="1187">
        <v>0</v>
      </c>
      <c r="I24" s="1273"/>
    </row>
    <row r="25" spans="1:10" ht="15.95" customHeight="1" x14ac:dyDescent="0.2">
      <c r="A25" s="1016" t="s">
        <v>1020</v>
      </c>
      <c r="B25" s="930" t="s">
        <v>1176</v>
      </c>
      <c r="C25" s="1018" t="s">
        <v>1125</v>
      </c>
      <c r="D25" s="1019"/>
      <c r="E25" s="1164">
        <v>0</v>
      </c>
      <c r="F25" s="1020"/>
      <c r="G25" s="1019">
        <v>300000</v>
      </c>
      <c r="H25" s="1174">
        <v>138504</v>
      </c>
      <c r="I25" s="1276">
        <f t="shared" si="0"/>
        <v>0.46167999999999998</v>
      </c>
    </row>
    <row r="26" spans="1:10" ht="15.95" customHeight="1" x14ac:dyDescent="0.2">
      <c r="A26" s="1016" t="s">
        <v>1167</v>
      </c>
      <c r="B26" s="930" t="s">
        <v>1186</v>
      </c>
      <c r="C26" s="1018" t="s">
        <v>1125</v>
      </c>
      <c r="D26" s="1019"/>
      <c r="E26" s="1164">
        <v>0</v>
      </c>
      <c r="F26" s="1020"/>
      <c r="G26" s="1277">
        <f>300000+100000</f>
        <v>400000</v>
      </c>
      <c r="H26" s="1174">
        <v>350000</v>
      </c>
      <c r="I26" s="1276">
        <f t="shared" si="0"/>
        <v>0.875</v>
      </c>
    </row>
    <row r="27" spans="1:10" ht="33.75" customHeight="1" x14ac:dyDescent="0.2">
      <c r="A27" s="1016" t="s">
        <v>1020</v>
      </c>
      <c r="B27" s="930" t="s">
        <v>1187</v>
      </c>
      <c r="C27" s="1018" t="s">
        <v>1125</v>
      </c>
      <c r="D27" s="1019"/>
      <c r="E27" s="1164">
        <v>0</v>
      </c>
      <c r="F27" s="1020"/>
      <c r="G27" s="1277">
        <f>200000/1.27</f>
        <v>157480.31496062991</v>
      </c>
      <c r="H27" s="1188">
        <v>0</v>
      </c>
      <c r="I27" s="1276">
        <f t="shared" si="0"/>
        <v>0</v>
      </c>
    </row>
    <row r="28" spans="1:10" ht="33.75" customHeight="1" x14ac:dyDescent="0.2">
      <c r="A28" s="1011" t="s">
        <v>1020</v>
      </c>
      <c r="B28" s="819" t="s">
        <v>1198</v>
      </c>
      <c r="C28" s="894" t="s">
        <v>1125</v>
      </c>
      <c r="D28" s="882"/>
      <c r="E28" s="1167">
        <v>0</v>
      </c>
      <c r="F28" s="1184"/>
      <c r="G28" s="1163">
        <v>0</v>
      </c>
      <c r="H28" s="1275">
        <f>22354+12598+22709+8661</f>
        <v>66322</v>
      </c>
      <c r="I28" s="1179">
        <v>0</v>
      </c>
    </row>
    <row r="29" spans="1:10" ht="33.75" customHeight="1" thickBot="1" x14ac:dyDescent="0.25">
      <c r="A29" s="1040" t="s">
        <v>1020</v>
      </c>
      <c r="B29" s="868" t="s">
        <v>1199</v>
      </c>
      <c r="C29" s="1042" t="s">
        <v>1125</v>
      </c>
      <c r="D29" s="1043"/>
      <c r="E29" s="1185">
        <v>0</v>
      </c>
      <c r="F29" s="1186"/>
      <c r="G29" s="1165">
        <v>0</v>
      </c>
      <c r="H29" s="1175">
        <v>2755906</v>
      </c>
      <c r="I29" s="1180">
        <v>0</v>
      </c>
    </row>
    <row r="30" spans="1:10" x14ac:dyDescent="0.2">
      <c r="A30" s="888" t="s">
        <v>1035</v>
      </c>
      <c r="B30" s="889"/>
      <c r="C30" s="895"/>
      <c r="D30" s="885">
        <f>SUM(D5:D9)</f>
        <v>0</v>
      </c>
      <c r="E30" s="890">
        <v>13020000</v>
      </c>
      <c r="F30" s="890">
        <v>13020000</v>
      </c>
      <c r="G30" s="885">
        <f>SUM(G5:G27)</f>
        <v>29332480.314960629</v>
      </c>
      <c r="H30" s="1176">
        <f>SUM(H5:H29)</f>
        <v>12190887</v>
      </c>
      <c r="I30" s="1181">
        <f t="shared" si="0"/>
        <v>0.4156105064794744</v>
      </c>
      <c r="J30" s="45">
        <f>SUM(J5:J27)</f>
        <v>0</v>
      </c>
    </row>
    <row r="31" spans="1:10" x14ac:dyDescent="0.2">
      <c r="A31" s="883" t="s">
        <v>1032</v>
      </c>
      <c r="B31" s="884"/>
      <c r="C31" s="896"/>
      <c r="D31" s="886">
        <f>SUM(D6:D30)</f>
        <v>0</v>
      </c>
      <c r="E31" s="891">
        <f>E30*0.27</f>
        <v>3515400</v>
      </c>
      <c r="F31" s="891">
        <f t="shared" ref="F31" si="1">F30*0.27</f>
        <v>3515400</v>
      </c>
      <c r="G31" s="886">
        <f>G30*0.27</f>
        <v>7919769.6850393703</v>
      </c>
      <c r="H31" s="1177">
        <v>3018528</v>
      </c>
      <c r="I31" s="1182">
        <f t="shared" si="0"/>
        <v>0.38113835629615211</v>
      </c>
    </row>
    <row r="32" spans="1:10" ht="13.5" thickBot="1" x14ac:dyDescent="0.25">
      <c r="A32" s="877" t="s">
        <v>1036</v>
      </c>
      <c r="B32" s="874"/>
      <c r="C32" s="897"/>
      <c r="D32" s="887">
        <f>SUM(D7:D31)</f>
        <v>0</v>
      </c>
      <c r="E32" s="892">
        <f>E30+E31</f>
        <v>16535400</v>
      </c>
      <c r="F32" s="892">
        <f t="shared" ref="F32" si="2">F30+F31</f>
        <v>16535400</v>
      </c>
      <c r="G32" s="887">
        <f>G30+G31</f>
        <v>37252250</v>
      </c>
      <c r="H32" s="1178">
        <f>H30+H31</f>
        <v>15209415</v>
      </c>
      <c r="I32" s="1183">
        <f t="shared" si="0"/>
        <v>0.40828178163735074</v>
      </c>
    </row>
  </sheetData>
  <mergeCells count="3">
    <mergeCell ref="A1:F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78" orientation="landscape" horizontalDpi="300" verticalDpi="300" r:id="rId1"/>
  <headerFooter alignWithMargins="0">
    <oddHeader>&amp;R&amp;"Times New Roman CE,Félkövér dőlt"&amp;11 &amp;"Times New Roman CE,Félkövér"5. melléklet a 6/2017. (V.26.)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3"/>
  <sheetViews>
    <sheetView view="pageLayout" topLeftCell="B1" zoomScaleNormal="100" zoomScaleSheetLayoutView="100" workbookViewId="0">
      <selection activeCell="J33" sqref="J33"/>
    </sheetView>
  </sheetViews>
  <sheetFormatPr defaultColWidth="9.33203125" defaultRowHeight="12.75" x14ac:dyDescent="0.2"/>
  <cols>
    <col min="1" max="1" width="50" style="876" bestFit="1" customWidth="1"/>
    <col min="2" max="2" width="28.83203125" style="875" customWidth="1"/>
    <col min="3" max="3" width="17.1640625" style="675" hidden="1" customWidth="1"/>
    <col min="4" max="4" width="17.1640625" style="898" customWidth="1"/>
    <col min="5" max="5" width="17.1640625" style="675" hidden="1" customWidth="1"/>
    <col min="6" max="6" width="17.1640625" style="675" customWidth="1"/>
    <col min="7" max="7" width="17.1640625" style="675" hidden="1" customWidth="1"/>
    <col min="8" max="8" width="12.83203125" style="675" customWidth="1"/>
    <col min="9" max="9" width="12.83203125" style="45" customWidth="1"/>
    <col min="10" max="10" width="13.33203125" style="45" customWidth="1"/>
    <col min="11" max="11" width="20.6640625" style="45" customWidth="1"/>
    <col min="12" max="12" width="9.33203125" style="45"/>
    <col min="13" max="13" width="24.83203125" style="45" customWidth="1"/>
    <col min="14" max="14" width="9.33203125" style="45"/>
    <col min="15" max="15" width="45.33203125" style="45" customWidth="1"/>
    <col min="16" max="16384" width="9.33203125" style="45"/>
  </cols>
  <sheetData>
    <row r="1" spans="1:10" ht="24.75" customHeight="1" x14ac:dyDescent="0.2">
      <c r="A1" s="1348" t="s">
        <v>825</v>
      </c>
      <c r="B1" s="1348"/>
      <c r="C1" s="1348"/>
      <c r="D1" s="1348"/>
      <c r="E1" s="1348"/>
      <c r="F1" s="1348"/>
      <c r="G1" s="1348"/>
      <c r="H1" s="1348"/>
      <c r="I1" s="1348"/>
      <c r="J1" s="1348"/>
    </row>
    <row r="2" spans="1:10" ht="23.25" customHeight="1" thickBot="1" x14ac:dyDescent="0.3">
      <c r="B2" s="873"/>
      <c r="C2" s="655"/>
      <c r="D2" s="893"/>
      <c r="E2" s="655"/>
      <c r="G2" s="53" t="s">
        <v>11</v>
      </c>
      <c r="I2" s="1356" t="s">
        <v>11</v>
      </c>
      <c r="J2" s="1356"/>
    </row>
    <row r="3" spans="1:10" s="48" customFormat="1" ht="48.75" customHeight="1" x14ac:dyDescent="0.2">
      <c r="A3" s="1352" t="s">
        <v>15</v>
      </c>
      <c r="B3" s="1353"/>
      <c r="C3" s="1000" t="s">
        <v>392</v>
      </c>
      <c r="D3" s="1001" t="s">
        <v>1029</v>
      </c>
      <c r="E3" s="1002" t="s">
        <v>954</v>
      </c>
      <c r="F3" s="1002" t="s">
        <v>976</v>
      </c>
      <c r="G3" s="1000" t="s">
        <v>955</v>
      </c>
      <c r="H3" s="1060" t="s">
        <v>1149</v>
      </c>
      <c r="I3" s="1002" t="s">
        <v>1191</v>
      </c>
      <c r="J3" s="1002" t="s">
        <v>1192</v>
      </c>
    </row>
    <row r="4" spans="1:10" s="56" customFormat="1" ht="15" customHeight="1" x14ac:dyDescent="0.2">
      <c r="A4" s="1354">
        <v>1</v>
      </c>
      <c r="B4" s="1355"/>
      <c r="C4" s="1004">
        <v>2</v>
      </c>
      <c r="D4" s="1005" t="s">
        <v>1030</v>
      </c>
      <c r="E4" s="1006">
        <v>4</v>
      </c>
      <c r="F4" s="1006">
        <v>3</v>
      </c>
      <c r="G4" s="1004">
        <v>6</v>
      </c>
      <c r="H4" s="1061">
        <v>4</v>
      </c>
      <c r="I4" s="1067">
        <v>5</v>
      </c>
      <c r="J4" s="1068">
        <v>6</v>
      </c>
    </row>
    <row r="5" spans="1:10" ht="15.95" customHeight="1" x14ac:dyDescent="0.2">
      <c r="A5" s="1007" t="s">
        <v>1003</v>
      </c>
      <c r="B5" s="819" t="s">
        <v>969</v>
      </c>
      <c r="C5" s="33"/>
      <c r="D5" s="894" t="s">
        <v>1125</v>
      </c>
      <c r="E5" s="882">
        <v>0</v>
      </c>
      <c r="F5" s="882">
        <v>2000000</v>
      </c>
      <c r="G5" s="1008">
        <f t="shared" ref="G5:G30" si="0">C5-E5-F5</f>
        <v>-2000000</v>
      </c>
      <c r="H5" s="1062">
        <v>2000000</v>
      </c>
      <c r="I5" s="1163">
        <f>986466+290000+30000+25000</f>
        <v>1331466</v>
      </c>
      <c r="J5" s="1168">
        <f>I5/H5</f>
        <v>0.66573300000000002</v>
      </c>
    </row>
    <row r="6" spans="1:10" ht="15.95" customHeight="1" x14ac:dyDescent="0.2">
      <c r="A6" s="1007" t="s">
        <v>993</v>
      </c>
      <c r="B6" s="819" t="s">
        <v>997</v>
      </c>
      <c r="C6" s="1010"/>
      <c r="D6" s="894" t="s">
        <v>1125</v>
      </c>
      <c r="E6" s="882"/>
      <c r="F6" s="882">
        <v>250000</v>
      </c>
      <c r="G6" s="1008">
        <f t="shared" si="0"/>
        <v>-250000</v>
      </c>
      <c r="H6" s="1062">
        <v>250000</v>
      </c>
      <c r="I6" s="1163">
        <v>0</v>
      </c>
      <c r="J6" s="1009"/>
    </row>
    <row r="7" spans="1:10" ht="15.95" customHeight="1" x14ac:dyDescent="0.2">
      <c r="A7" s="1007" t="s">
        <v>993</v>
      </c>
      <c r="B7" s="819" t="s">
        <v>994</v>
      </c>
      <c r="C7" s="1010"/>
      <c r="D7" s="894" t="s">
        <v>1125</v>
      </c>
      <c r="E7" s="882"/>
      <c r="F7" s="882">
        <v>75000</v>
      </c>
      <c r="G7" s="1008">
        <f t="shared" si="0"/>
        <v>-75000</v>
      </c>
      <c r="H7" s="1062">
        <v>75000</v>
      </c>
      <c r="I7" s="1163">
        <v>0</v>
      </c>
      <c r="J7" s="1009"/>
    </row>
    <row r="8" spans="1:10" ht="15.95" customHeight="1" x14ac:dyDescent="0.2">
      <c r="A8" s="1011" t="s">
        <v>993</v>
      </c>
      <c r="B8" s="817" t="s">
        <v>995</v>
      </c>
      <c r="C8" s="1010"/>
      <c r="D8" s="894" t="s">
        <v>1125</v>
      </c>
      <c r="E8" s="882"/>
      <c r="F8" s="882">
        <v>150000</v>
      </c>
      <c r="G8" s="1008">
        <f t="shared" si="0"/>
        <v>-150000</v>
      </c>
      <c r="H8" s="1062">
        <v>150000</v>
      </c>
      <c r="I8" s="1163">
        <v>0</v>
      </c>
      <c r="J8" s="1009"/>
    </row>
    <row r="9" spans="1:10" ht="15.95" customHeight="1" x14ac:dyDescent="0.2">
      <c r="A9" s="1007" t="s">
        <v>993</v>
      </c>
      <c r="B9" s="819" t="s">
        <v>996</v>
      </c>
      <c r="C9" s="1010"/>
      <c r="D9" s="894" t="s">
        <v>1125</v>
      </c>
      <c r="E9" s="882"/>
      <c r="F9" s="882">
        <v>200000</v>
      </c>
      <c r="G9" s="1008">
        <f t="shared" si="0"/>
        <v>-200000</v>
      </c>
      <c r="H9" s="1062">
        <v>200000</v>
      </c>
      <c r="I9" s="1163">
        <v>0</v>
      </c>
      <c r="J9" s="1009"/>
    </row>
    <row r="10" spans="1:10" s="611" customFormat="1" ht="15.95" customHeight="1" x14ac:dyDescent="0.2">
      <c r="A10" s="1007" t="s">
        <v>1001</v>
      </c>
      <c r="B10" s="819" t="s">
        <v>971</v>
      </c>
      <c r="C10" s="1010"/>
      <c r="D10" s="894" t="s">
        <v>1125</v>
      </c>
      <c r="E10" s="882"/>
      <c r="F10" s="882">
        <v>250000</v>
      </c>
      <c r="G10" s="1008">
        <f t="shared" si="0"/>
        <v>-250000</v>
      </c>
      <c r="H10" s="1062">
        <v>250000</v>
      </c>
      <c r="I10" s="1163">
        <v>0</v>
      </c>
      <c r="J10" s="1009"/>
    </row>
    <row r="11" spans="1:10" s="611" customFormat="1" ht="15.95" customHeight="1" x14ac:dyDescent="0.2">
      <c r="A11" s="1011" t="s">
        <v>1000</v>
      </c>
      <c r="B11" s="817" t="s">
        <v>1090</v>
      </c>
      <c r="C11" s="1010"/>
      <c r="D11" s="894" t="s">
        <v>1125</v>
      </c>
      <c r="E11" s="882"/>
      <c r="F11" s="882">
        <v>150000</v>
      </c>
      <c r="G11" s="1008">
        <f t="shared" si="0"/>
        <v>-150000</v>
      </c>
      <c r="H11" s="1062">
        <v>150000</v>
      </c>
      <c r="I11" s="1163">
        <v>0</v>
      </c>
      <c r="J11" s="1009"/>
    </row>
    <row r="12" spans="1:10" s="611" customFormat="1" ht="15.95" customHeight="1" x14ac:dyDescent="0.2">
      <c r="A12" s="1046" t="s">
        <v>1000</v>
      </c>
      <c r="B12" s="833" t="s">
        <v>1096</v>
      </c>
      <c r="C12" s="1010"/>
      <c r="D12" s="894" t="s">
        <v>1125</v>
      </c>
      <c r="E12" s="882"/>
      <c r="F12" s="882">
        <v>450000</v>
      </c>
      <c r="G12" s="1008">
        <f t="shared" si="0"/>
        <v>-450000</v>
      </c>
      <c r="H12" s="1062">
        <f>450000+100000+150000+500000</f>
        <v>1200000</v>
      </c>
      <c r="I12" s="1163">
        <v>0</v>
      </c>
      <c r="J12" s="1009"/>
    </row>
    <row r="13" spans="1:10" s="611" customFormat="1" ht="29.25" customHeight="1" x14ac:dyDescent="0.2">
      <c r="A13" s="1007" t="s">
        <v>1000</v>
      </c>
      <c r="B13" s="819" t="s">
        <v>1093</v>
      </c>
      <c r="C13" s="1010"/>
      <c r="D13" s="894" t="s">
        <v>1125</v>
      </c>
      <c r="E13" s="882"/>
      <c r="F13" s="882">
        <v>200000</v>
      </c>
      <c r="G13" s="1008">
        <f t="shared" si="0"/>
        <v>-200000</v>
      </c>
      <c r="H13" s="1062">
        <v>200000</v>
      </c>
      <c r="I13" s="1163">
        <v>0</v>
      </c>
      <c r="J13" s="1009"/>
    </row>
    <row r="14" spans="1:10" s="611" customFormat="1" ht="15.95" customHeight="1" x14ac:dyDescent="0.2">
      <c r="A14" s="1011" t="s">
        <v>1000</v>
      </c>
      <c r="B14" s="817" t="s">
        <v>1097</v>
      </c>
      <c r="C14" s="1010"/>
      <c r="D14" s="894" t="s">
        <v>1125</v>
      </c>
      <c r="E14" s="882"/>
      <c r="F14" s="882">
        <v>50000</v>
      </c>
      <c r="G14" s="1008">
        <f t="shared" si="0"/>
        <v>-50000</v>
      </c>
      <c r="H14" s="1062">
        <v>50000</v>
      </c>
      <c r="I14" s="1163">
        <v>0</v>
      </c>
      <c r="J14" s="1009"/>
    </row>
    <row r="15" spans="1:10" s="611" customFormat="1" ht="15.95" customHeight="1" x14ac:dyDescent="0.2">
      <c r="A15" s="1007" t="s">
        <v>1000</v>
      </c>
      <c r="B15" s="833" t="s">
        <v>1098</v>
      </c>
      <c r="C15" s="1010"/>
      <c r="D15" s="894" t="s">
        <v>1125</v>
      </c>
      <c r="E15" s="882"/>
      <c r="F15" s="882">
        <v>250000</v>
      </c>
      <c r="G15" s="1008">
        <f t="shared" si="0"/>
        <v>-250000</v>
      </c>
      <c r="H15" s="1062">
        <v>250000</v>
      </c>
      <c r="I15" s="1163">
        <f>277340+145000</f>
        <v>422340</v>
      </c>
      <c r="J15" s="1168">
        <f>I15/H15</f>
        <v>1.68936</v>
      </c>
    </row>
    <row r="16" spans="1:10" s="611" customFormat="1" ht="15.95" customHeight="1" x14ac:dyDescent="0.2">
      <c r="A16" s="1007" t="s">
        <v>1000</v>
      </c>
      <c r="B16" s="833" t="s">
        <v>1099</v>
      </c>
      <c r="C16" s="1010"/>
      <c r="D16" s="894" t="s">
        <v>1125</v>
      </c>
      <c r="E16" s="882"/>
      <c r="F16" s="882">
        <v>100000</v>
      </c>
      <c r="G16" s="1008">
        <f t="shared" si="0"/>
        <v>-100000</v>
      </c>
      <c r="H16" s="1062">
        <v>100000</v>
      </c>
      <c r="I16" s="1163">
        <v>0</v>
      </c>
      <c r="J16" s="1009"/>
    </row>
    <row r="17" spans="1:10" s="611" customFormat="1" ht="15.95" customHeight="1" x14ac:dyDescent="0.2">
      <c r="A17" s="1007" t="s">
        <v>1000</v>
      </c>
      <c r="B17" s="833" t="s">
        <v>1100</v>
      </c>
      <c r="C17" s="1010"/>
      <c r="D17" s="894" t="s">
        <v>1125</v>
      </c>
      <c r="E17" s="882"/>
      <c r="F17" s="882">
        <v>100000</v>
      </c>
      <c r="G17" s="1008">
        <f t="shared" si="0"/>
        <v>-100000</v>
      </c>
      <c r="H17" s="1062">
        <v>100000</v>
      </c>
      <c r="I17" s="1163">
        <v>0</v>
      </c>
      <c r="J17" s="1009"/>
    </row>
    <row r="18" spans="1:10" ht="15.95" customHeight="1" x14ac:dyDescent="0.2">
      <c r="A18" s="1007" t="s">
        <v>1007</v>
      </c>
      <c r="B18" s="819" t="s">
        <v>1103</v>
      </c>
      <c r="C18" s="1010"/>
      <c r="D18" s="894" t="s">
        <v>1125</v>
      </c>
      <c r="E18" s="882"/>
      <c r="F18" s="882">
        <v>100000</v>
      </c>
      <c r="G18" s="1008">
        <f t="shared" si="0"/>
        <v>-100000</v>
      </c>
      <c r="H18" s="1167">
        <v>0</v>
      </c>
      <c r="I18" s="1163">
        <v>0</v>
      </c>
      <c r="J18" s="1009"/>
    </row>
    <row r="19" spans="1:10" ht="15.95" customHeight="1" x14ac:dyDescent="0.2">
      <c r="A19" s="1007" t="s">
        <v>1007</v>
      </c>
      <c r="B19" s="819" t="s">
        <v>1104</v>
      </c>
      <c r="C19" s="1010"/>
      <c r="D19" s="894" t="s">
        <v>1125</v>
      </c>
      <c r="E19" s="882"/>
      <c r="F19" s="882">
        <v>150000</v>
      </c>
      <c r="G19" s="1008">
        <f t="shared" si="0"/>
        <v>-150000</v>
      </c>
      <c r="H19" s="1167">
        <v>0</v>
      </c>
      <c r="I19" s="1163">
        <v>0</v>
      </c>
      <c r="J19" s="1009"/>
    </row>
    <row r="20" spans="1:10" ht="15.95" customHeight="1" x14ac:dyDescent="0.2">
      <c r="A20" s="1007" t="s">
        <v>1007</v>
      </c>
      <c r="B20" s="819" t="s">
        <v>1105</v>
      </c>
      <c r="C20" s="1010"/>
      <c r="D20" s="894" t="s">
        <v>1125</v>
      </c>
      <c r="E20" s="882"/>
      <c r="F20" s="882">
        <v>500000</v>
      </c>
      <c r="G20" s="1008">
        <f t="shared" si="0"/>
        <v>-500000</v>
      </c>
      <c r="H20" s="1167">
        <v>0</v>
      </c>
      <c r="I20" s="1163">
        <v>0</v>
      </c>
      <c r="J20" s="1009"/>
    </row>
    <row r="21" spans="1:10" ht="30" customHeight="1" x14ac:dyDescent="0.2">
      <c r="A21" s="1011" t="s">
        <v>1002</v>
      </c>
      <c r="B21" s="817" t="s">
        <v>971</v>
      </c>
      <c r="C21" s="1010"/>
      <c r="D21" s="894" t="s">
        <v>1125</v>
      </c>
      <c r="E21" s="882"/>
      <c r="F21" s="882">
        <v>250000</v>
      </c>
      <c r="G21" s="1008">
        <f t="shared" si="0"/>
        <v>-250000</v>
      </c>
      <c r="H21" s="1062">
        <v>250000</v>
      </c>
      <c r="I21" s="1163">
        <v>0</v>
      </c>
      <c r="J21" s="1009"/>
    </row>
    <row r="22" spans="1:10" ht="30" customHeight="1" x14ac:dyDescent="0.2">
      <c r="A22" s="1011" t="s">
        <v>1000</v>
      </c>
      <c r="B22" s="817" t="s">
        <v>1155</v>
      </c>
      <c r="C22" s="1010"/>
      <c r="D22" s="894" t="s">
        <v>1125</v>
      </c>
      <c r="E22" s="882"/>
      <c r="F22" s="1163">
        <v>0</v>
      </c>
      <c r="G22" s="1008">
        <f t="shared" si="0"/>
        <v>0</v>
      </c>
      <c r="H22" s="1062">
        <v>30000</v>
      </c>
      <c r="I22" s="1163">
        <v>0</v>
      </c>
      <c r="J22" s="1009"/>
    </row>
    <row r="23" spans="1:10" ht="30" customHeight="1" x14ac:dyDescent="0.2">
      <c r="A23" s="1011" t="s">
        <v>1020</v>
      </c>
      <c r="B23" s="817" t="s">
        <v>1156</v>
      </c>
      <c r="C23" s="1010"/>
      <c r="D23" s="894" t="s">
        <v>1125</v>
      </c>
      <c r="E23" s="882"/>
      <c r="F23" s="1163">
        <v>0</v>
      </c>
      <c r="G23" s="1008">
        <f t="shared" si="0"/>
        <v>0</v>
      </c>
      <c r="H23" s="1062">
        <f>1000000-167000</f>
        <v>833000</v>
      </c>
      <c r="I23" s="1163">
        <v>0</v>
      </c>
      <c r="J23" s="1009"/>
    </row>
    <row r="24" spans="1:10" ht="30" customHeight="1" x14ac:dyDescent="0.2">
      <c r="A24" s="1011" t="s">
        <v>1154</v>
      </c>
      <c r="B24" s="817" t="s">
        <v>1157</v>
      </c>
      <c r="C24" s="1010"/>
      <c r="D24" s="894" t="s">
        <v>1125</v>
      </c>
      <c r="E24" s="882"/>
      <c r="F24" s="1163">
        <v>0</v>
      </c>
      <c r="G24" s="1008">
        <f t="shared" si="0"/>
        <v>0</v>
      </c>
      <c r="H24" s="1062">
        <v>200000</v>
      </c>
      <c r="I24" s="1163">
        <v>0</v>
      </c>
      <c r="J24" s="1009"/>
    </row>
    <row r="25" spans="1:10" ht="30" customHeight="1" x14ac:dyDescent="0.2">
      <c r="A25" s="1016" t="s">
        <v>1020</v>
      </c>
      <c r="B25" s="835" t="s">
        <v>1158</v>
      </c>
      <c r="C25" s="1017"/>
      <c r="D25" s="1018" t="s">
        <v>1125</v>
      </c>
      <c r="E25" s="1019"/>
      <c r="F25" s="1164">
        <v>0</v>
      </c>
      <c r="G25" s="1020">
        <f t="shared" si="0"/>
        <v>0</v>
      </c>
      <c r="H25" s="1063">
        <v>2085827</v>
      </c>
      <c r="I25" s="1164">
        <v>0</v>
      </c>
      <c r="J25" s="1021"/>
    </row>
    <row r="26" spans="1:10" ht="30" customHeight="1" x14ac:dyDescent="0.2">
      <c r="A26" s="1011" t="s">
        <v>1167</v>
      </c>
      <c r="B26" s="835" t="s">
        <v>1185</v>
      </c>
      <c r="C26" s="1017"/>
      <c r="D26" s="1018" t="s">
        <v>1125</v>
      </c>
      <c r="E26" s="1019"/>
      <c r="F26" s="1164">
        <v>0</v>
      </c>
      <c r="G26" s="1020">
        <f t="shared" si="0"/>
        <v>0</v>
      </c>
      <c r="H26" s="1063">
        <v>167000</v>
      </c>
      <c r="I26" s="1164">
        <v>0</v>
      </c>
      <c r="J26" s="1021"/>
    </row>
    <row r="27" spans="1:10" ht="30" customHeight="1" x14ac:dyDescent="0.2">
      <c r="A27" s="1166" t="s">
        <v>1007</v>
      </c>
      <c r="B27" s="817" t="s">
        <v>1196</v>
      </c>
      <c r="C27" s="1010"/>
      <c r="D27" s="894" t="s">
        <v>1125</v>
      </c>
      <c r="E27" s="882"/>
      <c r="F27" s="1163">
        <v>0</v>
      </c>
      <c r="G27" s="1008">
        <f t="shared" si="0"/>
        <v>0</v>
      </c>
      <c r="H27" s="1163">
        <v>0</v>
      </c>
      <c r="I27" s="1163">
        <f>225801</f>
        <v>225801</v>
      </c>
      <c r="J27" s="1009"/>
    </row>
    <row r="28" spans="1:10" ht="30" customHeight="1" x14ac:dyDescent="0.2">
      <c r="A28" s="1166" t="s">
        <v>1000</v>
      </c>
      <c r="B28" s="817" t="s">
        <v>969</v>
      </c>
      <c r="C28" s="1010"/>
      <c r="D28" s="894" t="s">
        <v>1125</v>
      </c>
      <c r="E28" s="882"/>
      <c r="F28" s="1163">
        <v>0</v>
      </c>
      <c r="G28" s="1008">
        <f t="shared" si="0"/>
        <v>0</v>
      </c>
      <c r="H28" s="1163">
        <v>0</v>
      </c>
      <c r="I28" s="1163">
        <f>55204-28000+200000+120000</f>
        <v>347204</v>
      </c>
      <c r="J28" s="1009"/>
    </row>
    <row r="29" spans="1:10" ht="30" customHeight="1" x14ac:dyDescent="0.2">
      <c r="A29" s="1166" t="s">
        <v>1000</v>
      </c>
      <c r="B29" s="817" t="s">
        <v>1195</v>
      </c>
      <c r="C29" s="1010"/>
      <c r="D29" s="894" t="s">
        <v>1125</v>
      </c>
      <c r="E29" s="882"/>
      <c r="F29" s="1163">
        <v>0</v>
      </c>
      <c r="G29" s="1008">
        <f t="shared" si="0"/>
        <v>0</v>
      </c>
      <c r="H29" s="1163">
        <v>0</v>
      </c>
      <c r="I29" s="1163">
        <v>101853</v>
      </c>
      <c r="J29" s="1009"/>
    </row>
    <row r="30" spans="1:10" ht="30" customHeight="1" thickBot="1" x14ac:dyDescent="0.25">
      <c r="A30" s="1166" t="s">
        <v>1000</v>
      </c>
      <c r="B30" s="820" t="s">
        <v>1197</v>
      </c>
      <c r="C30" s="1041"/>
      <c r="D30" s="1042" t="s">
        <v>1125</v>
      </c>
      <c r="E30" s="1043"/>
      <c r="F30" s="1165">
        <v>0</v>
      </c>
      <c r="G30" s="1044">
        <f t="shared" si="0"/>
        <v>0</v>
      </c>
      <c r="H30" s="1165">
        <v>0</v>
      </c>
      <c r="I30" s="1165">
        <v>109771</v>
      </c>
      <c r="J30" s="1045"/>
    </row>
    <row r="31" spans="1:10" x14ac:dyDescent="0.2">
      <c r="A31" s="1022" t="s">
        <v>1031</v>
      </c>
      <c r="B31" s="1023"/>
      <c r="C31" s="1047"/>
      <c r="D31" s="895"/>
      <c r="E31" s="885">
        <f>SUM(E5:E21)</f>
        <v>0</v>
      </c>
      <c r="F31" s="885">
        <f>SUM(F5:F25)</f>
        <v>5225000</v>
      </c>
      <c r="G31" s="885">
        <f>SUM(G5:G30)</f>
        <v>-5225000</v>
      </c>
      <c r="H31" s="1064">
        <f>SUM(H5:H26)</f>
        <v>8540827</v>
      </c>
      <c r="I31" s="1064">
        <f>SUM(I5:I30)</f>
        <v>2538435</v>
      </c>
      <c r="J31" s="1169">
        <f>I31/H31</f>
        <v>0.29721185079618168</v>
      </c>
    </row>
    <row r="32" spans="1:10" x14ac:dyDescent="0.2">
      <c r="A32" s="1012" t="s">
        <v>1032</v>
      </c>
      <c r="B32" s="1013"/>
      <c r="C32" s="1048"/>
      <c r="D32" s="896"/>
      <c r="E32" s="886">
        <f>SUM(E6:E31)</f>
        <v>0</v>
      </c>
      <c r="F32" s="886">
        <f>F31*0.27</f>
        <v>1410750</v>
      </c>
      <c r="G32" s="886">
        <f t="shared" ref="G32:H32" si="1">G31*0.27</f>
        <v>-1410750</v>
      </c>
      <c r="H32" s="1065">
        <f t="shared" si="1"/>
        <v>2306023.29</v>
      </c>
      <c r="I32" s="886">
        <v>685377</v>
      </c>
      <c r="J32" s="1170">
        <f>I32/H32</f>
        <v>0.29721165565504759</v>
      </c>
    </row>
    <row r="33" spans="1:10" ht="13.5" thickBot="1" x14ac:dyDescent="0.25">
      <c r="A33" s="1014" t="s">
        <v>1033</v>
      </c>
      <c r="B33" s="1015"/>
      <c r="C33" s="1049"/>
      <c r="D33" s="897"/>
      <c r="E33" s="887">
        <f>SUM(E7:E32)</f>
        <v>0</v>
      </c>
      <c r="F33" s="887">
        <f>F31+F32</f>
        <v>6635750</v>
      </c>
      <c r="G33" s="887">
        <f t="shared" ref="G33:I33" si="2">G31+G32</f>
        <v>-6635750</v>
      </c>
      <c r="H33" s="1066">
        <f t="shared" si="2"/>
        <v>10846850.289999999</v>
      </c>
      <c r="I33" s="1066">
        <f t="shared" si="2"/>
        <v>3223812</v>
      </c>
      <c r="J33" s="1171">
        <f>I33/H33</f>
        <v>0.29721180930948393</v>
      </c>
    </row>
  </sheetData>
  <mergeCells count="4">
    <mergeCell ref="A3:B3"/>
    <mergeCell ref="A4:B4"/>
    <mergeCell ref="A1:J1"/>
    <mergeCell ref="I2:J2"/>
  </mergeCells>
  <phoneticPr fontId="0" type="noConversion"/>
  <printOptions horizontalCentered="1"/>
  <pageMargins left="0.78740157480314965" right="0.78740157480314965" top="1.0039583333333333" bottom="0.98425196850393704" header="0.78740157480314965" footer="0.78740157480314965"/>
  <pageSetup paperSize="9" scale="63" orientation="landscape" horizontalDpi="300" verticalDpi="300" r:id="rId1"/>
  <headerFooter alignWithMargins="0">
    <oddHeader>&amp;R&amp;"Times New Roman CE,Félkövér dőlt"&amp;12 &amp;11 &amp;"Times New Roman CE,Félkövér"6. melléklet a 6/2017. (V.26.)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24"/>
  <sheetViews>
    <sheetView view="pageLayout" zoomScaleNormal="100" zoomScaleSheetLayoutView="85" workbookViewId="0">
      <selection activeCell="C21" sqref="C21"/>
    </sheetView>
  </sheetViews>
  <sheetFormatPr defaultColWidth="9.33203125" defaultRowHeight="12.75" x14ac:dyDescent="0.2"/>
  <cols>
    <col min="1" max="1" width="81.33203125" style="869" customWidth="1"/>
    <col min="2" max="2" width="15.83203125" style="869" customWidth="1"/>
    <col min="3" max="3" width="15.83203125" style="870" customWidth="1"/>
    <col min="4" max="4" width="15.83203125" style="869" customWidth="1"/>
    <col min="5" max="16384" width="9.33203125" style="869"/>
  </cols>
  <sheetData>
    <row r="1" spans="1:4" x14ac:dyDescent="0.2">
      <c r="A1" s="1357"/>
      <c r="B1" s="1357"/>
    </row>
    <row r="2" spans="1:4" x14ac:dyDescent="0.2">
      <c r="A2" s="1358" t="s">
        <v>941</v>
      </c>
      <c r="B2" s="1358"/>
      <c r="C2" s="1358"/>
      <c r="D2" s="1358"/>
    </row>
    <row r="3" spans="1:4" x14ac:dyDescent="0.2">
      <c r="A3" s="1358" t="s">
        <v>1021</v>
      </c>
      <c r="B3" s="1358"/>
      <c r="C3" s="1358"/>
      <c r="D3" s="1358"/>
    </row>
    <row r="4" spans="1:4" x14ac:dyDescent="0.2">
      <c r="A4" s="1358" t="s">
        <v>1084</v>
      </c>
      <c r="B4" s="1358"/>
      <c r="C4" s="1358"/>
      <c r="D4" s="1358"/>
    </row>
    <row r="5" spans="1:4" ht="13.5" thickBot="1" x14ac:dyDescent="0.25"/>
    <row r="6" spans="1:4" ht="39" thickBot="1" x14ac:dyDescent="0.25">
      <c r="A6" s="872" t="s">
        <v>390</v>
      </c>
      <c r="B6" s="654" t="s">
        <v>976</v>
      </c>
      <c r="C6" s="1002" t="s">
        <v>1191</v>
      </c>
      <c r="D6" s="1002" t="s">
        <v>1192</v>
      </c>
    </row>
    <row r="7" spans="1:4" ht="30" customHeight="1" x14ac:dyDescent="0.2">
      <c r="A7" s="936" t="s">
        <v>1022</v>
      </c>
      <c r="B7" s="1069">
        <v>800000</v>
      </c>
      <c r="C7" s="1069"/>
      <c r="D7" s="937"/>
    </row>
    <row r="8" spans="1:4" ht="30" customHeight="1" x14ac:dyDescent="0.2">
      <c r="A8" s="938" t="s">
        <v>391</v>
      </c>
      <c r="B8" s="824">
        <v>150000</v>
      </c>
      <c r="C8" s="824"/>
      <c r="D8" s="939"/>
    </row>
    <row r="9" spans="1:4" ht="30" customHeight="1" x14ac:dyDescent="0.2">
      <c r="A9" s="938" t="s">
        <v>1023</v>
      </c>
      <c r="B9" s="824">
        <v>200000</v>
      </c>
      <c r="C9" s="824"/>
      <c r="D9" s="939"/>
    </row>
    <row r="10" spans="1:4" ht="30" customHeight="1" x14ac:dyDescent="0.2">
      <c r="A10" s="938" t="s">
        <v>1024</v>
      </c>
      <c r="B10" s="824">
        <v>650000</v>
      </c>
      <c r="C10" s="824">
        <v>655611</v>
      </c>
      <c r="D10" s="1189">
        <f>C10/B10</f>
        <v>1.0086323076923076</v>
      </c>
    </row>
    <row r="11" spans="1:4" ht="30" customHeight="1" x14ac:dyDescent="0.2">
      <c r="A11" s="938" t="s">
        <v>1114</v>
      </c>
      <c r="B11" s="824">
        <v>60000</v>
      </c>
      <c r="C11" s="824"/>
      <c r="D11" s="939"/>
    </row>
    <row r="12" spans="1:4" ht="30" customHeight="1" x14ac:dyDescent="0.2">
      <c r="A12" s="938" t="s">
        <v>1115</v>
      </c>
      <c r="B12" s="824">
        <v>100000</v>
      </c>
      <c r="C12" s="824">
        <v>30000</v>
      </c>
      <c r="D12" s="1189">
        <f>C12/B12</f>
        <v>0.3</v>
      </c>
    </row>
    <row r="13" spans="1:4" ht="30" customHeight="1" x14ac:dyDescent="0.2">
      <c r="A13" s="938" t="s">
        <v>1025</v>
      </c>
      <c r="B13" s="824">
        <v>300000</v>
      </c>
      <c r="C13" s="824">
        <v>144000</v>
      </c>
      <c r="D13" s="1189">
        <f>C13/B13</f>
        <v>0.48</v>
      </c>
    </row>
    <row r="14" spans="1:4" ht="30" customHeight="1" x14ac:dyDescent="0.2">
      <c r="A14" s="938" t="s">
        <v>1116</v>
      </c>
      <c r="B14" s="824">
        <v>300000</v>
      </c>
      <c r="C14" s="824"/>
      <c r="D14" s="1189"/>
    </row>
    <row r="15" spans="1:4" ht="30" customHeight="1" x14ac:dyDescent="0.2">
      <c r="A15" s="938" t="s">
        <v>1117</v>
      </c>
      <c r="B15" s="824">
        <v>500000</v>
      </c>
      <c r="C15" s="824"/>
      <c r="D15" s="1189"/>
    </row>
    <row r="16" spans="1:4" ht="30" customHeight="1" x14ac:dyDescent="0.2">
      <c r="A16" s="938" t="s">
        <v>1118</v>
      </c>
      <c r="B16" s="824">
        <v>200000</v>
      </c>
      <c r="C16" s="824">
        <v>109780</v>
      </c>
      <c r="D16" s="1189">
        <f t="shared" ref="D16:D22" si="0">C16/B16</f>
        <v>0.54890000000000005</v>
      </c>
    </row>
    <row r="17" spans="1:4" ht="30" customHeight="1" x14ac:dyDescent="0.2">
      <c r="A17" s="938" t="s">
        <v>1026</v>
      </c>
      <c r="B17" s="824">
        <v>50000</v>
      </c>
      <c r="C17" s="824"/>
      <c r="D17" s="1189"/>
    </row>
    <row r="18" spans="1:4" ht="30" customHeight="1" x14ac:dyDescent="0.2">
      <c r="A18" s="938" t="s">
        <v>1027</v>
      </c>
      <c r="B18" s="824">
        <v>50000</v>
      </c>
      <c r="C18" s="824"/>
      <c r="D18" s="1189"/>
    </row>
    <row r="19" spans="1:4" ht="30" customHeight="1" x14ac:dyDescent="0.2">
      <c r="A19" s="938" t="s">
        <v>1119</v>
      </c>
      <c r="B19" s="824">
        <v>120000</v>
      </c>
      <c r="C19" s="824">
        <v>143100</v>
      </c>
      <c r="D19" s="1189">
        <f t="shared" si="0"/>
        <v>1.1924999999999999</v>
      </c>
    </row>
    <row r="20" spans="1:4" ht="30" customHeight="1" x14ac:dyDescent="0.2">
      <c r="A20" s="938" t="s">
        <v>1120</v>
      </c>
      <c r="B20" s="824">
        <v>100000</v>
      </c>
      <c r="C20" s="824">
        <v>44450</v>
      </c>
      <c r="D20" s="1189">
        <f>C20/B20</f>
        <v>0.44450000000000001</v>
      </c>
    </row>
    <row r="21" spans="1:4" ht="30" customHeight="1" x14ac:dyDescent="0.2">
      <c r="A21" s="938" t="s">
        <v>1121</v>
      </c>
      <c r="B21" s="824">
        <v>50000</v>
      </c>
      <c r="C21" s="824"/>
      <c r="D21" s="1189"/>
    </row>
    <row r="22" spans="1:4" ht="30" customHeight="1" x14ac:dyDescent="0.2">
      <c r="A22" s="938" t="s">
        <v>1122</v>
      </c>
      <c r="B22" s="824">
        <v>450000</v>
      </c>
      <c r="C22" s="824">
        <v>389052</v>
      </c>
      <c r="D22" s="1189">
        <f t="shared" si="0"/>
        <v>0.86456</v>
      </c>
    </row>
    <row r="23" spans="1:4" ht="30" customHeight="1" thickBot="1" x14ac:dyDescent="0.25">
      <c r="A23" s="940" t="s">
        <v>1123</v>
      </c>
      <c r="B23" s="828">
        <v>50000</v>
      </c>
      <c r="C23" s="828"/>
      <c r="D23" s="941"/>
    </row>
    <row r="24" spans="1:4" ht="30" customHeight="1" thickBot="1" x14ac:dyDescent="0.25">
      <c r="A24" s="871" t="s">
        <v>1124</v>
      </c>
      <c r="B24" s="1190">
        <f>SUM(B7:B23)</f>
        <v>4130000</v>
      </c>
      <c r="C24" s="1190">
        <f>SUM(C7:C23)</f>
        <v>1515993</v>
      </c>
      <c r="D24" s="1191">
        <f>C24/B24</f>
        <v>0.36706852300242132</v>
      </c>
    </row>
  </sheetData>
  <mergeCells count="4">
    <mergeCell ref="A1:B1"/>
    <mergeCell ref="A2:D2"/>
    <mergeCell ref="A3:D3"/>
    <mergeCell ref="A4:D4"/>
  </mergeCells>
  <phoneticPr fontId="30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 6/2017. (V.26.)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I106"/>
  <sheetViews>
    <sheetView view="pageLayout" zoomScaleNormal="115" zoomScaleSheetLayoutView="100" workbookViewId="0">
      <selection activeCell="G95" sqref="G95"/>
    </sheetView>
  </sheetViews>
  <sheetFormatPr defaultColWidth="9.33203125" defaultRowHeight="12.75" x14ac:dyDescent="0.2"/>
  <cols>
    <col min="1" max="1" width="4.6640625" style="576" customWidth="1"/>
    <col min="2" max="2" width="9.6640625" style="577" customWidth="1"/>
    <col min="3" max="3" width="71.83203125" style="577" customWidth="1"/>
    <col min="4" max="4" width="13.83203125" style="578" customWidth="1"/>
    <col min="5" max="5" width="13.83203125" style="1036" customWidth="1"/>
    <col min="6" max="7" width="13.83203125" style="575" customWidth="1"/>
    <col min="8" max="10" width="9.33203125" style="575"/>
    <col min="11" max="11" width="11.6640625" style="575" bestFit="1" customWidth="1"/>
    <col min="12" max="16384" width="9.33203125" style="575"/>
  </cols>
  <sheetData>
    <row r="1" spans="1:9" s="2" customFormat="1" ht="16.5" customHeight="1" thickBot="1" x14ac:dyDescent="0.25">
      <c r="A1" s="220"/>
      <c r="B1" s="221"/>
      <c r="C1" s="222"/>
      <c r="D1" s="676"/>
    </row>
    <row r="2" spans="1:9" s="100" customFormat="1" ht="25.5" customHeight="1" thickBot="1" x14ac:dyDescent="0.25">
      <c r="A2" s="1359" t="s">
        <v>234</v>
      </c>
      <c r="B2" s="1360"/>
      <c r="C2" s="1071" t="s">
        <v>664</v>
      </c>
      <c r="D2" s="1361"/>
      <c r="E2" s="1362"/>
      <c r="F2" s="1362"/>
      <c r="G2" s="1363"/>
    </row>
    <row r="3" spans="1:9" s="100" customFormat="1" ht="16.5" hidden="1" thickBot="1" x14ac:dyDescent="0.25">
      <c r="A3" s="994" t="s">
        <v>203</v>
      </c>
      <c r="B3" s="995"/>
      <c r="C3" s="1070" t="s">
        <v>932</v>
      </c>
      <c r="D3" s="665" t="s">
        <v>933</v>
      </c>
      <c r="E3" s="665"/>
    </row>
    <row r="4" spans="1:9" s="101" customFormat="1" ht="15.95" customHeight="1" thickBot="1" x14ac:dyDescent="0.3">
      <c r="A4" s="225"/>
      <c r="B4" s="225"/>
      <c r="C4" s="225"/>
      <c r="D4" s="226"/>
      <c r="E4" s="226"/>
    </row>
    <row r="5" spans="1:9" ht="39" thickBot="1" x14ac:dyDescent="0.25">
      <c r="A5" s="1359" t="s">
        <v>205</v>
      </c>
      <c r="B5" s="1360"/>
      <c r="C5" s="571" t="s">
        <v>935</v>
      </c>
      <c r="D5" s="1072" t="s">
        <v>1150</v>
      </c>
      <c r="E5" s="1072" t="s">
        <v>1151</v>
      </c>
      <c r="F5" s="1095" t="s">
        <v>1193</v>
      </c>
      <c r="G5" s="1096" t="s">
        <v>1192</v>
      </c>
    </row>
    <row r="6" spans="1:9" s="1075" customFormat="1" ht="12.95" customHeight="1" thickBot="1" x14ac:dyDescent="0.25">
      <c r="A6" s="206">
        <v>1</v>
      </c>
      <c r="B6" s="207">
        <v>2</v>
      </c>
      <c r="C6" s="572">
        <v>3</v>
      </c>
      <c r="D6" s="1074">
        <v>4</v>
      </c>
      <c r="E6" s="1074">
        <v>5</v>
      </c>
      <c r="F6" s="1074">
        <v>6</v>
      </c>
      <c r="G6" s="1074">
        <v>7</v>
      </c>
    </row>
    <row r="7" spans="1:9" s="58" customFormat="1" ht="15.95" customHeight="1" thickBot="1" x14ac:dyDescent="0.25">
      <c r="A7" s="229"/>
      <c r="B7" s="230"/>
      <c r="C7" s="230" t="s">
        <v>937</v>
      </c>
      <c r="D7" s="1073"/>
      <c r="E7" s="1097"/>
      <c r="F7" s="1097"/>
      <c r="G7" s="1097"/>
    </row>
    <row r="8" spans="1:9" s="58" customFormat="1" ht="12" customHeight="1" thickBot="1" x14ac:dyDescent="0.25">
      <c r="A8" s="206" t="s">
        <v>895</v>
      </c>
      <c r="B8" s="232"/>
      <c r="C8" s="677" t="s">
        <v>206</v>
      </c>
      <c r="D8" s="1077">
        <f>+D9+D14</f>
        <v>114092</v>
      </c>
      <c r="E8" s="1089">
        <f>+E9+E14</f>
        <v>117464</v>
      </c>
      <c r="F8" s="1089">
        <f>+F9+F14</f>
        <v>113448</v>
      </c>
      <c r="G8" s="1278">
        <f>F8/E8</f>
        <v>0.96581080160730093</v>
      </c>
    </row>
    <row r="9" spans="1:9" s="102" customFormat="1" ht="12" customHeight="1" thickBot="1" x14ac:dyDescent="0.25">
      <c r="A9" s="206" t="s">
        <v>896</v>
      </c>
      <c r="B9" s="232"/>
      <c r="C9" s="678" t="s">
        <v>826</v>
      </c>
      <c r="D9" s="1077">
        <f>SUM(D10:D13)</f>
        <v>97000</v>
      </c>
      <c r="E9" s="1089">
        <f>SUM(E10:E13)</f>
        <v>99653</v>
      </c>
      <c r="F9" s="1089">
        <f>SUM(F10:F13)</f>
        <v>100263</v>
      </c>
      <c r="G9" s="1278">
        <f t="shared" ref="G9:G60" si="0">F9/E9</f>
        <v>1.0061212407052471</v>
      </c>
    </row>
    <row r="10" spans="1:9" s="103" customFormat="1" ht="12" customHeight="1" x14ac:dyDescent="0.2">
      <c r="A10" s="234"/>
      <c r="B10" s="235" t="s">
        <v>63</v>
      </c>
      <c r="C10" s="679" t="s">
        <v>939</v>
      </c>
      <c r="D10" s="1080">
        <v>94500</v>
      </c>
      <c r="E10" s="1080">
        <f>94500+2653</f>
        <v>97153</v>
      </c>
      <c r="F10" s="1080">
        <f>59684+37468</f>
        <v>97152</v>
      </c>
      <c r="G10" s="1279">
        <f t="shared" si="0"/>
        <v>0.99998970695706768</v>
      </c>
      <c r="I10" s="674"/>
    </row>
    <row r="11" spans="1:9" s="103" customFormat="1" ht="12" customHeight="1" x14ac:dyDescent="0.2">
      <c r="A11" s="234"/>
      <c r="B11" s="235" t="s">
        <v>64</v>
      </c>
      <c r="C11" s="680" t="s">
        <v>33</v>
      </c>
      <c r="D11" s="1080"/>
      <c r="E11" s="1080"/>
      <c r="F11" s="1080"/>
      <c r="G11" s="1279"/>
      <c r="I11" s="674"/>
    </row>
    <row r="12" spans="1:9" s="103" customFormat="1" ht="12" customHeight="1" x14ac:dyDescent="0.2">
      <c r="A12" s="234"/>
      <c r="B12" s="235" t="s">
        <v>65</v>
      </c>
      <c r="C12" s="680" t="s">
        <v>126</v>
      </c>
      <c r="D12" s="1080">
        <v>2100</v>
      </c>
      <c r="E12" s="1080">
        <v>2100</v>
      </c>
      <c r="F12" s="1080">
        <v>2651</v>
      </c>
      <c r="G12" s="1279">
        <f t="shared" si="0"/>
        <v>1.2623809523809524</v>
      </c>
      <c r="I12" s="674"/>
    </row>
    <row r="13" spans="1:9" s="103" customFormat="1" ht="12" customHeight="1" thickBot="1" x14ac:dyDescent="0.25">
      <c r="A13" s="234"/>
      <c r="B13" s="235" t="s">
        <v>66</v>
      </c>
      <c r="C13" s="681" t="s">
        <v>127</v>
      </c>
      <c r="D13" s="1080">
        <v>400</v>
      </c>
      <c r="E13" s="1080">
        <v>400</v>
      </c>
      <c r="F13" s="1080">
        <v>460</v>
      </c>
      <c r="G13" s="1279">
        <f t="shared" si="0"/>
        <v>1.1499999999999999</v>
      </c>
      <c r="I13" s="674"/>
    </row>
    <row r="14" spans="1:9" s="102" customFormat="1" ht="12" customHeight="1" thickBot="1" x14ac:dyDescent="0.25">
      <c r="A14" s="206" t="s">
        <v>897</v>
      </c>
      <c r="B14" s="232"/>
      <c r="C14" s="678" t="s">
        <v>128</v>
      </c>
      <c r="D14" s="1077">
        <f>SUM(D15:D22)</f>
        <v>17092</v>
      </c>
      <c r="E14" s="1089">
        <f>SUM(E15:E22)</f>
        <v>17811</v>
      </c>
      <c r="F14" s="1089">
        <f>SUM(F15:F22)</f>
        <v>13185</v>
      </c>
      <c r="G14" s="1278">
        <f t="shared" si="0"/>
        <v>0.74027286508337542</v>
      </c>
      <c r="I14" s="674"/>
    </row>
    <row r="15" spans="1:9" s="102" customFormat="1" ht="12" customHeight="1" x14ac:dyDescent="0.2">
      <c r="A15" s="236"/>
      <c r="B15" s="235" t="s">
        <v>37</v>
      </c>
      <c r="C15" s="679" t="s">
        <v>1019</v>
      </c>
      <c r="D15" s="1091">
        <v>664</v>
      </c>
      <c r="E15" s="1091">
        <f>664+708</f>
        <v>1372</v>
      </c>
      <c r="F15" s="1091">
        <v>1372</v>
      </c>
      <c r="G15" s="1280">
        <f t="shared" si="0"/>
        <v>1</v>
      </c>
      <c r="I15" s="674"/>
    </row>
    <row r="16" spans="1:9" s="102" customFormat="1" ht="12" customHeight="1" x14ac:dyDescent="0.2">
      <c r="A16" s="234"/>
      <c r="B16" s="235" t="s">
        <v>38</v>
      </c>
      <c r="C16" s="680" t="s">
        <v>134</v>
      </c>
      <c r="D16" s="1080">
        <v>904</v>
      </c>
      <c r="E16" s="1080">
        <v>904</v>
      </c>
      <c r="F16" s="1080">
        <v>332</v>
      </c>
      <c r="G16" s="1279">
        <f t="shared" si="0"/>
        <v>0.36725663716814161</v>
      </c>
      <c r="I16" s="674"/>
    </row>
    <row r="17" spans="1:9" s="102" customFormat="1" ht="12" customHeight="1" x14ac:dyDescent="0.2">
      <c r="A17" s="234"/>
      <c r="B17" s="235" t="s">
        <v>39</v>
      </c>
      <c r="C17" s="680" t="s">
        <v>135</v>
      </c>
      <c r="D17" s="1080">
        <v>15474</v>
      </c>
      <c r="E17" s="1080">
        <v>15474</v>
      </c>
      <c r="F17" s="1080">
        <v>11428</v>
      </c>
      <c r="G17" s="1279">
        <f t="shared" si="0"/>
        <v>0.73852914566369399</v>
      </c>
      <c r="I17" s="674"/>
    </row>
    <row r="18" spans="1:9" s="102" customFormat="1" ht="12" customHeight="1" x14ac:dyDescent="0.2">
      <c r="A18" s="234"/>
      <c r="B18" s="235" t="s">
        <v>40</v>
      </c>
      <c r="C18" s="680" t="s">
        <v>136</v>
      </c>
      <c r="D18" s="1080">
        <v>50</v>
      </c>
      <c r="E18" s="1080">
        <v>50</v>
      </c>
      <c r="F18" s="1080">
        <v>22</v>
      </c>
      <c r="G18" s="1279">
        <f t="shared" si="0"/>
        <v>0.44</v>
      </c>
      <c r="I18" s="674"/>
    </row>
    <row r="19" spans="1:9" s="102" customFormat="1" ht="12" customHeight="1" x14ac:dyDescent="0.2">
      <c r="A19" s="234"/>
      <c r="B19" s="235" t="s">
        <v>129</v>
      </c>
      <c r="C19" s="680" t="s">
        <v>137</v>
      </c>
      <c r="D19" s="1080"/>
      <c r="E19" s="1080"/>
      <c r="F19" s="1080"/>
      <c r="G19" s="1279"/>
      <c r="I19" s="674"/>
    </row>
    <row r="20" spans="1:9" s="102" customFormat="1" ht="12" customHeight="1" x14ac:dyDescent="0.2">
      <c r="A20" s="237"/>
      <c r="B20" s="235" t="s">
        <v>130</v>
      </c>
      <c r="C20" s="680" t="s">
        <v>240</v>
      </c>
      <c r="D20" s="1098"/>
      <c r="E20" s="1098"/>
      <c r="F20" s="1098"/>
      <c r="G20" s="1281"/>
      <c r="I20" s="674"/>
    </row>
    <row r="21" spans="1:9" s="103" customFormat="1" ht="12" customHeight="1" x14ac:dyDescent="0.2">
      <c r="A21" s="234"/>
      <c r="B21" s="235" t="s">
        <v>131</v>
      </c>
      <c r="C21" s="680" t="s">
        <v>139</v>
      </c>
      <c r="D21" s="1080"/>
      <c r="E21" s="1080">
        <v>11</v>
      </c>
      <c r="F21" s="1080">
        <v>16</v>
      </c>
      <c r="G21" s="1279">
        <f t="shared" si="0"/>
        <v>1.4545454545454546</v>
      </c>
      <c r="I21" s="674"/>
    </row>
    <row r="22" spans="1:9" s="103" customFormat="1" ht="12" customHeight="1" thickBot="1" x14ac:dyDescent="0.25">
      <c r="A22" s="238"/>
      <c r="B22" s="239" t="s">
        <v>132</v>
      </c>
      <c r="C22" s="681" t="s">
        <v>140</v>
      </c>
      <c r="D22" s="1081">
        <v>0</v>
      </c>
      <c r="E22" s="1081"/>
      <c r="F22" s="1081">
        <v>15</v>
      </c>
      <c r="G22" s="1282"/>
      <c r="I22" s="674"/>
    </row>
    <row r="23" spans="1:9" s="103" customFormat="1" ht="12" customHeight="1" thickBot="1" x14ac:dyDescent="0.25">
      <c r="A23" s="206" t="s">
        <v>898</v>
      </c>
      <c r="B23" s="240"/>
      <c r="C23" s="678" t="s">
        <v>241</v>
      </c>
      <c r="D23" s="1087">
        <v>8200</v>
      </c>
      <c r="E23" s="1093">
        <f>8200-300</f>
        <v>7900</v>
      </c>
      <c r="F23" s="1093">
        <v>7979</v>
      </c>
      <c r="G23" s="1283">
        <f t="shared" si="0"/>
        <v>1.01</v>
      </c>
      <c r="I23" s="674"/>
    </row>
    <row r="24" spans="1:9" s="102" customFormat="1" ht="12" customHeight="1" thickBot="1" x14ac:dyDescent="0.25">
      <c r="A24" s="206" t="s">
        <v>899</v>
      </c>
      <c r="B24" s="232"/>
      <c r="C24" s="678" t="s">
        <v>827</v>
      </c>
      <c r="D24" s="1077">
        <f>SUM(D25:D32)</f>
        <v>178770</v>
      </c>
      <c r="E24" s="1089">
        <f>SUM(E25:E32)</f>
        <v>201608</v>
      </c>
      <c r="F24" s="1089">
        <f>SUM(F25:F32)</f>
        <v>201608</v>
      </c>
      <c r="G24" s="1278">
        <f t="shared" si="0"/>
        <v>1</v>
      </c>
      <c r="I24" s="674"/>
    </row>
    <row r="25" spans="1:9" s="103" customFormat="1" ht="12" customHeight="1" x14ac:dyDescent="0.2">
      <c r="A25" s="234"/>
      <c r="B25" s="235" t="s">
        <v>41</v>
      </c>
      <c r="C25" s="679" t="s">
        <v>828</v>
      </c>
      <c r="D25" s="1079">
        <v>178770</v>
      </c>
      <c r="E25" s="1080">
        <f>178770+207+529+74+167-627</f>
        <v>179120</v>
      </c>
      <c r="F25" s="1080">
        <v>179120</v>
      </c>
      <c r="G25" s="1279">
        <f t="shared" si="0"/>
        <v>1</v>
      </c>
      <c r="I25" s="674"/>
    </row>
    <row r="26" spans="1:9" s="103" customFormat="1" ht="12" customHeight="1" x14ac:dyDescent="0.2">
      <c r="A26" s="234"/>
      <c r="B26" s="235" t="s">
        <v>42</v>
      </c>
      <c r="C26" s="680" t="s">
        <v>149</v>
      </c>
      <c r="D26" s="1079"/>
      <c r="E26" s="1080"/>
      <c r="F26" s="1080"/>
      <c r="G26" s="1279"/>
      <c r="I26" s="674"/>
    </row>
    <row r="27" spans="1:9" s="103" customFormat="1" ht="12" customHeight="1" x14ac:dyDescent="0.2">
      <c r="A27" s="234"/>
      <c r="B27" s="235" t="s">
        <v>43</v>
      </c>
      <c r="C27" s="680" t="s">
        <v>46</v>
      </c>
      <c r="D27" s="1079"/>
      <c r="E27" s="1080">
        <f>482+112+1270</f>
        <v>1864</v>
      </c>
      <c r="F27" s="1080">
        <v>1864</v>
      </c>
      <c r="G27" s="1279">
        <f t="shared" si="0"/>
        <v>1</v>
      </c>
      <c r="I27" s="674"/>
    </row>
    <row r="28" spans="1:9" s="103" customFormat="1" ht="12" customHeight="1" x14ac:dyDescent="0.2">
      <c r="A28" s="234"/>
      <c r="B28" s="235" t="s">
        <v>144</v>
      </c>
      <c r="C28" s="680" t="s">
        <v>943</v>
      </c>
      <c r="D28" s="1079"/>
      <c r="E28" s="1080"/>
      <c r="F28" s="1080"/>
      <c r="G28" s="1279"/>
      <c r="I28" s="674"/>
    </row>
    <row r="29" spans="1:9" s="103" customFormat="1" ht="12" customHeight="1" x14ac:dyDescent="0.2">
      <c r="A29" s="234"/>
      <c r="B29" s="235" t="s">
        <v>145</v>
      </c>
      <c r="C29" s="680" t="s">
        <v>151</v>
      </c>
      <c r="D29" s="1079"/>
      <c r="E29" s="1080"/>
      <c r="F29" s="1080"/>
      <c r="G29" s="1279"/>
      <c r="I29" s="674"/>
    </row>
    <row r="30" spans="1:9" s="103" customFormat="1" ht="12" customHeight="1" x14ac:dyDescent="0.2">
      <c r="A30" s="234"/>
      <c r="B30" s="235" t="s">
        <v>146</v>
      </c>
      <c r="C30" s="680" t="s">
        <v>152</v>
      </c>
      <c r="D30" s="1079"/>
      <c r="E30" s="1080"/>
      <c r="F30" s="1080"/>
      <c r="G30" s="1279"/>
      <c r="I30" s="674"/>
    </row>
    <row r="31" spans="1:9" s="103" customFormat="1" ht="12" customHeight="1" x14ac:dyDescent="0.2">
      <c r="A31" s="234"/>
      <c r="B31" s="235" t="s">
        <v>147</v>
      </c>
      <c r="C31" s="680" t="s">
        <v>242</v>
      </c>
      <c r="D31" s="1079"/>
      <c r="E31" s="1080">
        <v>20624</v>
      </c>
      <c r="F31" s="1080">
        <v>20624</v>
      </c>
      <c r="G31" s="1279">
        <f t="shared" si="0"/>
        <v>1</v>
      </c>
      <c r="I31" s="674"/>
    </row>
    <row r="32" spans="1:9" s="103" customFormat="1" ht="12" customHeight="1" thickBot="1" x14ac:dyDescent="0.25">
      <c r="A32" s="238"/>
      <c r="B32" s="239" t="s">
        <v>148</v>
      </c>
      <c r="C32" s="682" t="s">
        <v>207</v>
      </c>
      <c r="D32" s="1099"/>
      <c r="E32" s="1081"/>
      <c r="F32" s="1081"/>
      <c r="G32" s="1282"/>
      <c r="I32" s="674"/>
    </row>
    <row r="33" spans="1:9" s="103" customFormat="1" ht="12" customHeight="1" thickBot="1" x14ac:dyDescent="0.25">
      <c r="A33" s="214" t="s">
        <v>900</v>
      </c>
      <c r="B33" s="132"/>
      <c r="C33" s="677" t="s">
        <v>393</v>
      </c>
      <c r="D33" s="1077">
        <f>D40+D34</f>
        <v>5588.4</v>
      </c>
      <c r="E33" s="1089">
        <f>E40+E34</f>
        <v>14204</v>
      </c>
      <c r="F33" s="1089">
        <f>F40+F34</f>
        <v>15748</v>
      </c>
      <c r="G33" s="1278">
        <f t="shared" si="0"/>
        <v>1.1087017741481273</v>
      </c>
      <c r="I33" s="674"/>
    </row>
    <row r="34" spans="1:9" s="103" customFormat="1" ht="12" customHeight="1" x14ac:dyDescent="0.2">
      <c r="A34" s="236"/>
      <c r="B34" s="172" t="s">
        <v>44</v>
      </c>
      <c r="C34" s="683" t="s">
        <v>378</v>
      </c>
      <c r="D34" s="1100">
        <f>SUM(D35:D39)</f>
        <v>5588.4</v>
      </c>
      <c r="E34" s="1101">
        <f>SUM(E35:E39)</f>
        <v>14204</v>
      </c>
      <c r="F34" s="1101">
        <f>SUM(F35:F39)</f>
        <v>15748</v>
      </c>
      <c r="G34" s="1284">
        <f t="shared" si="0"/>
        <v>1.1087017741481273</v>
      </c>
      <c r="I34" s="674"/>
    </row>
    <row r="35" spans="1:9" s="103" customFormat="1" ht="12" customHeight="1" x14ac:dyDescent="0.2">
      <c r="A35" s="234"/>
      <c r="B35" s="155" t="s">
        <v>47</v>
      </c>
      <c r="C35" s="680" t="s">
        <v>243</v>
      </c>
      <c r="D35" s="1080">
        <f>387.2*12</f>
        <v>4646.3999999999996</v>
      </c>
      <c r="E35" s="1080">
        <f>4646+564</f>
        <v>5210</v>
      </c>
      <c r="F35" s="1080">
        <v>5210</v>
      </c>
      <c r="G35" s="1279">
        <f t="shared" si="0"/>
        <v>1</v>
      </c>
      <c r="I35" s="674"/>
    </row>
    <row r="36" spans="1:9" s="103" customFormat="1" ht="12" customHeight="1" x14ac:dyDescent="0.2">
      <c r="A36" s="234"/>
      <c r="B36" s="155" t="s">
        <v>48</v>
      </c>
      <c r="C36" s="680" t="s">
        <v>942</v>
      </c>
      <c r="D36" s="1080"/>
      <c r="E36" s="1080"/>
      <c r="F36" s="1080"/>
      <c r="G36" s="1279"/>
      <c r="I36" s="674"/>
    </row>
    <row r="37" spans="1:9" s="103" customFormat="1" ht="12" customHeight="1" x14ac:dyDescent="0.2">
      <c r="A37" s="234"/>
      <c r="B37" s="155" t="s">
        <v>49</v>
      </c>
      <c r="C37" s="680" t="s">
        <v>245</v>
      </c>
      <c r="D37" s="1080"/>
      <c r="E37" s="1080"/>
      <c r="F37" s="1080"/>
      <c r="G37" s="1279"/>
      <c r="I37" s="674">
        <f t="shared" ref="I37:I63" si="1">H37-F37</f>
        <v>0</v>
      </c>
    </row>
    <row r="38" spans="1:9" s="103" customFormat="1" ht="12" customHeight="1" x14ac:dyDescent="0.2">
      <c r="A38" s="234"/>
      <c r="B38" s="155" t="s">
        <v>50</v>
      </c>
      <c r="C38" s="680" t="s">
        <v>246</v>
      </c>
      <c r="D38" s="1080"/>
      <c r="E38" s="1080"/>
      <c r="F38" s="1080">
        <v>0</v>
      </c>
      <c r="G38" s="1279"/>
      <c r="I38" s="674"/>
    </row>
    <row r="39" spans="1:9" s="103" customFormat="1" ht="12" customHeight="1" x14ac:dyDescent="0.2">
      <c r="A39" s="234"/>
      <c r="B39" s="155" t="s">
        <v>154</v>
      </c>
      <c r="C39" s="680" t="s">
        <v>379</v>
      </c>
      <c r="D39" s="1080">
        <v>942</v>
      </c>
      <c r="E39" s="1080">
        <f>942+4928+2135+989</f>
        <v>8994</v>
      </c>
      <c r="F39" s="1080">
        <f>8994+1544</f>
        <v>10538</v>
      </c>
      <c r="G39" s="1279">
        <f t="shared" si="0"/>
        <v>1.1716700022237048</v>
      </c>
      <c r="I39" s="674"/>
    </row>
    <row r="40" spans="1:9" s="103" customFormat="1" ht="12" customHeight="1" x14ac:dyDescent="0.2">
      <c r="A40" s="234"/>
      <c r="B40" s="155" t="s">
        <v>45</v>
      </c>
      <c r="C40" s="684" t="s">
        <v>380</v>
      </c>
      <c r="D40" s="1102">
        <f>SUM(D41:D45)</f>
        <v>0</v>
      </c>
      <c r="E40" s="1103"/>
      <c r="F40" s="1103"/>
      <c r="G40" s="1285"/>
      <c r="I40" s="674"/>
    </row>
    <row r="41" spans="1:9" s="103" customFormat="1" ht="12" customHeight="1" x14ac:dyDescent="0.2">
      <c r="A41" s="234"/>
      <c r="B41" s="155" t="s">
        <v>53</v>
      </c>
      <c r="C41" s="680" t="s">
        <v>243</v>
      </c>
      <c r="D41" s="1080"/>
      <c r="E41" s="1080"/>
      <c r="F41" s="1080"/>
      <c r="G41" s="1279"/>
      <c r="I41" s="674">
        <f t="shared" si="1"/>
        <v>0</v>
      </c>
    </row>
    <row r="42" spans="1:9" s="103" customFormat="1" ht="12" customHeight="1" x14ac:dyDescent="0.2">
      <c r="A42" s="234"/>
      <c r="B42" s="155" t="s">
        <v>54</v>
      </c>
      <c r="C42" s="680" t="s">
        <v>244</v>
      </c>
      <c r="D42" s="1080"/>
      <c r="E42" s="1080"/>
      <c r="F42" s="1080"/>
      <c r="G42" s="1279"/>
      <c r="I42" s="674">
        <f t="shared" si="1"/>
        <v>0</v>
      </c>
    </row>
    <row r="43" spans="1:9" s="103" customFormat="1" ht="12" customHeight="1" x14ac:dyDescent="0.2">
      <c r="A43" s="234"/>
      <c r="B43" s="155" t="s">
        <v>55</v>
      </c>
      <c r="C43" s="680" t="s">
        <v>245</v>
      </c>
      <c r="D43" s="1080"/>
      <c r="E43" s="1080"/>
      <c r="F43" s="1080"/>
      <c r="G43" s="1279"/>
      <c r="I43" s="674">
        <f t="shared" si="1"/>
        <v>0</v>
      </c>
    </row>
    <row r="44" spans="1:9" s="103" customFormat="1" ht="12" customHeight="1" x14ac:dyDescent="0.2">
      <c r="A44" s="234"/>
      <c r="B44" s="155" t="s">
        <v>56</v>
      </c>
      <c r="C44" s="680" t="s">
        <v>246</v>
      </c>
      <c r="D44" s="1080"/>
      <c r="E44" s="1080"/>
      <c r="F44" s="1080"/>
      <c r="G44" s="1279"/>
      <c r="I44" s="674">
        <f t="shared" si="1"/>
        <v>0</v>
      </c>
    </row>
    <row r="45" spans="1:9" s="103" customFormat="1" ht="12" customHeight="1" thickBot="1" x14ac:dyDescent="0.25">
      <c r="A45" s="241"/>
      <c r="B45" s="173" t="s">
        <v>155</v>
      </c>
      <c r="C45" s="681" t="s">
        <v>1078</v>
      </c>
      <c r="D45" s="1082"/>
      <c r="E45" s="1082"/>
      <c r="F45" s="1082"/>
      <c r="G45" s="1286"/>
      <c r="I45" s="674">
        <f t="shared" si="1"/>
        <v>0</v>
      </c>
    </row>
    <row r="46" spans="1:9" s="102" customFormat="1" ht="12" customHeight="1" thickBot="1" x14ac:dyDescent="0.25">
      <c r="A46" s="214" t="s">
        <v>901</v>
      </c>
      <c r="B46" s="232"/>
      <c r="C46" s="678" t="s">
        <v>247</v>
      </c>
      <c r="D46" s="1077"/>
      <c r="E46" s="1089">
        <f>E47+E48</f>
        <v>5318</v>
      </c>
      <c r="F46" s="1089">
        <f>F47+F48</f>
        <v>5318</v>
      </c>
      <c r="G46" s="1278">
        <f t="shared" si="0"/>
        <v>1</v>
      </c>
      <c r="I46" s="674"/>
    </row>
    <row r="47" spans="1:9" s="103" customFormat="1" ht="12" customHeight="1" x14ac:dyDescent="0.2">
      <c r="A47" s="234"/>
      <c r="B47" s="155" t="s">
        <v>51</v>
      </c>
      <c r="C47" s="679" t="s">
        <v>89</v>
      </c>
      <c r="D47" s="1080"/>
      <c r="E47" s="1080">
        <v>618</v>
      </c>
      <c r="F47" s="1080">
        <v>618</v>
      </c>
      <c r="G47" s="1279">
        <f t="shared" si="0"/>
        <v>1</v>
      </c>
      <c r="I47" s="674"/>
    </row>
    <row r="48" spans="1:9" s="103" customFormat="1" ht="12" customHeight="1" thickBot="1" x14ac:dyDescent="0.25">
      <c r="A48" s="234"/>
      <c r="B48" s="155" t="s">
        <v>52</v>
      </c>
      <c r="C48" s="681" t="s">
        <v>830</v>
      </c>
      <c r="D48" s="1080"/>
      <c r="E48" s="1080">
        <f>1500+200+3000</f>
        <v>4700</v>
      </c>
      <c r="F48" s="1080">
        <v>4700</v>
      </c>
      <c r="G48" s="1279">
        <f t="shared" si="0"/>
        <v>1</v>
      </c>
      <c r="I48" s="674"/>
    </row>
    <row r="49" spans="1:9" s="103" customFormat="1" ht="12" customHeight="1" thickBot="1" x14ac:dyDescent="0.25">
      <c r="A49" s="206" t="s">
        <v>902</v>
      </c>
      <c r="B49" s="232"/>
      <c r="C49" s="678" t="s">
        <v>829</v>
      </c>
      <c r="D49" s="1077">
        <v>414</v>
      </c>
      <c r="E49" s="1089">
        <f>E51+E50</f>
        <v>1434</v>
      </c>
      <c r="F49" s="1089">
        <f>F51+F50</f>
        <v>1417</v>
      </c>
      <c r="G49" s="1278">
        <f t="shared" si="0"/>
        <v>0.98814504881450493</v>
      </c>
      <c r="I49" s="674"/>
    </row>
    <row r="50" spans="1:9" s="103" customFormat="1" ht="12" customHeight="1" x14ac:dyDescent="0.2">
      <c r="A50" s="242"/>
      <c r="B50" s="155" t="s">
        <v>159</v>
      </c>
      <c r="C50" s="679" t="s">
        <v>157</v>
      </c>
      <c r="D50" s="1078"/>
      <c r="E50" s="1078">
        <f>650+370</f>
        <v>1020</v>
      </c>
      <c r="F50" s="1078">
        <v>1020</v>
      </c>
      <c r="G50" s="1287">
        <f t="shared" si="0"/>
        <v>1</v>
      </c>
      <c r="I50" s="674"/>
    </row>
    <row r="51" spans="1:9" s="103" customFormat="1" ht="12" customHeight="1" x14ac:dyDescent="0.2">
      <c r="A51" s="242"/>
      <c r="B51" s="155" t="s">
        <v>160</v>
      </c>
      <c r="C51" s="680" t="s">
        <v>158</v>
      </c>
      <c r="D51" s="1078">
        <v>414</v>
      </c>
      <c r="E51" s="1078">
        <v>414</v>
      </c>
      <c r="F51" s="1078">
        <v>397</v>
      </c>
      <c r="G51" s="1287">
        <f t="shared" si="0"/>
        <v>0.95893719806763289</v>
      </c>
      <c r="I51" s="674"/>
    </row>
    <row r="52" spans="1:9" s="103" customFormat="1" ht="12" customHeight="1" thickBot="1" x14ac:dyDescent="0.25">
      <c r="A52" s="234"/>
      <c r="B52" s="155" t="s">
        <v>309</v>
      </c>
      <c r="C52" s="682" t="s">
        <v>249</v>
      </c>
      <c r="D52" s="1080"/>
      <c r="E52" s="1080"/>
      <c r="F52" s="1080"/>
      <c r="G52" s="1279"/>
      <c r="I52" s="674"/>
    </row>
    <row r="53" spans="1:9" s="103" customFormat="1" ht="12" customHeight="1" thickBot="1" x14ac:dyDescent="0.25">
      <c r="A53" s="214" t="s">
        <v>903</v>
      </c>
      <c r="B53" s="243"/>
      <c r="C53" s="677" t="s">
        <v>250</v>
      </c>
      <c r="D53" s="1087"/>
      <c r="E53" s="1093"/>
      <c r="F53" s="1093"/>
      <c r="G53" s="1283"/>
      <c r="I53" s="674"/>
    </row>
    <row r="54" spans="1:9" s="102" customFormat="1" ht="12" customHeight="1" thickBot="1" x14ac:dyDescent="0.25">
      <c r="A54" s="244" t="s">
        <v>904</v>
      </c>
      <c r="B54" s="245"/>
      <c r="C54" s="677" t="s">
        <v>394</v>
      </c>
      <c r="D54" s="1104">
        <f>D9+D14+D23+D24+D33+D46+D49+D53</f>
        <v>307064.40000000002</v>
      </c>
      <c r="E54" s="1104">
        <f>E9+E14+E23+E24+E33+E46+E49+E53</f>
        <v>347928</v>
      </c>
      <c r="F54" s="1104">
        <f>F9+F14+F23+F24+F33+F46+F49+F53</f>
        <v>345518</v>
      </c>
      <c r="G54" s="1288">
        <f t="shared" si="0"/>
        <v>0.99307327952909796</v>
      </c>
      <c r="I54" s="674"/>
    </row>
    <row r="55" spans="1:9" s="102" customFormat="1" ht="12" customHeight="1" thickBot="1" x14ac:dyDescent="0.25">
      <c r="A55" s="206" t="s">
        <v>905</v>
      </c>
      <c r="B55" s="174"/>
      <c r="C55" s="677" t="s">
        <v>253</v>
      </c>
      <c r="D55" s="1077"/>
      <c r="E55" s="1089">
        <v>75491</v>
      </c>
      <c r="F55" s="1089">
        <v>75491</v>
      </c>
      <c r="G55" s="1278">
        <f t="shared" si="0"/>
        <v>1</v>
      </c>
      <c r="I55" s="674"/>
    </row>
    <row r="56" spans="1:9" s="102" customFormat="1" ht="12" customHeight="1" x14ac:dyDescent="0.2">
      <c r="A56" s="236"/>
      <c r="B56" s="172" t="s">
        <v>92</v>
      </c>
      <c r="C56" s="685" t="s">
        <v>945</v>
      </c>
      <c r="D56" s="1105"/>
      <c r="E56" s="1106">
        <v>75491</v>
      </c>
      <c r="F56" s="1106">
        <v>75491</v>
      </c>
      <c r="G56" s="1289">
        <f t="shared" si="0"/>
        <v>1</v>
      </c>
      <c r="I56" s="674"/>
    </row>
    <row r="57" spans="1:9" s="102" customFormat="1" ht="12" customHeight="1" thickBot="1" x14ac:dyDescent="0.25">
      <c r="A57" s="241"/>
      <c r="B57" s="173" t="s">
        <v>93</v>
      </c>
      <c r="C57" s="686" t="s">
        <v>831</v>
      </c>
      <c r="D57" s="1107"/>
      <c r="E57" s="1082"/>
      <c r="F57" s="1082"/>
      <c r="G57" s="1286"/>
      <c r="I57" s="674"/>
    </row>
    <row r="58" spans="1:9" s="103" customFormat="1" ht="15" customHeight="1" thickBot="1" x14ac:dyDescent="0.25">
      <c r="A58" s="246" t="s">
        <v>906</v>
      </c>
      <c r="B58" s="687"/>
      <c r="C58" s="688" t="s">
        <v>267</v>
      </c>
      <c r="D58" s="1077"/>
      <c r="E58" s="1089"/>
      <c r="F58" s="1089"/>
      <c r="G58" s="1278"/>
      <c r="I58" s="674"/>
    </row>
    <row r="59" spans="1:9" s="103" customFormat="1" ht="15" customHeight="1" thickBot="1" x14ac:dyDescent="0.25">
      <c r="A59" s="246" t="s">
        <v>907</v>
      </c>
      <c r="B59" s="687"/>
      <c r="C59" s="688" t="s">
        <v>1194</v>
      </c>
      <c r="D59" s="1077"/>
      <c r="E59" s="1089"/>
      <c r="F59" s="1089">
        <v>6704</v>
      </c>
      <c r="G59" s="1278">
        <v>0</v>
      </c>
      <c r="I59" s="674"/>
    </row>
    <row r="60" spans="1:9" s="103" customFormat="1" ht="12" customHeight="1" thickBot="1" x14ac:dyDescent="0.25">
      <c r="A60" s="246" t="s">
        <v>908</v>
      </c>
      <c r="B60" s="687"/>
      <c r="C60" s="688" t="s">
        <v>947</v>
      </c>
      <c r="D60" s="1077">
        <f>D54+D55+D58</f>
        <v>307064.40000000002</v>
      </c>
      <c r="E60" s="1089">
        <f>E54+E55+E58</f>
        <v>423419</v>
      </c>
      <c r="F60" s="1089">
        <f>F54+F55+F58+F59</f>
        <v>427713</v>
      </c>
      <c r="G60" s="1278">
        <f t="shared" si="0"/>
        <v>1.010141254879918</v>
      </c>
      <c r="I60" s="674"/>
    </row>
    <row r="61" spans="1:9" s="103" customFormat="1" ht="15" customHeight="1" thickBot="1" x14ac:dyDescent="0.25">
      <c r="A61" s="249"/>
      <c r="B61" s="689"/>
      <c r="C61" s="690"/>
      <c r="D61" s="667"/>
      <c r="E61" s="1037"/>
      <c r="I61" s="674"/>
    </row>
    <row r="62" spans="1:9" s="100" customFormat="1" ht="25.5" customHeight="1" thickBot="1" x14ac:dyDescent="0.25">
      <c r="A62" s="1359" t="s">
        <v>234</v>
      </c>
      <c r="B62" s="1360"/>
      <c r="C62" s="1076" t="s">
        <v>664</v>
      </c>
      <c r="D62" s="1361"/>
      <c r="E62" s="1362"/>
      <c r="F62" s="1362"/>
      <c r="G62" s="1363"/>
      <c r="I62" s="674">
        <f t="shared" si="1"/>
        <v>0</v>
      </c>
    </row>
    <row r="63" spans="1:9" ht="15.75" thickBot="1" x14ac:dyDescent="0.25">
      <c r="A63" s="251"/>
      <c r="B63" s="252"/>
      <c r="C63" s="252"/>
      <c r="D63" s="668"/>
      <c r="E63" s="668"/>
      <c r="I63" s="674">
        <f t="shared" si="1"/>
        <v>0</v>
      </c>
    </row>
    <row r="64" spans="1:9" s="58" customFormat="1" ht="39" thickBot="1" x14ac:dyDescent="0.25">
      <c r="A64" s="253"/>
      <c r="B64" s="254"/>
      <c r="C64" s="255" t="s">
        <v>1</v>
      </c>
      <c r="D64" s="1072" t="s">
        <v>1150</v>
      </c>
      <c r="E64" s="666" t="s">
        <v>1151</v>
      </c>
      <c r="F64" s="1002" t="s">
        <v>1193</v>
      </c>
      <c r="G64" s="1002" t="s">
        <v>1192</v>
      </c>
      <c r="I64" s="674"/>
    </row>
    <row r="65" spans="1:9" s="104" customFormat="1" ht="12" customHeight="1" thickBot="1" x14ac:dyDescent="0.25">
      <c r="A65" s="214" t="s">
        <v>895</v>
      </c>
      <c r="B65" s="24"/>
      <c r="C65" s="587" t="s">
        <v>850</v>
      </c>
      <c r="D65" s="1077">
        <f>SUM(D66:D70)</f>
        <v>124468</v>
      </c>
      <c r="E65" s="1089">
        <f>SUM(E66:E70)</f>
        <v>174995</v>
      </c>
      <c r="F65" s="1089">
        <f>SUM(F66:F70)</f>
        <v>116715</v>
      </c>
      <c r="G65" s="1278">
        <f>F65/E65</f>
        <v>0.66696191319751996</v>
      </c>
      <c r="I65" s="674"/>
    </row>
    <row r="66" spans="1:9" ht="12" customHeight="1" x14ac:dyDescent="0.2">
      <c r="A66" s="256"/>
      <c r="B66" s="171" t="s">
        <v>57</v>
      </c>
      <c r="C66" s="583" t="s">
        <v>926</v>
      </c>
      <c r="D66" s="1078">
        <v>27528</v>
      </c>
      <c r="E66" s="1078">
        <f>27528+2429+4632+2805+1006</f>
        <v>38400</v>
      </c>
      <c r="F66" s="1078">
        <v>31483</v>
      </c>
      <c r="G66" s="1287">
        <f t="shared" ref="G66:G101" si="2">F66/E66</f>
        <v>0.81986979166666663</v>
      </c>
      <c r="I66" s="674"/>
    </row>
    <row r="67" spans="1:9" ht="12" customHeight="1" x14ac:dyDescent="0.2">
      <c r="A67" s="257"/>
      <c r="B67" s="155" t="s">
        <v>58</v>
      </c>
      <c r="C67" s="584" t="s">
        <v>164</v>
      </c>
      <c r="D67" s="1079">
        <v>7484</v>
      </c>
      <c r="E67" s="1080">
        <f>7484+1250+757+271</f>
        <v>9762</v>
      </c>
      <c r="F67" s="1080">
        <v>7190</v>
      </c>
      <c r="G67" s="1279">
        <f t="shared" si="2"/>
        <v>0.73652939971317355</v>
      </c>
      <c r="I67" s="674"/>
    </row>
    <row r="68" spans="1:9" ht="12" customHeight="1" x14ac:dyDescent="0.2">
      <c r="A68" s="257"/>
      <c r="B68" s="155" t="s">
        <v>59</v>
      </c>
      <c r="C68" s="584" t="s">
        <v>88</v>
      </c>
      <c r="D68" s="1080">
        <v>67633</v>
      </c>
      <c r="E68" s="1080">
        <f>67633+1095+544+618+1514</f>
        <v>71404</v>
      </c>
      <c r="F68" s="1080">
        <v>63996</v>
      </c>
      <c r="G68" s="1279">
        <f t="shared" si="2"/>
        <v>0.89625231079491341</v>
      </c>
      <c r="I68" s="674"/>
    </row>
    <row r="69" spans="1:9" ht="12" customHeight="1" x14ac:dyDescent="0.2">
      <c r="A69" s="257"/>
      <c r="B69" s="155" t="s">
        <v>60</v>
      </c>
      <c r="C69" s="584" t="s">
        <v>165</v>
      </c>
      <c r="D69" s="1080">
        <v>17677</v>
      </c>
      <c r="E69" s="1080">
        <f>17677+1227</f>
        <v>18904</v>
      </c>
      <c r="F69" s="1080">
        <v>10637</v>
      </c>
      <c r="G69" s="1279">
        <f t="shared" si="2"/>
        <v>0.5626851460008464</v>
      </c>
      <c r="I69" s="674"/>
    </row>
    <row r="70" spans="1:9" ht="12" customHeight="1" x14ac:dyDescent="0.2">
      <c r="A70" s="257"/>
      <c r="B70" s="155" t="s">
        <v>71</v>
      </c>
      <c r="C70" s="584" t="s">
        <v>166</v>
      </c>
      <c r="D70" s="1080">
        <f>SUM(D72:D78)</f>
        <v>4146</v>
      </c>
      <c r="E70" s="1080">
        <f>SUM(E72:E79)</f>
        <v>36525</v>
      </c>
      <c r="F70" s="1080">
        <f>SUM(F72:F79)</f>
        <v>3409</v>
      </c>
      <c r="G70" s="1279">
        <f t="shared" si="2"/>
        <v>9.3333333333333338E-2</v>
      </c>
      <c r="I70" s="674"/>
    </row>
    <row r="71" spans="1:9" ht="12" customHeight="1" x14ac:dyDescent="0.2">
      <c r="A71" s="257"/>
      <c r="B71" s="155" t="s">
        <v>61</v>
      </c>
      <c r="C71" s="584" t="s">
        <v>188</v>
      </c>
      <c r="D71" s="1079"/>
      <c r="E71" s="1080"/>
      <c r="F71" s="1080"/>
      <c r="G71" s="1279"/>
      <c r="I71" s="674"/>
    </row>
    <row r="72" spans="1:9" ht="12" customHeight="1" x14ac:dyDescent="0.2">
      <c r="A72" s="257"/>
      <c r="B72" s="155" t="s">
        <v>62</v>
      </c>
      <c r="C72" s="595" t="s">
        <v>832</v>
      </c>
      <c r="D72" s="1080"/>
      <c r="E72" s="1080"/>
      <c r="F72" s="1080"/>
      <c r="G72" s="1279"/>
      <c r="I72" s="674"/>
    </row>
    <row r="73" spans="1:9" ht="12" customHeight="1" x14ac:dyDescent="0.2">
      <c r="A73" s="257"/>
      <c r="B73" s="155" t="s">
        <v>72</v>
      </c>
      <c r="C73" s="691" t="s">
        <v>395</v>
      </c>
      <c r="D73" s="1080">
        <v>500</v>
      </c>
      <c r="E73" s="1080">
        <v>500</v>
      </c>
      <c r="F73" s="1080">
        <v>489</v>
      </c>
      <c r="G73" s="1279">
        <f t="shared" si="2"/>
        <v>0.97799999999999998</v>
      </c>
      <c r="I73" s="674"/>
    </row>
    <row r="74" spans="1:9" ht="12" customHeight="1" x14ac:dyDescent="0.2">
      <c r="A74" s="257"/>
      <c r="B74" s="155" t="s">
        <v>73</v>
      </c>
      <c r="C74" s="691" t="s">
        <v>833</v>
      </c>
      <c r="D74" s="1080">
        <f>2260+386-500</f>
        <v>2146</v>
      </c>
      <c r="E74" s="1080">
        <v>2146</v>
      </c>
      <c r="F74" s="1080">
        <v>1920</v>
      </c>
      <c r="G74" s="1279">
        <f t="shared" si="2"/>
        <v>0.89468779123951536</v>
      </c>
      <c r="I74" s="674"/>
    </row>
    <row r="75" spans="1:9" ht="12" customHeight="1" x14ac:dyDescent="0.2">
      <c r="A75" s="257"/>
      <c r="B75" s="155" t="s">
        <v>74</v>
      </c>
      <c r="C75" s="691" t="s">
        <v>1087</v>
      </c>
      <c r="D75" s="1080">
        <v>1500</v>
      </c>
      <c r="E75" s="1080">
        <v>1500</v>
      </c>
      <c r="F75" s="1080">
        <v>1000</v>
      </c>
      <c r="G75" s="1279">
        <f t="shared" si="2"/>
        <v>0.66666666666666663</v>
      </c>
      <c r="I75" s="674"/>
    </row>
    <row r="76" spans="1:9" ht="12" customHeight="1" x14ac:dyDescent="0.2">
      <c r="A76" s="257"/>
      <c r="B76" s="155" t="s">
        <v>75</v>
      </c>
      <c r="C76" s="596" t="s">
        <v>834</v>
      </c>
      <c r="D76" s="1080"/>
      <c r="E76" s="1080">
        <v>6315</v>
      </c>
      <c r="F76" s="1080"/>
      <c r="G76" s="1279">
        <f t="shared" si="2"/>
        <v>0</v>
      </c>
      <c r="I76" s="674">
        <f t="shared" ref="I76:I78" si="3">H76-F76</f>
        <v>0</v>
      </c>
    </row>
    <row r="77" spans="1:9" ht="12" customHeight="1" x14ac:dyDescent="0.2">
      <c r="A77" s="257"/>
      <c r="B77" s="155" t="s">
        <v>77</v>
      </c>
      <c r="C77" s="597" t="s">
        <v>835</v>
      </c>
      <c r="D77" s="1080"/>
      <c r="E77" s="1080"/>
      <c r="F77" s="1080"/>
      <c r="G77" s="1279"/>
      <c r="I77" s="674">
        <f t="shared" si="3"/>
        <v>0</v>
      </c>
    </row>
    <row r="78" spans="1:9" ht="12" customHeight="1" x14ac:dyDescent="0.2">
      <c r="A78" s="258"/>
      <c r="B78" s="175" t="s">
        <v>167</v>
      </c>
      <c r="C78" s="999" t="s">
        <v>1015</v>
      </c>
      <c r="D78" s="1081"/>
      <c r="E78" s="1081"/>
      <c r="F78" s="1081"/>
      <c r="G78" s="1282"/>
      <c r="I78" s="674">
        <f t="shared" si="3"/>
        <v>0</v>
      </c>
    </row>
    <row r="79" spans="1:9" ht="12" customHeight="1" thickBot="1" x14ac:dyDescent="0.25">
      <c r="A79" s="373"/>
      <c r="B79" s="173" t="s">
        <v>1152</v>
      </c>
      <c r="C79" s="598" t="s">
        <v>1153</v>
      </c>
      <c r="D79" s="1082"/>
      <c r="E79" s="1082">
        <f>103+25961</f>
        <v>26064</v>
      </c>
      <c r="F79" s="1082"/>
      <c r="G79" s="1286">
        <f t="shared" si="2"/>
        <v>0</v>
      </c>
      <c r="I79" s="674"/>
    </row>
    <row r="80" spans="1:9" ht="12" customHeight="1" thickBot="1" x14ac:dyDescent="0.25">
      <c r="A80" s="214" t="s">
        <v>896</v>
      </c>
      <c r="B80" s="24"/>
      <c r="C80" s="587" t="s">
        <v>849</v>
      </c>
      <c r="D80" s="1077">
        <f>SUM(D81:D82)</f>
        <v>23171</v>
      </c>
      <c r="E80" s="1089">
        <f>SUM(E81:E82)</f>
        <v>51909</v>
      </c>
      <c r="F80" s="1089">
        <f>SUM(F81:F82)</f>
        <v>18433</v>
      </c>
      <c r="G80" s="1278">
        <f t="shared" si="2"/>
        <v>0.35510219807740467</v>
      </c>
      <c r="I80" s="674"/>
    </row>
    <row r="81" spans="1:9" s="104" customFormat="1" ht="12" customHeight="1" x14ac:dyDescent="0.2">
      <c r="A81" s="256"/>
      <c r="B81" s="171" t="s">
        <v>63</v>
      </c>
      <c r="C81" s="692" t="s">
        <v>836</v>
      </c>
      <c r="D81" s="1083">
        <v>16535</v>
      </c>
      <c r="E81" s="1078">
        <f>16535+20517+200+3810</f>
        <v>41062</v>
      </c>
      <c r="F81" s="1078">
        <v>15209</v>
      </c>
      <c r="G81" s="1287">
        <f t="shared" si="2"/>
        <v>0.37039111587355705</v>
      </c>
      <c r="I81" s="674"/>
    </row>
    <row r="82" spans="1:9" ht="12" customHeight="1" x14ac:dyDescent="0.2">
      <c r="A82" s="257"/>
      <c r="B82" s="155" t="s">
        <v>64</v>
      </c>
      <c r="C82" s="693" t="s">
        <v>168</v>
      </c>
      <c r="D82" s="1079">
        <v>6636</v>
      </c>
      <c r="E82" s="1080">
        <f>6636+4211</f>
        <v>10847</v>
      </c>
      <c r="F82" s="1080">
        <v>3224</v>
      </c>
      <c r="G82" s="1279">
        <f t="shared" si="2"/>
        <v>0.29722503918134047</v>
      </c>
      <c r="I82" s="674"/>
    </row>
    <row r="83" spans="1:9" ht="12" customHeight="1" x14ac:dyDescent="0.2">
      <c r="A83" s="257"/>
      <c r="B83" s="155" t="s">
        <v>65</v>
      </c>
      <c r="C83" s="693" t="s">
        <v>281</v>
      </c>
      <c r="D83" s="1079"/>
      <c r="E83" s="1080"/>
      <c r="F83" s="1080"/>
      <c r="G83" s="1279"/>
      <c r="I83" s="674"/>
    </row>
    <row r="84" spans="1:9" ht="12" customHeight="1" x14ac:dyDescent="0.2">
      <c r="A84" s="257"/>
      <c r="B84" s="155" t="s">
        <v>66</v>
      </c>
      <c r="C84" s="693" t="s">
        <v>837</v>
      </c>
      <c r="D84" s="1079"/>
      <c r="E84" s="1080"/>
      <c r="F84" s="1080"/>
      <c r="G84" s="1279"/>
      <c r="I84" s="674"/>
    </row>
    <row r="85" spans="1:9" ht="12" customHeight="1" x14ac:dyDescent="0.2">
      <c r="A85" s="257"/>
      <c r="B85" s="155" t="s">
        <v>67</v>
      </c>
      <c r="C85" s="691" t="s">
        <v>842</v>
      </c>
      <c r="D85" s="1079"/>
      <c r="E85" s="1080"/>
      <c r="F85" s="1080"/>
      <c r="G85" s="1279"/>
      <c r="I85" s="674"/>
    </row>
    <row r="86" spans="1:9" ht="12" customHeight="1" x14ac:dyDescent="0.2">
      <c r="A86" s="257"/>
      <c r="B86" s="155" t="s">
        <v>76</v>
      </c>
      <c r="C86" s="691" t="s">
        <v>841</v>
      </c>
      <c r="D86" s="1079"/>
      <c r="E86" s="1080"/>
      <c r="F86" s="1080"/>
      <c r="G86" s="1279"/>
      <c r="I86" s="674"/>
    </row>
    <row r="87" spans="1:9" ht="12" customHeight="1" x14ac:dyDescent="0.2">
      <c r="A87" s="257"/>
      <c r="B87" s="155" t="s">
        <v>78</v>
      </c>
      <c r="C87" s="691" t="s">
        <v>840</v>
      </c>
      <c r="D87" s="1079"/>
      <c r="E87" s="1080"/>
      <c r="F87" s="1080"/>
      <c r="G87" s="1279"/>
      <c r="I87" s="674"/>
    </row>
    <row r="88" spans="1:9" s="104" customFormat="1" ht="12" customHeight="1" x14ac:dyDescent="0.2">
      <c r="A88" s="257"/>
      <c r="B88" s="155" t="s">
        <v>169</v>
      </c>
      <c r="C88" s="691" t="s">
        <v>839</v>
      </c>
      <c r="D88" s="1079"/>
      <c r="E88" s="1080"/>
      <c r="F88" s="1080"/>
      <c r="G88" s="1279"/>
    </row>
    <row r="89" spans="1:9" ht="15.75" customHeight="1" x14ac:dyDescent="0.2">
      <c r="A89" s="257"/>
      <c r="B89" s="155" t="s">
        <v>170</v>
      </c>
      <c r="C89" s="691" t="s">
        <v>838</v>
      </c>
      <c r="D89" s="1079"/>
      <c r="E89" s="1080"/>
      <c r="F89" s="1080"/>
      <c r="G89" s="1279"/>
    </row>
    <row r="90" spans="1:9" ht="19.5" customHeight="1" thickBot="1" x14ac:dyDescent="0.25">
      <c r="A90" s="257"/>
      <c r="B90" s="155" t="s">
        <v>171</v>
      </c>
      <c r="C90" s="694" t="s">
        <v>843</v>
      </c>
      <c r="D90" s="1079"/>
      <c r="E90" s="1080"/>
      <c r="F90" s="1080"/>
      <c r="G90" s="1279"/>
    </row>
    <row r="91" spans="1:9" ht="12" customHeight="1" thickBot="1" x14ac:dyDescent="0.25">
      <c r="A91" s="371" t="s">
        <v>897</v>
      </c>
      <c r="B91" s="26"/>
      <c r="C91" s="695" t="s">
        <v>844</v>
      </c>
      <c r="D91" s="1084">
        <f>SUM(D92:D93)</f>
        <v>15353</v>
      </c>
      <c r="E91" s="1090">
        <f>SUM(E92:E93)</f>
        <v>44690</v>
      </c>
      <c r="F91" s="1090"/>
      <c r="G91" s="1290">
        <f t="shared" si="2"/>
        <v>0</v>
      </c>
    </row>
    <row r="92" spans="1:9" s="104" customFormat="1" ht="12" customHeight="1" x14ac:dyDescent="0.2">
      <c r="A92" s="372"/>
      <c r="B92" s="172" t="s">
        <v>37</v>
      </c>
      <c r="C92" s="696" t="s">
        <v>3</v>
      </c>
      <c r="D92" s="1085">
        <v>15353</v>
      </c>
      <c r="E92" s="1091">
        <f>15353+1456-4288</f>
        <v>12521</v>
      </c>
      <c r="F92" s="1091"/>
      <c r="G92" s="1280">
        <f t="shared" si="2"/>
        <v>0</v>
      </c>
    </row>
    <row r="93" spans="1:9" s="104" customFormat="1" ht="12" customHeight="1" thickBot="1" x14ac:dyDescent="0.25">
      <c r="A93" s="373"/>
      <c r="B93" s="173" t="s">
        <v>38</v>
      </c>
      <c r="C93" s="697" t="s">
        <v>1018</v>
      </c>
      <c r="D93" s="1082"/>
      <c r="E93" s="1082">
        <f>6675+20624+1500+3370</f>
        <v>32169</v>
      </c>
      <c r="F93" s="1082"/>
      <c r="G93" s="1286">
        <f t="shared" si="2"/>
        <v>0</v>
      </c>
    </row>
    <row r="94" spans="1:9" s="104" customFormat="1" ht="12" customHeight="1" thickBot="1" x14ac:dyDescent="0.25">
      <c r="A94" s="375" t="s">
        <v>898</v>
      </c>
      <c r="B94" s="376"/>
      <c r="C94" s="698" t="s">
        <v>286</v>
      </c>
      <c r="D94" s="1086"/>
      <c r="E94" s="1092"/>
      <c r="F94" s="1092"/>
      <c r="G94" s="1291"/>
    </row>
    <row r="95" spans="1:9" s="104" customFormat="1" ht="12" customHeight="1" thickBot="1" x14ac:dyDescent="0.25">
      <c r="A95" s="214" t="s">
        <v>899</v>
      </c>
      <c r="B95" s="187"/>
      <c r="C95" s="699" t="s">
        <v>236</v>
      </c>
      <c r="D95" s="1087">
        <f>'9. sz. mell.'!D25+'10. sz. mell.'!D25</f>
        <v>144072</v>
      </c>
      <c r="E95" s="1093">
        <f>'9. sz. mell.'!E25+'10. sz. mell.'!E25</f>
        <v>145640</v>
      </c>
      <c r="F95" s="1093">
        <v>134787</v>
      </c>
      <c r="G95" s="1283">
        <f t="shared" si="2"/>
        <v>0.92548063718758578</v>
      </c>
    </row>
    <row r="96" spans="1:9" s="104" customFormat="1" ht="12" customHeight="1" thickBot="1" x14ac:dyDescent="0.25">
      <c r="A96" s="214" t="s">
        <v>900</v>
      </c>
      <c r="B96" s="24"/>
      <c r="C96" s="700" t="s">
        <v>845</v>
      </c>
      <c r="D96" s="1088">
        <f>D65+D80+D91+D94+D95</f>
        <v>307064</v>
      </c>
      <c r="E96" s="1094">
        <f>E65+E80+E91+E94+E95</f>
        <v>417234</v>
      </c>
      <c r="F96" s="1094">
        <f t="shared" ref="F96" si="4">F65+F80+F91+F94+F95</f>
        <v>269935</v>
      </c>
      <c r="G96" s="1292">
        <f t="shared" si="2"/>
        <v>0.64696309504978022</v>
      </c>
    </row>
    <row r="97" spans="1:8" s="104" customFormat="1" ht="12" customHeight="1" thickBot="1" x14ac:dyDescent="0.25">
      <c r="A97" s="214" t="s">
        <v>901</v>
      </c>
      <c r="B97" s="24"/>
      <c r="C97" s="700" t="s">
        <v>848</v>
      </c>
      <c r="D97" s="1077"/>
      <c r="E97" s="1089">
        <v>6185</v>
      </c>
      <c r="F97" s="1089">
        <v>6185</v>
      </c>
      <c r="G97" s="1278">
        <f t="shared" si="2"/>
        <v>1</v>
      </c>
    </row>
    <row r="98" spans="1:8" ht="12.75" customHeight="1" x14ac:dyDescent="0.2">
      <c r="A98" s="256"/>
      <c r="B98" s="155" t="s">
        <v>235</v>
      </c>
      <c r="C98" s="692" t="s">
        <v>847</v>
      </c>
      <c r="D98" s="1078"/>
      <c r="E98" s="1078">
        <v>6185</v>
      </c>
      <c r="F98" s="1078">
        <v>6185</v>
      </c>
      <c r="G98" s="1287">
        <f t="shared" si="2"/>
        <v>1</v>
      </c>
    </row>
    <row r="99" spans="1:8" ht="12" customHeight="1" thickBot="1" x14ac:dyDescent="0.25">
      <c r="A99" s="258"/>
      <c r="B99" s="175" t="s">
        <v>52</v>
      </c>
      <c r="C99" s="701" t="s">
        <v>846</v>
      </c>
      <c r="D99" s="1081"/>
      <c r="E99" s="1081"/>
      <c r="F99" s="1081"/>
      <c r="G99" s="1282"/>
    </row>
    <row r="100" spans="1:8" ht="13.5" thickBot="1" x14ac:dyDescent="0.25">
      <c r="A100" s="214" t="s">
        <v>902</v>
      </c>
      <c r="B100" s="243"/>
      <c r="C100" s="700" t="s">
        <v>297</v>
      </c>
      <c r="D100" s="1089"/>
      <c r="E100" s="1089"/>
      <c r="F100" s="1089"/>
      <c r="G100" s="1278"/>
    </row>
    <row r="101" spans="1:8" ht="15" customHeight="1" thickBot="1" x14ac:dyDescent="0.25">
      <c r="A101" s="214" t="s">
        <v>903</v>
      </c>
      <c r="B101" s="243"/>
      <c r="C101" s="700" t="s">
        <v>948</v>
      </c>
      <c r="D101" s="1089">
        <f>D96+D97+D100</f>
        <v>307064</v>
      </c>
      <c r="E101" s="1089">
        <f>E96+E97+E100</f>
        <v>423419</v>
      </c>
      <c r="F101" s="1089">
        <f>F96+F97+F100</f>
        <v>276120</v>
      </c>
      <c r="G101" s="1278">
        <f t="shared" si="2"/>
        <v>0.65212000406217008</v>
      </c>
      <c r="H101" s="675"/>
    </row>
    <row r="102" spans="1:8" ht="15" hidden="1" customHeight="1" thickBot="1" x14ac:dyDescent="0.25">
      <c r="A102" s="262" t="s">
        <v>208</v>
      </c>
      <c r="B102" s="263"/>
      <c r="C102" s="264"/>
      <c r="D102" s="130"/>
    </row>
    <row r="103" spans="1:8" ht="14.25" hidden="1" customHeight="1" thickBot="1" x14ac:dyDescent="0.25">
      <c r="A103" s="262" t="s">
        <v>209</v>
      </c>
      <c r="B103" s="263"/>
      <c r="C103" s="264"/>
      <c r="D103" s="130"/>
    </row>
    <row r="104" spans="1:8" hidden="1" x14ac:dyDescent="0.2"/>
    <row r="106" spans="1:8" x14ac:dyDescent="0.2">
      <c r="D106" s="579"/>
    </row>
  </sheetData>
  <sheetProtection formatCells="0"/>
  <mergeCells count="5">
    <mergeCell ref="A2:B2"/>
    <mergeCell ref="A5:B5"/>
    <mergeCell ref="A62:B62"/>
    <mergeCell ref="D2:G2"/>
    <mergeCell ref="D62:G6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6/2017. (V.26.) önkormányzati rendelethez</oddHeader>
  </headerFooter>
  <rowBreaks count="1" manualBreakCount="1">
    <brk id="61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0" customWidth="1"/>
    <col min="2" max="2" width="9.6640625" style="261" customWidth="1"/>
    <col min="3" max="3" width="72" style="261" customWidth="1"/>
    <col min="4" max="4" width="25" style="261" customWidth="1"/>
    <col min="5" max="16384" width="9.33203125" style="4"/>
  </cols>
  <sheetData>
    <row r="1" spans="1:4" s="2" customFormat="1" ht="21" customHeight="1" thickBot="1" x14ac:dyDescent="0.25">
      <c r="A1" s="220"/>
      <c r="B1" s="221"/>
      <c r="C1" s="222"/>
      <c r="D1" s="267" t="s">
        <v>851</v>
      </c>
    </row>
    <row r="2" spans="1:4" s="100" customFormat="1" ht="25.5" customHeight="1" x14ac:dyDescent="0.2">
      <c r="A2" s="1364" t="s">
        <v>204</v>
      </c>
      <c r="B2" s="1365"/>
      <c r="C2" s="374" t="s">
        <v>211</v>
      </c>
      <c r="D2" s="394" t="s">
        <v>7</v>
      </c>
    </row>
    <row r="3" spans="1:4" s="100" customFormat="1" ht="16.5" hidden="1" thickBot="1" x14ac:dyDescent="0.25">
      <c r="A3" s="223" t="s">
        <v>203</v>
      </c>
      <c r="B3" s="224"/>
      <c r="C3" s="395" t="s">
        <v>213</v>
      </c>
      <c r="D3" s="396" t="s">
        <v>237</v>
      </c>
    </row>
    <row r="4" spans="1:4" s="101" customFormat="1" ht="15.95" customHeight="1" thickBot="1" x14ac:dyDescent="0.3">
      <c r="A4" s="225"/>
      <c r="B4" s="225"/>
      <c r="C4" s="225"/>
      <c r="D4" s="226" t="s">
        <v>934</v>
      </c>
    </row>
    <row r="5" spans="1:4" ht="13.5" thickBot="1" x14ac:dyDescent="0.25">
      <c r="A5" s="1359" t="s">
        <v>205</v>
      </c>
      <c r="B5" s="1360"/>
      <c r="C5" s="227" t="s">
        <v>935</v>
      </c>
      <c r="D5" s="228" t="s">
        <v>936</v>
      </c>
    </row>
    <row r="6" spans="1:4" s="58" customFormat="1" ht="12.95" customHeight="1" thickBot="1" x14ac:dyDescent="0.25">
      <c r="A6" s="206">
        <v>1</v>
      </c>
      <c r="B6" s="207">
        <v>2</v>
      </c>
      <c r="C6" s="207">
        <v>3</v>
      </c>
      <c r="D6" s="208">
        <v>4</v>
      </c>
    </row>
    <row r="7" spans="1:4" s="58" customFormat="1" ht="15.95" customHeight="1" thickBot="1" x14ac:dyDescent="0.25">
      <c r="A7" s="229"/>
      <c r="B7" s="230"/>
      <c r="C7" s="230" t="s">
        <v>937</v>
      </c>
      <c r="D7" s="231"/>
    </row>
    <row r="8" spans="1:4" s="102" customFormat="1" ht="12" customHeight="1" thickBot="1" x14ac:dyDescent="0.25">
      <c r="A8" s="206" t="s">
        <v>895</v>
      </c>
      <c r="B8" s="232"/>
      <c r="C8" s="233" t="s">
        <v>210</v>
      </c>
      <c r="D8" s="343">
        <f>SUM(D9:D16)</f>
        <v>0</v>
      </c>
    </row>
    <row r="9" spans="1:4" s="102" customFormat="1" ht="12" customHeight="1" x14ac:dyDescent="0.2">
      <c r="A9" s="236"/>
      <c r="B9" s="235" t="s">
        <v>57</v>
      </c>
      <c r="C9" s="12" t="s">
        <v>133</v>
      </c>
      <c r="D9" s="377"/>
    </row>
    <row r="10" spans="1:4" s="102" customFormat="1" ht="12" customHeight="1" x14ac:dyDescent="0.2">
      <c r="A10" s="234"/>
      <c r="B10" s="235" t="s">
        <v>58</v>
      </c>
      <c r="C10" s="9" t="s">
        <v>134</v>
      </c>
      <c r="D10" s="341"/>
    </row>
    <row r="11" spans="1:4" s="102" customFormat="1" ht="12" customHeight="1" x14ac:dyDescent="0.2">
      <c r="A11" s="234"/>
      <c r="B11" s="235" t="s">
        <v>59</v>
      </c>
      <c r="C11" s="9" t="s">
        <v>135</v>
      </c>
      <c r="D11" s="341"/>
    </row>
    <row r="12" spans="1:4" s="102" customFormat="1" ht="12" customHeight="1" x14ac:dyDescent="0.2">
      <c r="A12" s="234"/>
      <c r="B12" s="235" t="s">
        <v>60</v>
      </c>
      <c r="C12" s="9" t="s">
        <v>136</v>
      </c>
      <c r="D12" s="341"/>
    </row>
    <row r="13" spans="1:4" s="102" customFormat="1" ht="12" customHeight="1" x14ac:dyDescent="0.2">
      <c r="A13" s="234"/>
      <c r="B13" s="235" t="s">
        <v>91</v>
      </c>
      <c r="C13" s="8" t="s">
        <v>137</v>
      </c>
      <c r="D13" s="341"/>
    </row>
    <row r="14" spans="1:4" s="102" customFormat="1" ht="12" customHeight="1" x14ac:dyDescent="0.2">
      <c r="A14" s="237"/>
      <c r="B14" s="235" t="s">
        <v>61</v>
      </c>
      <c r="C14" s="9" t="s">
        <v>138</v>
      </c>
      <c r="D14" s="378"/>
    </row>
    <row r="15" spans="1:4" s="103" customFormat="1" ht="12" customHeight="1" x14ac:dyDescent="0.2">
      <c r="A15" s="234"/>
      <c r="B15" s="235" t="s">
        <v>62</v>
      </c>
      <c r="C15" s="9" t="s">
        <v>855</v>
      </c>
      <c r="D15" s="341"/>
    </row>
    <row r="16" spans="1:4" s="103" customFormat="1" ht="12" customHeight="1" thickBot="1" x14ac:dyDescent="0.25">
      <c r="A16" s="238"/>
      <c r="B16" s="239" t="s">
        <v>72</v>
      </c>
      <c r="C16" s="8" t="s">
        <v>197</v>
      </c>
      <c r="D16" s="342"/>
    </row>
    <row r="17" spans="1:4" s="102" customFormat="1" ht="12" customHeight="1" thickBot="1" x14ac:dyDescent="0.25">
      <c r="A17" s="206" t="s">
        <v>896</v>
      </c>
      <c r="B17" s="232"/>
      <c r="C17" s="233" t="s">
        <v>856</v>
      </c>
      <c r="D17" s="343">
        <f>SUM(D18:D21)</f>
        <v>0</v>
      </c>
    </row>
    <row r="18" spans="1:4" s="103" customFormat="1" ht="12" customHeight="1" x14ac:dyDescent="0.2">
      <c r="A18" s="234"/>
      <c r="B18" s="235" t="s">
        <v>63</v>
      </c>
      <c r="C18" s="11" t="s">
        <v>852</v>
      </c>
      <c r="D18" s="341"/>
    </row>
    <row r="19" spans="1:4" s="103" customFormat="1" ht="12" customHeight="1" x14ac:dyDescent="0.2">
      <c r="A19" s="234"/>
      <c r="B19" s="235" t="s">
        <v>64</v>
      </c>
      <c r="C19" s="9" t="s">
        <v>853</v>
      </c>
      <c r="D19" s="341"/>
    </row>
    <row r="20" spans="1:4" s="103" customFormat="1" ht="12" customHeight="1" x14ac:dyDescent="0.2">
      <c r="A20" s="234"/>
      <c r="B20" s="235" t="s">
        <v>65</v>
      </c>
      <c r="C20" s="9" t="s">
        <v>854</v>
      </c>
      <c r="D20" s="341"/>
    </row>
    <row r="21" spans="1:4" s="103" customFormat="1" ht="12" customHeight="1" thickBot="1" x14ac:dyDescent="0.25">
      <c r="A21" s="234"/>
      <c r="B21" s="235" t="s">
        <v>66</v>
      </c>
      <c r="C21" s="9" t="s">
        <v>853</v>
      </c>
      <c r="D21" s="341"/>
    </row>
    <row r="22" spans="1:4" s="103" customFormat="1" ht="12" customHeight="1" thickBot="1" x14ac:dyDescent="0.25">
      <c r="A22" s="214" t="s">
        <v>897</v>
      </c>
      <c r="B22" s="132"/>
      <c r="C22" s="132" t="s">
        <v>857</v>
      </c>
      <c r="D22" s="343">
        <f>+D23+D24</f>
        <v>0</v>
      </c>
    </row>
    <row r="23" spans="1:4" s="103" customFormat="1" ht="12" customHeight="1" x14ac:dyDescent="0.2">
      <c r="A23" s="372"/>
      <c r="B23" s="393" t="s">
        <v>37</v>
      </c>
      <c r="C23" s="147" t="s">
        <v>248</v>
      </c>
      <c r="D23" s="399"/>
    </row>
    <row r="24" spans="1:4" s="103" customFormat="1" ht="12" customHeight="1" thickBot="1" x14ac:dyDescent="0.25">
      <c r="A24" s="391"/>
      <c r="B24" s="392" t="s">
        <v>38</v>
      </c>
      <c r="C24" s="148" t="s">
        <v>252</v>
      </c>
      <c r="D24" s="400"/>
    </row>
    <row r="25" spans="1:4" s="103" customFormat="1" ht="12" customHeight="1" thickBot="1" x14ac:dyDescent="0.25">
      <c r="A25" s="214" t="s">
        <v>898</v>
      </c>
      <c r="B25" s="132"/>
      <c r="C25" s="132" t="s">
        <v>238</v>
      </c>
      <c r="D25" s="360"/>
    </row>
    <row r="26" spans="1:4" s="102" customFormat="1" ht="12" customHeight="1" thickBot="1" x14ac:dyDescent="0.25">
      <c r="A26" s="214" t="s">
        <v>899</v>
      </c>
      <c r="B26" s="232"/>
      <c r="C26" s="132" t="s">
        <v>858</v>
      </c>
      <c r="D26" s="360"/>
    </row>
    <row r="27" spans="1:4" s="102" customFormat="1" ht="12" customHeight="1" thickBot="1" x14ac:dyDescent="0.25">
      <c r="A27" s="206" t="s">
        <v>900</v>
      </c>
      <c r="B27" s="174"/>
      <c r="C27" s="132" t="s">
        <v>863</v>
      </c>
      <c r="D27" s="380">
        <f>+D8+D17+D22+D25+D26</f>
        <v>0</v>
      </c>
    </row>
    <row r="28" spans="1:4" s="102" customFormat="1" ht="12" customHeight="1" thickBot="1" x14ac:dyDescent="0.25">
      <c r="A28" s="388" t="s">
        <v>901</v>
      </c>
      <c r="B28" s="397"/>
      <c r="C28" s="390" t="s">
        <v>859</v>
      </c>
      <c r="D28" s="401">
        <f>+D29+D30</f>
        <v>0</v>
      </c>
    </row>
    <row r="29" spans="1:4" s="102" customFormat="1" ht="12" customHeight="1" x14ac:dyDescent="0.2">
      <c r="A29" s="236"/>
      <c r="B29" s="172" t="s">
        <v>51</v>
      </c>
      <c r="C29" s="147" t="s">
        <v>355</v>
      </c>
      <c r="D29" s="399"/>
    </row>
    <row r="30" spans="1:4" s="103" customFormat="1" ht="12" customHeight="1" thickBot="1" x14ac:dyDescent="0.25">
      <c r="A30" s="398"/>
      <c r="B30" s="173" t="s">
        <v>52</v>
      </c>
      <c r="C30" s="389" t="s">
        <v>860</v>
      </c>
      <c r="D30" s="96"/>
    </row>
    <row r="31" spans="1:4" s="103" customFormat="1" ht="12" customHeight="1" thickBot="1" x14ac:dyDescent="0.25">
      <c r="A31" s="246" t="s">
        <v>902</v>
      </c>
      <c r="B31" s="386"/>
      <c r="C31" s="387" t="s">
        <v>861</v>
      </c>
      <c r="D31" s="379"/>
    </row>
    <row r="32" spans="1:4" s="103" customFormat="1" ht="15" customHeight="1" thickBot="1" x14ac:dyDescent="0.25">
      <c r="A32" s="246" t="s">
        <v>903</v>
      </c>
      <c r="B32" s="247"/>
      <c r="C32" s="248" t="s">
        <v>862</v>
      </c>
      <c r="D32" s="383">
        <f>+D27+D28+D31</f>
        <v>0</v>
      </c>
    </row>
    <row r="33" spans="1:4" s="103" customFormat="1" ht="15" customHeight="1" x14ac:dyDescent="0.2">
      <c r="A33" s="249"/>
      <c r="B33" s="249"/>
      <c r="C33" s="250"/>
      <c r="D33" s="381"/>
    </row>
    <row r="34" spans="1:4" ht="13.5" thickBot="1" x14ac:dyDescent="0.25">
      <c r="A34" s="251"/>
      <c r="B34" s="252"/>
      <c r="C34" s="252"/>
      <c r="D34" s="382"/>
    </row>
    <row r="35" spans="1:4" s="58" customFormat="1" ht="16.5" customHeight="1" thickBot="1" x14ac:dyDescent="0.25">
      <c r="A35" s="253"/>
      <c r="B35" s="254"/>
      <c r="C35" s="255" t="s">
        <v>1</v>
      </c>
      <c r="D35" s="383"/>
    </row>
    <row r="36" spans="1:4" s="104" customFormat="1" ht="12" customHeight="1" thickBot="1" x14ac:dyDescent="0.25">
      <c r="A36" s="214" t="s">
        <v>895</v>
      </c>
      <c r="B36" s="24"/>
      <c r="C36" s="132" t="s">
        <v>850</v>
      </c>
      <c r="D36" s="343">
        <f>SUM(D37:D41)</f>
        <v>0</v>
      </c>
    </row>
    <row r="37" spans="1:4" ht="12" customHeight="1" x14ac:dyDescent="0.2">
      <c r="A37" s="256"/>
      <c r="B37" s="171" t="s">
        <v>57</v>
      </c>
      <c r="C37" s="11" t="s">
        <v>926</v>
      </c>
      <c r="D37" s="89"/>
    </row>
    <row r="38" spans="1:4" ht="12" customHeight="1" x14ac:dyDescent="0.2">
      <c r="A38" s="257"/>
      <c r="B38" s="155" t="s">
        <v>58</v>
      </c>
      <c r="C38" s="9" t="s">
        <v>164</v>
      </c>
      <c r="D38" s="92"/>
    </row>
    <row r="39" spans="1:4" ht="12" customHeight="1" x14ac:dyDescent="0.2">
      <c r="A39" s="257"/>
      <c r="B39" s="155" t="s">
        <v>59</v>
      </c>
      <c r="C39" s="9" t="s">
        <v>88</v>
      </c>
      <c r="D39" s="92"/>
    </row>
    <row r="40" spans="1:4" ht="12" customHeight="1" x14ac:dyDescent="0.2">
      <c r="A40" s="257"/>
      <c r="B40" s="155" t="s">
        <v>60</v>
      </c>
      <c r="C40" s="9" t="s">
        <v>165</v>
      </c>
      <c r="D40" s="92"/>
    </row>
    <row r="41" spans="1:4" ht="12" customHeight="1" thickBot="1" x14ac:dyDescent="0.25">
      <c r="A41" s="257"/>
      <c r="B41" s="155" t="s">
        <v>71</v>
      </c>
      <c r="C41" s="9" t="s">
        <v>166</v>
      </c>
      <c r="D41" s="92"/>
    </row>
    <row r="42" spans="1:4" ht="12" customHeight="1" thickBot="1" x14ac:dyDescent="0.25">
      <c r="A42" s="214" t="s">
        <v>896</v>
      </c>
      <c r="B42" s="24"/>
      <c r="C42" s="132" t="s">
        <v>867</v>
      </c>
      <c r="D42" s="343">
        <f>SUM(D43:D46)</f>
        <v>0</v>
      </c>
    </row>
    <row r="43" spans="1:4" s="104" customFormat="1" ht="12" customHeight="1" x14ac:dyDescent="0.2">
      <c r="A43" s="256"/>
      <c r="B43" s="171" t="s">
        <v>63</v>
      </c>
      <c r="C43" s="11" t="s">
        <v>280</v>
      </c>
      <c r="D43" s="89"/>
    </row>
    <row r="44" spans="1:4" ht="12" customHeight="1" x14ac:dyDescent="0.2">
      <c r="A44" s="257"/>
      <c r="B44" s="155" t="s">
        <v>64</v>
      </c>
      <c r="C44" s="9" t="s">
        <v>168</v>
      </c>
      <c r="D44" s="92"/>
    </row>
    <row r="45" spans="1:4" ht="12" customHeight="1" x14ac:dyDescent="0.2">
      <c r="A45" s="257"/>
      <c r="B45" s="155" t="s">
        <v>67</v>
      </c>
      <c r="C45" s="9" t="s">
        <v>2</v>
      </c>
      <c r="D45" s="92"/>
    </row>
    <row r="46" spans="1:4" ht="12" customHeight="1" thickBot="1" x14ac:dyDescent="0.25">
      <c r="A46" s="257"/>
      <c r="B46" s="155" t="s">
        <v>78</v>
      </c>
      <c r="C46" s="9" t="s">
        <v>864</v>
      </c>
      <c r="D46" s="92"/>
    </row>
    <row r="47" spans="1:4" ht="12" customHeight="1" thickBot="1" x14ac:dyDescent="0.25">
      <c r="A47" s="214" t="s">
        <v>897</v>
      </c>
      <c r="B47" s="24"/>
      <c r="C47" s="24" t="s">
        <v>865</v>
      </c>
      <c r="D47" s="360"/>
    </row>
    <row r="48" spans="1:4" s="103" customFormat="1" ht="12" customHeight="1" thickBot="1" x14ac:dyDescent="0.25">
      <c r="A48" s="246" t="s">
        <v>898</v>
      </c>
      <c r="B48" s="386"/>
      <c r="C48" s="387" t="s">
        <v>868</v>
      </c>
      <c r="D48" s="379"/>
    </row>
    <row r="49" spans="1:4" ht="15" customHeight="1" thickBot="1" x14ac:dyDescent="0.25">
      <c r="A49" s="214" t="s">
        <v>899</v>
      </c>
      <c r="B49" s="243"/>
      <c r="C49" s="259" t="s">
        <v>866</v>
      </c>
      <c r="D49" s="384">
        <f>+D36+D42+D47+D48</f>
        <v>0</v>
      </c>
    </row>
    <row r="50" spans="1:4" ht="13.5" thickBot="1" x14ac:dyDescent="0.25">
      <c r="D50" s="385"/>
    </row>
    <row r="51" spans="1:4" ht="15" customHeight="1" thickBot="1" x14ac:dyDescent="0.25">
      <c r="A51" s="262" t="s">
        <v>208</v>
      </c>
      <c r="B51" s="263"/>
      <c r="C51" s="264"/>
      <c r="D51" s="130"/>
    </row>
    <row r="52" spans="1:4" ht="14.25" customHeight="1" thickBot="1" x14ac:dyDescent="0.25">
      <c r="A52" s="262" t="s">
        <v>209</v>
      </c>
      <c r="B52" s="263"/>
      <c r="C52" s="264"/>
      <c r="D52" s="130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0"/>
      <c r="B1" s="221"/>
      <c r="C1" s="268"/>
      <c r="D1" s="267" t="s">
        <v>403</v>
      </c>
    </row>
    <row r="2" spans="1:4" s="100" customFormat="1" ht="25.5" customHeight="1" x14ac:dyDescent="0.2">
      <c r="A2" s="1364" t="s">
        <v>204</v>
      </c>
      <c r="B2" s="1365"/>
      <c r="C2" s="265" t="s">
        <v>211</v>
      </c>
      <c r="D2" s="269" t="s">
        <v>7</v>
      </c>
    </row>
    <row r="3" spans="1:4" s="100" customFormat="1" ht="16.5" thickBot="1" x14ac:dyDescent="0.25">
      <c r="A3" s="223" t="s">
        <v>203</v>
      </c>
      <c r="B3" s="224"/>
      <c r="C3" s="266" t="s">
        <v>5</v>
      </c>
      <c r="D3" s="270" t="s">
        <v>931</v>
      </c>
    </row>
    <row r="4" spans="1:4" s="101" customFormat="1" ht="15.95" customHeight="1" thickBot="1" x14ac:dyDescent="0.3">
      <c r="A4" s="225"/>
      <c r="B4" s="225"/>
      <c r="C4" s="225"/>
      <c r="D4" s="226" t="s">
        <v>934</v>
      </c>
    </row>
    <row r="5" spans="1:4" ht="13.5" thickBot="1" x14ac:dyDescent="0.25">
      <c r="A5" s="1359" t="s">
        <v>205</v>
      </c>
      <c r="B5" s="1360"/>
      <c r="C5" s="227" t="s">
        <v>935</v>
      </c>
      <c r="D5" s="228" t="s">
        <v>936</v>
      </c>
    </row>
    <row r="6" spans="1:4" s="58" customFormat="1" ht="12.95" customHeight="1" thickBot="1" x14ac:dyDescent="0.25">
      <c r="A6" s="206">
        <v>1</v>
      </c>
      <c r="B6" s="207">
        <v>2</v>
      </c>
      <c r="C6" s="207">
        <v>3</v>
      </c>
      <c r="D6" s="208">
        <v>4</v>
      </c>
    </row>
    <row r="7" spans="1:4" s="58" customFormat="1" ht="15.95" customHeight="1" thickBot="1" x14ac:dyDescent="0.25">
      <c r="A7" s="229"/>
      <c r="B7" s="230"/>
      <c r="C7" s="230" t="s">
        <v>937</v>
      </c>
      <c r="D7" s="231"/>
    </row>
    <row r="8" spans="1:4" s="102" customFormat="1" ht="12" customHeight="1" thickBot="1" x14ac:dyDescent="0.25">
      <c r="A8" s="206" t="s">
        <v>895</v>
      </c>
      <c r="B8" s="232"/>
      <c r="C8" s="233" t="s">
        <v>210</v>
      </c>
      <c r="D8" s="343">
        <f>SUM(D9:D16)</f>
        <v>0</v>
      </c>
    </row>
    <row r="9" spans="1:4" s="102" customFormat="1" ht="12" customHeight="1" x14ac:dyDescent="0.2">
      <c r="A9" s="236"/>
      <c r="B9" s="235" t="s">
        <v>57</v>
      </c>
      <c r="C9" s="12" t="s">
        <v>133</v>
      </c>
      <c r="D9" s="377"/>
    </row>
    <row r="10" spans="1:4" s="102" customFormat="1" ht="12" customHeight="1" x14ac:dyDescent="0.2">
      <c r="A10" s="234"/>
      <c r="B10" s="235" t="s">
        <v>58</v>
      </c>
      <c r="C10" s="9" t="s">
        <v>134</v>
      </c>
      <c r="D10" s="341"/>
    </row>
    <row r="11" spans="1:4" s="102" customFormat="1" ht="12" customHeight="1" x14ac:dyDescent="0.2">
      <c r="A11" s="234"/>
      <c r="B11" s="235" t="s">
        <v>59</v>
      </c>
      <c r="C11" s="9" t="s">
        <v>135</v>
      </c>
      <c r="D11" s="341"/>
    </row>
    <row r="12" spans="1:4" s="102" customFormat="1" ht="12" customHeight="1" x14ac:dyDescent="0.2">
      <c r="A12" s="234"/>
      <c r="B12" s="235" t="s">
        <v>60</v>
      </c>
      <c r="C12" s="9" t="s">
        <v>136</v>
      </c>
      <c r="D12" s="341"/>
    </row>
    <row r="13" spans="1:4" s="102" customFormat="1" ht="12" customHeight="1" x14ac:dyDescent="0.2">
      <c r="A13" s="234"/>
      <c r="B13" s="235" t="s">
        <v>91</v>
      </c>
      <c r="C13" s="8" t="s">
        <v>137</v>
      </c>
      <c r="D13" s="341"/>
    </row>
    <row r="14" spans="1:4" s="102" customFormat="1" ht="12" customHeight="1" x14ac:dyDescent="0.2">
      <c r="A14" s="237"/>
      <c r="B14" s="235" t="s">
        <v>61</v>
      </c>
      <c r="C14" s="9" t="s">
        <v>138</v>
      </c>
      <c r="D14" s="378"/>
    </row>
    <row r="15" spans="1:4" s="103" customFormat="1" ht="12" customHeight="1" x14ac:dyDescent="0.2">
      <c r="A15" s="234"/>
      <c r="B15" s="235" t="s">
        <v>62</v>
      </c>
      <c r="C15" s="9" t="s">
        <v>855</v>
      </c>
      <c r="D15" s="341"/>
    </row>
    <row r="16" spans="1:4" s="103" customFormat="1" ht="12" customHeight="1" thickBot="1" x14ac:dyDescent="0.25">
      <c r="A16" s="238"/>
      <c r="B16" s="239" t="s">
        <v>72</v>
      </c>
      <c r="C16" s="8" t="s">
        <v>197</v>
      </c>
      <c r="D16" s="342"/>
    </row>
    <row r="17" spans="1:4" s="102" customFormat="1" ht="12" customHeight="1" thickBot="1" x14ac:dyDescent="0.25">
      <c r="A17" s="206" t="s">
        <v>896</v>
      </c>
      <c r="B17" s="232"/>
      <c r="C17" s="233" t="s">
        <v>856</v>
      </c>
      <c r="D17" s="343">
        <f>SUM(D18:D21)</f>
        <v>0</v>
      </c>
    </row>
    <row r="18" spans="1:4" s="103" customFormat="1" ht="12" customHeight="1" x14ac:dyDescent="0.2">
      <c r="A18" s="234"/>
      <c r="B18" s="235" t="s">
        <v>63</v>
      </c>
      <c r="C18" s="11" t="s">
        <v>852</v>
      </c>
      <c r="D18" s="341"/>
    </row>
    <row r="19" spans="1:4" s="103" customFormat="1" ht="12" customHeight="1" x14ac:dyDescent="0.2">
      <c r="A19" s="234"/>
      <c r="B19" s="235" t="s">
        <v>64</v>
      </c>
      <c r="C19" s="9" t="s">
        <v>853</v>
      </c>
      <c r="D19" s="341"/>
    </row>
    <row r="20" spans="1:4" s="103" customFormat="1" ht="12" customHeight="1" x14ac:dyDescent="0.2">
      <c r="A20" s="234"/>
      <c r="B20" s="235" t="s">
        <v>65</v>
      </c>
      <c r="C20" s="9" t="s">
        <v>854</v>
      </c>
      <c r="D20" s="341"/>
    </row>
    <row r="21" spans="1:4" s="103" customFormat="1" ht="12" customHeight="1" thickBot="1" x14ac:dyDescent="0.25">
      <c r="A21" s="234"/>
      <c r="B21" s="235" t="s">
        <v>66</v>
      </c>
      <c r="C21" s="9" t="s">
        <v>853</v>
      </c>
      <c r="D21" s="341"/>
    </row>
    <row r="22" spans="1:4" s="103" customFormat="1" ht="12" customHeight="1" thickBot="1" x14ac:dyDescent="0.25">
      <c r="A22" s="214" t="s">
        <v>897</v>
      </c>
      <c r="B22" s="132"/>
      <c r="C22" s="132" t="s">
        <v>857</v>
      </c>
      <c r="D22" s="343">
        <f>+D23+D24</f>
        <v>0</v>
      </c>
    </row>
    <row r="23" spans="1:4" s="102" customFormat="1" ht="12" customHeight="1" x14ac:dyDescent="0.2">
      <c r="A23" s="372"/>
      <c r="B23" s="393" t="s">
        <v>37</v>
      </c>
      <c r="C23" s="147" t="s">
        <v>248</v>
      </c>
      <c r="D23" s="399"/>
    </row>
    <row r="24" spans="1:4" s="102" customFormat="1" ht="12" customHeight="1" thickBot="1" x14ac:dyDescent="0.25">
      <c r="A24" s="391"/>
      <c r="B24" s="392" t="s">
        <v>38</v>
      </c>
      <c r="C24" s="148" t="s">
        <v>252</v>
      </c>
      <c r="D24" s="400"/>
    </row>
    <row r="25" spans="1:4" s="102" customFormat="1" ht="12" customHeight="1" thickBot="1" x14ac:dyDescent="0.25">
      <c r="A25" s="214" t="s">
        <v>898</v>
      </c>
      <c r="B25" s="232"/>
      <c r="C25" s="132" t="s">
        <v>874</v>
      </c>
      <c r="D25" s="360"/>
    </row>
    <row r="26" spans="1:4" s="103" customFormat="1" ht="12" customHeight="1" thickBot="1" x14ac:dyDescent="0.25">
      <c r="A26" s="206" t="s">
        <v>899</v>
      </c>
      <c r="B26" s="174"/>
      <c r="C26" s="132" t="s">
        <v>870</v>
      </c>
      <c r="D26" s="380"/>
    </row>
    <row r="27" spans="1:4" s="103" customFormat="1" ht="15" customHeight="1" thickBot="1" x14ac:dyDescent="0.25">
      <c r="A27" s="388" t="s">
        <v>900</v>
      </c>
      <c r="B27" s="397"/>
      <c r="C27" s="390" t="s">
        <v>872</v>
      </c>
      <c r="D27" s="401">
        <f>+D28+D29</f>
        <v>0</v>
      </c>
    </row>
    <row r="28" spans="1:4" s="103" customFormat="1" ht="15" customHeight="1" x14ac:dyDescent="0.2">
      <c r="A28" s="236"/>
      <c r="B28" s="172" t="s">
        <v>44</v>
      </c>
      <c r="C28" s="147" t="s">
        <v>355</v>
      </c>
      <c r="D28" s="399"/>
    </row>
    <row r="29" spans="1:4" ht="15.75" thickBot="1" x14ac:dyDescent="0.25">
      <c r="A29" s="398"/>
      <c r="B29" s="173" t="s">
        <v>45</v>
      </c>
      <c r="C29" s="389" t="s">
        <v>860</v>
      </c>
      <c r="D29" s="96"/>
    </row>
    <row r="30" spans="1:4" s="58" customFormat="1" ht="16.5" customHeight="1" thickBot="1" x14ac:dyDescent="0.25">
      <c r="A30" s="246" t="s">
        <v>901</v>
      </c>
      <c r="B30" s="386"/>
      <c r="C30" s="387" t="s">
        <v>873</v>
      </c>
      <c r="D30" s="379"/>
    </row>
    <row r="31" spans="1:4" s="104" customFormat="1" ht="12" customHeight="1" thickBot="1" x14ac:dyDescent="0.25">
      <c r="A31" s="246" t="s">
        <v>902</v>
      </c>
      <c r="B31" s="247"/>
      <c r="C31" s="248" t="s">
        <v>871</v>
      </c>
      <c r="D31" s="383">
        <f>+D26+D27+D30</f>
        <v>0</v>
      </c>
    </row>
    <row r="32" spans="1:4" ht="12" customHeight="1" x14ac:dyDescent="0.2">
      <c r="A32" s="249"/>
      <c r="B32" s="249"/>
      <c r="C32" s="250"/>
      <c r="D32" s="381"/>
    </row>
    <row r="33" spans="1:4" ht="12" customHeight="1" thickBot="1" x14ac:dyDescent="0.25">
      <c r="A33" s="251"/>
      <c r="B33" s="252"/>
      <c r="C33" s="252"/>
      <c r="D33" s="382"/>
    </row>
    <row r="34" spans="1:4" ht="12" customHeight="1" thickBot="1" x14ac:dyDescent="0.25">
      <c r="A34" s="253"/>
      <c r="B34" s="254"/>
      <c r="C34" s="255" t="s">
        <v>1</v>
      </c>
      <c r="D34" s="383"/>
    </row>
    <row r="35" spans="1:4" ht="12" customHeight="1" thickBot="1" x14ac:dyDescent="0.25">
      <c r="A35" s="214" t="s">
        <v>895</v>
      </c>
      <c r="B35" s="24"/>
      <c r="C35" s="132" t="s">
        <v>850</v>
      </c>
      <c r="D35" s="343">
        <f>SUM(D36:D40)</f>
        <v>0</v>
      </c>
    </row>
    <row r="36" spans="1:4" ht="12" customHeight="1" x14ac:dyDescent="0.2">
      <c r="A36" s="256"/>
      <c r="B36" s="171" t="s">
        <v>57</v>
      </c>
      <c r="C36" s="11" t="s">
        <v>926</v>
      </c>
      <c r="D36" s="89"/>
    </row>
    <row r="37" spans="1:4" ht="12" customHeight="1" x14ac:dyDescent="0.2">
      <c r="A37" s="257"/>
      <c r="B37" s="155" t="s">
        <v>58</v>
      </c>
      <c r="C37" s="9" t="s">
        <v>164</v>
      </c>
      <c r="D37" s="92"/>
    </row>
    <row r="38" spans="1:4" s="104" customFormat="1" ht="12" customHeight="1" x14ac:dyDescent="0.2">
      <c r="A38" s="257"/>
      <c r="B38" s="155" t="s">
        <v>59</v>
      </c>
      <c r="C38" s="9" t="s">
        <v>88</v>
      </c>
      <c r="D38" s="92"/>
    </row>
    <row r="39" spans="1:4" ht="12" customHeight="1" x14ac:dyDescent="0.2">
      <c r="A39" s="257"/>
      <c r="B39" s="155" t="s">
        <v>60</v>
      </c>
      <c r="C39" s="9" t="s">
        <v>165</v>
      </c>
      <c r="D39" s="92"/>
    </row>
    <row r="40" spans="1:4" ht="12" customHeight="1" thickBot="1" x14ac:dyDescent="0.25">
      <c r="A40" s="257"/>
      <c r="B40" s="155" t="s">
        <v>71</v>
      </c>
      <c r="C40" s="9" t="s">
        <v>166</v>
      </c>
      <c r="D40" s="92"/>
    </row>
    <row r="41" spans="1:4" ht="12" customHeight="1" thickBot="1" x14ac:dyDescent="0.25">
      <c r="A41" s="214" t="s">
        <v>896</v>
      </c>
      <c r="B41" s="24"/>
      <c r="C41" s="132" t="s">
        <v>867</v>
      </c>
      <c r="D41" s="343">
        <f>SUM(D42:D45)</f>
        <v>0</v>
      </c>
    </row>
    <row r="42" spans="1:4" ht="12" customHeight="1" x14ac:dyDescent="0.2">
      <c r="A42" s="256"/>
      <c r="B42" s="171" t="s">
        <v>63</v>
      </c>
      <c r="C42" s="11" t="s">
        <v>280</v>
      </c>
      <c r="D42" s="89"/>
    </row>
    <row r="43" spans="1:4" ht="15" customHeight="1" x14ac:dyDescent="0.2">
      <c r="A43" s="257"/>
      <c r="B43" s="155" t="s">
        <v>64</v>
      </c>
      <c r="C43" s="9" t="s">
        <v>168</v>
      </c>
      <c r="D43" s="92"/>
    </row>
    <row r="44" spans="1:4" x14ac:dyDescent="0.2">
      <c r="A44" s="257"/>
      <c r="B44" s="155" t="s">
        <v>67</v>
      </c>
      <c r="C44" s="9" t="s">
        <v>2</v>
      </c>
      <c r="D44" s="92"/>
    </row>
    <row r="45" spans="1:4" ht="15" customHeight="1" thickBot="1" x14ac:dyDescent="0.25">
      <c r="A45" s="257"/>
      <c r="B45" s="155" t="s">
        <v>78</v>
      </c>
      <c r="C45" s="9" t="s">
        <v>864</v>
      </c>
      <c r="D45" s="92"/>
    </row>
    <row r="46" spans="1:4" ht="14.25" customHeight="1" thickBot="1" x14ac:dyDescent="0.25">
      <c r="A46" s="214" t="s">
        <v>897</v>
      </c>
      <c r="B46" s="24"/>
      <c r="C46" s="24" t="s">
        <v>865</v>
      </c>
      <c r="D46" s="360"/>
    </row>
    <row r="47" spans="1:4" ht="13.5" thickBot="1" x14ac:dyDescent="0.25">
      <c r="A47" s="246" t="s">
        <v>898</v>
      </c>
      <c r="B47" s="386"/>
      <c r="C47" s="387" t="s">
        <v>868</v>
      </c>
      <c r="D47" s="379"/>
    </row>
    <row r="48" spans="1:4" ht="13.5" thickBot="1" x14ac:dyDescent="0.25">
      <c r="A48" s="214" t="s">
        <v>899</v>
      </c>
      <c r="B48" s="243"/>
      <c r="C48" s="259" t="s">
        <v>866</v>
      </c>
      <c r="D48" s="384">
        <f>+D35+D41+D46+D47</f>
        <v>0</v>
      </c>
    </row>
    <row r="49" spans="1:4" ht="13.5" thickBot="1" x14ac:dyDescent="0.25">
      <c r="A49" s="260"/>
      <c r="B49" s="261"/>
      <c r="C49" s="261"/>
      <c r="D49" s="385"/>
    </row>
    <row r="50" spans="1:4" ht="13.5" thickBot="1" x14ac:dyDescent="0.25">
      <c r="A50" s="262" t="s">
        <v>208</v>
      </c>
      <c r="B50" s="263"/>
      <c r="C50" s="264"/>
      <c r="D50" s="130"/>
    </row>
    <row r="51" spans="1:4" ht="13.5" thickBot="1" x14ac:dyDescent="0.25">
      <c r="A51" s="262" t="s">
        <v>209</v>
      </c>
      <c r="B51" s="263"/>
      <c r="C51" s="264"/>
      <c r="D51" s="13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0"/>
      <c r="B1" s="221"/>
      <c r="C1" s="268"/>
      <c r="D1" s="267" t="s">
        <v>402</v>
      </c>
    </row>
    <row r="2" spans="1:4" s="100" customFormat="1" ht="25.5" customHeight="1" x14ac:dyDescent="0.2">
      <c r="A2" s="1364" t="s">
        <v>204</v>
      </c>
      <c r="B2" s="1365"/>
      <c r="C2" s="265" t="s">
        <v>211</v>
      </c>
      <c r="D2" s="269" t="s">
        <v>7</v>
      </c>
    </row>
    <row r="3" spans="1:4" s="100" customFormat="1" ht="16.5" thickBot="1" x14ac:dyDescent="0.25">
      <c r="A3" s="223" t="s">
        <v>203</v>
      </c>
      <c r="B3" s="224"/>
      <c r="C3" s="266" t="s">
        <v>6</v>
      </c>
      <c r="D3" s="270" t="s">
        <v>7</v>
      </c>
    </row>
    <row r="4" spans="1:4" s="101" customFormat="1" ht="15.95" customHeight="1" thickBot="1" x14ac:dyDescent="0.3">
      <c r="A4" s="225"/>
      <c r="B4" s="225"/>
      <c r="C4" s="225"/>
      <c r="D4" s="226" t="s">
        <v>934</v>
      </c>
    </row>
    <row r="5" spans="1:4" ht="13.5" thickBot="1" x14ac:dyDescent="0.25">
      <c r="A5" s="1359" t="s">
        <v>205</v>
      </c>
      <c r="B5" s="1360"/>
      <c r="C5" s="227" t="s">
        <v>935</v>
      </c>
      <c r="D5" s="228" t="s">
        <v>936</v>
      </c>
    </row>
    <row r="6" spans="1:4" s="58" customFormat="1" ht="12.95" customHeight="1" thickBot="1" x14ac:dyDescent="0.25">
      <c r="A6" s="206">
        <v>1</v>
      </c>
      <c r="B6" s="207">
        <v>2</v>
      </c>
      <c r="C6" s="207">
        <v>3</v>
      </c>
      <c r="D6" s="208">
        <v>4</v>
      </c>
    </row>
    <row r="7" spans="1:4" s="58" customFormat="1" ht="15.95" customHeight="1" thickBot="1" x14ac:dyDescent="0.25">
      <c r="A7" s="229"/>
      <c r="B7" s="230"/>
      <c r="C7" s="230" t="s">
        <v>937</v>
      </c>
      <c r="D7" s="231"/>
    </row>
    <row r="8" spans="1:4" s="102" customFormat="1" ht="12" customHeight="1" thickBot="1" x14ac:dyDescent="0.25">
      <c r="A8" s="206" t="s">
        <v>895</v>
      </c>
      <c r="B8" s="232"/>
      <c r="C8" s="233" t="s">
        <v>210</v>
      </c>
      <c r="D8" s="343">
        <f>SUM(D9:D16)</f>
        <v>0</v>
      </c>
    </row>
    <row r="9" spans="1:4" s="102" customFormat="1" ht="12" customHeight="1" x14ac:dyDescent="0.2">
      <c r="A9" s="236"/>
      <c r="B9" s="235" t="s">
        <v>57</v>
      </c>
      <c r="C9" s="12" t="s">
        <v>133</v>
      </c>
      <c r="D9" s="377"/>
    </row>
    <row r="10" spans="1:4" s="102" customFormat="1" ht="12" customHeight="1" x14ac:dyDescent="0.2">
      <c r="A10" s="234"/>
      <c r="B10" s="235" t="s">
        <v>58</v>
      </c>
      <c r="C10" s="9" t="s">
        <v>134</v>
      </c>
      <c r="D10" s="341"/>
    </row>
    <row r="11" spans="1:4" s="102" customFormat="1" ht="12" customHeight="1" x14ac:dyDescent="0.2">
      <c r="A11" s="234"/>
      <c r="B11" s="235" t="s">
        <v>59</v>
      </c>
      <c r="C11" s="9" t="s">
        <v>135</v>
      </c>
      <c r="D11" s="341"/>
    </row>
    <row r="12" spans="1:4" s="102" customFormat="1" ht="12" customHeight="1" x14ac:dyDescent="0.2">
      <c r="A12" s="234"/>
      <c r="B12" s="235" t="s">
        <v>60</v>
      </c>
      <c r="C12" s="9" t="s">
        <v>136</v>
      </c>
      <c r="D12" s="341"/>
    </row>
    <row r="13" spans="1:4" s="102" customFormat="1" ht="12" customHeight="1" x14ac:dyDescent="0.2">
      <c r="A13" s="234"/>
      <c r="B13" s="235" t="s">
        <v>91</v>
      </c>
      <c r="C13" s="8" t="s">
        <v>137</v>
      </c>
      <c r="D13" s="341"/>
    </row>
    <row r="14" spans="1:4" s="102" customFormat="1" ht="12" customHeight="1" x14ac:dyDescent="0.2">
      <c r="A14" s="237"/>
      <c r="B14" s="235" t="s">
        <v>61</v>
      </c>
      <c r="C14" s="9" t="s">
        <v>138</v>
      </c>
      <c r="D14" s="378"/>
    </row>
    <row r="15" spans="1:4" s="103" customFormat="1" ht="12" customHeight="1" x14ac:dyDescent="0.2">
      <c r="A15" s="234"/>
      <c r="B15" s="235" t="s">
        <v>62</v>
      </c>
      <c r="C15" s="9" t="s">
        <v>855</v>
      </c>
      <c r="D15" s="341"/>
    </row>
    <row r="16" spans="1:4" s="103" customFormat="1" ht="12" customHeight="1" thickBot="1" x14ac:dyDescent="0.25">
      <c r="A16" s="238"/>
      <c r="B16" s="239" t="s">
        <v>72</v>
      </c>
      <c r="C16" s="8" t="s">
        <v>197</v>
      </c>
      <c r="D16" s="342"/>
    </row>
    <row r="17" spans="1:4" s="102" customFormat="1" ht="12" customHeight="1" thickBot="1" x14ac:dyDescent="0.25">
      <c r="A17" s="206" t="s">
        <v>896</v>
      </c>
      <c r="B17" s="232"/>
      <c r="C17" s="233" t="s">
        <v>856</v>
      </c>
      <c r="D17" s="343">
        <f>SUM(D18:D21)</f>
        <v>0</v>
      </c>
    </row>
    <row r="18" spans="1:4" s="103" customFormat="1" ht="12" customHeight="1" x14ac:dyDescent="0.2">
      <c r="A18" s="234"/>
      <c r="B18" s="235" t="s">
        <v>63</v>
      </c>
      <c r="C18" s="11" t="s">
        <v>852</v>
      </c>
      <c r="D18" s="341"/>
    </row>
    <row r="19" spans="1:4" s="103" customFormat="1" ht="12" customHeight="1" x14ac:dyDescent="0.2">
      <c r="A19" s="234"/>
      <c r="B19" s="235" t="s">
        <v>64</v>
      </c>
      <c r="C19" s="9" t="s">
        <v>853</v>
      </c>
      <c r="D19" s="341"/>
    </row>
    <row r="20" spans="1:4" s="103" customFormat="1" ht="12" customHeight="1" x14ac:dyDescent="0.2">
      <c r="A20" s="234"/>
      <c r="B20" s="235" t="s">
        <v>65</v>
      </c>
      <c r="C20" s="9" t="s">
        <v>854</v>
      </c>
      <c r="D20" s="341"/>
    </row>
    <row r="21" spans="1:4" s="103" customFormat="1" ht="12" customHeight="1" thickBot="1" x14ac:dyDescent="0.25">
      <c r="A21" s="234"/>
      <c r="B21" s="235" t="s">
        <v>66</v>
      </c>
      <c r="C21" s="9" t="s">
        <v>853</v>
      </c>
      <c r="D21" s="341"/>
    </row>
    <row r="22" spans="1:4" s="103" customFormat="1" ht="12" customHeight="1" thickBot="1" x14ac:dyDescent="0.25">
      <c r="A22" s="214" t="s">
        <v>897</v>
      </c>
      <c r="B22" s="132"/>
      <c r="C22" s="132" t="s">
        <v>857</v>
      </c>
      <c r="D22" s="343">
        <f>+D23+D24</f>
        <v>0</v>
      </c>
    </row>
    <row r="23" spans="1:4" s="102" customFormat="1" ht="12" customHeight="1" x14ac:dyDescent="0.2">
      <c r="A23" s="372"/>
      <c r="B23" s="393" t="s">
        <v>37</v>
      </c>
      <c r="C23" s="147" t="s">
        <v>248</v>
      </c>
      <c r="D23" s="399"/>
    </row>
    <row r="24" spans="1:4" s="102" customFormat="1" ht="12" customHeight="1" thickBot="1" x14ac:dyDescent="0.25">
      <c r="A24" s="391"/>
      <c r="B24" s="392" t="s">
        <v>38</v>
      </c>
      <c r="C24" s="148" t="s">
        <v>252</v>
      </c>
      <c r="D24" s="400"/>
    </row>
    <row r="25" spans="1:4" s="102" customFormat="1" ht="12" customHeight="1" thickBot="1" x14ac:dyDescent="0.25">
      <c r="A25" s="214" t="s">
        <v>898</v>
      </c>
      <c r="B25" s="232"/>
      <c r="C25" s="132" t="s">
        <v>874</v>
      </c>
      <c r="D25" s="360"/>
    </row>
    <row r="26" spans="1:4" s="102" customFormat="1" ht="12" customHeight="1" thickBot="1" x14ac:dyDescent="0.25">
      <c r="A26" s="206" t="s">
        <v>899</v>
      </c>
      <c r="B26" s="174"/>
      <c r="C26" s="132" t="s">
        <v>870</v>
      </c>
      <c r="D26" s="380"/>
    </row>
    <row r="27" spans="1:4" s="103" customFormat="1" ht="12" customHeight="1" thickBot="1" x14ac:dyDescent="0.25">
      <c r="A27" s="388" t="s">
        <v>900</v>
      </c>
      <c r="B27" s="397"/>
      <c r="C27" s="390" t="s">
        <v>872</v>
      </c>
      <c r="D27" s="401">
        <f>+D28+D29</f>
        <v>0</v>
      </c>
    </row>
    <row r="28" spans="1:4" s="103" customFormat="1" ht="15" customHeight="1" x14ac:dyDescent="0.2">
      <c r="A28" s="236"/>
      <c r="B28" s="172" t="s">
        <v>44</v>
      </c>
      <c r="C28" s="147" t="s">
        <v>355</v>
      </c>
      <c r="D28" s="399"/>
    </row>
    <row r="29" spans="1:4" s="103" customFormat="1" ht="15" customHeight="1" thickBot="1" x14ac:dyDescent="0.25">
      <c r="A29" s="398"/>
      <c r="B29" s="173" t="s">
        <v>45</v>
      </c>
      <c r="C29" s="389" t="s">
        <v>860</v>
      </c>
      <c r="D29" s="96"/>
    </row>
    <row r="30" spans="1:4" ht="13.5" thickBot="1" x14ac:dyDescent="0.25">
      <c r="A30" s="246" t="s">
        <v>901</v>
      </c>
      <c r="B30" s="386"/>
      <c r="C30" s="387" t="s">
        <v>873</v>
      </c>
      <c r="D30" s="379"/>
    </row>
    <row r="31" spans="1:4" s="58" customFormat="1" ht="16.5" customHeight="1" thickBot="1" x14ac:dyDescent="0.25">
      <c r="A31" s="246" t="s">
        <v>902</v>
      </c>
      <c r="B31" s="247"/>
      <c r="C31" s="248" t="s">
        <v>871</v>
      </c>
      <c r="D31" s="383">
        <f>+D26+D27+D30</f>
        <v>0</v>
      </c>
    </row>
    <row r="32" spans="1:4" s="104" customFormat="1" ht="12" customHeight="1" x14ac:dyDescent="0.2">
      <c r="A32" s="249"/>
      <c r="B32" s="249"/>
      <c r="C32" s="250"/>
      <c r="D32" s="381"/>
    </row>
    <row r="33" spans="1:4" ht="12" customHeight="1" thickBot="1" x14ac:dyDescent="0.25">
      <c r="A33" s="251"/>
      <c r="B33" s="252"/>
      <c r="C33" s="252"/>
      <c r="D33" s="382"/>
    </row>
    <row r="34" spans="1:4" ht="12" customHeight="1" thickBot="1" x14ac:dyDescent="0.25">
      <c r="A34" s="253"/>
      <c r="B34" s="254"/>
      <c r="C34" s="255" t="s">
        <v>1</v>
      </c>
      <c r="D34" s="383"/>
    </row>
    <row r="35" spans="1:4" ht="12" customHeight="1" thickBot="1" x14ac:dyDescent="0.25">
      <c r="A35" s="214" t="s">
        <v>895</v>
      </c>
      <c r="B35" s="24"/>
      <c r="C35" s="132" t="s">
        <v>850</v>
      </c>
      <c r="D35" s="343">
        <f>SUM(D36:D40)</f>
        <v>0</v>
      </c>
    </row>
    <row r="36" spans="1:4" ht="12" customHeight="1" x14ac:dyDescent="0.2">
      <c r="A36" s="256"/>
      <c r="B36" s="171" t="s">
        <v>57</v>
      </c>
      <c r="C36" s="11" t="s">
        <v>926</v>
      </c>
      <c r="D36" s="89"/>
    </row>
    <row r="37" spans="1:4" ht="12" customHeight="1" x14ac:dyDescent="0.2">
      <c r="A37" s="257"/>
      <c r="B37" s="155" t="s">
        <v>58</v>
      </c>
      <c r="C37" s="9" t="s">
        <v>164</v>
      </c>
      <c r="D37" s="92"/>
    </row>
    <row r="38" spans="1:4" ht="12" customHeight="1" x14ac:dyDescent="0.2">
      <c r="A38" s="257"/>
      <c r="B38" s="155" t="s">
        <v>59</v>
      </c>
      <c r="C38" s="9" t="s">
        <v>88</v>
      </c>
      <c r="D38" s="92"/>
    </row>
    <row r="39" spans="1:4" s="104" customFormat="1" ht="12" customHeight="1" x14ac:dyDescent="0.2">
      <c r="A39" s="257"/>
      <c r="B39" s="155" t="s">
        <v>60</v>
      </c>
      <c r="C39" s="9" t="s">
        <v>165</v>
      </c>
      <c r="D39" s="92"/>
    </row>
    <row r="40" spans="1:4" ht="12" customHeight="1" thickBot="1" x14ac:dyDescent="0.25">
      <c r="A40" s="257"/>
      <c r="B40" s="155" t="s">
        <v>71</v>
      </c>
      <c r="C40" s="9" t="s">
        <v>166</v>
      </c>
      <c r="D40" s="92"/>
    </row>
    <row r="41" spans="1:4" ht="12" customHeight="1" thickBot="1" x14ac:dyDescent="0.25">
      <c r="A41" s="214" t="s">
        <v>896</v>
      </c>
      <c r="B41" s="24"/>
      <c r="C41" s="132" t="s">
        <v>867</v>
      </c>
      <c r="D41" s="343">
        <f>SUM(D42:D45)</f>
        <v>0</v>
      </c>
    </row>
    <row r="42" spans="1:4" ht="12" customHeight="1" x14ac:dyDescent="0.2">
      <c r="A42" s="256"/>
      <c r="B42" s="171" t="s">
        <v>63</v>
      </c>
      <c r="C42" s="11" t="s">
        <v>280</v>
      </c>
      <c r="D42" s="89"/>
    </row>
    <row r="43" spans="1:4" ht="12" customHeight="1" x14ac:dyDescent="0.2">
      <c r="A43" s="257"/>
      <c r="B43" s="155" t="s">
        <v>64</v>
      </c>
      <c r="C43" s="9" t="s">
        <v>168</v>
      </c>
      <c r="D43" s="92"/>
    </row>
    <row r="44" spans="1:4" ht="15" customHeight="1" x14ac:dyDescent="0.2">
      <c r="A44" s="257"/>
      <c r="B44" s="155" t="s">
        <v>67</v>
      </c>
      <c r="C44" s="9" t="s">
        <v>2</v>
      </c>
      <c r="D44" s="92"/>
    </row>
    <row r="45" spans="1:4" ht="13.5" thickBot="1" x14ac:dyDescent="0.25">
      <c r="A45" s="257"/>
      <c r="B45" s="155" t="s">
        <v>78</v>
      </c>
      <c r="C45" s="9" t="s">
        <v>864</v>
      </c>
      <c r="D45" s="92"/>
    </row>
    <row r="46" spans="1:4" ht="15" customHeight="1" thickBot="1" x14ac:dyDescent="0.25">
      <c r="A46" s="214" t="s">
        <v>897</v>
      </c>
      <c r="B46" s="24"/>
      <c r="C46" s="24" t="s">
        <v>865</v>
      </c>
      <c r="D46" s="360"/>
    </row>
    <row r="47" spans="1:4" ht="14.25" customHeight="1" thickBot="1" x14ac:dyDescent="0.25">
      <c r="A47" s="246" t="s">
        <v>898</v>
      </c>
      <c r="B47" s="386"/>
      <c r="C47" s="387" t="s">
        <v>868</v>
      </c>
      <c r="D47" s="379"/>
    </row>
    <row r="48" spans="1:4" ht="13.5" thickBot="1" x14ac:dyDescent="0.25">
      <c r="A48" s="214" t="s">
        <v>899</v>
      </c>
      <c r="B48" s="243"/>
      <c r="C48" s="259" t="s">
        <v>866</v>
      </c>
      <c r="D48" s="384">
        <f>+D35+D41+D46+D47</f>
        <v>0</v>
      </c>
    </row>
    <row r="49" spans="1:4" ht="13.5" thickBot="1" x14ac:dyDescent="0.25">
      <c r="A49" s="260"/>
      <c r="B49" s="261"/>
      <c r="C49" s="261"/>
      <c r="D49" s="385"/>
    </row>
    <row r="50" spans="1:4" ht="13.5" thickBot="1" x14ac:dyDescent="0.25">
      <c r="A50" s="262" t="s">
        <v>208</v>
      </c>
      <c r="B50" s="263"/>
      <c r="C50" s="264"/>
      <c r="D50" s="130"/>
    </row>
    <row r="51" spans="1:4" ht="13.5" thickBot="1" x14ac:dyDescent="0.25">
      <c r="A51" s="262" t="s">
        <v>209</v>
      </c>
      <c r="B51" s="263"/>
      <c r="C51" s="264"/>
      <c r="D51" s="13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2"/>
      <c r="B4" s="142"/>
    </row>
    <row r="5" spans="1:2" s="154" customFormat="1" ht="15.75" x14ac:dyDescent="0.25">
      <c r="A5" s="99" t="s">
        <v>398</v>
      </c>
      <c r="B5" s="153"/>
    </row>
    <row r="6" spans="1:2" x14ac:dyDescent="0.2">
      <c r="A6" s="142"/>
      <c r="B6" s="142"/>
    </row>
    <row r="7" spans="1:2" x14ac:dyDescent="0.2">
      <c r="A7" s="142" t="s">
        <v>194</v>
      </c>
      <c r="B7" s="142" t="s">
        <v>405</v>
      </c>
    </row>
    <row r="8" spans="1:2" x14ac:dyDescent="0.2">
      <c r="A8" s="142" t="s">
        <v>97</v>
      </c>
      <c r="B8" s="142" t="s">
        <v>406</v>
      </c>
    </row>
    <row r="9" spans="1:2" x14ac:dyDescent="0.2">
      <c r="A9" s="142" t="s">
        <v>396</v>
      </c>
      <c r="B9" s="142" t="s">
        <v>407</v>
      </c>
    </row>
    <row r="10" spans="1:2" x14ac:dyDescent="0.2">
      <c r="A10" s="142"/>
      <c r="B10" s="142"/>
    </row>
    <row r="11" spans="1:2" x14ac:dyDescent="0.2">
      <c r="A11" s="142"/>
      <c r="B11" s="142"/>
    </row>
    <row r="12" spans="1:2" s="154" customFormat="1" ht="15.75" x14ac:dyDescent="0.25">
      <c r="A12" s="99" t="s">
        <v>399</v>
      </c>
      <c r="B12" s="153"/>
    </row>
    <row r="13" spans="1:2" x14ac:dyDescent="0.2">
      <c r="A13" s="142"/>
      <c r="B13" s="142"/>
    </row>
    <row r="14" spans="1:2" x14ac:dyDescent="0.2">
      <c r="A14" s="142" t="s">
        <v>121</v>
      </c>
      <c r="B14" s="142" t="s">
        <v>408</v>
      </c>
    </row>
    <row r="15" spans="1:2" x14ac:dyDescent="0.2">
      <c r="A15" s="142" t="s">
        <v>98</v>
      </c>
      <c r="B15" s="142" t="s">
        <v>409</v>
      </c>
    </row>
    <row r="16" spans="1:2" x14ac:dyDescent="0.2">
      <c r="A16" s="142" t="s">
        <v>397</v>
      </c>
      <c r="B16" s="142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0"/>
      <c r="B1" s="221"/>
      <c r="C1" s="268"/>
      <c r="D1" s="267" t="s">
        <v>401</v>
      </c>
    </row>
    <row r="2" spans="1:4" s="100" customFormat="1" ht="25.5" customHeight="1" x14ac:dyDescent="0.2">
      <c r="A2" s="1364" t="s">
        <v>204</v>
      </c>
      <c r="B2" s="1365"/>
      <c r="C2" s="265" t="s">
        <v>211</v>
      </c>
      <c r="D2" s="269" t="s">
        <v>7</v>
      </c>
    </row>
    <row r="3" spans="1:4" s="100" customFormat="1" ht="16.5" thickBot="1" x14ac:dyDescent="0.25">
      <c r="A3" s="223" t="s">
        <v>203</v>
      </c>
      <c r="B3" s="224"/>
      <c r="C3" s="266" t="s">
        <v>9</v>
      </c>
      <c r="D3" s="270" t="s">
        <v>8</v>
      </c>
    </row>
    <row r="4" spans="1:4" s="101" customFormat="1" ht="15.95" customHeight="1" thickBot="1" x14ac:dyDescent="0.3">
      <c r="A4" s="225"/>
      <c r="B4" s="225"/>
      <c r="C4" s="225"/>
      <c r="D4" s="226" t="s">
        <v>934</v>
      </c>
    </row>
    <row r="5" spans="1:4" ht="13.5" thickBot="1" x14ac:dyDescent="0.25">
      <c r="A5" s="1359" t="s">
        <v>205</v>
      </c>
      <c r="B5" s="1360"/>
      <c r="C5" s="227" t="s">
        <v>935</v>
      </c>
      <c r="D5" s="228" t="s">
        <v>936</v>
      </c>
    </row>
    <row r="6" spans="1:4" s="58" customFormat="1" ht="12.95" customHeight="1" thickBot="1" x14ac:dyDescent="0.25">
      <c r="A6" s="206">
        <v>1</v>
      </c>
      <c r="B6" s="207">
        <v>2</v>
      </c>
      <c r="C6" s="207">
        <v>3</v>
      </c>
      <c r="D6" s="208">
        <v>4</v>
      </c>
    </row>
    <row r="7" spans="1:4" s="58" customFormat="1" ht="15.95" customHeight="1" thickBot="1" x14ac:dyDescent="0.25">
      <c r="A7" s="229"/>
      <c r="B7" s="230"/>
      <c r="C7" s="230" t="s">
        <v>937</v>
      </c>
      <c r="D7" s="231"/>
    </row>
    <row r="8" spans="1:4" s="102" customFormat="1" ht="12" customHeight="1" thickBot="1" x14ac:dyDescent="0.25">
      <c r="A8" s="206" t="s">
        <v>895</v>
      </c>
      <c r="B8" s="232"/>
      <c r="C8" s="233" t="s">
        <v>210</v>
      </c>
      <c r="D8" s="343">
        <f>SUM(D9:D16)</f>
        <v>0</v>
      </c>
    </row>
    <row r="9" spans="1:4" s="102" customFormat="1" ht="12" customHeight="1" x14ac:dyDescent="0.2">
      <c r="A9" s="236"/>
      <c r="B9" s="235" t="s">
        <v>57</v>
      </c>
      <c r="C9" s="12" t="s">
        <v>133</v>
      </c>
      <c r="D9" s="377"/>
    </row>
    <row r="10" spans="1:4" s="102" customFormat="1" ht="12" customHeight="1" x14ac:dyDescent="0.2">
      <c r="A10" s="234"/>
      <c r="B10" s="235" t="s">
        <v>58</v>
      </c>
      <c r="C10" s="9" t="s">
        <v>134</v>
      </c>
      <c r="D10" s="341"/>
    </row>
    <row r="11" spans="1:4" s="102" customFormat="1" ht="12" customHeight="1" x14ac:dyDescent="0.2">
      <c r="A11" s="234"/>
      <c r="B11" s="235" t="s">
        <v>59</v>
      </c>
      <c r="C11" s="9" t="s">
        <v>135</v>
      </c>
      <c r="D11" s="341"/>
    </row>
    <row r="12" spans="1:4" s="102" customFormat="1" ht="12" customHeight="1" x14ac:dyDescent="0.2">
      <c r="A12" s="234"/>
      <c r="B12" s="235" t="s">
        <v>60</v>
      </c>
      <c r="C12" s="9" t="s">
        <v>136</v>
      </c>
      <c r="D12" s="341"/>
    </row>
    <row r="13" spans="1:4" s="102" customFormat="1" ht="12" customHeight="1" x14ac:dyDescent="0.2">
      <c r="A13" s="234"/>
      <c r="B13" s="235" t="s">
        <v>91</v>
      </c>
      <c r="C13" s="8" t="s">
        <v>137</v>
      </c>
      <c r="D13" s="341"/>
    </row>
    <row r="14" spans="1:4" s="102" customFormat="1" ht="12" customHeight="1" x14ac:dyDescent="0.2">
      <c r="A14" s="237"/>
      <c r="B14" s="235" t="s">
        <v>61</v>
      </c>
      <c r="C14" s="9" t="s">
        <v>138</v>
      </c>
      <c r="D14" s="378"/>
    </row>
    <row r="15" spans="1:4" s="103" customFormat="1" ht="12" customHeight="1" x14ac:dyDescent="0.2">
      <c r="A15" s="234"/>
      <c r="B15" s="235" t="s">
        <v>62</v>
      </c>
      <c r="C15" s="9" t="s">
        <v>855</v>
      </c>
      <c r="D15" s="341"/>
    </row>
    <row r="16" spans="1:4" s="103" customFormat="1" ht="12" customHeight="1" thickBot="1" x14ac:dyDescent="0.25">
      <c r="A16" s="238"/>
      <c r="B16" s="239" t="s">
        <v>72</v>
      </c>
      <c r="C16" s="8" t="s">
        <v>197</v>
      </c>
      <c r="D16" s="342"/>
    </row>
    <row r="17" spans="1:4" s="102" customFormat="1" ht="12" customHeight="1" thickBot="1" x14ac:dyDescent="0.25">
      <c r="A17" s="206" t="s">
        <v>896</v>
      </c>
      <c r="B17" s="232"/>
      <c r="C17" s="233" t="s">
        <v>856</v>
      </c>
      <c r="D17" s="343">
        <f>SUM(D18:D21)</f>
        <v>0</v>
      </c>
    </row>
    <row r="18" spans="1:4" s="103" customFormat="1" ht="12" customHeight="1" x14ac:dyDescent="0.2">
      <c r="A18" s="234"/>
      <c r="B18" s="235" t="s">
        <v>63</v>
      </c>
      <c r="C18" s="11" t="s">
        <v>852</v>
      </c>
      <c r="D18" s="341"/>
    </row>
    <row r="19" spans="1:4" s="103" customFormat="1" ht="12" customHeight="1" x14ac:dyDescent="0.2">
      <c r="A19" s="234"/>
      <c r="B19" s="235" t="s">
        <v>64</v>
      </c>
      <c r="C19" s="9" t="s">
        <v>853</v>
      </c>
      <c r="D19" s="341"/>
    </row>
    <row r="20" spans="1:4" s="103" customFormat="1" ht="12" customHeight="1" x14ac:dyDescent="0.2">
      <c r="A20" s="234"/>
      <c r="B20" s="235" t="s">
        <v>65</v>
      </c>
      <c r="C20" s="9" t="s">
        <v>854</v>
      </c>
      <c r="D20" s="341"/>
    </row>
    <row r="21" spans="1:4" s="103" customFormat="1" ht="12" customHeight="1" thickBot="1" x14ac:dyDescent="0.25">
      <c r="A21" s="234"/>
      <c r="B21" s="235" t="s">
        <v>66</v>
      </c>
      <c r="C21" s="9" t="s">
        <v>853</v>
      </c>
      <c r="D21" s="341"/>
    </row>
    <row r="22" spans="1:4" s="103" customFormat="1" ht="12" customHeight="1" thickBot="1" x14ac:dyDescent="0.25">
      <c r="A22" s="214" t="s">
        <v>897</v>
      </c>
      <c r="B22" s="132"/>
      <c r="C22" s="132" t="s">
        <v>857</v>
      </c>
      <c r="D22" s="343">
        <f>+D23+D24</f>
        <v>0</v>
      </c>
    </row>
    <row r="23" spans="1:4" s="102" customFormat="1" ht="12" customHeight="1" x14ac:dyDescent="0.2">
      <c r="A23" s="372"/>
      <c r="B23" s="393" t="s">
        <v>37</v>
      </c>
      <c r="C23" s="147" t="s">
        <v>248</v>
      </c>
      <c r="D23" s="399"/>
    </row>
    <row r="24" spans="1:4" s="102" customFormat="1" ht="12" customHeight="1" thickBot="1" x14ac:dyDescent="0.25">
      <c r="A24" s="391"/>
      <c r="B24" s="392" t="s">
        <v>38</v>
      </c>
      <c r="C24" s="148" t="s">
        <v>252</v>
      </c>
      <c r="D24" s="400"/>
    </row>
    <row r="25" spans="1:4" s="102" customFormat="1" ht="12" customHeight="1" thickBot="1" x14ac:dyDescent="0.25">
      <c r="A25" s="214" t="s">
        <v>898</v>
      </c>
      <c r="B25" s="232"/>
      <c r="C25" s="132" t="s">
        <v>874</v>
      </c>
      <c r="D25" s="360"/>
    </row>
    <row r="26" spans="1:4" s="102" customFormat="1" ht="12" customHeight="1" thickBot="1" x14ac:dyDescent="0.25">
      <c r="A26" s="206" t="s">
        <v>899</v>
      </c>
      <c r="B26" s="174"/>
      <c r="C26" s="132" t="s">
        <v>870</v>
      </c>
      <c r="D26" s="380"/>
    </row>
    <row r="27" spans="1:4" s="103" customFormat="1" ht="12" customHeight="1" thickBot="1" x14ac:dyDescent="0.25">
      <c r="A27" s="388" t="s">
        <v>900</v>
      </c>
      <c r="B27" s="397"/>
      <c r="C27" s="390" t="s">
        <v>872</v>
      </c>
      <c r="D27" s="401">
        <f>+D28+D29</f>
        <v>0</v>
      </c>
    </row>
    <row r="28" spans="1:4" s="103" customFormat="1" ht="15" customHeight="1" x14ac:dyDescent="0.2">
      <c r="A28" s="236"/>
      <c r="B28" s="172" t="s">
        <v>44</v>
      </c>
      <c r="C28" s="147" t="s">
        <v>355</v>
      </c>
      <c r="D28" s="399"/>
    </row>
    <row r="29" spans="1:4" s="103" customFormat="1" ht="15" customHeight="1" thickBot="1" x14ac:dyDescent="0.25">
      <c r="A29" s="398"/>
      <c r="B29" s="173" t="s">
        <v>45</v>
      </c>
      <c r="C29" s="389" t="s">
        <v>860</v>
      </c>
      <c r="D29" s="96"/>
    </row>
    <row r="30" spans="1:4" ht="13.5" thickBot="1" x14ac:dyDescent="0.25">
      <c r="A30" s="246" t="s">
        <v>901</v>
      </c>
      <c r="B30" s="386"/>
      <c r="C30" s="387" t="s">
        <v>873</v>
      </c>
      <c r="D30" s="379"/>
    </row>
    <row r="31" spans="1:4" s="58" customFormat="1" ht="16.5" customHeight="1" thickBot="1" x14ac:dyDescent="0.25">
      <c r="A31" s="246" t="s">
        <v>902</v>
      </c>
      <c r="B31" s="247"/>
      <c r="C31" s="248" t="s">
        <v>871</v>
      </c>
      <c r="D31" s="383">
        <f>+D26+D27+D30</f>
        <v>0</v>
      </c>
    </row>
    <row r="32" spans="1:4" s="104" customFormat="1" ht="12" customHeight="1" x14ac:dyDescent="0.2">
      <c r="A32" s="249"/>
      <c r="B32" s="249"/>
      <c r="C32" s="250"/>
      <c r="D32" s="381"/>
    </row>
    <row r="33" spans="1:4" ht="12" customHeight="1" thickBot="1" x14ac:dyDescent="0.25">
      <c r="A33" s="251"/>
      <c r="B33" s="252"/>
      <c r="C33" s="252"/>
      <c r="D33" s="382"/>
    </row>
    <row r="34" spans="1:4" ht="12" customHeight="1" thickBot="1" x14ac:dyDescent="0.25">
      <c r="A34" s="253"/>
      <c r="B34" s="254"/>
      <c r="C34" s="255" t="s">
        <v>1</v>
      </c>
      <c r="D34" s="383"/>
    </row>
    <row r="35" spans="1:4" ht="12" customHeight="1" thickBot="1" x14ac:dyDescent="0.25">
      <c r="A35" s="214" t="s">
        <v>895</v>
      </c>
      <c r="B35" s="24"/>
      <c r="C35" s="132" t="s">
        <v>850</v>
      </c>
      <c r="D35" s="343">
        <f>SUM(D36:D40)</f>
        <v>0</v>
      </c>
    </row>
    <row r="36" spans="1:4" ht="12" customHeight="1" x14ac:dyDescent="0.2">
      <c r="A36" s="256"/>
      <c r="B36" s="171" t="s">
        <v>57</v>
      </c>
      <c r="C36" s="11" t="s">
        <v>926</v>
      </c>
      <c r="D36" s="89"/>
    </row>
    <row r="37" spans="1:4" ht="12" customHeight="1" x14ac:dyDescent="0.2">
      <c r="A37" s="257"/>
      <c r="B37" s="155" t="s">
        <v>58</v>
      </c>
      <c r="C37" s="9" t="s">
        <v>164</v>
      </c>
      <c r="D37" s="92"/>
    </row>
    <row r="38" spans="1:4" ht="12" customHeight="1" x14ac:dyDescent="0.2">
      <c r="A38" s="257"/>
      <c r="B38" s="155" t="s">
        <v>59</v>
      </c>
      <c r="C38" s="9" t="s">
        <v>88</v>
      </c>
      <c r="D38" s="92"/>
    </row>
    <row r="39" spans="1:4" s="104" customFormat="1" ht="12" customHeight="1" x14ac:dyDescent="0.2">
      <c r="A39" s="257"/>
      <c r="B39" s="155" t="s">
        <v>60</v>
      </c>
      <c r="C39" s="9" t="s">
        <v>165</v>
      </c>
      <c r="D39" s="92"/>
    </row>
    <row r="40" spans="1:4" ht="12" customHeight="1" thickBot="1" x14ac:dyDescent="0.25">
      <c r="A40" s="257"/>
      <c r="B40" s="155" t="s">
        <v>71</v>
      </c>
      <c r="C40" s="9" t="s">
        <v>166</v>
      </c>
      <c r="D40" s="92"/>
    </row>
    <row r="41" spans="1:4" ht="12" customHeight="1" thickBot="1" x14ac:dyDescent="0.25">
      <c r="A41" s="214" t="s">
        <v>896</v>
      </c>
      <c r="B41" s="24"/>
      <c r="C41" s="132" t="s">
        <v>867</v>
      </c>
      <c r="D41" s="343">
        <f>SUM(D42:D45)</f>
        <v>0</v>
      </c>
    </row>
    <row r="42" spans="1:4" ht="12" customHeight="1" x14ac:dyDescent="0.2">
      <c r="A42" s="256"/>
      <c r="B42" s="171" t="s">
        <v>63</v>
      </c>
      <c r="C42" s="11" t="s">
        <v>280</v>
      </c>
      <c r="D42" s="89"/>
    </row>
    <row r="43" spans="1:4" ht="12" customHeight="1" x14ac:dyDescent="0.2">
      <c r="A43" s="257"/>
      <c r="B43" s="155" t="s">
        <v>64</v>
      </c>
      <c r="C43" s="9" t="s">
        <v>168</v>
      </c>
      <c r="D43" s="92"/>
    </row>
    <row r="44" spans="1:4" ht="15" customHeight="1" x14ac:dyDescent="0.2">
      <c r="A44" s="257"/>
      <c r="B44" s="155" t="s">
        <v>67</v>
      </c>
      <c r="C44" s="9" t="s">
        <v>2</v>
      </c>
      <c r="D44" s="92"/>
    </row>
    <row r="45" spans="1:4" ht="13.5" thickBot="1" x14ac:dyDescent="0.25">
      <c r="A45" s="257"/>
      <c r="B45" s="155" t="s">
        <v>78</v>
      </c>
      <c r="C45" s="9" t="s">
        <v>864</v>
      </c>
      <c r="D45" s="92"/>
    </row>
    <row r="46" spans="1:4" ht="15" customHeight="1" thickBot="1" x14ac:dyDescent="0.25">
      <c r="A46" s="214" t="s">
        <v>897</v>
      </c>
      <c r="B46" s="24"/>
      <c r="C46" s="24" t="s">
        <v>865</v>
      </c>
      <c r="D46" s="360"/>
    </row>
    <row r="47" spans="1:4" ht="14.25" customHeight="1" thickBot="1" x14ac:dyDescent="0.25">
      <c r="A47" s="246" t="s">
        <v>898</v>
      </c>
      <c r="B47" s="386"/>
      <c r="C47" s="387" t="s">
        <v>868</v>
      </c>
      <c r="D47" s="379"/>
    </row>
    <row r="48" spans="1:4" ht="13.5" thickBot="1" x14ac:dyDescent="0.25">
      <c r="A48" s="214" t="s">
        <v>899</v>
      </c>
      <c r="B48" s="243"/>
      <c r="C48" s="259" t="s">
        <v>866</v>
      </c>
      <c r="D48" s="384">
        <f>+D35+D41+D46+D47</f>
        <v>0</v>
      </c>
    </row>
    <row r="49" spans="1:4" ht="13.5" thickBot="1" x14ac:dyDescent="0.25">
      <c r="A49" s="260"/>
      <c r="B49" s="261"/>
      <c r="C49" s="261"/>
      <c r="D49" s="385"/>
    </row>
    <row r="50" spans="1:4" ht="13.5" thickBot="1" x14ac:dyDescent="0.25">
      <c r="A50" s="262" t="s">
        <v>208</v>
      </c>
      <c r="B50" s="263"/>
      <c r="C50" s="264"/>
      <c r="D50" s="130"/>
    </row>
    <row r="51" spans="1:4" ht="13.5" thickBot="1" x14ac:dyDescent="0.25">
      <c r="A51" s="262" t="s">
        <v>209</v>
      </c>
      <c r="B51" s="263"/>
      <c r="C51" s="264"/>
      <c r="D51" s="13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0"/>
      <c r="B1" s="221"/>
      <c r="C1" s="268"/>
      <c r="D1" s="267" t="s">
        <v>869</v>
      </c>
    </row>
    <row r="2" spans="1:4" s="100" customFormat="1" ht="25.5" customHeight="1" x14ac:dyDescent="0.2">
      <c r="A2" s="1364" t="s">
        <v>204</v>
      </c>
      <c r="B2" s="1365"/>
      <c r="C2" s="265" t="s">
        <v>211</v>
      </c>
      <c r="D2" s="269" t="s">
        <v>7</v>
      </c>
    </row>
    <row r="3" spans="1:4" s="100" customFormat="1" ht="16.5" thickBot="1" x14ac:dyDescent="0.25">
      <c r="A3" s="223" t="s">
        <v>203</v>
      </c>
      <c r="B3" s="224"/>
      <c r="C3" s="266" t="s">
        <v>212</v>
      </c>
      <c r="D3" s="270" t="s">
        <v>10</v>
      </c>
    </row>
    <row r="4" spans="1:4" s="101" customFormat="1" ht="15.95" customHeight="1" thickBot="1" x14ac:dyDescent="0.3">
      <c r="A4" s="225"/>
      <c r="B4" s="225"/>
      <c r="C4" s="225"/>
      <c r="D4" s="226" t="s">
        <v>934</v>
      </c>
    </row>
    <row r="5" spans="1:4" ht="13.5" thickBot="1" x14ac:dyDescent="0.25">
      <c r="A5" s="1359" t="s">
        <v>205</v>
      </c>
      <c r="B5" s="1360"/>
      <c r="C5" s="227" t="s">
        <v>935</v>
      </c>
      <c r="D5" s="228" t="s">
        <v>936</v>
      </c>
    </row>
    <row r="6" spans="1:4" s="58" customFormat="1" ht="12.95" customHeight="1" thickBot="1" x14ac:dyDescent="0.25">
      <c r="A6" s="206">
        <v>1</v>
      </c>
      <c r="B6" s="207">
        <v>2</v>
      </c>
      <c r="C6" s="207">
        <v>3</v>
      </c>
      <c r="D6" s="208">
        <v>4</v>
      </c>
    </row>
    <row r="7" spans="1:4" s="58" customFormat="1" ht="15.95" customHeight="1" thickBot="1" x14ac:dyDescent="0.25">
      <c r="A7" s="229"/>
      <c r="B7" s="230"/>
      <c r="C7" s="230" t="s">
        <v>937</v>
      </c>
      <c r="D7" s="231"/>
    </row>
    <row r="8" spans="1:4" s="102" customFormat="1" ht="12" customHeight="1" thickBot="1" x14ac:dyDescent="0.25">
      <c r="A8" s="206" t="s">
        <v>895</v>
      </c>
      <c r="B8" s="232"/>
      <c r="C8" s="233" t="s">
        <v>210</v>
      </c>
      <c r="D8" s="343">
        <f>SUM(D9:D16)</f>
        <v>0</v>
      </c>
    </row>
    <row r="9" spans="1:4" s="102" customFormat="1" ht="12" customHeight="1" x14ac:dyDescent="0.2">
      <c r="A9" s="236"/>
      <c r="B9" s="235" t="s">
        <v>57</v>
      </c>
      <c r="C9" s="12" t="s">
        <v>133</v>
      </c>
      <c r="D9" s="377"/>
    </row>
    <row r="10" spans="1:4" s="102" customFormat="1" ht="12" customHeight="1" x14ac:dyDescent="0.2">
      <c r="A10" s="234"/>
      <c r="B10" s="235" t="s">
        <v>58</v>
      </c>
      <c r="C10" s="9" t="s">
        <v>134</v>
      </c>
      <c r="D10" s="341"/>
    </row>
    <row r="11" spans="1:4" s="102" customFormat="1" ht="12" customHeight="1" x14ac:dyDescent="0.2">
      <c r="A11" s="234"/>
      <c r="B11" s="235" t="s">
        <v>59</v>
      </c>
      <c r="C11" s="9" t="s">
        <v>135</v>
      </c>
      <c r="D11" s="341"/>
    </row>
    <row r="12" spans="1:4" s="102" customFormat="1" ht="12" customHeight="1" x14ac:dyDescent="0.2">
      <c r="A12" s="234"/>
      <c r="B12" s="235" t="s">
        <v>60</v>
      </c>
      <c r="C12" s="9" t="s">
        <v>136</v>
      </c>
      <c r="D12" s="341"/>
    </row>
    <row r="13" spans="1:4" s="102" customFormat="1" ht="12" customHeight="1" x14ac:dyDescent="0.2">
      <c r="A13" s="234"/>
      <c r="B13" s="235" t="s">
        <v>91</v>
      </c>
      <c r="C13" s="8" t="s">
        <v>137</v>
      </c>
      <c r="D13" s="341"/>
    </row>
    <row r="14" spans="1:4" s="102" customFormat="1" ht="12" customHeight="1" x14ac:dyDescent="0.2">
      <c r="A14" s="237"/>
      <c r="B14" s="235" t="s">
        <v>61</v>
      </c>
      <c r="C14" s="9" t="s">
        <v>138</v>
      </c>
      <c r="D14" s="378"/>
    </row>
    <row r="15" spans="1:4" s="103" customFormat="1" ht="12" customHeight="1" x14ac:dyDescent="0.2">
      <c r="A15" s="234"/>
      <c r="B15" s="235" t="s">
        <v>62</v>
      </c>
      <c r="C15" s="9" t="s">
        <v>855</v>
      </c>
      <c r="D15" s="341"/>
    </row>
    <row r="16" spans="1:4" s="103" customFormat="1" ht="12" customHeight="1" thickBot="1" x14ac:dyDescent="0.25">
      <c r="A16" s="238"/>
      <c r="B16" s="239" t="s">
        <v>72</v>
      </c>
      <c r="C16" s="8" t="s">
        <v>197</v>
      </c>
      <c r="D16" s="342"/>
    </row>
    <row r="17" spans="1:4" s="102" customFormat="1" ht="12" customHeight="1" thickBot="1" x14ac:dyDescent="0.25">
      <c r="A17" s="206" t="s">
        <v>896</v>
      </c>
      <c r="B17" s="232"/>
      <c r="C17" s="233" t="s">
        <v>856</v>
      </c>
      <c r="D17" s="343">
        <f>SUM(D18:D21)</f>
        <v>0</v>
      </c>
    </row>
    <row r="18" spans="1:4" s="103" customFormat="1" ht="12" customHeight="1" x14ac:dyDescent="0.2">
      <c r="A18" s="234"/>
      <c r="B18" s="235" t="s">
        <v>63</v>
      </c>
      <c r="C18" s="11" t="s">
        <v>852</v>
      </c>
      <c r="D18" s="341"/>
    </row>
    <row r="19" spans="1:4" s="103" customFormat="1" ht="12" customHeight="1" x14ac:dyDescent="0.2">
      <c r="A19" s="234"/>
      <c r="B19" s="235" t="s">
        <v>64</v>
      </c>
      <c r="C19" s="9" t="s">
        <v>853</v>
      </c>
      <c r="D19" s="341"/>
    </row>
    <row r="20" spans="1:4" s="103" customFormat="1" ht="12" customHeight="1" x14ac:dyDescent="0.2">
      <c r="A20" s="234"/>
      <c r="B20" s="235" t="s">
        <v>65</v>
      </c>
      <c r="C20" s="9" t="s">
        <v>854</v>
      </c>
      <c r="D20" s="341"/>
    </row>
    <row r="21" spans="1:4" s="103" customFormat="1" ht="12" customHeight="1" thickBot="1" x14ac:dyDescent="0.25">
      <c r="A21" s="234"/>
      <c r="B21" s="235" t="s">
        <v>66</v>
      </c>
      <c r="C21" s="9" t="s">
        <v>853</v>
      </c>
      <c r="D21" s="341"/>
    </row>
    <row r="22" spans="1:4" s="103" customFormat="1" ht="12" customHeight="1" thickBot="1" x14ac:dyDescent="0.25">
      <c r="A22" s="214" t="s">
        <v>897</v>
      </c>
      <c r="B22" s="132"/>
      <c r="C22" s="132" t="s">
        <v>857</v>
      </c>
      <c r="D22" s="343">
        <f>+D23+D24</f>
        <v>0</v>
      </c>
    </row>
    <row r="23" spans="1:4" s="102" customFormat="1" ht="12" customHeight="1" x14ac:dyDescent="0.2">
      <c r="A23" s="372"/>
      <c r="B23" s="393" t="s">
        <v>37</v>
      </c>
      <c r="C23" s="147" t="s">
        <v>248</v>
      </c>
      <c r="D23" s="399"/>
    </row>
    <row r="24" spans="1:4" s="102" customFormat="1" ht="12" customHeight="1" thickBot="1" x14ac:dyDescent="0.25">
      <c r="A24" s="391"/>
      <c r="B24" s="392" t="s">
        <v>38</v>
      </c>
      <c r="C24" s="148" t="s">
        <v>252</v>
      </c>
      <c r="D24" s="400"/>
    </row>
    <row r="25" spans="1:4" s="102" customFormat="1" ht="12" customHeight="1" thickBot="1" x14ac:dyDescent="0.25">
      <c r="A25" s="214" t="s">
        <v>898</v>
      </c>
      <c r="B25" s="232"/>
      <c r="C25" s="132" t="s">
        <v>874</v>
      </c>
      <c r="D25" s="360"/>
    </row>
    <row r="26" spans="1:4" s="102" customFormat="1" ht="12" customHeight="1" thickBot="1" x14ac:dyDescent="0.25">
      <c r="A26" s="206" t="s">
        <v>899</v>
      </c>
      <c r="B26" s="174"/>
      <c r="C26" s="132" t="s">
        <v>870</v>
      </c>
      <c r="D26" s="380"/>
    </row>
    <row r="27" spans="1:4" s="103" customFormat="1" ht="12" customHeight="1" thickBot="1" x14ac:dyDescent="0.25">
      <c r="A27" s="388" t="s">
        <v>900</v>
      </c>
      <c r="B27" s="397"/>
      <c r="C27" s="390" t="s">
        <v>872</v>
      </c>
      <c r="D27" s="401">
        <f>+D28+D29</f>
        <v>0</v>
      </c>
    </row>
    <row r="28" spans="1:4" s="103" customFormat="1" ht="15" customHeight="1" x14ac:dyDescent="0.2">
      <c r="A28" s="236"/>
      <c r="B28" s="172" t="s">
        <v>44</v>
      </c>
      <c r="C28" s="147" t="s">
        <v>355</v>
      </c>
      <c r="D28" s="399"/>
    </row>
    <row r="29" spans="1:4" s="103" customFormat="1" ht="15" customHeight="1" thickBot="1" x14ac:dyDescent="0.25">
      <c r="A29" s="398"/>
      <c r="B29" s="173" t="s">
        <v>45</v>
      </c>
      <c r="C29" s="389" t="s">
        <v>860</v>
      </c>
      <c r="D29" s="96"/>
    </row>
    <row r="30" spans="1:4" ht="13.5" thickBot="1" x14ac:dyDescent="0.25">
      <c r="A30" s="246" t="s">
        <v>901</v>
      </c>
      <c r="B30" s="386"/>
      <c r="C30" s="387" t="s">
        <v>873</v>
      </c>
      <c r="D30" s="379"/>
    </row>
    <row r="31" spans="1:4" s="58" customFormat="1" ht="16.5" customHeight="1" thickBot="1" x14ac:dyDescent="0.25">
      <c r="A31" s="246" t="s">
        <v>902</v>
      </c>
      <c r="B31" s="247"/>
      <c r="C31" s="248" t="s">
        <v>871</v>
      </c>
      <c r="D31" s="383">
        <f>+D26+D27+D30</f>
        <v>0</v>
      </c>
    </row>
    <row r="32" spans="1:4" s="104" customFormat="1" ht="12" customHeight="1" x14ac:dyDescent="0.2">
      <c r="A32" s="249"/>
      <c r="B32" s="249"/>
      <c r="C32" s="250"/>
      <c r="D32" s="381"/>
    </row>
    <row r="33" spans="1:4" ht="12" customHeight="1" thickBot="1" x14ac:dyDescent="0.25">
      <c r="A33" s="251"/>
      <c r="B33" s="252"/>
      <c r="C33" s="252"/>
      <c r="D33" s="382"/>
    </row>
    <row r="34" spans="1:4" ht="12" customHeight="1" thickBot="1" x14ac:dyDescent="0.25">
      <c r="A34" s="253"/>
      <c r="B34" s="254"/>
      <c r="C34" s="255" t="s">
        <v>1</v>
      </c>
      <c r="D34" s="383"/>
    </row>
    <row r="35" spans="1:4" ht="12" customHeight="1" thickBot="1" x14ac:dyDescent="0.25">
      <c r="A35" s="214" t="s">
        <v>895</v>
      </c>
      <c r="B35" s="24"/>
      <c r="C35" s="132" t="s">
        <v>850</v>
      </c>
      <c r="D35" s="343">
        <f>SUM(D36:D40)</f>
        <v>0</v>
      </c>
    </row>
    <row r="36" spans="1:4" ht="12" customHeight="1" x14ac:dyDescent="0.2">
      <c r="A36" s="256"/>
      <c r="B36" s="171" t="s">
        <v>57</v>
      </c>
      <c r="C36" s="11" t="s">
        <v>926</v>
      </c>
      <c r="D36" s="89"/>
    </row>
    <row r="37" spans="1:4" ht="12" customHeight="1" x14ac:dyDescent="0.2">
      <c r="A37" s="257"/>
      <c r="B37" s="155" t="s">
        <v>58</v>
      </c>
      <c r="C37" s="9" t="s">
        <v>164</v>
      </c>
      <c r="D37" s="92"/>
    </row>
    <row r="38" spans="1:4" ht="12" customHeight="1" x14ac:dyDescent="0.2">
      <c r="A38" s="257"/>
      <c r="B38" s="155" t="s">
        <v>59</v>
      </c>
      <c r="C38" s="9" t="s">
        <v>88</v>
      </c>
      <c r="D38" s="92"/>
    </row>
    <row r="39" spans="1:4" s="104" customFormat="1" ht="12" customHeight="1" x14ac:dyDescent="0.2">
      <c r="A39" s="257"/>
      <c r="B39" s="155" t="s">
        <v>60</v>
      </c>
      <c r="C39" s="9" t="s">
        <v>165</v>
      </c>
      <c r="D39" s="92"/>
    </row>
    <row r="40" spans="1:4" ht="12" customHeight="1" thickBot="1" x14ac:dyDescent="0.25">
      <c r="A40" s="257"/>
      <c r="B40" s="155" t="s">
        <v>71</v>
      </c>
      <c r="C40" s="9" t="s">
        <v>166</v>
      </c>
      <c r="D40" s="92"/>
    </row>
    <row r="41" spans="1:4" ht="12" customHeight="1" thickBot="1" x14ac:dyDescent="0.25">
      <c r="A41" s="214" t="s">
        <v>896</v>
      </c>
      <c r="B41" s="24"/>
      <c r="C41" s="132" t="s">
        <v>867</v>
      </c>
      <c r="D41" s="343">
        <f>SUM(D42:D45)</f>
        <v>0</v>
      </c>
    </row>
    <row r="42" spans="1:4" ht="12" customHeight="1" x14ac:dyDescent="0.2">
      <c r="A42" s="256"/>
      <c r="B42" s="171" t="s">
        <v>63</v>
      </c>
      <c r="C42" s="11" t="s">
        <v>280</v>
      </c>
      <c r="D42" s="89"/>
    </row>
    <row r="43" spans="1:4" ht="12" customHeight="1" x14ac:dyDescent="0.2">
      <c r="A43" s="257"/>
      <c r="B43" s="155" t="s">
        <v>64</v>
      </c>
      <c r="C43" s="9" t="s">
        <v>168</v>
      </c>
      <c r="D43" s="92"/>
    </row>
    <row r="44" spans="1:4" ht="15" customHeight="1" x14ac:dyDescent="0.2">
      <c r="A44" s="257"/>
      <c r="B44" s="155" t="s">
        <v>67</v>
      </c>
      <c r="C44" s="9" t="s">
        <v>2</v>
      </c>
      <c r="D44" s="92"/>
    </row>
    <row r="45" spans="1:4" ht="13.5" thickBot="1" x14ac:dyDescent="0.25">
      <c r="A45" s="257"/>
      <c r="B45" s="155" t="s">
        <v>78</v>
      </c>
      <c r="C45" s="9" t="s">
        <v>864</v>
      </c>
      <c r="D45" s="92"/>
    </row>
    <row r="46" spans="1:4" ht="15" customHeight="1" thickBot="1" x14ac:dyDescent="0.25">
      <c r="A46" s="214" t="s">
        <v>897</v>
      </c>
      <c r="B46" s="24"/>
      <c r="C46" s="24" t="s">
        <v>865</v>
      </c>
      <c r="D46" s="360"/>
    </row>
    <row r="47" spans="1:4" ht="14.25" customHeight="1" thickBot="1" x14ac:dyDescent="0.25">
      <c r="A47" s="246" t="s">
        <v>898</v>
      </c>
      <c r="B47" s="386"/>
      <c r="C47" s="387" t="s">
        <v>868</v>
      </c>
      <c r="D47" s="379"/>
    </row>
    <row r="48" spans="1:4" ht="13.5" thickBot="1" x14ac:dyDescent="0.25">
      <c r="A48" s="214" t="s">
        <v>899</v>
      </c>
      <c r="B48" s="243"/>
      <c r="C48" s="259" t="s">
        <v>866</v>
      </c>
      <c r="D48" s="384">
        <f>+D35+D41+D46+D47</f>
        <v>0</v>
      </c>
    </row>
    <row r="49" spans="1:4" ht="13.5" thickBot="1" x14ac:dyDescent="0.25">
      <c r="A49" s="260"/>
      <c r="B49" s="261"/>
      <c r="C49" s="261"/>
      <c r="D49" s="385"/>
    </row>
    <row r="50" spans="1:4" ht="13.5" thickBot="1" x14ac:dyDescent="0.25">
      <c r="A50" s="262" t="s">
        <v>208</v>
      </c>
      <c r="B50" s="263"/>
      <c r="C50" s="264"/>
      <c r="D50" s="130"/>
    </row>
    <row r="51" spans="1:4" ht="13.5" thickBot="1" x14ac:dyDescent="0.25">
      <c r="A51" s="262" t="s">
        <v>209</v>
      </c>
      <c r="B51" s="263"/>
      <c r="C51" s="264"/>
      <c r="D51" s="130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52"/>
  <sheetViews>
    <sheetView view="pageLayout" zoomScaleNormal="100" zoomScaleSheetLayoutView="100" workbookViewId="0">
      <selection activeCell="C59" sqref="C59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4.33203125" style="575" customWidth="1"/>
    <col min="5" max="5" width="14.33203125" style="1036" customWidth="1"/>
    <col min="6" max="7" width="14.33203125" style="4" customWidth="1"/>
    <col min="8" max="16384" width="9.33203125" style="4"/>
  </cols>
  <sheetData>
    <row r="1" spans="1:7" s="2" customFormat="1" ht="21" customHeight="1" thickBot="1" x14ac:dyDescent="0.25">
      <c r="A1" s="220"/>
      <c r="B1" s="221"/>
      <c r="C1" s="268"/>
      <c r="D1" s="676"/>
    </row>
    <row r="2" spans="1:7" s="100" customFormat="1" ht="35.25" customHeight="1" thickBot="1" x14ac:dyDescent="0.25">
      <c r="A2" s="1366" t="s">
        <v>204</v>
      </c>
      <c r="B2" s="1367"/>
      <c r="C2" s="1108" t="s">
        <v>679</v>
      </c>
      <c r="D2" s="1361"/>
      <c r="E2" s="1362"/>
      <c r="F2" s="1362"/>
      <c r="G2" s="1363"/>
    </row>
    <row r="3" spans="1:7" s="100" customFormat="1" ht="22.5" hidden="1" customHeight="1" thickBot="1" x14ac:dyDescent="0.25">
      <c r="A3" s="994" t="s">
        <v>203</v>
      </c>
      <c r="B3" s="995"/>
      <c r="C3" s="996" t="s">
        <v>213</v>
      </c>
      <c r="D3" s="997" t="s">
        <v>933</v>
      </c>
      <c r="E3" s="997"/>
    </row>
    <row r="4" spans="1:7" s="101" customFormat="1" ht="15.95" customHeight="1" thickBot="1" x14ac:dyDescent="0.3">
      <c r="A4" s="225"/>
      <c r="B4" s="225"/>
      <c r="C4" s="225"/>
      <c r="D4" s="226"/>
      <c r="E4" s="226"/>
    </row>
    <row r="5" spans="1:7" ht="39" thickBot="1" x14ac:dyDescent="0.25">
      <c r="A5" s="1359" t="s">
        <v>205</v>
      </c>
      <c r="B5" s="1360"/>
      <c r="C5" s="571" t="s">
        <v>935</v>
      </c>
      <c r="D5" s="1112" t="s">
        <v>1150</v>
      </c>
      <c r="E5" s="1113" t="s">
        <v>1149</v>
      </c>
      <c r="F5" s="1114" t="s">
        <v>1193</v>
      </c>
      <c r="G5" s="1115" t="s">
        <v>1192</v>
      </c>
    </row>
    <row r="6" spans="1:7" s="58" customFormat="1" ht="12.95" customHeight="1" thickBot="1" x14ac:dyDescent="0.25">
      <c r="A6" s="206">
        <v>1</v>
      </c>
      <c r="B6" s="207">
        <v>2</v>
      </c>
      <c r="C6" s="572">
        <v>3</v>
      </c>
      <c r="D6" s="1116">
        <v>4</v>
      </c>
      <c r="E6" s="1117">
        <v>5</v>
      </c>
      <c r="F6" s="1117">
        <v>6</v>
      </c>
      <c r="G6" s="1118">
        <v>7</v>
      </c>
    </row>
    <row r="7" spans="1:7" s="58" customFormat="1" ht="15.95" customHeight="1" thickBot="1" x14ac:dyDescent="0.25">
      <c r="A7" s="229"/>
      <c r="B7" s="230"/>
      <c r="C7" s="230" t="s">
        <v>937</v>
      </c>
      <c r="D7" s="1119"/>
      <c r="E7" s="1120"/>
      <c r="F7" s="1120"/>
      <c r="G7" s="1156"/>
    </row>
    <row r="8" spans="1:7" s="102" customFormat="1" ht="12" customHeight="1" thickBot="1" x14ac:dyDescent="0.25">
      <c r="A8" s="206" t="s">
        <v>895</v>
      </c>
      <c r="B8" s="232"/>
      <c r="C8" s="582" t="s">
        <v>210</v>
      </c>
      <c r="D8" s="1121">
        <f>SUM(D9:D16)</f>
        <v>50</v>
      </c>
      <c r="E8" s="1122">
        <f>SUM(E9:E16)</f>
        <v>220</v>
      </c>
      <c r="F8" s="1122">
        <f>SUM(F9:F16)</f>
        <v>229</v>
      </c>
      <c r="G8" s="1147">
        <f>F8/E8</f>
        <v>1.040909090909091</v>
      </c>
    </row>
    <row r="9" spans="1:7" s="102" customFormat="1" ht="12" customHeight="1" x14ac:dyDescent="0.2">
      <c r="A9" s="236"/>
      <c r="B9" s="235" t="s">
        <v>57</v>
      </c>
      <c r="C9" s="583" t="s">
        <v>133</v>
      </c>
      <c r="D9" s="1123"/>
      <c r="E9" s="1124"/>
      <c r="F9" s="1124">
        <v>49</v>
      </c>
      <c r="G9" s="1148">
        <f>E9/F9</f>
        <v>0</v>
      </c>
    </row>
    <row r="10" spans="1:7" s="102" customFormat="1" ht="12" customHeight="1" x14ac:dyDescent="0.2">
      <c r="A10" s="234"/>
      <c r="B10" s="235" t="s">
        <v>58</v>
      </c>
      <c r="C10" s="584" t="s">
        <v>134</v>
      </c>
      <c r="D10" s="1125">
        <v>50</v>
      </c>
      <c r="E10" s="1126">
        <f>50+120+50</f>
        <v>220</v>
      </c>
      <c r="F10" s="1126">
        <v>180</v>
      </c>
      <c r="G10" s="1146">
        <f>F10/E10</f>
        <v>0.81818181818181823</v>
      </c>
    </row>
    <row r="11" spans="1:7" s="102" customFormat="1" ht="12" customHeight="1" x14ac:dyDescent="0.2">
      <c r="A11" s="234"/>
      <c r="B11" s="235" t="s">
        <v>59</v>
      </c>
      <c r="C11" s="584" t="s">
        <v>135</v>
      </c>
      <c r="D11" s="1125"/>
      <c r="E11" s="1126"/>
      <c r="F11" s="1126"/>
      <c r="G11" s="1146"/>
    </row>
    <row r="12" spans="1:7" s="102" customFormat="1" ht="12" customHeight="1" x14ac:dyDescent="0.2">
      <c r="A12" s="234"/>
      <c r="B12" s="235" t="s">
        <v>60</v>
      </c>
      <c r="C12" s="584" t="s">
        <v>136</v>
      </c>
      <c r="D12" s="1125"/>
      <c r="E12" s="1126"/>
      <c r="F12" s="1126"/>
      <c r="G12" s="1146"/>
    </row>
    <row r="13" spans="1:7" s="102" customFormat="1" ht="12" customHeight="1" x14ac:dyDescent="0.2">
      <c r="A13" s="234"/>
      <c r="B13" s="235" t="s">
        <v>91</v>
      </c>
      <c r="C13" s="585" t="s">
        <v>137</v>
      </c>
      <c r="D13" s="1125"/>
      <c r="E13" s="1126"/>
      <c r="F13" s="1126"/>
      <c r="G13" s="1146"/>
    </row>
    <row r="14" spans="1:7" s="102" customFormat="1" ht="12" customHeight="1" x14ac:dyDescent="0.2">
      <c r="A14" s="237"/>
      <c r="B14" s="235" t="s">
        <v>61</v>
      </c>
      <c r="C14" s="584" t="s">
        <v>138</v>
      </c>
      <c r="D14" s="1127"/>
      <c r="E14" s="1128"/>
      <c r="F14" s="1128"/>
      <c r="G14" s="1149"/>
    </row>
    <row r="15" spans="1:7" s="103" customFormat="1" ht="12" customHeight="1" x14ac:dyDescent="0.2">
      <c r="A15" s="234"/>
      <c r="B15" s="235" t="s">
        <v>62</v>
      </c>
      <c r="C15" s="584" t="s">
        <v>855</v>
      </c>
      <c r="D15" s="1125"/>
      <c r="E15" s="1126"/>
      <c r="F15" s="1126"/>
      <c r="G15" s="1146"/>
    </row>
    <row r="16" spans="1:7" s="103" customFormat="1" ht="12" customHeight="1" thickBot="1" x14ac:dyDescent="0.25">
      <c r="A16" s="238"/>
      <c r="B16" s="239" t="s">
        <v>72</v>
      </c>
      <c r="C16" s="585" t="s">
        <v>197</v>
      </c>
      <c r="D16" s="1129"/>
      <c r="E16" s="1130"/>
      <c r="F16" s="1130"/>
      <c r="G16" s="1150"/>
    </row>
    <row r="17" spans="1:7" s="102" customFormat="1" ht="12" customHeight="1" thickBot="1" x14ac:dyDescent="0.25">
      <c r="A17" s="206" t="s">
        <v>896</v>
      </c>
      <c r="B17" s="232"/>
      <c r="C17" s="582" t="s">
        <v>856</v>
      </c>
      <c r="D17" s="1121">
        <f>SUM(D18:D21)</f>
        <v>0</v>
      </c>
      <c r="E17" s="1122">
        <f>E18</f>
        <v>628</v>
      </c>
      <c r="F17" s="1122">
        <f>F18</f>
        <v>627</v>
      </c>
      <c r="G17" s="1147">
        <f>F17/E17</f>
        <v>0.99840764331210186</v>
      </c>
    </row>
    <row r="18" spans="1:7" s="103" customFormat="1" ht="12" customHeight="1" x14ac:dyDescent="0.2">
      <c r="A18" s="234"/>
      <c r="B18" s="235" t="s">
        <v>63</v>
      </c>
      <c r="C18" s="586" t="s">
        <v>852</v>
      </c>
      <c r="D18" s="1125"/>
      <c r="E18" s="1126">
        <v>628</v>
      </c>
      <c r="F18" s="1126">
        <v>627</v>
      </c>
      <c r="G18" s="1146">
        <f>F18/E18</f>
        <v>0.99840764331210186</v>
      </c>
    </row>
    <row r="19" spans="1:7" s="103" customFormat="1" ht="12" customHeight="1" x14ac:dyDescent="0.2">
      <c r="A19" s="234"/>
      <c r="B19" s="235" t="s">
        <v>64</v>
      </c>
      <c r="C19" s="584" t="s">
        <v>853</v>
      </c>
      <c r="D19" s="1125"/>
      <c r="E19" s="1126"/>
      <c r="F19" s="1126"/>
      <c r="G19" s="1146"/>
    </row>
    <row r="20" spans="1:7" s="103" customFormat="1" ht="12" customHeight="1" x14ac:dyDescent="0.2">
      <c r="A20" s="234"/>
      <c r="B20" s="235" t="s">
        <v>65</v>
      </c>
      <c r="C20" s="584" t="s">
        <v>854</v>
      </c>
      <c r="D20" s="1125"/>
      <c r="E20" s="1126"/>
      <c r="F20" s="1126"/>
      <c r="G20" s="1146"/>
    </row>
    <row r="21" spans="1:7" s="103" customFormat="1" ht="12" customHeight="1" thickBot="1" x14ac:dyDescent="0.25">
      <c r="A21" s="234"/>
      <c r="B21" s="235" t="s">
        <v>66</v>
      </c>
      <c r="C21" s="584" t="s">
        <v>853</v>
      </c>
      <c r="D21" s="1125"/>
      <c r="E21" s="1126"/>
      <c r="F21" s="1126"/>
      <c r="G21" s="1146"/>
    </row>
    <row r="22" spans="1:7" s="103" customFormat="1" ht="12" customHeight="1" thickBot="1" x14ac:dyDescent="0.25">
      <c r="A22" s="214" t="s">
        <v>897</v>
      </c>
      <c r="B22" s="132"/>
      <c r="C22" s="587" t="s">
        <v>857</v>
      </c>
      <c r="D22" s="1121">
        <f>+D23+D24</f>
        <v>0</v>
      </c>
      <c r="E22" s="1122"/>
      <c r="F22" s="1122"/>
      <c r="G22" s="1147"/>
    </row>
    <row r="23" spans="1:7" s="102" customFormat="1" ht="12" customHeight="1" x14ac:dyDescent="0.2">
      <c r="A23" s="372"/>
      <c r="B23" s="393" t="s">
        <v>37</v>
      </c>
      <c r="C23" s="588" t="s">
        <v>248</v>
      </c>
      <c r="D23" s="1131"/>
      <c r="E23" s="1124"/>
      <c r="F23" s="1124"/>
      <c r="G23" s="1148"/>
    </row>
    <row r="24" spans="1:7" s="102" customFormat="1" ht="12" customHeight="1" thickBot="1" x14ac:dyDescent="0.25">
      <c r="A24" s="391"/>
      <c r="B24" s="392" t="s">
        <v>38</v>
      </c>
      <c r="C24" s="589" t="s">
        <v>252</v>
      </c>
      <c r="D24" s="1132"/>
      <c r="E24" s="1133"/>
      <c r="F24" s="1133"/>
      <c r="G24" s="1151"/>
    </row>
    <row r="25" spans="1:7" s="102" customFormat="1" ht="12" customHeight="1" thickBot="1" x14ac:dyDescent="0.25">
      <c r="A25" s="214" t="s">
        <v>898</v>
      </c>
      <c r="B25" s="232"/>
      <c r="C25" s="587" t="s">
        <v>874</v>
      </c>
      <c r="D25" s="1134">
        <v>60490</v>
      </c>
      <c r="E25" s="1135">
        <f>60490+151+24</f>
        <v>60665</v>
      </c>
      <c r="F25" s="1135">
        <v>52504</v>
      </c>
      <c r="G25" s="1152">
        <f>F25/E25</f>
        <v>0.86547432621775322</v>
      </c>
    </row>
    <row r="26" spans="1:7" s="102" customFormat="1" ht="12" customHeight="1" thickBot="1" x14ac:dyDescent="0.25">
      <c r="A26" s="206" t="s">
        <v>899</v>
      </c>
      <c r="B26" s="174"/>
      <c r="C26" s="587" t="s">
        <v>870</v>
      </c>
      <c r="D26" s="1121">
        <f>D8+D17+D22+D25</f>
        <v>60540</v>
      </c>
      <c r="E26" s="1122">
        <f>E8+E17+E22+E25</f>
        <v>61513</v>
      </c>
      <c r="F26" s="1122">
        <f>F8+F17+F22+F25</f>
        <v>53360</v>
      </c>
      <c r="G26" s="1147">
        <f>F26/E26</f>
        <v>0.86745891112447771</v>
      </c>
    </row>
    <row r="27" spans="1:7" s="103" customFormat="1" ht="12" customHeight="1" thickBot="1" x14ac:dyDescent="0.25">
      <c r="A27" s="388" t="s">
        <v>900</v>
      </c>
      <c r="B27" s="1111"/>
      <c r="C27" s="590" t="s">
        <v>872</v>
      </c>
      <c r="D27" s="1136"/>
      <c r="E27" s="1137">
        <v>9261</v>
      </c>
      <c r="F27" s="1137">
        <v>9261</v>
      </c>
      <c r="G27" s="1153">
        <f>F27/E27</f>
        <v>1</v>
      </c>
    </row>
    <row r="28" spans="1:7" s="103" customFormat="1" ht="15" customHeight="1" x14ac:dyDescent="0.2">
      <c r="A28" s="236"/>
      <c r="B28" s="172" t="s">
        <v>44</v>
      </c>
      <c r="C28" s="588" t="s">
        <v>355</v>
      </c>
      <c r="D28" s="1131"/>
      <c r="E28" s="1124">
        <v>9261</v>
      </c>
      <c r="F28" s="1124">
        <v>9261</v>
      </c>
      <c r="G28" s="1148">
        <f>F28/E28</f>
        <v>1</v>
      </c>
    </row>
    <row r="29" spans="1:7" s="103" customFormat="1" ht="15" customHeight="1" x14ac:dyDescent="0.2">
      <c r="A29" s="580"/>
      <c r="B29" s="175" t="s">
        <v>45</v>
      </c>
      <c r="C29" s="591" t="s">
        <v>860</v>
      </c>
      <c r="D29" s="1138"/>
      <c r="E29" s="1130"/>
      <c r="F29" s="1130"/>
      <c r="G29" s="1150"/>
    </row>
    <row r="30" spans="1:7" s="103" customFormat="1" ht="15" customHeight="1" thickBot="1" x14ac:dyDescent="0.25">
      <c r="A30" s="398"/>
      <c r="B30" s="581" t="s">
        <v>944</v>
      </c>
      <c r="C30" s="592" t="s">
        <v>946</v>
      </c>
      <c r="D30" s="1139"/>
      <c r="E30" s="1140"/>
      <c r="F30" s="1140"/>
      <c r="G30" s="1154"/>
    </row>
    <row r="31" spans="1:7" ht="13.5" thickBot="1" x14ac:dyDescent="0.25">
      <c r="A31" s="246" t="s">
        <v>901</v>
      </c>
      <c r="B31" s="386"/>
      <c r="C31" s="593" t="s">
        <v>873</v>
      </c>
      <c r="D31" s="1134"/>
      <c r="E31" s="1135"/>
      <c r="F31" s="1135"/>
      <c r="G31" s="1152"/>
    </row>
    <row r="32" spans="1:7" s="58" customFormat="1" ht="16.5" customHeight="1" thickBot="1" x14ac:dyDescent="0.25">
      <c r="A32" s="246" t="s">
        <v>902</v>
      </c>
      <c r="B32" s="247"/>
      <c r="C32" s="594" t="s">
        <v>871</v>
      </c>
      <c r="D32" s="1141">
        <f>D26+D27+D31</f>
        <v>60540</v>
      </c>
      <c r="E32" s="1122">
        <f>E26+E27+E31</f>
        <v>70774</v>
      </c>
      <c r="F32" s="1122">
        <f t="shared" ref="F32" si="0">F26+F27+F31</f>
        <v>62621</v>
      </c>
      <c r="G32" s="1155">
        <f>F32/E32</f>
        <v>0.88480232853872887</v>
      </c>
    </row>
    <row r="33" spans="1:7" s="104" customFormat="1" ht="12" customHeight="1" x14ac:dyDescent="0.2">
      <c r="A33" s="249"/>
      <c r="B33" s="249"/>
      <c r="C33" s="250"/>
      <c r="D33" s="669"/>
      <c r="E33" s="669"/>
    </row>
    <row r="34" spans="1:7" ht="12" customHeight="1" thickBot="1" x14ac:dyDescent="0.25">
      <c r="A34" s="251"/>
      <c r="B34" s="252"/>
      <c r="C34" s="252"/>
      <c r="D34" s="668"/>
      <c r="E34" s="668"/>
    </row>
    <row r="35" spans="1:7" ht="39" thickBot="1" x14ac:dyDescent="0.25">
      <c r="A35" s="206"/>
      <c r="B35" s="207"/>
      <c r="C35" s="1051" t="s">
        <v>1</v>
      </c>
      <c r="D35" s="734" t="s">
        <v>1150</v>
      </c>
      <c r="E35" s="734" t="s">
        <v>1149</v>
      </c>
      <c r="F35" s="1002" t="s">
        <v>1193</v>
      </c>
      <c r="G35" s="1003" t="s">
        <v>1192</v>
      </c>
    </row>
    <row r="36" spans="1:7" ht="12" customHeight="1" thickBot="1" x14ac:dyDescent="0.25">
      <c r="A36" s="214" t="s">
        <v>895</v>
      </c>
      <c r="B36" s="24"/>
      <c r="C36" s="132" t="s">
        <v>850</v>
      </c>
      <c r="D36" s="574">
        <f>SUM(D37:D41)</f>
        <v>60540</v>
      </c>
      <c r="E36" s="736">
        <f>SUM(E37:E41)</f>
        <v>70774</v>
      </c>
      <c r="F36" s="736">
        <f>SUM(F37:F41)</f>
        <v>53910</v>
      </c>
      <c r="G36" s="1157">
        <f>F36/E36</f>
        <v>0.76172040579873967</v>
      </c>
    </row>
    <row r="37" spans="1:7" ht="12" customHeight="1" x14ac:dyDescent="0.2">
      <c r="A37" s="256"/>
      <c r="B37" s="171" t="s">
        <v>57</v>
      </c>
      <c r="C37" s="11" t="s">
        <v>926</v>
      </c>
      <c r="D37" s="657">
        <v>39222</v>
      </c>
      <c r="E37" s="1109">
        <f>39222+290+119+447</f>
        <v>40078</v>
      </c>
      <c r="F37" s="1109">
        <v>37774</v>
      </c>
      <c r="G37" s="1158">
        <f>F37/E37</f>
        <v>0.9425121014022656</v>
      </c>
    </row>
    <row r="38" spans="1:7" ht="12" customHeight="1" x14ac:dyDescent="0.2">
      <c r="A38" s="257"/>
      <c r="B38" s="155" t="s">
        <v>58</v>
      </c>
      <c r="C38" s="9" t="s">
        <v>164</v>
      </c>
      <c r="D38" s="659">
        <v>11066</v>
      </c>
      <c r="E38" s="735">
        <f>11066+78+32+128</f>
        <v>11304</v>
      </c>
      <c r="F38" s="735">
        <v>10024</v>
      </c>
      <c r="G38" s="1159">
        <f>F38/E38</f>
        <v>0.88676574663835805</v>
      </c>
    </row>
    <row r="39" spans="1:7" ht="12" customHeight="1" x14ac:dyDescent="0.2">
      <c r="A39" s="257"/>
      <c r="B39" s="155" t="s">
        <v>59</v>
      </c>
      <c r="C39" s="9" t="s">
        <v>88</v>
      </c>
      <c r="D39" s="659">
        <v>10252</v>
      </c>
      <c r="E39" s="735">
        <f>10252+329+120+127</f>
        <v>10828</v>
      </c>
      <c r="F39" s="735">
        <v>6112</v>
      </c>
      <c r="G39" s="1159">
        <f>F39/E39</f>
        <v>0.5644625046176579</v>
      </c>
    </row>
    <row r="40" spans="1:7" s="104" customFormat="1" ht="12" customHeight="1" x14ac:dyDescent="0.2">
      <c r="A40" s="257"/>
      <c r="B40" s="155" t="s">
        <v>60</v>
      </c>
      <c r="C40" s="9" t="s">
        <v>165</v>
      </c>
      <c r="D40" s="659"/>
      <c r="E40" s="735"/>
      <c r="F40" s="735"/>
      <c r="G40" s="926"/>
    </row>
    <row r="41" spans="1:7" ht="12" customHeight="1" thickBot="1" x14ac:dyDescent="0.25">
      <c r="A41" s="257"/>
      <c r="B41" s="155" t="s">
        <v>71</v>
      </c>
      <c r="C41" s="9" t="s">
        <v>166</v>
      </c>
      <c r="D41" s="659"/>
      <c r="E41" s="735">
        <v>8564</v>
      </c>
      <c r="F41" s="735"/>
      <c r="G41" s="1159">
        <v>0</v>
      </c>
    </row>
    <row r="42" spans="1:7" ht="12" customHeight="1" thickBot="1" x14ac:dyDescent="0.25">
      <c r="A42" s="214" t="s">
        <v>896</v>
      </c>
      <c r="B42" s="24"/>
      <c r="C42" s="132" t="s">
        <v>867</v>
      </c>
      <c r="D42" s="574"/>
      <c r="E42" s="736"/>
      <c r="F42" s="736"/>
      <c r="G42" s="927"/>
    </row>
    <row r="43" spans="1:7" ht="12" customHeight="1" x14ac:dyDescent="0.2">
      <c r="A43" s="256"/>
      <c r="B43" s="171" t="s">
        <v>63</v>
      </c>
      <c r="C43" s="11" t="s">
        <v>280</v>
      </c>
      <c r="D43" s="657"/>
      <c r="E43" s="1109"/>
      <c r="F43" s="1109"/>
      <c r="G43" s="1035"/>
    </row>
    <row r="44" spans="1:7" ht="12" customHeight="1" x14ac:dyDescent="0.2">
      <c r="A44" s="257"/>
      <c r="B44" s="155" t="s">
        <v>64</v>
      </c>
      <c r="C44" s="9" t="s">
        <v>168</v>
      </c>
      <c r="D44" s="659"/>
      <c r="E44" s="735"/>
      <c r="F44" s="735"/>
      <c r="G44" s="926"/>
    </row>
    <row r="45" spans="1:7" ht="15" customHeight="1" x14ac:dyDescent="0.2">
      <c r="A45" s="257"/>
      <c r="B45" s="155" t="s">
        <v>67</v>
      </c>
      <c r="C45" s="9" t="s">
        <v>2</v>
      </c>
      <c r="D45" s="659"/>
      <c r="E45" s="735"/>
      <c r="F45" s="735"/>
      <c r="G45" s="926"/>
    </row>
    <row r="46" spans="1:7" ht="13.5" thickBot="1" x14ac:dyDescent="0.25">
      <c r="A46" s="257"/>
      <c r="B46" s="155" t="s">
        <v>78</v>
      </c>
      <c r="C46" s="9" t="s">
        <v>864</v>
      </c>
      <c r="D46" s="659"/>
      <c r="E46" s="735"/>
      <c r="F46" s="735"/>
      <c r="G46" s="926"/>
    </row>
    <row r="47" spans="1:7" ht="15" customHeight="1" thickBot="1" x14ac:dyDescent="0.25">
      <c r="A47" s="214" t="s">
        <v>897</v>
      </c>
      <c r="B47" s="24"/>
      <c r="C47" s="24" t="s">
        <v>865</v>
      </c>
      <c r="D47" s="664"/>
      <c r="E47" s="1110"/>
      <c r="F47" s="1110"/>
      <c r="G47" s="1034"/>
    </row>
    <row r="48" spans="1:7" ht="14.25" customHeight="1" thickBot="1" x14ac:dyDescent="0.25">
      <c r="A48" s="246" t="s">
        <v>898</v>
      </c>
      <c r="B48" s="998"/>
      <c r="C48" s="132" t="s">
        <v>868</v>
      </c>
      <c r="D48" s="664"/>
      <c r="E48" s="1110"/>
      <c r="F48" s="1110"/>
      <c r="G48" s="1034"/>
    </row>
    <row r="49" spans="1:7" ht="13.5" thickBot="1" x14ac:dyDescent="0.25">
      <c r="A49" s="214" t="s">
        <v>899</v>
      </c>
      <c r="B49" s="243"/>
      <c r="C49" s="259" t="s">
        <v>866</v>
      </c>
      <c r="D49" s="736">
        <f>+D36+D42+D47+D48</f>
        <v>60540</v>
      </c>
      <c r="E49" s="736">
        <f>+E36+E42+E47+E48</f>
        <v>70774</v>
      </c>
      <c r="F49" s="736">
        <f>+F36+F42+F47+F48</f>
        <v>53910</v>
      </c>
      <c r="G49" s="1157">
        <f>F49/E49</f>
        <v>0.76172040579873967</v>
      </c>
    </row>
    <row r="50" spans="1:7" x14ac:dyDescent="0.2">
      <c r="A50" s="260"/>
      <c r="B50" s="261"/>
      <c r="C50" s="261"/>
      <c r="D50" s="578"/>
    </row>
    <row r="51" spans="1:7" ht="13.5" hidden="1" thickBot="1" x14ac:dyDescent="0.25">
      <c r="A51" s="262" t="s">
        <v>208</v>
      </c>
      <c r="B51" s="263"/>
      <c r="C51" s="264"/>
      <c r="D51" s="130"/>
    </row>
    <row r="52" spans="1:7" ht="13.5" hidden="1" thickBot="1" x14ac:dyDescent="0.25">
      <c r="A52" s="262" t="s">
        <v>209</v>
      </c>
      <c r="B52" s="263"/>
      <c r="C52" s="264"/>
      <c r="D52" s="130"/>
    </row>
  </sheetData>
  <mergeCells count="3">
    <mergeCell ref="A2:B2"/>
    <mergeCell ref="A5:B5"/>
    <mergeCell ref="D2:G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6/2017. (V.26.)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51"/>
  <sheetViews>
    <sheetView view="pageLayout" zoomScaleNormal="100" zoomScaleSheetLayoutView="100" workbookViewId="0">
      <selection activeCell="D17" sqref="D17"/>
    </sheetView>
  </sheetViews>
  <sheetFormatPr defaultColWidth="9.33203125" defaultRowHeight="12.75" x14ac:dyDescent="0.2"/>
  <cols>
    <col min="1" max="1" width="4.83203125" style="570" customWidth="1"/>
    <col min="2" max="2" width="8.83203125" style="558" customWidth="1"/>
    <col min="3" max="3" width="71.83203125" style="558" customWidth="1"/>
    <col min="4" max="4" width="14.33203125" style="558" customWidth="1"/>
    <col min="5" max="5" width="14.33203125" style="1036" customWidth="1"/>
    <col min="6" max="7" width="14.33203125" style="558" customWidth="1"/>
    <col min="8" max="16384" width="9.33203125" style="558"/>
  </cols>
  <sheetData>
    <row r="1" spans="1:7" s="555" customFormat="1" ht="21" customHeight="1" thickBot="1" x14ac:dyDescent="0.25">
      <c r="A1" s="220"/>
      <c r="B1" s="221"/>
      <c r="C1" s="967"/>
      <c r="D1" s="670"/>
      <c r="E1" s="2"/>
    </row>
    <row r="2" spans="1:7" s="556" customFormat="1" ht="36.75" customHeight="1" thickBot="1" x14ac:dyDescent="0.25">
      <c r="A2" s="1359" t="s">
        <v>204</v>
      </c>
      <c r="B2" s="1360"/>
      <c r="C2" s="1108" t="s">
        <v>479</v>
      </c>
      <c r="D2" s="1361"/>
      <c r="E2" s="1362"/>
      <c r="F2" s="1362"/>
      <c r="G2" s="1363"/>
    </row>
    <row r="3" spans="1:7" s="556" customFormat="1" ht="12" hidden="1" customHeight="1" thickBot="1" x14ac:dyDescent="0.25">
      <c r="A3" s="994" t="s">
        <v>203</v>
      </c>
      <c r="B3" s="995"/>
      <c r="C3" s="996" t="s">
        <v>213</v>
      </c>
      <c r="D3" s="665" t="s">
        <v>933</v>
      </c>
      <c r="E3" s="665"/>
    </row>
    <row r="4" spans="1:7" s="557" customFormat="1" ht="15.95" customHeight="1" thickBot="1" x14ac:dyDescent="0.3">
      <c r="A4" s="225"/>
      <c r="B4" s="225"/>
      <c r="C4" s="225"/>
      <c r="D4" s="226"/>
      <c r="E4" s="226"/>
    </row>
    <row r="5" spans="1:7" ht="38.25" x14ac:dyDescent="0.2">
      <c r="A5" s="1368" t="s">
        <v>205</v>
      </c>
      <c r="B5" s="1369"/>
      <c r="C5" s="1052" t="s">
        <v>935</v>
      </c>
      <c r="D5" s="969" t="s">
        <v>1150</v>
      </c>
      <c r="E5" s="969" t="s">
        <v>1149</v>
      </c>
      <c r="F5" s="1002" t="s">
        <v>1193</v>
      </c>
      <c r="G5" s="1003" t="s">
        <v>1192</v>
      </c>
    </row>
    <row r="6" spans="1:7" s="1145" customFormat="1" ht="12.95" customHeight="1" x14ac:dyDescent="0.2">
      <c r="A6" s="234">
        <v>1</v>
      </c>
      <c r="B6" s="970">
        <v>2</v>
      </c>
      <c r="C6" s="970">
        <v>3</v>
      </c>
      <c r="D6" s="970">
        <v>4</v>
      </c>
      <c r="E6" s="970">
        <v>5</v>
      </c>
      <c r="F6" s="970">
        <v>6</v>
      </c>
      <c r="G6" s="1144">
        <v>7</v>
      </c>
    </row>
    <row r="7" spans="1:7" s="559" customFormat="1" ht="15.95" customHeight="1" x14ac:dyDescent="0.2">
      <c r="A7" s="971"/>
      <c r="B7" s="972"/>
      <c r="C7" s="972" t="s">
        <v>937</v>
      </c>
      <c r="D7" s="973"/>
      <c r="E7" s="973"/>
      <c r="F7" s="973"/>
      <c r="G7" s="974"/>
    </row>
    <row r="8" spans="1:7" s="560" customFormat="1" ht="12" customHeight="1" x14ac:dyDescent="0.2">
      <c r="A8" s="234" t="s">
        <v>895</v>
      </c>
      <c r="B8" s="975"/>
      <c r="C8" s="976" t="s">
        <v>210</v>
      </c>
      <c r="D8" s="977">
        <f>SUM(D9:D16)</f>
        <v>2695</v>
      </c>
      <c r="E8" s="1142">
        <f>SUM(E9:E16)</f>
        <v>2765</v>
      </c>
      <c r="F8" s="1142">
        <f>SUM(F9:F16)</f>
        <v>2491</v>
      </c>
      <c r="G8" s="1160">
        <f>F8/E8</f>
        <v>0.90090415913200728</v>
      </c>
    </row>
    <row r="9" spans="1:7" s="560" customFormat="1" ht="12" customHeight="1" x14ac:dyDescent="0.2">
      <c r="A9" s="234"/>
      <c r="B9" s="235" t="s">
        <v>57</v>
      </c>
      <c r="C9" s="9" t="s">
        <v>133</v>
      </c>
      <c r="D9" s="735"/>
      <c r="E9" s="735"/>
      <c r="F9" s="735"/>
      <c r="G9" s="1160"/>
    </row>
    <row r="10" spans="1:7" s="560" customFormat="1" ht="12" customHeight="1" x14ac:dyDescent="0.2">
      <c r="A10" s="234"/>
      <c r="B10" s="235" t="s">
        <v>58</v>
      </c>
      <c r="C10" s="9" t="s">
        <v>134</v>
      </c>
      <c r="D10" s="735"/>
      <c r="E10" s="735">
        <f>50+20</f>
        <v>70</v>
      </c>
      <c r="F10" s="735">
        <v>74</v>
      </c>
      <c r="G10" s="1162">
        <f t="shared" ref="G10:G31" si="0">F10/E10</f>
        <v>1.0571428571428572</v>
      </c>
    </row>
    <row r="11" spans="1:7" s="560" customFormat="1" ht="12" customHeight="1" x14ac:dyDescent="0.2">
      <c r="A11" s="234"/>
      <c r="B11" s="235" t="s">
        <v>59</v>
      </c>
      <c r="C11" s="9" t="s">
        <v>135</v>
      </c>
      <c r="D11" s="735"/>
      <c r="E11" s="735"/>
      <c r="F11" s="735"/>
      <c r="G11" s="1162"/>
    </row>
    <row r="12" spans="1:7" s="560" customFormat="1" ht="12" customHeight="1" x14ac:dyDescent="0.2">
      <c r="A12" s="234"/>
      <c r="B12" s="235" t="s">
        <v>60</v>
      </c>
      <c r="C12" s="9" t="s">
        <v>136</v>
      </c>
      <c r="D12" s="735">
        <v>2122</v>
      </c>
      <c r="E12" s="735">
        <v>2122</v>
      </c>
      <c r="F12" s="735">
        <v>1941</v>
      </c>
      <c r="G12" s="1162">
        <f t="shared" si="0"/>
        <v>0.91470311027332707</v>
      </c>
    </row>
    <row r="13" spans="1:7" s="560" customFormat="1" ht="12" customHeight="1" x14ac:dyDescent="0.2">
      <c r="A13" s="234"/>
      <c r="B13" s="235" t="s">
        <v>91</v>
      </c>
      <c r="C13" s="9" t="s">
        <v>137</v>
      </c>
      <c r="D13" s="735"/>
      <c r="E13" s="735"/>
      <c r="F13" s="735"/>
      <c r="G13" s="1162"/>
    </row>
    <row r="14" spans="1:7" s="560" customFormat="1" ht="12" customHeight="1" x14ac:dyDescent="0.2">
      <c r="A14" s="234"/>
      <c r="B14" s="235" t="s">
        <v>61</v>
      </c>
      <c r="C14" s="9" t="s">
        <v>138</v>
      </c>
      <c r="D14" s="735">
        <v>573</v>
      </c>
      <c r="E14" s="735">
        <v>573</v>
      </c>
      <c r="F14" s="735">
        <v>476</v>
      </c>
      <c r="G14" s="1162">
        <f t="shared" si="0"/>
        <v>0.83071553228621287</v>
      </c>
    </row>
    <row r="15" spans="1:7" s="561" customFormat="1" ht="12" customHeight="1" x14ac:dyDescent="0.2">
      <c r="A15" s="234"/>
      <c r="B15" s="235" t="s">
        <v>62</v>
      </c>
      <c r="C15" s="9" t="s">
        <v>855</v>
      </c>
      <c r="D15" s="735"/>
      <c r="E15" s="735"/>
      <c r="F15" s="735"/>
      <c r="G15" s="1160"/>
    </row>
    <row r="16" spans="1:7" s="561" customFormat="1" ht="12" customHeight="1" x14ac:dyDescent="0.2">
      <c r="A16" s="234"/>
      <c r="B16" s="235" t="s">
        <v>72</v>
      </c>
      <c r="C16" s="9" t="s">
        <v>197</v>
      </c>
      <c r="D16" s="735"/>
      <c r="E16" s="735"/>
      <c r="F16" s="735"/>
      <c r="G16" s="1160"/>
    </row>
    <row r="17" spans="1:7" s="560" customFormat="1" ht="12" customHeight="1" x14ac:dyDescent="0.2">
      <c r="A17" s="234" t="s">
        <v>896</v>
      </c>
      <c r="B17" s="975"/>
      <c r="C17" s="976" t="s">
        <v>856</v>
      </c>
      <c r="D17" s="977"/>
      <c r="E17" s="1142"/>
      <c r="F17" s="1142"/>
      <c r="G17" s="1160"/>
    </row>
    <row r="18" spans="1:7" s="561" customFormat="1" ht="12" customHeight="1" x14ac:dyDescent="0.2">
      <c r="A18" s="234"/>
      <c r="B18" s="235" t="s">
        <v>63</v>
      </c>
      <c r="C18" s="9" t="s">
        <v>852</v>
      </c>
      <c r="D18" s="735"/>
      <c r="E18" s="735"/>
      <c r="F18" s="735"/>
      <c r="G18" s="1160"/>
    </row>
    <row r="19" spans="1:7" s="561" customFormat="1" ht="12" customHeight="1" x14ac:dyDescent="0.2">
      <c r="A19" s="234"/>
      <c r="B19" s="235" t="s">
        <v>64</v>
      </c>
      <c r="C19" s="9" t="s">
        <v>853</v>
      </c>
      <c r="D19" s="735"/>
      <c r="E19" s="735"/>
      <c r="F19" s="735"/>
      <c r="G19" s="1160"/>
    </row>
    <row r="20" spans="1:7" s="561" customFormat="1" ht="12" customHeight="1" x14ac:dyDescent="0.2">
      <c r="A20" s="234"/>
      <c r="B20" s="235" t="s">
        <v>65</v>
      </c>
      <c r="C20" s="9" t="s">
        <v>854</v>
      </c>
      <c r="D20" s="735"/>
      <c r="E20" s="735"/>
      <c r="F20" s="735"/>
      <c r="G20" s="1160"/>
    </row>
    <row r="21" spans="1:7" s="561" customFormat="1" ht="12" customHeight="1" x14ac:dyDescent="0.2">
      <c r="A21" s="234"/>
      <c r="B21" s="235" t="s">
        <v>66</v>
      </c>
      <c r="C21" s="9" t="s">
        <v>853</v>
      </c>
      <c r="D21" s="735"/>
      <c r="E21" s="735"/>
      <c r="F21" s="735"/>
      <c r="G21" s="1160"/>
    </row>
    <row r="22" spans="1:7" s="561" customFormat="1" ht="12" customHeight="1" x14ac:dyDescent="0.2">
      <c r="A22" s="257" t="s">
        <v>897</v>
      </c>
      <c r="B22" s="978"/>
      <c r="C22" s="978" t="s">
        <v>857</v>
      </c>
      <c r="D22" s="977"/>
      <c r="E22" s="1142"/>
      <c r="F22" s="1142"/>
      <c r="G22" s="1160"/>
    </row>
    <row r="23" spans="1:7" s="560" customFormat="1" ht="12" customHeight="1" x14ac:dyDescent="0.2">
      <c r="A23" s="257"/>
      <c r="B23" s="235" t="s">
        <v>37</v>
      </c>
      <c r="C23" s="979" t="s">
        <v>248</v>
      </c>
      <c r="D23" s="659"/>
      <c r="E23" s="735"/>
      <c r="F23" s="735"/>
      <c r="G23" s="1160"/>
    </row>
    <row r="24" spans="1:7" s="560" customFormat="1" ht="12" customHeight="1" x14ac:dyDescent="0.2">
      <c r="A24" s="257"/>
      <c r="B24" s="235" t="s">
        <v>38</v>
      </c>
      <c r="C24" s="979" t="s">
        <v>252</v>
      </c>
      <c r="D24" s="659"/>
      <c r="E24" s="735"/>
      <c r="F24" s="735"/>
      <c r="G24" s="1160"/>
    </row>
    <row r="25" spans="1:7" s="560" customFormat="1" ht="12" customHeight="1" x14ac:dyDescent="0.2">
      <c r="A25" s="257" t="s">
        <v>898</v>
      </c>
      <c r="B25" s="975"/>
      <c r="C25" s="978" t="s">
        <v>874</v>
      </c>
      <c r="D25" s="980">
        <v>83582</v>
      </c>
      <c r="E25" s="1143">
        <f>83582+113+30+1250</f>
        <v>84975</v>
      </c>
      <c r="F25" s="1143">
        <v>82283</v>
      </c>
      <c r="G25" s="1160">
        <f t="shared" si="0"/>
        <v>0.96832009414533682</v>
      </c>
    </row>
    <row r="26" spans="1:7" s="560" customFormat="1" ht="12" customHeight="1" x14ac:dyDescent="0.2">
      <c r="A26" s="234" t="s">
        <v>899</v>
      </c>
      <c r="B26" s="981"/>
      <c r="C26" s="978" t="s">
        <v>870</v>
      </c>
      <c r="D26" s="977">
        <f>D8+D17+D22+D25</f>
        <v>86277</v>
      </c>
      <c r="E26" s="1142">
        <f>E8+E17+E22+E25</f>
        <v>87740</v>
      </c>
      <c r="F26" s="1142">
        <f>F8+F17+F22+F25</f>
        <v>84774</v>
      </c>
      <c r="G26" s="1160">
        <f t="shared" si="0"/>
        <v>0.96619557784362886</v>
      </c>
    </row>
    <row r="27" spans="1:7" s="561" customFormat="1" ht="12" customHeight="1" x14ac:dyDescent="0.2">
      <c r="A27" s="982" t="s">
        <v>900</v>
      </c>
      <c r="B27" s="983"/>
      <c r="C27" s="978" t="s">
        <v>872</v>
      </c>
      <c r="D27" s="977"/>
      <c r="E27" s="1142">
        <f>SUM(E28)</f>
        <v>10430</v>
      </c>
      <c r="F27" s="1142">
        <f>SUM(F28)</f>
        <v>10430</v>
      </c>
      <c r="G27" s="1160">
        <f t="shared" si="0"/>
        <v>1</v>
      </c>
    </row>
    <row r="28" spans="1:7" s="561" customFormat="1" ht="15" customHeight="1" x14ac:dyDescent="0.2">
      <c r="A28" s="234"/>
      <c r="B28" s="155" t="s">
        <v>44</v>
      </c>
      <c r="C28" s="979" t="s">
        <v>355</v>
      </c>
      <c r="D28" s="659"/>
      <c r="E28" s="735">
        <v>10430</v>
      </c>
      <c r="F28" s="735">
        <v>10430</v>
      </c>
      <c r="G28" s="1162">
        <f t="shared" si="0"/>
        <v>1</v>
      </c>
    </row>
    <row r="29" spans="1:7" s="561" customFormat="1" ht="15" customHeight="1" x14ac:dyDescent="0.2">
      <c r="A29" s="984"/>
      <c r="B29" s="155" t="s">
        <v>45</v>
      </c>
      <c r="C29" s="979" t="s">
        <v>860</v>
      </c>
      <c r="D29" s="659"/>
      <c r="E29" s="735"/>
      <c r="F29" s="735"/>
      <c r="G29" s="1160"/>
    </row>
    <row r="30" spans="1:7" x14ac:dyDescent="0.2">
      <c r="A30" s="982" t="s">
        <v>901</v>
      </c>
      <c r="B30" s="985"/>
      <c r="C30" s="978" t="s">
        <v>873</v>
      </c>
      <c r="D30" s="980"/>
      <c r="E30" s="1143"/>
      <c r="F30" s="1143"/>
      <c r="G30" s="1160"/>
    </row>
    <row r="31" spans="1:7" s="559" customFormat="1" ht="16.5" customHeight="1" thickBot="1" x14ac:dyDescent="0.25">
      <c r="A31" s="986" t="s">
        <v>902</v>
      </c>
      <c r="B31" s="987"/>
      <c r="C31" s="988" t="s">
        <v>871</v>
      </c>
      <c r="D31" s="989">
        <f>D26+D27+D30</f>
        <v>86277</v>
      </c>
      <c r="E31" s="989">
        <f>E26+E27+E30</f>
        <v>98170</v>
      </c>
      <c r="F31" s="989">
        <f>F26+F27+F30</f>
        <v>95204</v>
      </c>
      <c r="G31" s="1161">
        <f t="shared" si="0"/>
        <v>0.96978710400325963</v>
      </c>
    </row>
    <row r="32" spans="1:7" s="562" customFormat="1" ht="12" customHeight="1" x14ac:dyDescent="0.2">
      <c r="A32" s="249"/>
      <c r="B32" s="249"/>
      <c r="C32" s="250"/>
      <c r="D32" s="669"/>
      <c r="E32" s="669"/>
    </row>
    <row r="33" spans="1:7" ht="12" customHeight="1" thickBot="1" x14ac:dyDescent="0.25">
      <c r="A33" s="251"/>
      <c r="B33" s="252"/>
      <c r="C33" s="252"/>
      <c r="D33" s="668"/>
      <c r="E33" s="668"/>
    </row>
    <row r="34" spans="1:7" ht="38.25" x14ac:dyDescent="0.2">
      <c r="A34" s="236"/>
      <c r="B34" s="990"/>
      <c r="C34" s="968" t="s">
        <v>1</v>
      </c>
      <c r="D34" s="969" t="s">
        <v>1150</v>
      </c>
      <c r="E34" s="969" t="s">
        <v>1149</v>
      </c>
      <c r="F34" s="1002" t="s">
        <v>1193</v>
      </c>
      <c r="G34" s="1003" t="s">
        <v>1192</v>
      </c>
    </row>
    <row r="35" spans="1:7" ht="12" customHeight="1" x14ac:dyDescent="0.2">
      <c r="A35" s="257" t="s">
        <v>895</v>
      </c>
      <c r="B35" s="991"/>
      <c r="C35" s="978" t="s">
        <v>850</v>
      </c>
      <c r="D35" s="977">
        <f>SUM(D36:D40)</f>
        <v>86277</v>
      </c>
      <c r="E35" s="1142">
        <f>SUM(E36:E40)</f>
        <v>98170</v>
      </c>
      <c r="F35" s="1142">
        <f>SUM(F36:F40)</f>
        <v>85144</v>
      </c>
      <c r="G35" s="1160">
        <f>F35/E35</f>
        <v>0.86731180605072833</v>
      </c>
    </row>
    <row r="36" spans="1:7" ht="12" customHeight="1" x14ac:dyDescent="0.2">
      <c r="A36" s="257"/>
      <c r="B36" s="155" t="s">
        <v>57</v>
      </c>
      <c r="C36" s="9" t="s">
        <v>926</v>
      </c>
      <c r="D36" s="659">
        <v>56103</v>
      </c>
      <c r="E36" s="735">
        <f>56103+17+89+24</f>
        <v>56233</v>
      </c>
      <c r="F36" s="735">
        <v>54925</v>
      </c>
      <c r="G36" s="1162">
        <f t="shared" ref="G36:G48" si="1">F36/E36</f>
        <v>0.97673963686803122</v>
      </c>
    </row>
    <row r="37" spans="1:7" ht="12" customHeight="1" x14ac:dyDescent="0.2">
      <c r="A37" s="257"/>
      <c r="B37" s="155" t="s">
        <v>58</v>
      </c>
      <c r="C37" s="9" t="s">
        <v>164</v>
      </c>
      <c r="D37" s="659">
        <v>15601</v>
      </c>
      <c r="E37" s="735">
        <f>15601+6+24+6</f>
        <v>15637</v>
      </c>
      <c r="F37" s="735">
        <v>14657</v>
      </c>
      <c r="G37" s="1162">
        <f t="shared" si="1"/>
        <v>0.93732813199462817</v>
      </c>
    </row>
    <row r="38" spans="1:7" ht="12" customHeight="1" x14ac:dyDescent="0.2">
      <c r="A38" s="257"/>
      <c r="B38" s="155" t="s">
        <v>59</v>
      </c>
      <c r="C38" s="9" t="s">
        <v>88</v>
      </c>
      <c r="D38" s="659">
        <v>14573</v>
      </c>
      <c r="E38" s="735">
        <f>14573+481+50+20+1250</f>
        <v>16374</v>
      </c>
      <c r="F38" s="735">
        <v>15562</v>
      </c>
      <c r="G38" s="1162">
        <f t="shared" si="1"/>
        <v>0.9504091852937584</v>
      </c>
    </row>
    <row r="39" spans="1:7" s="562" customFormat="1" ht="12" customHeight="1" x14ac:dyDescent="0.2">
      <c r="A39" s="257"/>
      <c r="B39" s="155" t="s">
        <v>60</v>
      </c>
      <c r="C39" s="9" t="s">
        <v>165</v>
      </c>
      <c r="D39" s="659"/>
      <c r="E39" s="735"/>
      <c r="F39" s="735"/>
      <c r="G39" s="1162"/>
    </row>
    <row r="40" spans="1:7" ht="12" customHeight="1" x14ac:dyDescent="0.2">
      <c r="A40" s="257"/>
      <c r="B40" s="155" t="s">
        <v>71</v>
      </c>
      <c r="C40" s="9" t="s">
        <v>166</v>
      </c>
      <c r="D40" s="659"/>
      <c r="E40" s="735">
        <v>9926</v>
      </c>
      <c r="F40" s="735"/>
      <c r="G40" s="1162">
        <f t="shared" si="1"/>
        <v>0</v>
      </c>
    </row>
    <row r="41" spans="1:7" ht="12" customHeight="1" x14ac:dyDescent="0.2">
      <c r="A41" s="257" t="s">
        <v>896</v>
      </c>
      <c r="B41" s="991"/>
      <c r="C41" s="978" t="s">
        <v>867</v>
      </c>
      <c r="D41" s="977"/>
      <c r="E41" s="1142"/>
      <c r="F41" s="1142"/>
      <c r="G41" s="1160"/>
    </row>
    <row r="42" spans="1:7" ht="12" customHeight="1" x14ac:dyDescent="0.2">
      <c r="A42" s="257"/>
      <c r="B42" s="155" t="s">
        <v>63</v>
      </c>
      <c r="C42" s="9" t="s">
        <v>280</v>
      </c>
      <c r="D42" s="659"/>
      <c r="E42" s="735"/>
      <c r="F42" s="735"/>
      <c r="G42" s="1160"/>
    </row>
    <row r="43" spans="1:7" ht="12" customHeight="1" x14ac:dyDescent="0.2">
      <c r="A43" s="257"/>
      <c r="B43" s="155" t="s">
        <v>64</v>
      </c>
      <c r="C43" s="9" t="s">
        <v>168</v>
      </c>
      <c r="D43" s="659"/>
      <c r="E43" s="735"/>
      <c r="F43" s="735"/>
      <c r="G43" s="1160"/>
    </row>
    <row r="44" spans="1:7" ht="15" customHeight="1" x14ac:dyDescent="0.2">
      <c r="A44" s="257"/>
      <c r="B44" s="155" t="s">
        <v>67</v>
      </c>
      <c r="C44" s="9" t="s">
        <v>2</v>
      </c>
      <c r="D44" s="659"/>
      <c r="E44" s="735"/>
      <c r="F44" s="735"/>
      <c r="G44" s="1160"/>
    </row>
    <row r="45" spans="1:7" x14ac:dyDescent="0.2">
      <c r="A45" s="257"/>
      <c r="B45" s="155" t="s">
        <v>78</v>
      </c>
      <c r="C45" s="9" t="s">
        <v>864</v>
      </c>
      <c r="D45" s="659"/>
      <c r="E45" s="735"/>
      <c r="F45" s="735"/>
      <c r="G45" s="1160"/>
    </row>
    <row r="46" spans="1:7" ht="15" customHeight="1" x14ac:dyDescent="0.2">
      <c r="A46" s="257" t="s">
        <v>897</v>
      </c>
      <c r="B46" s="991"/>
      <c r="C46" s="991" t="s">
        <v>865</v>
      </c>
      <c r="D46" s="980"/>
      <c r="E46" s="1143"/>
      <c r="F46" s="1143"/>
      <c r="G46" s="1160"/>
    </row>
    <row r="47" spans="1:7" ht="14.25" customHeight="1" x14ac:dyDescent="0.2">
      <c r="A47" s="982" t="s">
        <v>898</v>
      </c>
      <c r="B47" s="985"/>
      <c r="C47" s="978" t="s">
        <v>868</v>
      </c>
      <c r="D47" s="980"/>
      <c r="E47" s="1143"/>
      <c r="F47" s="1143"/>
      <c r="G47" s="1160"/>
    </row>
    <row r="48" spans="1:7" ht="13.5" thickBot="1" x14ac:dyDescent="0.25">
      <c r="A48" s="373" t="s">
        <v>899</v>
      </c>
      <c r="B48" s="992"/>
      <c r="C48" s="993" t="s">
        <v>866</v>
      </c>
      <c r="D48" s="989">
        <f>D35+D41+D46+D47</f>
        <v>86277</v>
      </c>
      <c r="E48" s="989">
        <f>E35+E41+E46+E47</f>
        <v>98170</v>
      </c>
      <c r="F48" s="989">
        <f>F35+F41+F46+F47</f>
        <v>85144</v>
      </c>
      <c r="G48" s="1161">
        <f t="shared" si="1"/>
        <v>0.86731180605072833</v>
      </c>
    </row>
    <row r="49" spans="1:4" x14ac:dyDescent="0.2">
      <c r="A49" s="563"/>
      <c r="B49" s="564"/>
      <c r="C49" s="564"/>
      <c r="D49" s="565"/>
    </row>
    <row r="50" spans="1:4" ht="13.5" hidden="1" thickBot="1" x14ac:dyDescent="0.25">
      <c r="A50" s="566" t="s">
        <v>208</v>
      </c>
      <c r="B50" s="567"/>
      <c r="C50" s="568"/>
      <c r="D50" s="569"/>
    </row>
    <row r="51" spans="1:4" ht="13.5" hidden="1" thickBot="1" x14ac:dyDescent="0.25">
      <c r="A51" s="566" t="s">
        <v>209</v>
      </c>
      <c r="B51" s="567"/>
      <c r="C51" s="568"/>
      <c r="D51" s="569"/>
    </row>
  </sheetData>
  <sheetProtection formatCells="0"/>
  <mergeCells count="3">
    <mergeCell ref="A2:B2"/>
    <mergeCell ref="A5:B5"/>
    <mergeCell ref="D2:G2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6/2017. (V.26.)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view="pageLayout" zoomScaleNormal="100" zoomScaleSheetLayoutView="100" workbookViewId="0">
      <selection sqref="A1:E1"/>
    </sheetView>
  </sheetViews>
  <sheetFormatPr defaultRowHeight="12.75" x14ac:dyDescent="0.2"/>
  <cols>
    <col min="1" max="1" width="9.5" style="1293" customWidth="1"/>
    <col min="2" max="2" width="47.83203125" style="1293" customWidth="1"/>
    <col min="3" max="3" width="19.5" style="1293" customWidth="1"/>
    <col min="4" max="4" width="18.1640625" style="1293" customWidth="1"/>
    <col min="5" max="5" width="17.5" style="1293" customWidth="1"/>
    <col min="6" max="256" width="9.33203125" style="1293"/>
    <col min="257" max="257" width="9.5" style="1293" customWidth="1"/>
    <col min="258" max="258" width="47.83203125" style="1293" customWidth="1"/>
    <col min="259" max="259" width="19.5" style="1293" customWidth="1"/>
    <col min="260" max="260" width="18.1640625" style="1293" customWidth="1"/>
    <col min="261" max="261" width="17.5" style="1293" customWidth="1"/>
    <col min="262" max="512" width="9.33203125" style="1293"/>
    <col min="513" max="513" width="9.5" style="1293" customWidth="1"/>
    <col min="514" max="514" width="47.83203125" style="1293" customWidth="1"/>
    <col min="515" max="515" width="19.5" style="1293" customWidth="1"/>
    <col min="516" max="516" width="18.1640625" style="1293" customWidth="1"/>
    <col min="517" max="517" width="17.5" style="1293" customWidth="1"/>
    <col min="518" max="768" width="9.33203125" style="1293"/>
    <col min="769" max="769" width="9.5" style="1293" customWidth="1"/>
    <col min="770" max="770" width="47.83203125" style="1293" customWidth="1"/>
    <col min="771" max="771" width="19.5" style="1293" customWidth="1"/>
    <col min="772" max="772" width="18.1640625" style="1293" customWidth="1"/>
    <col min="773" max="773" width="17.5" style="1293" customWidth="1"/>
    <col min="774" max="1024" width="9.33203125" style="1293"/>
    <col min="1025" max="1025" width="9.5" style="1293" customWidth="1"/>
    <col min="1026" max="1026" width="47.83203125" style="1293" customWidth="1"/>
    <col min="1027" max="1027" width="19.5" style="1293" customWidth="1"/>
    <col min="1028" max="1028" width="18.1640625" style="1293" customWidth="1"/>
    <col min="1029" max="1029" width="17.5" style="1293" customWidth="1"/>
    <col min="1030" max="1280" width="9.33203125" style="1293"/>
    <col min="1281" max="1281" width="9.5" style="1293" customWidth="1"/>
    <col min="1282" max="1282" width="47.83203125" style="1293" customWidth="1"/>
    <col min="1283" max="1283" width="19.5" style="1293" customWidth="1"/>
    <col min="1284" max="1284" width="18.1640625" style="1293" customWidth="1"/>
    <col min="1285" max="1285" width="17.5" style="1293" customWidth="1"/>
    <col min="1286" max="1536" width="9.33203125" style="1293"/>
    <col min="1537" max="1537" width="9.5" style="1293" customWidth="1"/>
    <col min="1538" max="1538" width="47.83203125" style="1293" customWidth="1"/>
    <col min="1539" max="1539" width="19.5" style="1293" customWidth="1"/>
    <col min="1540" max="1540" width="18.1640625" style="1293" customWidth="1"/>
    <col min="1541" max="1541" width="17.5" style="1293" customWidth="1"/>
    <col min="1542" max="1792" width="9.33203125" style="1293"/>
    <col min="1793" max="1793" width="9.5" style="1293" customWidth="1"/>
    <col min="1794" max="1794" width="47.83203125" style="1293" customWidth="1"/>
    <col min="1795" max="1795" width="19.5" style="1293" customWidth="1"/>
    <col min="1796" max="1796" width="18.1640625" style="1293" customWidth="1"/>
    <col min="1797" max="1797" width="17.5" style="1293" customWidth="1"/>
    <col min="1798" max="2048" width="9.33203125" style="1293"/>
    <col min="2049" max="2049" width="9.5" style="1293" customWidth="1"/>
    <col min="2050" max="2050" width="47.83203125" style="1293" customWidth="1"/>
    <col min="2051" max="2051" width="19.5" style="1293" customWidth="1"/>
    <col min="2052" max="2052" width="18.1640625" style="1293" customWidth="1"/>
    <col min="2053" max="2053" width="17.5" style="1293" customWidth="1"/>
    <col min="2054" max="2304" width="9.33203125" style="1293"/>
    <col min="2305" max="2305" width="9.5" style="1293" customWidth="1"/>
    <col min="2306" max="2306" width="47.83203125" style="1293" customWidth="1"/>
    <col min="2307" max="2307" width="19.5" style="1293" customWidth="1"/>
    <col min="2308" max="2308" width="18.1640625" style="1293" customWidth="1"/>
    <col min="2309" max="2309" width="17.5" style="1293" customWidth="1"/>
    <col min="2310" max="2560" width="9.33203125" style="1293"/>
    <col min="2561" max="2561" width="9.5" style="1293" customWidth="1"/>
    <col min="2562" max="2562" width="47.83203125" style="1293" customWidth="1"/>
    <col min="2563" max="2563" width="19.5" style="1293" customWidth="1"/>
    <col min="2564" max="2564" width="18.1640625" style="1293" customWidth="1"/>
    <col min="2565" max="2565" width="17.5" style="1293" customWidth="1"/>
    <col min="2566" max="2816" width="9.33203125" style="1293"/>
    <col min="2817" max="2817" width="9.5" style="1293" customWidth="1"/>
    <col min="2818" max="2818" width="47.83203125" style="1293" customWidth="1"/>
    <col min="2819" max="2819" width="19.5" style="1293" customWidth="1"/>
    <col min="2820" max="2820" width="18.1640625" style="1293" customWidth="1"/>
    <col min="2821" max="2821" width="17.5" style="1293" customWidth="1"/>
    <col min="2822" max="3072" width="9.33203125" style="1293"/>
    <col min="3073" max="3073" width="9.5" style="1293" customWidth="1"/>
    <col min="3074" max="3074" width="47.83203125" style="1293" customWidth="1"/>
    <col min="3075" max="3075" width="19.5" style="1293" customWidth="1"/>
    <col min="3076" max="3076" width="18.1640625" style="1293" customWidth="1"/>
    <col min="3077" max="3077" width="17.5" style="1293" customWidth="1"/>
    <col min="3078" max="3328" width="9.33203125" style="1293"/>
    <col min="3329" max="3329" width="9.5" style="1293" customWidth="1"/>
    <col min="3330" max="3330" width="47.83203125" style="1293" customWidth="1"/>
    <col min="3331" max="3331" width="19.5" style="1293" customWidth="1"/>
    <col min="3332" max="3332" width="18.1640625" style="1293" customWidth="1"/>
    <col min="3333" max="3333" width="17.5" style="1293" customWidth="1"/>
    <col min="3334" max="3584" width="9.33203125" style="1293"/>
    <col min="3585" max="3585" width="9.5" style="1293" customWidth="1"/>
    <col min="3586" max="3586" width="47.83203125" style="1293" customWidth="1"/>
    <col min="3587" max="3587" width="19.5" style="1293" customWidth="1"/>
    <col min="3588" max="3588" width="18.1640625" style="1293" customWidth="1"/>
    <col min="3589" max="3589" width="17.5" style="1293" customWidth="1"/>
    <col min="3590" max="3840" width="9.33203125" style="1293"/>
    <col min="3841" max="3841" width="9.5" style="1293" customWidth="1"/>
    <col min="3842" max="3842" width="47.83203125" style="1293" customWidth="1"/>
    <col min="3843" max="3843" width="19.5" style="1293" customWidth="1"/>
    <col min="3844" max="3844" width="18.1640625" style="1293" customWidth="1"/>
    <col min="3845" max="3845" width="17.5" style="1293" customWidth="1"/>
    <col min="3846" max="4096" width="9.33203125" style="1293"/>
    <col min="4097" max="4097" width="9.5" style="1293" customWidth="1"/>
    <col min="4098" max="4098" width="47.83203125" style="1293" customWidth="1"/>
    <col min="4099" max="4099" width="19.5" style="1293" customWidth="1"/>
    <col min="4100" max="4100" width="18.1640625" style="1293" customWidth="1"/>
    <col min="4101" max="4101" width="17.5" style="1293" customWidth="1"/>
    <col min="4102" max="4352" width="9.33203125" style="1293"/>
    <col min="4353" max="4353" width="9.5" style="1293" customWidth="1"/>
    <col min="4354" max="4354" width="47.83203125" style="1293" customWidth="1"/>
    <col min="4355" max="4355" width="19.5" style="1293" customWidth="1"/>
    <col min="4356" max="4356" width="18.1640625" style="1293" customWidth="1"/>
    <col min="4357" max="4357" width="17.5" style="1293" customWidth="1"/>
    <col min="4358" max="4608" width="9.33203125" style="1293"/>
    <col min="4609" max="4609" width="9.5" style="1293" customWidth="1"/>
    <col min="4610" max="4610" width="47.83203125" style="1293" customWidth="1"/>
    <col min="4611" max="4611" width="19.5" style="1293" customWidth="1"/>
    <col min="4612" max="4612" width="18.1640625" style="1293" customWidth="1"/>
    <col min="4613" max="4613" width="17.5" style="1293" customWidth="1"/>
    <col min="4614" max="4864" width="9.33203125" style="1293"/>
    <col min="4865" max="4865" width="9.5" style="1293" customWidth="1"/>
    <col min="4866" max="4866" width="47.83203125" style="1293" customWidth="1"/>
    <col min="4867" max="4867" width="19.5" style="1293" customWidth="1"/>
    <col min="4868" max="4868" width="18.1640625" style="1293" customWidth="1"/>
    <col min="4869" max="4869" width="17.5" style="1293" customWidth="1"/>
    <col min="4870" max="5120" width="9.33203125" style="1293"/>
    <col min="5121" max="5121" width="9.5" style="1293" customWidth="1"/>
    <col min="5122" max="5122" width="47.83203125" style="1293" customWidth="1"/>
    <col min="5123" max="5123" width="19.5" style="1293" customWidth="1"/>
    <col min="5124" max="5124" width="18.1640625" style="1293" customWidth="1"/>
    <col min="5125" max="5125" width="17.5" style="1293" customWidth="1"/>
    <col min="5126" max="5376" width="9.33203125" style="1293"/>
    <col min="5377" max="5377" width="9.5" style="1293" customWidth="1"/>
    <col min="5378" max="5378" width="47.83203125" style="1293" customWidth="1"/>
    <col min="5379" max="5379" width="19.5" style="1293" customWidth="1"/>
    <col min="5380" max="5380" width="18.1640625" style="1293" customWidth="1"/>
    <col min="5381" max="5381" width="17.5" style="1293" customWidth="1"/>
    <col min="5382" max="5632" width="9.33203125" style="1293"/>
    <col min="5633" max="5633" width="9.5" style="1293" customWidth="1"/>
    <col min="5634" max="5634" width="47.83203125" style="1293" customWidth="1"/>
    <col min="5635" max="5635" width="19.5" style="1293" customWidth="1"/>
    <col min="5636" max="5636" width="18.1640625" style="1293" customWidth="1"/>
    <col min="5637" max="5637" width="17.5" style="1293" customWidth="1"/>
    <col min="5638" max="5888" width="9.33203125" style="1293"/>
    <col min="5889" max="5889" width="9.5" style="1293" customWidth="1"/>
    <col min="5890" max="5890" width="47.83203125" style="1293" customWidth="1"/>
    <col min="5891" max="5891" width="19.5" style="1293" customWidth="1"/>
    <col min="5892" max="5892" width="18.1640625" style="1293" customWidth="1"/>
    <col min="5893" max="5893" width="17.5" style="1293" customWidth="1"/>
    <col min="5894" max="6144" width="9.33203125" style="1293"/>
    <col min="6145" max="6145" width="9.5" style="1293" customWidth="1"/>
    <col min="6146" max="6146" width="47.83203125" style="1293" customWidth="1"/>
    <col min="6147" max="6147" width="19.5" style="1293" customWidth="1"/>
    <col min="6148" max="6148" width="18.1640625" style="1293" customWidth="1"/>
    <col min="6149" max="6149" width="17.5" style="1293" customWidth="1"/>
    <col min="6150" max="6400" width="9.33203125" style="1293"/>
    <col min="6401" max="6401" width="9.5" style="1293" customWidth="1"/>
    <col min="6402" max="6402" width="47.83203125" style="1293" customWidth="1"/>
    <col min="6403" max="6403" width="19.5" style="1293" customWidth="1"/>
    <col min="6404" max="6404" width="18.1640625" style="1293" customWidth="1"/>
    <col min="6405" max="6405" width="17.5" style="1293" customWidth="1"/>
    <col min="6406" max="6656" width="9.33203125" style="1293"/>
    <col min="6657" max="6657" width="9.5" style="1293" customWidth="1"/>
    <col min="6658" max="6658" width="47.83203125" style="1293" customWidth="1"/>
    <col min="6659" max="6659" width="19.5" style="1293" customWidth="1"/>
    <col min="6660" max="6660" width="18.1640625" style="1293" customWidth="1"/>
    <col min="6661" max="6661" width="17.5" style="1293" customWidth="1"/>
    <col min="6662" max="6912" width="9.33203125" style="1293"/>
    <col min="6913" max="6913" width="9.5" style="1293" customWidth="1"/>
    <col min="6914" max="6914" width="47.83203125" style="1293" customWidth="1"/>
    <col min="6915" max="6915" width="19.5" style="1293" customWidth="1"/>
    <col min="6916" max="6916" width="18.1640625" style="1293" customWidth="1"/>
    <col min="6917" max="6917" width="17.5" style="1293" customWidth="1"/>
    <col min="6918" max="7168" width="9.33203125" style="1293"/>
    <col min="7169" max="7169" width="9.5" style="1293" customWidth="1"/>
    <col min="7170" max="7170" width="47.83203125" style="1293" customWidth="1"/>
    <col min="7171" max="7171" width="19.5" style="1293" customWidth="1"/>
    <col min="7172" max="7172" width="18.1640625" style="1293" customWidth="1"/>
    <col min="7173" max="7173" width="17.5" style="1293" customWidth="1"/>
    <col min="7174" max="7424" width="9.33203125" style="1293"/>
    <col min="7425" max="7425" width="9.5" style="1293" customWidth="1"/>
    <col min="7426" max="7426" width="47.83203125" style="1293" customWidth="1"/>
    <col min="7427" max="7427" width="19.5" style="1293" customWidth="1"/>
    <col min="7428" max="7428" width="18.1640625" style="1293" customWidth="1"/>
    <col min="7429" max="7429" width="17.5" style="1293" customWidth="1"/>
    <col min="7430" max="7680" width="9.33203125" style="1293"/>
    <col min="7681" max="7681" width="9.5" style="1293" customWidth="1"/>
    <col min="7682" max="7682" width="47.83203125" style="1293" customWidth="1"/>
    <col min="7683" max="7683" width="19.5" style="1293" customWidth="1"/>
    <col min="7684" max="7684" width="18.1640625" style="1293" customWidth="1"/>
    <col min="7685" max="7685" width="17.5" style="1293" customWidth="1"/>
    <col min="7686" max="7936" width="9.33203125" style="1293"/>
    <col min="7937" max="7937" width="9.5" style="1293" customWidth="1"/>
    <col min="7938" max="7938" width="47.83203125" style="1293" customWidth="1"/>
    <col min="7939" max="7939" width="19.5" style="1293" customWidth="1"/>
    <col min="7940" max="7940" width="18.1640625" style="1293" customWidth="1"/>
    <col min="7941" max="7941" width="17.5" style="1293" customWidth="1"/>
    <col min="7942" max="8192" width="9.33203125" style="1293"/>
    <col min="8193" max="8193" width="9.5" style="1293" customWidth="1"/>
    <col min="8194" max="8194" width="47.83203125" style="1293" customWidth="1"/>
    <col min="8195" max="8195" width="19.5" style="1293" customWidth="1"/>
    <col min="8196" max="8196" width="18.1640625" style="1293" customWidth="1"/>
    <col min="8197" max="8197" width="17.5" style="1293" customWidth="1"/>
    <col min="8198" max="8448" width="9.33203125" style="1293"/>
    <col min="8449" max="8449" width="9.5" style="1293" customWidth="1"/>
    <col min="8450" max="8450" width="47.83203125" style="1293" customWidth="1"/>
    <col min="8451" max="8451" width="19.5" style="1293" customWidth="1"/>
    <col min="8452" max="8452" width="18.1640625" style="1293" customWidth="1"/>
    <col min="8453" max="8453" width="17.5" style="1293" customWidth="1"/>
    <col min="8454" max="8704" width="9.33203125" style="1293"/>
    <col min="8705" max="8705" width="9.5" style="1293" customWidth="1"/>
    <col min="8706" max="8706" width="47.83203125" style="1293" customWidth="1"/>
    <col min="8707" max="8707" width="19.5" style="1293" customWidth="1"/>
    <col min="8708" max="8708" width="18.1640625" style="1293" customWidth="1"/>
    <col min="8709" max="8709" width="17.5" style="1293" customWidth="1"/>
    <col min="8710" max="8960" width="9.33203125" style="1293"/>
    <col min="8961" max="8961" width="9.5" style="1293" customWidth="1"/>
    <col min="8962" max="8962" width="47.83203125" style="1293" customWidth="1"/>
    <col min="8963" max="8963" width="19.5" style="1293" customWidth="1"/>
    <col min="8964" max="8964" width="18.1640625" style="1293" customWidth="1"/>
    <col min="8965" max="8965" width="17.5" style="1293" customWidth="1"/>
    <col min="8966" max="9216" width="9.33203125" style="1293"/>
    <col min="9217" max="9217" width="9.5" style="1293" customWidth="1"/>
    <col min="9218" max="9218" width="47.83203125" style="1293" customWidth="1"/>
    <col min="9219" max="9219" width="19.5" style="1293" customWidth="1"/>
    <col min="9220" max="9220" width="18.1640625" style="1293" customWidth="1"/>
    <col min="9221" max="9221" width="17.5" style="1293" customWidth="1"/>
    <col min="9222" max="9472" width="9.33203125" style="1293"/>
    <col min="9473" max="9473" width="9.5" style="1293" customWidth="1"/>
    <col min="9474" max="9474" width="47.83203125" style="1293" customWidth="1"/>
    <col min="9475" max="9475" width="19.5" style="1293" customWidth="1"/>
    <col min="9476" max="9476" width="18.1640625" style="1293" customWidth="1"/>
    <col min="9477" max="9477" width="17.5" style="1293" customWidth="1"/>
    <col min="9478" max="9728" width="9.33203125" style="1293"/>
    <col min="9729" max="9729" width="9.5" style="1293" customWidth="1"/>
    <col min="9730" max="9730" width="47.83203125" style="1293" customWidth="1"/>
    <col min="9731" max="9731" width="19.5" style="1293" customWidth="1"/>
    <col min="9732" max="9732" width="18.1640625" style="1293" customWidth="1"/>
    <col min="9733" max="9733" width="17.5" style="1293" customWidth="1"/>
    <col min="9734" max="9984" width="9.33203125" style="1293"/>
    <col min="9985" max="9985" width="9.5" style="1293" customWidth="1"/>
    <col min="9986" max="9986" width="47.83203125" style="1293" customWidth="1"/>
    <col min="9987" max="9987" width="19.5" style="1293" customWidth="1"/>
    <col min="9988" max="9988" width="18.1640625" style="1293" customWidth="1"/>
    <col min="9989" max="9989" width="17.5" style="1293" customWidth="1"/>
    <col min="9990" max="10240" width="9.33203125" style="1293"/>
    <col min="10241" max="10241" width="9.5" style="1293" customWidth="1"/>
    <col min="10242" max="10242" width="47.83203125" style="1293" customWidth="1"/>
    <col min="10243" max="10243" width="19.5" style="1293" customWidth="1"/>
    <col min="10244" max="10244" width="18.1640625" style="1293" customWidth="1"/>
    <col min="10245" max="10245" width="17.5" style="1293" customWidth="1"/>
    <col min="10246" max="10496" width="9.33203125" style="1293"/>
    <col min="10497" max="10497" width="9.5" style="1293" customWidth="1"/>
    <col min="10498" max="10498" width="47.83203125" style="1293" customWidth="1"/>
    <col min="10499" max="10499" width="19.5" style="1293" customWidth="1"/>
    <col min="10500" max="10500" width="18.1640625" style="1293" customWidth="1"/>
    <col min="10501" max="10501" width="17.5" style="1293" customWidth="1"/>
    <col min="10502" max="10752" width="9.33203125" style="1293"/>
    <col min="10753" max="10753" width="9.5" style="1293" customWidth="1"/>
    <col min="10754" max="10754" width="47.83203125" style="1293" customWidth="1"/>
    <col min="10755" max="10755" width="19.5" style="1293" customWidth="1"/>
    <col min="10756" max="10756" width="18.1640625" style="1293" customWidth="1"/>
    <col min="10757" max="10757" width="17.5" style="1293" customWidth="1"/>
    <col min="10758" max="11008" width="9.33203125" style="1293"/>
    <col min="11009" max="11009" width="9.5" style="1293" customWidth="1"/>
    <col min="11010" max="11010" width="47.83203125" style="1293" customWidth="1"/>
    <col min="11011" max="11011" width="19.5" style="1293" customWidth="1"/>
    <col min="11012" max="11012" width="18.1640625" style="1293" customWidth="1"/>
    <col min="11013" max="11013" width="17.5" style="1293" customWidth="1"/>
    <col min="11014" max="11264" width="9.33203125" style="1293"/>
    <col min="11265" max="11265" width="9.5" style="1293" customWidth="1"/>
    <col min="11266" max="11266" width="47.83203125" style="1293" customWidth="1"/>
    <col min="11267" max="11267" width="19.5" style="1293" customWidth="1"/>
    <col min="11268" max="11268" width="18.1640625" style="1293" customWidth="1"/>
    <col min="11269" max="11269" width="17.5" style="1293" customWidth="1"/>
    <col min="11270" max="11520" width="9.33203125" style="1293"/>
    <col min="11521" max="11521" width="9.5" style="1293" customWidth="1"/>
    <col min="11522" max="11522" width="47.83203125" style="1293" customWidth="1"/>
    <col min="11523" max="11523" width="19.5" style="1293" customWidth="1"/>
    <col min="11524" max="11524" width="18.1640625" style="1293" customWidth="1"/>
    <col min="11525" max="11525" width="17.5" style="1293" customWidth="1"/>
    <col min="11526" max="11776" width="9.33203125" style="1293"/>
    <col min="11777" max="11777" width="9.5" style="1293" customWidth="1"/>
    <col min="11778" max="11778" width="47.83203125" style="1293" customWidth="1"/>
    <col min="11779" max="11779" width="19.5" style="1293" customWidth="1"/>
    <col min="11780" max="11780" width="18.1640625" style="1293" customWidth="1"/>
    <col min="11781" max="11781" width="17.5" style="1293" customWidth="1"/>
    <col min="11782" max="12032" width="9.33203125" style="1293"/>
    <col min="12033" max="12033" width="9.5" style="1293" customWidth="1"/>
    <col min="12034" max="12034" width="47.83203125" style="1293" customWidth="1"/>
    <col min="12035" max="12035" width="19.5" style="1293" customWidth="1"/>
    <col min="12036" max="12036" width="18.1640625" style="1293" customWidth="1"/>
    <col min="12037" max="12037" width="17.5" style="1293" customWidth="1"/>
    <col min="12038" max="12288" width="9.33203125" style="1293"/>
    <col min="12289" max="12289" width="9.5" style="1293" customWidth="1"/>
    <col min="12290" max="12290" width="47.83203125" style="1293" customWidth="1"/>
    <col min="12291" max="12291" width="19.5" style="1293" customWidth="1"/>
    <col min="12292" max="12292" width="18.1640625" style="1293" customWidth="1"/>
    <col min="12293" max="12293" width="17.5" style="1293" customWidth="1"/>
    <col min="12294" max="12544" width="9.33203125" style="1293"/>
    <col min="12545" max="12545" width="9.5" style="1293" customWidth="1"/>
    <col min="12546" max="12546" width="47.83203125" style="1293" customWidth="1"/>
    <col min="12547" max="12547" width="19.5" style="1293" customWidth="1"/>
    <col min="12548" max="12548" width="18.1640625" style="1293" customWidth="1"/>
    <col min="12549" max="12549" width="17.5" style="1293" customWidth="1"/>
    <col min="12550" max="12800" width="9.33203125" style="1293"/>
    <col min="12801" max="12801" width="9.5" style="1293" customWidth="1"/>
    <col min="12802" max="12802" width="47.83203125" style="1293" customWidth="1"/>
    <col min="12803" max="12803" width="19.5" style="1293" customWidth="1"/>
    <col min="12804" max="12804" width="18.1640625" style="1293" customWidth="1"/>
    <col min="12805" max="12805" width="17.5" style="1293" customWidth="1"/>
    <col min="12806" max="13056" width="9.33203125" style="1293"/>
    <col min="13057" max="13057" width="9.5" style="1293" customWidth="1"/>
    <col min="13058" max="13058" width="47.83203125" style="1293" customWidth="1"/>
    <col min="13059" max="13059" width="19.5" style="1293" customWidth="1"/>
    <col min="13060" max="13060" width="18.1640625" style="1293" customWidth="1"/>
    <col min="13061" max="13061" width="17.5" style="1293" customWidth="1"/>
    <col min="13062" max="13312" width="9.33203125" style="1293"/>
    <col min="13313" max="13313" width="9.5" style="1293" customWidth="1"/>
    <col min="13314" max="13314" width="47.83203125" style="1293" customWidth="1"/>
    <col min="13315" max="13315" width="19.5" style="1293" customWidth="1"/>
    <col min="13316" max="13316" width="18.1640625" style="1293" customWidth="1"/>
    <col min="13317" max="13317" width="17.5" style="1293" customWidth="1"/>
    <col min="13318" max="13568" width="9.33203125" style="1293"/>
    <col min="13569" max="13569" width="9.5" style="1293" customWidth="1"/>
    <col min="13570" max="13570" width="47.83203125" style="1293" customWidth="1"/>
    <col min="13571" max="13571" width="19.5" style="1293" customWidth="1"/>
    <col min="13572" max="13572" width="18.1640625" style="1293" customWidth="1"/>
    <col min="13573" max="13573" width="17.5" style="1293" customWidth="1"/>
    <col min="13574" max="13824" width="9.33203125" style="1293"/>
    <col min="13825" max="13825" width="9.5" style="1293" customWidth="1"/>
    <col min="13826" max="13826" width="47.83203125" style="1293" customWidth="1"/>
    <col min="13827" max="13827" width="19.5" style="1293" customWidth="1"/>
    <col min="13828" max="13828" width="18.1640625" style="1293" customWidth="1"/>
    <col min="13829" max="13829" width="17.5" style="1293" customWidth="1"/>
    <col min="13830" max="14080" width="9.33203125" style="1293"/>
    <col min="14081" max="14081" width="9.5" style="1293" customWidth="1"/>
    <col min="14082" max="14082" width="47.83203125" style="1293" customWidth="1"/>
    <col min="14083" max="14083" width="19.5" style="1293" customWidth="1"/>
    <col min="14084" max="14084" width="18.1640625" style="1293" customWidth="1"/>
    <col min="14085" max="14085" width="17.5" style="1293" customWidth="1"/>
    <col min="14086" max="14336" width="9.33203125" style="1293"/>
    <col min="14337" max="14337" width="9.5" style="1293" customWidth="1"/>
    <col min="14338" max="14338" width="47.83203125" style="1293" customWidth="1"/>
    <col min="14339" max="14339" width="19.5" style="1293" customWidth="1"/>
    <col min="14340" max="14340" width="18.1640625" style="1293" customWidth="1"/>
    <col min="14341" max="14341" width="17.5" style="1293" customWidth="1"/>
    <col min="14342" max="14592" width="9.33203125" style="1293"/>
    <col min="14593" max="14593" width="9.5" style="1293" customWidth="1"/>
    <col min="14594" max="14594" width="47.83203125" style="1293" customWidth="1"/>
    <col min="14595" max="14595" width="19.5" style="1293" customWidth="1"/>
    <col min="14596" max="14596" width="18.1640625" style="1293" customWidth="1"/>
    <col min="14597" max="14597" width="17.5" style="1293" customWidth="1"/>
    <col min="14598" max="14848" width="9.33203125" style="1293"/>
    <col min="14849" max="14849" width="9.5" style="1293" customWidth="1"/>
    <col min="14850" max="14850" width="47.83203125" style="1293" customWidth="1"/>
    <col min="14851" max="14851" width="19.5" style="1293" customWidth="1"/>
    <col min="14852" max="14852" width="18.1640625" style="1293" customWidth="1"/>
    <col min="14853" max="14853" width="17.5" style="1293" customWidth="1"/>
    <col min="14854" max="15104" width="9.33203125" style="1293"/>
    <col min="15105" max="15105" width="9.5" style="1293" customWidth="1"/>
    <col min="15106" max="15106" width="47.83203125" style="1293" customWidth="1"/>
    <col min="15107" max="15107" width="19.5" style="1293" customWidth="1"/>
    <col min="15108" max="15108" width="18.1640625" style="1293" customWidth="1"/>
    <col min="15109" max="15109" width="17.5" style="1293" customWidth="1"/>
    <col min="15110" max="15360" width="9.33203125" style="1293"/>
    <col min="15361" max="15361" width="9.5" style="1293" customWidth="1"/>
    <col min="15362" max="15362" width="47.83203125" style="1293" customWidth="1"/>
    <col min="15363" max="15363" width="19.5" style="1293" customWidth="1"/>
    <col min="15364" max="15364" width="18.1640625" style="1293" customWidth="1"/>
    <col min="15365" max="15365" width="17.5" style="1293" customWidth="1"/>
    <col min="15366" max="15616" width="9.33203125" style="1293"/>
    <col min="15617" max="15617" width="9.5" style="1293" customWidth="1"/>
    <col min="15618" max="15618" width="47.83203125" style="1293" customWidth="1"/>
    <col min="15619" max="15619" width="19.5" style="1293" customWidth="1"/>
    <col min="15620" max="15620" width="18.1640625" style="1293" customWidth="1"/>
    <col min="15621" max="15621" width="17.5" style="1293" customWidth="1"/>
    <col min="15622" max="15872" width="9.33203125" style="1293"/>
    <col min="15873" max="15873" width="9.5" style="1293" customWidth="1"/>
    <col min="15874" max="15874" width="47.83203125" style="1293" customWidth="1"/>
    <col min="15875" max="15875" width="19.5" style="1293" customWidth="1"/>
    <col min="15876" max="15876" width="18.1640625" style="1293" customWidth="1"/>
    <col min="15877" max="15877" width="17.5" style="1293" customWidth="1"/>
    <col min="15878" max="16128" width="9.33203125" style="1293"/>
    <col min="16129" max="16129" width="9.5" style="1293" customWidth="1"/>
    <col min="16130" max="16130" width="47.83203125" style="1293" customWidth="1"/>
    <col min="16131" max="16131" width="19.5" style="1293" customWidth="1"/>
    <col min="16132" max="16132" width="18.1640625" style="1293" customWidth="1"/>
    <col min="16133" max="16133" width="17.5" style="1293" customWidth="1"/>
    <col min="16134" max="16384" width="9.33203125" style="1293"/>
  </cols>
  <sheetData>
    <row r="1" spans="1:5" ht="45" customHeight="1" x14ac:dyDescent="0.2">
      <c r="A1" s="1370" t="s">
        <v>1354</v>
      </c>
      <c r="B1" s="1371"/>
      <c r="C1" s="1371"/>
      <c r="D1" s="1371"/>
      <c r="E1" s="1371"/>
    </row>
    <row r="2" spans="1:5" ht="45" customHeight="1" x14ac:dyDescent="0.2">
      <c r="A2" s="1301"/>
      <c r="B2" s="1302"/>
      <c r="C2" s="1302"/>
      <c r="D2" s="1302"/>
      <c r="E2" s="1303" t="s">
        <v>1723</v>
      </c>
    </row>
    <row r="3" spans="1:5" ht="38.25" x14ac:dyDescent="0.2">
      <c r="A3" s="1294" t="s">
        <v>1355</v>
      </c>
      <c r="B3" s="1294" t="s">
        <v>12</v>
      </c>
      <c r="C3" s="1294" t="s">
        <v>1356</v>
      </c>
      <c r="D3" s="1294" t="s">
        <v>1357</v>
      </c>
      <c r="E3" s="1294" t="s">
        <v>1358</v>
      </c>
    </row>
    <row r="4" spans="1:5" x14ac:dyDescent="0.2">
      <c r="A4" s="1294">
        <v>1</v>
      </c>
      <c r="B4" s="1294">
        <v>2</v>
      </c>
      <c r="C4" s="1294">
        <v>3</v>
      </c>
      <c r="D4" s="1294">
        <v>7</v>
      </c>
      <c r="E4" s="1294">
        <v>8</v>
      </c>
    </row>
    <row r="5" spans="1:5" x14ac:dyDescent="0.2">
      <c r="A5" s="1295" t="s">
        <v>931</v>
      </c>
      <c r="B5" s="1296" t="s">
        <v>1359</v>
      </c>
      <c r="C5" s="1297">
        <v>0</v>
      </c>
      <c r="D5" s="1297">
        <v>0</v>
      </c>
      <c r="E5" s="1297">
        <v>0</v>
      </c>
    </row>
    <row r="6" spans="1:5" x14ac:dyDescent="0.2">
      <c r="A6" s="1295" t="s">
        <v>7</v>
      </c>
      <c r="B6" s="1296" t="s">
        <v>1360</v>
      </c>
      <c r="C6" s="1297">
        <v>0</v>
      </c>
      <c r="D6" s="1297">
        <v>0</v>
      </c>
      <c r="E6" s="1297">
        <v>0</v>
      </c>
    </row>
    <row r="7" spans="1:5" x14ac:dyDescent="0.2">
      <c r="A7" s="1295" t="s">
        <v>8</v>
      </c>
      <c r="B7" s="1296" t="s">
        <v>1361</v>
      </c>
      <c r="C7" s="1297">
        <v>0</v>
      </c>
      <c r="D7" s="1297">
        <v>0</v>
      </c>
      <c r="E7" s="1297">
        <v>0</v>
      </c>
    </row>
    <row r="8" spans="1:5" x14ac:dyDescent="0.2">
      <c r="A8" s="1298" t="s">
        <v>10</v>
      </c>
      <c r="B8" s="1299" t="s">
        <v>1362</v>
      </c>
      <c r="C8" s="1300">
        <v>0</v>
      </c>
      <c r="D8" s="1300">
        <v>0</v>
      </c>
      <c r="E8" s="1300">
        <v>0</v>
      </c>
    </row>
    <row r="9" spans="1:5" ht="25.5" x14ac:dyDescent="0.2">
      <c r="A9" s="1295" t="s">
        <v>1204</v>
      </c>
      <c r="B9" s="1296" t="s">
        <v>1363</v>
      </c>
      <c r="C9" s="1297">
        <v>0</v>
      </c>
      <c r="D9" s="1297">
        <v>0</v>
      </c>
      <c r="E9" s="1297">
        <v>0</v>
      </c>
    </row>
    <row r="10" spans="1:5" ht="25.5" x14ac:dyDescent="0.2">
      <c r="A10" s="1295" t="s">
        <v>1205</v>
      </c>
      <c r="B10" s="1296" t="s">
        <v>1364</v>
      </c>
      <c r="C10" s="1297">
        <v>0</v>
      </c>
      <c r="D10" s="1297">
        <v>0</v>
      </c>
      <c r="E10" s="1297">
        <v>0</v>
      </c>
    </row>
    <row r="11" spans="1:5" x14ac:dyDescent="0.2">
      <c r="A11" s="1295" t="s">
        <v>1206</v>
      </c>
      <c r="B11" s="1296" t="s">
        <v>1365</v>
      </c>
      <c r="C11" s="1297">
        <v>0</v>
      </c>
      <c r="D11" s="1297">
        <v>0</v>
      </c>
      <c r="E11" s="1297">
        <v>0</v>
      </c>
    </row>
    <row r="12" spans="1:5" x14ac:dyDescent="0.2">
      <c r="A12" s="1295" t="s">
        <v>1207</v>
      </c>
      <c r="B12" s="1296" t="s">
        <v>1366</v>
      </c>
      <c r="C12" s="1297">
        <v>0</v>
      </c>
      <c r="D12" s="1297">
        <v>0</v>
      </c>
      <c r="E12" s="1297">
        <v>0</v>
      </c>
    </row>
    <row r="13" spans="1:5" x14ac:dyDescent="0.2">
      <c r="A13" s="1295" t="s">
        <v>1208</v>
      </c>
      <c r="B13" s="1296" t="s">
        <v>1367</v>
      </c>
      <c r="C13" s="1297">
        <v>0</v>
      </c>
      <c r="D13" s="1297">
        <v>0</v>
      </c>
      <c r="E13" s="1297">
        <v>0</v>
      </c>
    </row>
    <row r="14" spans="1:5" x14ac:dyDescent="0.2">
      <c r="A14" s="1298" t="s">
        <v>1209</v>
      </c>
      <c r="B14" s="1299" t="s">
        <v>1368</v>
      </c>
      <c r="C14" s="1300">
        <v>0</v>
      </c>
      <c r="D14" s="1300">
        <v>0</v>
      </c>
      <c r="E14" s="1300">
        <v>0</v>
      </c>
    </row>
    <row r="15" spans="1:5" ht="25.5" x14ac:dyDescent="0.2">
      <c r="A15" s="1295" t="s">
        <v>1210</v>
      </c>
      <c r="B15" s="1296" t="s">
        <v>1369</v>
      </c>
      <c r="C15" s="1297">
        <v>0</v>
      </c>
      <c r="D15" s="1297">
        <v>0</v>
      </c>
      <c r="E15" s="1297">
        <v>0</v>
      </c>
    </row>
    <row r="16" spans="1:5" ht="25.5" x14ac:dyDescent="0.2">
      <c r="A16" s="1295" t="s">
        <v>1211</v>
      </c>
      <c r="B16" s="1296" t="s">
        <v>1370</v>
      </c>
      <c r="C16" s="1297">
        <v>0</v>
      </c>
      <c r="D16" s="1297">
        <v>0</v>
      </c>
      <c r="E16" s="1297">
        <v>0</v>
      </c>
    </row>
    <row r="17" spans="1:5" ht="25.5" x14ac:dyDescent="0.2">
      <c r="A17" s="1295" t="s">
        <v>1212</v>
      </c>
      <c r="B17" s="1296" t="s">
        <v>1371</v>
      </c>
      <c r="C17" s="1297">
        <v>0</v>
      </c>
      <c r="D17" s="1297">
        <v>0</v>
      </c>
      <c r="E17" s="1297">
        <v>0</v>
      </c>
    </row>
    <row r="18" spans="1:5" ht="25.5" x14ac:dyDescent="0.2">
      <c r="A18" s="1295" t="s">
        <v>1213</v>
      </c>
      <c r="B18" s="1296" t="s">
        <v>1372</v>
      </c>
      <c r="C18" s="1297">
        <v>0</v>
      </c>
      <c r="D18" s="1297">
        <v>0</v>
      </c>
      <c r="E18" s="1297">
        <v>0</v>
      </c>
    </row>
    <row r="19" spans="1:5" ht="25.5" x14ac:dyDescent="0.2">
      <c r="A19" s="1295" t="s">
        <v>1214</v>
      </c>
      <c r="B19" s="1296" t="s">
        <v>1373</v>
      </c>
      <c r="C19" s="1297">
        <v>0</v>
      </c>
      <c r="D19" s="1297">
        <v>0</v>
      </c>
      <c r="E19" s="1297">
        <v>0</v>
      </c>
    </row>
    <row r="20" spans="1:5" x14ac:dyDescent="0.2">
      <c r="A20" s="1295" t="s">
        <v>1215</v>
      </c>
      <c r="B20" s="1296" t="s">
        <v>1374</v>
      </c>
      <c r="C20" s="1297">
        <v>0</v>
      </c>
      <c r="D20" s="1297">
        <v>0</v>
      </c>
      <c r="E20" s="1297">
        <v>0</v>
      </c>
    </row>
    <row r="21" spans="1:5" ht="25.5" x14ac:dyDescent="0.2">
      <c r="A21" s="1295" t="s">
        <v>1216</v>
      </c>
      <c r="B21" s="1296" t="s">
        <v>1375</v>
      </c>
      <c r="C21" s="1297">
        <v>0</v>
      </c>
      <c r="D21" s="1297">
        <v>0</v>
      </c>
      <c r="E21" s="1297">
        <v>0</v>
      </c>
    </row>
    <row r="22" spans="1:5" x14ac:dyDescent="0.2">
      <c r="A22" s="1295" t="s">
        <v>1217</v>
      </c>
      <c r="B22" s="1296" t="s">
        <v>1376</v>
      </c>
      <c r="C22" s="1297">
        <v>0</v>
      </c>
      <c r="D22" s="1297">
        <v>0</v>
      </c>
      <c r="E22" s="1297">
        <v>0</v>
      </c>
    </row>
    <row r="23" spans="1:5" ht="25.5" x14ac:dyDescent="0.2">
      <c r="A23" s="1295" t="s">
        <v>1218</v>
      </c>
      <c r="B23" s="1296" t="s">
        <v>1377</v>
      </c>
      <c r="C23" s="1297">
        <v>0</v>
      </c>
      <c r="D23" s="1297">
        <v>0</v>
      </c>
      <c r="E23" s="1297">
        <v>0</v>
      </c>
    </row>
    <row r="24" spans="1:5" ht="25.5" x14ac:dyDescent="0.2">
      <c r="A24" s="1295" t="s">
        <v>1219</v>
      </c>
      <c r="B24" s="1296" t="s">
        <v>1378</v>
      </c>
      <c r="C24" s="1297">
        <v>0</v>
      </c>
      <c r="D24" s="1297">
        <v>0</v>
      </c>
      <c r="E24" s="1297">
        <v>0</v>
      </c>
    </row>
    <row r="25" spans="1:5" ht="25.5" x14ac:dyDescent="0.2">
      <c r="A25" s="1298" t="s">
        <v>1220</v>
      </c>
      <c r="B25" s="1299" t="s">
        <v>1379</v>
      </c>
      <c r="C25" s="1300">
        <v>0</v>
      </c>
      <c r="D25" s="1300">
        <v>0</v>
      </c>
      <c r="E25" s="1300">
        <v>0</v>
      </c>
    </row>
    <row r="26" spans="1:5" ht="25.5" x14ac:dyDescent="0.2">
      <c r="A26" s="1295" t="s">
        <v>1221</v>
      </c>
      <c r="B26" s="1296" t="s">
        <v>1380</v>
      </c>
      <c r="C26" s="1297">
        <v>0</v>
      </c>
      <c r="D26" s="1297">
        <v>0</v>
      </c>
      <c r="E26" s="1297">
        <v>0</v>
      </c>
    </row>
    <row r="27" spans="1:5" x14ac:dyDescent="0.2">
      <c r="A27" s="1295" t="s">
        <v>1222</v>
      </c>
      <c r="B27" s="1296" t="s">
        <v>1381</v>
      </c>
      <c r="C27" s="1297">
        <v>0</v>
      </c>
      <c r="D27" s="1297">
        <v>0</v>
      </c>
      <c r="E27" s="1297">
        <v>0</v>
      </c>
    </row>
    <row r="28" spans="1:5" x14ac:dyDescent="0.2">
      <c r="A28" s="1295" t="s">
        <v>1223</v>
      </c>
      <c r="B28" s="1296" t="s">
        <v>1382</v>
      </c>
      <c r="C28" s="1297">
        <v>0</v>
      </c>
      <c r="D28" s="1297">
        <v>0</v>
      </c>
      <c r="E28" s="1297">
        <v>0</v>
      </c>
    </row>
    <row r="29" spans="1:5" ht="25.5" x14ac:dyDescent="0.2">
      <c r="A29" s="1295" t="s">
        <v>1224</v>
      </c>
      <c r="B29" s="1296" t="s">
        <v>1383</v>
      </c>
      <c r="C29" s="1297">
        <v>0</v>
      </c>
      <c r="D29" s="1297">
        <v>0</v>
      </c>
      <c r="E29" s="1297">
        <v>0</v>
      </c>
    </row>
    <row r="30" spans="1:5" ht="25.5" x14ac:dyDescent="0.2">
      <c r="A30" s="1295" t="s">
        <v>1225</v>
      </c>
      <c r="B30" s="1296" t="s">
        <v>1384</v>
      </c>
      <c r="C30" s="1297">
        <v>0</v>
      </c>
      <c r="D30" s="1297">
        <v>0</v>
      </c>
      <c r="E30" s="1297">
        <v>0</v>
      </c>
    </row>
    <row r="31" spans="1:5" ht="25.5" x14ac:dyDescent="0.2">
      <c r="A31" s="1298" t="s">
        <v>1226</v>
      </c>
      <c r="B31" s="1299" t="s">
        <v>1385</v>
      </c>
      <c r="C31" s="1300">
        <v>0</v>
      </c>
      <c r="D31" s="1300">
        <v>0</v>
      </c>
      <c r="E31" s="1300">
        <v>0</v>
      </c>
    </row>
    <row r="32" spans="1:5" ht="38.25" x14ac:dyDescent="0.2">
      <c r="A32" s="1298" t="s">
        <v>1227</v>
      </c>
      <c r="B32" s="1299" t="s">
        <v>1386</v>
      </c>
      <c r="C32" s="1300">
        <v>0</v>
      </c>
      <c r="D32" s="1300">
        <v>0</v>
      </c>
      <c r="E32" s="1300">
        <v>0</v>
      </c>
    </row>
    <row r="33" spans="1:5" x14ac:dyDescent="0.2">
      <c r="A33" s="1295" t="s">
        <v>1228</v>
      </c>
      <c r="B33" s="1296" t="s">
        <v>1387</v>
      </c>
      <c r="C33" s="1297">
        <v>0</v>
      </c>
      <c r="D33" s="1297">
        <v>0</v>
      </c>
      <c r="E33" s="1297">
        <v>0</v>
      </c>
    </row>
    <row r="34" spans="1:5" ht="25.5" x14ac:dyDescent="0.2">
      <c r="A34" s="1295" t="s">
        <v>1229</v>
      </c>
      <c r="B34" s="1296" t="s">
        <v>1388</v>
      </c>
      <c r="C34" s="1297">
        <v>0</v>
      </c>
      <c r="D34" s="1297">
        <v>0</v>
      </c>
      <c r="E34" s="1297">
        <v>0</v>
      </c>
    </row>
    <row r="35" spans="1:5" x14ac:dyDescent="0.2">
      <c r="A35" s="1295" t="s">
        <v>1230</v>
      </c>
      <c r="B35" s="1296" t="s">
        <v>1389</v>
      </c>
      <c r="C35" s="1297">
        <v>0</v>
      </c>
      <c r="D35" s="1297">
        <v>0</v>
      </c>
      <c r="E35" s="1297">
        <v>0</v>
      </c>
    </row>
    <row r="36" spans="1:5" ht="25.5" x14ac:dyDescent="0.2">
      <c r="A36" s="1295" t="s">
        <v>1231</v>
      </c>
      <c r="B36" s="1296" t="s">
        <v>1390</v>
      </c>
      <c r="C36" s="1297">
        <v>0</v>
      </c>
      <c r="D36" s="1297">
        <v>0</v>
      </c>
      <c r="E36" s="1297">
        <v>0</v>
      </c>
    </row>
    <row r="37" spans="1:5" x14ac:dyDescent="0.2">
      <c r="A37" s="1295" t="s">
        <v>1232</v>
      </c>
      <c r="B37" s="1296" t="s">
        <v>1391</v>
      </c>
      <c r="C37" s="1297">
        <v>0</v>
      </c>
      <c r="D37" s="1297">
        <v>0</v>
      </c>
      <c r="E37" s="1297">
        <v>0</v>
      </c>
    </row>
    <row r="38" spans="1:5" x14ac:dyDescent="0.2">
      <c r="A38" s="1298" t="s">
        <v>1233</v>
      </c>
      <c r="B38" s="1299" t="s">
        <v>1392</v>
      </c>
      <c r="C38" s="1300">
        <v>0</v>
      </c>
      <c r="D38" s="1300">
        <v>0</v>
      </c>
      <c r="E38" s="1300">
        <v>0</v>
      </c>
    </row>
    <row r="39" spans="1:5" x14ac:dyDescent="0.2">
      <c r="A39" s="1295" t="s">
        <v>1234</v>
      </c>
      <c r="B39" s="1296" t="s">
        <v>1393</v>
      </c>
      <c r="C39" s="1297">
        <v>0</v>
      </c>
      <c r="D39" s="1297">
        <v>0</v>
      </c>
      <c r="E39" s="1297">
        <v>0</v>
      </c>
    </row>
    <row r="40" spans="1:5" ht="25.5" x14ac:dyDescent="0.2">
      <c r="A40" s="1295" t="s">
        <v>1235</v>
      </c>
      <c r="B40" s="1296" t="s">
        <v>1394</v>
      </c>
      <c r="C40" s="1297">
        <v>0</v>
      </c>
      <c r="D40" s="1297">
        <v>0</v>
      </c>
      <c r="E40" s="1297">
        <v>0</v>
      </c>
    </row>
    <row r="41" spans="1:5" x14ac:dyDescent="0.2">
      <c r="A41" s="1295" t="s">
        <v>1236</v>
      </c>
      <c r="B41" s="1296" t="s">
        <v>1395</v>
      </c>
      <c r="C41" s="1297">
        <v>0</v>
      </c>
      <c r="D41" s="1297">
        <v>0</v>
      </c>
      <c r="E41" s="1297">
        <v>0</v>
      </c>
    </row>
    <row r="42" spans="1:5" x14ac:dyDescent="0.2">
      <c r="A42" s="1295" t="s">
        <v>1237</v>
      </c>
      <c r="B42" s="1296" t="s">
        <v>1396</v>
      </c>
      <c r="C42" s="1297">
        <v>0</v>
      </c>
      <c r="D42" s="1297">
        <v>0</v>
      </c>
      <c r="E42" s="1297">
        <v>0</v>
      </c>
    </row>
    <row r="43" spans="1:5" x14ac:dyDescent="0.2">
      <c r="A43" s="1295" t="s">
        <v>1238</v>
      </c>
      <c r="B43" s="1296" t="s">
        <v>1397</v>
      </c>
      <c r="C43" s="1297">
        <v>0</v>
      </c>
      <c r="D43" s="1297">
        <v>0</v>
      </c>
      <c r="E43" s="1297">
        <v>0</v>
      </c>
    </row>
    <row r="44" spans="1:5" ht="25.5" x14ac:dyDescent="0.2">
      <c r="A44" s="1295" t="s">
        <v>1239</v>
      </c>
      <c r="B44" s="1296" t="s">
        <v>1398</v>
      </c>
      <c r="C44" s="1297">
        <v>0</v>
      </c>
      <c r="D44" s="1297">
        <v>0</v>
      </c>
      <c r="E44" s="1297">
        <v>0</v>
      </c>
    </row>
    <row r="45" spans="1:5" x14ac:dyDescent="0.2">
      <c r="A45" s="1295" t="s">
        <v>1240</v>
      </c>
      <c r="B45" s="1296" t="s">
        <v>1399</v>
      </c>
      <c r="C45" s="1297">
        <v>0</v>
      </c>
      <c r="D45" s="1297">
        <v>0</v>
      </c>
      <c r="E45" s="1297">
        <v>0</v>
      </c>
    </row>
    <row r="46" spans="1:5" x14ac:dyDescent="0.2">
      <c r="A46" s="1298" t="s">
        <v>1241</v>
      </c>
      <c r="B46" s="1299" t="s">
        <v>1400</v>
      </c>
      <c r="C46" s="1300">
        <v>0</v>
      </c>
      <c r="D46" s="1300">
        <v>0</v>
      </c>
      <c r="E46" s="1300">
        <v>0</v>
      </c>
    </row>
    <row r="47" spans="1:5" ht="25.5" x14ac:dyDescent="0.2">
      <c r="A47" s="1298" t="s">
        <v>1242</v>
      </c>
      <c r="B47" s="1299" t="s">
        <v>1401</v>
      </c>
      <c r="C47" s="1300">
        <v>0</v>
      </c>
      <c r="D47" s="1300">
        <v>0</v>
      </c>
      <c r="E47" s="1300">
        <v>0</v>
      </c>
    </row>
    <row r="48" spans="1:5" ht="25.5" x14ac:dyDescent="0.2">
      <c r="A48" s="1295" t="s">
        <v>1243</v>
      </c>
      <c r="B48" s="1296" t="s">
        <v>1402</v>
      </c>
      <c r="C48" s="1297">
        <v>0</v>
      </c>
      <c r="D48" s="1297">
        <v>0</v>
      </c>
      <c r="E48" s="1297">
        <v>0</v>
      </c>
    </row>
    <row r="49" spans="1:5" ht="25.5" x14ac:dyDescent="0.2">
      <c r="A49" s="1295" t="s">
        <v>1244</v>
      </c>
      <c r="B49" s="1296" t="s">
        <v>1403</v>
      </c>
      <c r="C49" s="1297">
        <v>0</v>
      </c>
      <c r="D49" s="1297">
        <v>0</v>
      </c>
      <c r="E49" s="1297">
        <v>0</v>
      </c>
    </row>
    <row r="50" spans="1:5" ht="25.5" x14ac:dyDescent="0.2">
      <c r="A50" s="1295" t="s">
        <v>1245</v>
      </c>
      <c r="B50" s="1296" t="s">
        <v>1404</v>
      </c>
      <c r="C50" s="1297">
        <v>0</v>
      </c>
      <c r="D50" s="1297">
        <v>0</v>
      </c>
      <c r="E50" s="1297">
        <v>0</v>
      </c>
    </row>
    <row r="51" spans="1:5" ht="25.5" x14ac:dyDescent="0.2">
      <c r="A51" s="1295" t="s">
        <v>1246</v>
      </c>
      <c r="B51" s="1296" t="s">
        <v>1405</v>
      </c>
      <c r="C51" s="1297">
        <v>0</v>
      </c>
      <c r="D51" s="1297">
        <v>0</v>
      </c>
      <c r="E51" s="1297">
        <v>0</v>
      </c>
    </row>
    <row r="52" spans="1:5" x14ac:dyDescent="0.2">
      <c r="A52" s="1298" t="s">
        <v>1247</v>
      </c>
      <c r="B52" s="1299" t="s">
        <v>1406</v>
      </c>
      <c r="C52" s="1300">
        <v>0</v>
      </c>
      <c r="D52" s="1300">
        <v>0</v>
      </c>
      <c r="E52" s="1300">
        <v>0</v>
      </c>
    </row>
    <row r="53" spans="1:5" x14ac:dyDescent="0.2">
      <c r="A53" s="1295" t="s">
        <v>1248</v>
      </c>
      <c r="B53" s="1296" t="s">
        <v>1407</v>
      </c>
      <c r="C53" s="1297">
        <v>24985</v>
      </c>
      <c r="D53" s="1297">
        <f>E53-C53</f>
        <v>11610</v>
      </c>
      <c r="E53" s="1297">
        <v>36595</v>
      </c>
    </row>
    <row r="54" spans="1:5" x14ac:dyDescent="0.2">
      <c r="A54" s="1295" t="s">
        <v>1249</v>
      </c>
      <c r="B54" s="1296" t="s">
        <v>1408</v>
      </c>
      <c r="C54" s="1297">
        <v>0</v>
      </c>
      <c r="D54" s="1297">
        <f t="shared" ref="D54:D117" si="0">E54-C54</f>
        <v>0</v>
      </c>
      <c r="E54" s="1297">
        <v>0</v>
      </c>
    </row>
    <row r="55" spans="1:5" ht="25.5" x14ac:dyDescent="0.2">
      <c r="A55" s="1295" t="s">
        <v>1250</v>
      </c>
      <c r="B55" s="1296" t="s">
        <v>1409</v>
      </c>
      <c r="C55" s="1297">
        <v>0</v>
      </c>
      <c r="D55" s="1297">
        <f t="shared" si="0"/>
        <v>0</v>
      </c>
      <c r="E55" s="1297">
        <v>0</v>
      </c>
    </row>
    <row r="56" spans="1:5" ht="25.5" x14ac:dyDescent="0.2">
      <c r="A56" s="1298" t="s">
        <v>1251</v>
      </c>
      <c r="B56" s="1299" t="s">
        <v>1410</v>
      </c>
      <c r="C56" s="1300">
        <v>24985</v>
      </c>
      <c r="D56" s="1300">
        <f t="shared" si="0"/>
        <v>11610</v>
      </c>
      <c r="E56" s="1300">
        <v>36595</v>
      </c>
    </row>
    <row r="57" spans="1:5" x14ac:dyDescent="0.2">
      <c r="A57" s="1295" t="s">
        <v>1252</v>
      </c>
      <c r="B57" s="1296" t="s">
        <v>1411</v>
      </c>
      <c r="C57" s="1297">
        <v>382002</v>
      </c>
      <c r="D57" s="1297">
        <f t="shared" si="0"/>
        <v>-290871</v>
      </c>
      <c r="E57" s="1297">
        <v>91131</v>
      </c>
    </row>
    <row r="58" spans="1:5" x14ac:dyDescent="0.2">
      <c r="A58" s="1295" t="s">
        <v>1253</v>
      </c>
      <c r="B58" s="1296" t="s">
        <v>1412</v>
      </c>
      <c r="C58" s="1297">
        <v>0</v>
      </c>
      <c r="D58" s="1297">
        <f t="shared" si="0"/>
        <v>0</v>
      </c>
      <c r="E58" s="1297">
        <v>0</v>
      </c>
    </row>
    <row r="59" spans="1:5" x14ac:dyDescent="0.2">
      <c r="A59" s="1298" t="s">
        <v>1254</v>
      </c>
      <c r="B59" s="1299" t="s">
        <v>1413</v>
      </c>
      <c r="C59" s="1300">
        <v>382002</v>
      </c>
      <c r="D59" s="1300">
        <f t="shared" si="0"/>
        <v>-290871</v>
      </c>
      <c r="E59" s="1300">
        <v>91131</v>
      </c>
    </row>
    <row r="60" spans="1:5" x14ac:dyDescent="0.2">
      <c r="A60" s="1295" t="s">
        <v>1255</v>
      </c>
      <c r="B60" s="1296" t="s">
        <v>1414</v>
      </c>
      <c r="C60" s="1297">
        <v>0</v>
      </c>
      <c r="D60" s="1297">
        <f t="shared" si="0"/>
        <v>0</v>
      </c>
      <c r="E60" s="1297">
        <v>0</v>
      </c>
    </row>
    <row r="61" spans="1:5" x14ac:dyDescent="0.2">
      <c r="A61" s="1295" t="s">
        <v>1256</v>
      </c>
      <c r="B61" s="1296" t="s">
        <v>1415</v>
      </c>
      <c r="C61" s="1297">
        <v>0</v>
      </c>
      <c r="D61" s="1297">
        <f t="shared" si="0"/>
        <v>0</v>
      </c>
      <c r="E61" s="1297">
        <v>0</v>
      </c>
    </row>
    <row r="62" spans="1:5" x14ac:dyDescent="0.2">
      <c r="A62" s="1298" t="s">
        <v>1257</v>
      </c>
      <c r="B62" s="1299" t="s">
        <v>1416</v>
      </c>
      <c r="C62" s="1300">
        <v>0</v>
      </c>
      <c r="D62" s="1300">
        <f t="shared" si="0"/>
        <v>0</v>
      </c>
      <c r="E62" s="1300">
        <v>0</v>
      </c>
    </row>
    <row r="63" spans="1:5" x14ac:dyDescent="0.2">
      <c r="A63" s="1298" t="s">
        <v>1258</v>
      </c>
      <c r="B63" s="1299" t="s">
        <v>1417</v>
      </c>
      <c r="C63" s="1300">
        <v>406987</v>
      </c>
      <c r="D63" s="1300">
        <f t="shared" si="0"/>
        <v>-279261</v>
      </c>
      <c r="E63" s="1300">
        <v>127726</v>
      </c>
    </row>
    <row r="64" spans="1:5" ht="38.25" x14ac:dyDescent="0.2">
      <c r="A64" s="1295" t="s">
        <v>1259</v>
      </c>
      <c r="B64" s="1296" t="s">
        <v>1418</v>
      </c>
      <c r="C64" s="1297">
        <v>0</v>
      </c>
      <c r="D64" s="1297">
        <f t="shared" si="0"/>
        <v>0</v>
      </c>
      <c r="E64" s="1297">
        <v>0</v>
      </c>
    </row>
    <row r="65" spans="1:5" ht="51" x14ac:dyDescent="0.2">
      <c r="A65" s="1295" t="s">
        <v>1260</v>
      </c>
      <c r="B65" s="1296" t="s">
        <v>1419</v>
      </c>
      <c r="C65" s="1297">
        <v>0</v>
      </c>
      <c r="D65" s="1297">
        <f t="shared" si="0"/>
        <v>0</v>
      </c>
      <c r="E65" s="1297">
        <v>0</v>
      </c>
    </row>
    <row r="66" spans="1:5" ht="38.25" x14ac:dyDescent="0.2">
      <c r="A66" s="1295" t="s">
        <v>1261</v>
      </c>
      <c r="B66" s="1296" t="s">
        <v>1420</v>
      </c>
      <c r="C66" s="1297">
        <v>0</v>
      </c>
      <c r="D66" s="1297">
        <f t="shared" si="0"/>
        <v>0</v>
      </c>
      <c r="E66" s="1297">
        <v>0</v>
      </c>
    </row>
    <row r="67" spans="1:5" ht="51" x14ac:dyDescent="0.2">
      <c r="A67" s="1295" t="s">
        <v>1262</v>
      </c>
      <c r="B67" s="1296" t="s">
        <v>1421</v>
      </c>
      <c r="C67" s="1297">
        <v>0</v>
      </c>
      <c r="D67" s="1297">
        <f t="shared" si="0"/>
        <v>0</v>
      </c>
      <c r="E67" s="1297">
        <v>0</v>
      </c>
    </row>
    <row r="68" spans="1:5" ht="38.25" x14ac:dyDescent="0.2">
      <c r="A68" s="1295" t="s">
        <v>1263</v>
      </c>
      <c r="B68" s="1296" t="s">
        <v>1422</v>
      </c>
      <c r="C68" s="1297">
        <v>0</v>
      </c>
      <c r="D68" s="1297">
        <f t="shared" si="0"/>
        <v>0</v>
      </c>
      <c r="E68" s="1297">
        <v>0</v>
      </c>
    </row>
    <row r="69" spans="1:5" ht="25.5" x14ac:dyDescent="0.2">
      <c r="A69" s="1295" t="s">
        <v>1264</v>
      </c>
      <c r="B69" s="1296" t="s">
        <v>1423</v>
      </c>
      <c r="C69" s="1297">
        <v>0</v>
      </c>
      <c r="D69" s="1297">
        <f t="shared" si="0"/>
        <v>0</v>
      </c>
      <c r="E69" s="1297">
        <v>0</v>
      </c>
    </row>
    <row r="70" spans="1:5" ht="38.25" x14ac:dyDescent="0.2">
      <c r="A70" s="1295" t="s">
        <v>1265</v>
      </c>
      <c r="B70" s="1296" t="s">
        <v>1424</v>
      </c>
      <c r="C70" s="1297">
        <v>0</v>
      </c>
      <c r="D70" s="1297">
        <f t="shared" si="0"/>
        <v>0</v>
      </c>
      <c r="E70" s="1297">
        <v>0</v>
      </c>
    </row>
    <row r="71" spans="1:5" ht="38.25" x14ac:dyDescent="0.2">
      <c r="A71" s="1295" t="s">
        <v>1266</v>
      </c>
      <c r="B71" s="1296" t="s">
        <v>1425</v>
      </c>
      <c r="C71" s="1297">
        <v>0</v>
      </c>
      <c r="D71" s="1297">
        <f t="shared" si="0"/>
        <v>0</v>
      </c>
      <c r="E71" s="1297">
        <v>0</v>
      </c>
    </row>
    <row r="72" spans="1:5" ht="25.5" x14ac:dyDescent="0.2">
      <c r="A72" s="1295" t="s">
        <v>1267</v>
      </c>
      <c r="B72" s="1296" t="s">
        <v>1426</v>
      </c>
      <c r="C72" s="1297">
        <v>0</v>
      </c>
      <c r="D72" s="1297">
        <f t="shared" si="0"/>
        <v>0</v>
      </c>
      <c r="E72" s="1297">
        <v>0</v>
      </c>
    </row>
    <row r="73" spans="1:5" ht="25.5" x14ac:dyDescent="0.2">
      <c r="A73" s="1295" t="s">
        <v>1268</v>
      </c>
      <c r="B73" s="1296" t="s">
        <v>1427</v>
      </c>
      <c r="C73" s="1297">
        <v>0</v>
      </c>
      <c r="D73" s="1297">
        <f t="shared" si="0"/>
        <v>0</v>
      </c>
      <c r="E73" s="1297">
        <v>0</v>
      </c>
    </row>
    <row r="74" spans="1:5" ht="25.5" x14ac:dyDescent="0.2">
      <c r="A74" s="1295" t="s">
        <v>1269</v>
      </c>
      <c r="B74" s="1296" t="s">
        <v>1428</v>
      </c>
      <c r="C74" s="1297">
        <v>0</v>
      </c>
      <c r="D74" s="1297">
        <f t="shared" si="0"/>
        <v>0</v>
      </c>
      <c r="E74" s="1297">
        <v>0</v>
      </c>
    </row>
    <row r="75" spans="1:5" ht="38.25" x14ac:dyDescent="0.2">
      <c r="A75" s="1295" t="s">
        <v>1270</v>
      </c>
      <c r="B75" s="1296" t="s">
        <v>1429</v>
      </c>
      <c r="C75" s="1297">
        <v>0</v>
      </c>
      <c r="D75" s="1297">
        <f t="shared" si="0"/>
        <v>0</v>
      </c>
      <c r="E75" s="1297">
        <v>0</v>
      </c>
    </row>
    <row r="76" spans="1:5" ht="51" x14ac:dyDescent="0.2">
      <c r="A76" s="1295" t="s">
        <v>1271</v>
      </c>
      <c r="B76" s="1296" t="s">
        <v>1430</v>
      </c>
      <c r="C76" s="1297">
        <v>0</v>
      </c>
      <c r="D76" s="1297">
        <f t="shared" si="0"/>
        <v>0</v>
      </c>
      <c r="E76" s="1297">
        <v>0</v>
      </c>
    </row>
    <row r="77" spans="1:5" ht="25.5" x14ac:dyDescent="0.2">
      <c r="A77" s="1295" t="s">
        <v>1272</v>
      </c>
      <c r="B77" s="1296" t="s">
        <v>1431</v>
      </c>
      <c r="C77" s="1297">
        <v>0</v>
      </c>
      <c r="D77" s="1297">
        <f t="shared" si="0"/>
        <v>0</v>
      </c>
      <c r="E77" s="1297">
        <v>0</v>
      </c>
    </row>
    <row r="78" spans="1:5" ht="25.5" x14ac:dyDescent="0.2">
      <c r="A78" s="1295" t="s">
        <v>1273</v>
      </c>
      <c r="B78" s="1296" t="s">
        <v>1432</v>
      </c>
      <c r="C78" s="1297">
        <v>0</v>
      </c>
      <c r="D78" s="1297">
        <f t="shared" si="0"/>
        <v>0</v>
      </c>
      <c r="E78" s="1297">
        <v>0</v>
      </c>
    </row>
    <row r="79" spans="1:5" ht="38.25" x14ac:dyDescent="0.2">
      <c r="A79" s="1295" t="s">
        <v>1274</v>
      </c>
      <c r="B79" s="1296" t="s">
        <v>1433</v>
      </c>
      <c r="C79" s="1297">
        <v>0</v>
      </c>
      <c r="D79" s="1297">
        <f t="shared" si="0"/>
        <v>0</v>
      </c>
      <c r="E79" s="1297">
        <v>0</v>
      </c>
    </row>
    <row r="80" spans="1:5" ht="38.25" x14ac:dyDescent="0.2">
      <c r="A80" s="1295" t="s">
        <v>1275</v>
      </c>
      <c r="B80" s="1296" t="s">
        <v>1434</v>
      </c>
      <c r="C80" s="1297">
        <v>0</v>
      </c>
      <c r="D80" s="1297">
        <f t="shared" si="0"/>
        <v>0</v>
      </c>
      <c r="E80" s="1297">
        <v>0</v>
      </c>
    </row>
    <row r="81" spans="1:5" ht="38.25" x14ac:dyDescent="0.2">
      <c r="A81" s="1295" t="s">
        <v>1276</v>
      </c>
      <c r="B81" s="1296" t="s">
        <v>1435</v>
      </c>
      <c r="C81" s="1297">
        <v>0</v>
      </c>
      <c r="D81" s="1297">
        <f t="shared" si="0"/>
        <v>0</v>
      </c>
      <c r="E81" s="1297">
        <v>0</v>
      </c>
    </row>
    <row r="82" spans="1:5" ht="38.25" x14ac:dyDescent="0.2">
      <c r="A82" s="1295" t="s">
        <v>1277</v>
      </c>
      <c r="B82" s="1296" t="s">
        <v>1436</v>
      </c>
      <c r="C82" s="1297">
        <v>0</v>
      </c>
      <c r="D82" s="1297">
        <f t="shared" si="0"/>
        <v>0</v>
      </c>
      <c r="E82" s="1297">
        <v>0</v>
      </c>
    </row>
    <row r="83" spans="1:5" ht="25.5" x14ac:dyDescent="0.2">
      <c r="A83" s="1295" t="s">
        <v>1278</v>
      </c>
      <c r="B83" s="1296" t="s">
        <v>1437</v>
      </c>
      <c r="C83" s="1297">
        <v>0</v>
      </c>
      <c r="D83" s="1297">
        <f t="shared" si="0"/>
        <v>0</v>
      </c>
      <c r="E83" s="1297">
        <v>0</v>
      </c>
    </row>
    <row r="84" spans="1:5" ht="25.5" x14ac:dyDescent="0.2">
      <c r="A84" s="1295" t="s">
        <v>1279</v>
      </c>
      <c r="B84" s="1296" t="s">
        <v>1438</v>
      </c>
      <c r="C84" s="1297">
        <v>0</v>
      </c>
      <c r="D84" s="1297">
        <f t="shared" si="0"/>
        <v>0</v>
      </c>
      <c r="E84" s="1297">
        <v>0</v>
      </c>
    </row>
    <row r="85" spans="1:5" ht="38.25" x14ac:dyDescent="0.2">
      <c r="A85" s="1295" t="s">
        <v>1280</v>
      </c>
      <c r="B85" s="1296" t="s">
        <v>1439</v>
      </c>
      <c r="C85" s="1297">
        <v>0</v>
      </c>
      <c r="D85" s="1297">
        <f t="shared" si="0"/>
        <v>0</v>
      </c>
      <c r="E85" s="1297">
        <v>0</v>
      </c>
    </row>
    <row r="86" spans="1:5" ht="25.5" x14ac:dyDescent="0.2">
      <c r="A86" s="1295" t="s">
        <v>1281</v>
      </c>
      <c r="B86" s="1296" t="s">
        <v>1440</v>
      </c>
      <c r="C86" s="1297">
        <v>0</v>
      </c>
      <c r="D86" s="1297">
        <f t="shared" si="0"/>
        <v>0</v>
      </c>
      <c r="E86" s="1297">
        <v>0</v>
      </c>
    </row>
    <row r="87" spans="1:5" ht="25.5" x14ac:dyDescent="0.2">
      <c r="A87" s="1295" t="s">
        <v>1282</v>
      </c>
      <c r="B87" s="1296" t="s">
        <v>1441</v>
      </c>
      <c r="C87" s="1297">
        <v>0</v>
      </c>
      <c r="D87" s="1297">
        <f t="shared" si="0"/>
        <v>0</v>
      </c>
      <c r="E87" s="1297">
        <v>0</v>
      </c>
    </row>
    <row r="88" spans="1:5" ht="38.25" x14ac:dyDescent="0.2">
      <c r="A88" s="1295" t="s">
        <v>1283</v>
      </c>
      <c r="B88" s="1296" t="s">
        <v>1442</v>
      </c>
      <c r="C88" s="1297">
        <v>0</v>
      </c>
      <c r="D88" s="1297">
        <f t="shared" si="0"/>
        <v>0</v>
      </c>
      <c r="E88" s="1297">
        <v>0</v>
      </c>
    </row>
    <row r="89" spans="1:5" ht="25.5" x14ac:dyDescent="0.2">
      <c r="A89" s="1295" t="s">
        <v>1284</v>
      </c>
      <c r="B89" s="1296" t="s">
        <v>1443</v>
      </c>
      <c r="C89" s="1297">
        <v>0</v>
      </c>
      <c r="D89" s="1297">
        <f t="shared" si="0"/>
        <v>0</v>
      </c>
      <c r="E89" s="1297">
        <v>0</v>
      </c>
    </row>
    <row r="90" spans="1:5" ht="38.25" x14ac:dyDescent="0.2">
      <c r="A90" s="1295" t="s">
        <v>1285</v>
      </c>
      <c r="B90" s="1296" t="s">
        <v>1444</v>
      </c>
      <c r="C90" s="1297">
        <v>0</v>
      </c>
      <c r="D90" s="1297">
        <f t="shared" si="0"/>
        <v>0</v>
      </c>
      <c r="E90" s="1297">
        <v>0</v>
      </c>
    </row>
    <row r="91" spans="1:5" ht="38.25" x14ac:dyDescent="0.2">
      <c r="A91" s="1295" t="s">
        <v>1286</v>
      </c>
      <c r="B91" s="1296" t="s">
        <v>1445</v>
      </c>
      <c r="C91" s="1297">
        <v>0</v>
      </c>
      <c r="D91" s="1297">
        <f t="shared" si="0"/>
        <v>0</v>
      </c>
      <c r="E91" s="1297">
        <v>0</v>
      </c>
    </row>
    <row r="92" spans="1:5" ht="51" x14ac:dyDescent="0.2">
      <c r="A92" s="1295" t="s">
        <v>1287</v>
      </c>
      <c r="B92" s="1296" t="s">
        <v>1446</v>
      </c>
      <c r="C92" s="1297">
        <v>0</v>
      </c>
      <c r="D92" s="1297">
        <f t="shared" si="0"/>
        <v>0</v>
      </c>
      <c r="E92" s="1297">
        <v>0</v>
      </c>
    </row>
    <row r="93" spans="1:5" ht="63.75" x14ac:dyDescent="0.2">
      <c r="A93" s="1295" t="s">
        <v>1288</v>
      </c>
      <c r="B93" s="1296" t="s">
        <v>1447</v>
      </c>
      <c r="C93" s="1297">
        <v>0</v>
      </c>
      <c r="D93" s="1297">
        <f t="shared" si="0"/>
        <v>0</v>
      </c>
      <c r="E93" s="1297">
        <v>0</v>
      </c>
    </row>
    <row r="94" spans="1:5" ht="51" x14ac:dyDescent="0.2">
      <c r="A94" s="1295" t="s">
        <v>1289</v>
      </c>
      <c r="B94" s="1296" t="s">
        <v>1448</v>
      </c>
      <c r="C94" s="1297">
        <v>0</v>
      </c>
      <c r="D94" s="1297">
        <f t="shared" si="0"/>
        <v>0</v>
      </c>
      <c r="E94" s="1297">
        <v>0</v>
      </c>
    </row>
    <row r="95" spans="1:5" ht="38.25" x14ac:dyDescent="0.2">
      <c r="A95" s="1295" t="s">
        <v>1290</v>
      </c>
      <c r="B95" s="1296" t="s">
        <v>1449</v>
      </c>
      <c r="C95" s="1297">
        <v>0</v>
      </c>
      <c r="D95" s="1297">
        <f t="shared" si="0"/>
        <v>0</v>
      </c>
      <c r="E95" s="1297">
        <v>0</v>
      </c>
    </row>
    <row r="96" spans="1:5" ht="51" x14ac:dyDescent="0.2">
      <c r="A96" s="1295" t="s">
        <v>1291</v>
      </c>
      <c r="B96" s="1296" t="s">
        <v>1450</v>
      </c>
      <c r="C96" s="1297">
        <v>0</v>
      </c>
      <c r="D96" s="1297">
        <f t="shared" si="0"/>
        <v>0</v>
      </c>
      <c r="E96" s="1297">
        <v>0</v>
      </c>
    </row>
    <row r="97" spans="1:5" ht="63.75" x14ac:dyDescent="0.2">
      <c r="A97" s="1295" t="s">
        <v>1292</v>
      </c>
      <c r="B97" s="1296" t="s">
        <v>1451</v>
      </c>
      <c r="C97" s="1297">
        <v>0</v>
      </c>
      <c r="D97" s="1297">
        <f t="shared" si="0"/>
        <v>0</v>
      </c>
      <c r="E97" s="1297">
        <v>0</v>
      </c>
    </row>
    <row r="98" spans="1:5" ht="51" x14ac:dyDescent="0.2">
      <c r="A98" s="1295" t="s">
        <v>1293</v>
      </c>
      <c r="B98" s="1296" t="s">
        <v>1452</v>
      </c>
      <c r="C98" s="1297">
        <v>0</v>
      </c>
      <c r="D98" s="1297">
        <f t="shared" si="0"/>
        <v>0</v>
      </c>
      <c r="E98" s="1297">
        <v>0</v>
      </c>
    </row>
    <row r="99" spans="1:5" ht="38.25" x14ac:dyDescent="0.2">
      <c r="A99" s="1295" t="s">
        <v>1294</v>
      </c>
      <c r="B99" s="1296" t="s">
        <v>1453</v>
      </c>
      <c r="C99" s="1297">
        <v>0</v>
      </c>
      <c r="D99" s="1297">
        <f t="shared" si="0"/>
        <v>0</v>
      </c>
      <c r="E99" s="1297">
        <v>0</v>
      </c>
    </row>
    <row r="100" spans="1:5" ht="38.25" x14ac:dyDescent="0.2">
      <c r="A100" s="1295" t="s">
        <v>1295</v>
      </c>
      <c r="B100" s="1296" t="s">
        <v>1454</v>
      </c>
      <c r="C100" s="1297">
        <v>0</v>
      </c>
      <c r="D100" s="1297">
        <f t="shared" si="0"/>
        <v>0</v>
      </c>
      <c r="E100" s="1297">
        <v>0</v>
      </c>
    </row>
    <row r="101" spans="1:5" ht="38.25" x14ac:dyDescent="0.2">
      <c r="A101" s="1295" t="s">
        <v>1296</v>
      </c>
      <c r="B101" s="1296" t="s">
        <v>1455</v>
      </c>
      <c r="C101" s="1297">
        <v>0</v>
      </c>
      <c r="D101" s="1297">
        <f t="shared" si="0"/>
        <v>0</v>
      </c>
      <c r="E101" s="1297">
        <v>0</v>
      </c>
    </row>
    <row r="102" spans="1:5" ht="38.25" x14ac:dyDescent="0.2">
      <c r="A102" s="1295" t="s">
        <v>1297</v>
      </c>
      <c r="B102" s="1296" t="s">
        <v>1456</v>
      </c>
      <c r="C102" s="1297">
        <v>0</v>
      </c>
      <c r="D102" s="1297">
        <f t="shared" si="0"/>
        <v>0</v>
      </c>
      <c r="E102" s="1297">
        <v>0</v>
      </c>
    </row>
    <row r="103" spans="1:5" ht="38.25" x14ac:dyDescent="0.2">
      <c r="A103" s="1295" t="s">
        <v>1298</v>
      </c>
      <c r="B103" s="1296" t="s">
        <v>1457</v>
      </c>
      <c r="C103" s="1297">
        <v>0</v>
      </c>
      <c r="D103" s="1297">
        <f t="shared" si="0"/>
        <v>0</v>
      </c>
      <c r="E103" s="1297">
        <v>0</v>
      </c>
    </row>
    <row r="104" spans="1:5" ht="38.25" x14ac:dyDescent="0.2">
      <c r="A104" s="1295" t="s">
        <v>1299</v>
      </c>
      <c r="B104" s="1296" t="s">
        <v>1458</v>
      </c>
      <c r="C104" s="1297">
        <v>0</v>
      </c>
      <c r="D104" s="1297">
        <f t="shared" si="0"/>
        <v>0</v>
      </c>
      <c r="E104" s="1297">
        <v>0</v>
      </c>
    </row>
    <row r="105" spans="1:5" ht="38.25" x14ac:dyDescent="0.2">
      <c r="A105" s="1295" t="s">
        <v>1300</v>
      </c>
      <c r="B105" s="1296" t="s">
        <v>1459</v>
      </c>
      <c r="C105" s="1297">
        <v>0</v>
      </c>
      <c r="D105" s="1297">
        <f t="shared" si="0"/>
        <v>0</v>
      </c>
      <c r="E105" s="1297">
        <v>0</v>
      </c>
    </row>
    <row r="106" spans="1:5" ht="38.25" x14ac:dyDescent="0.2">
      <c r="A106" s="1295" t="s">
        <v>1301</v>
      </c>
      <c r="B106" s="1296" t="s">
        <v>1460</v>
      </c>
      <c r="C106" s="1297">
        <v>0</v>
      </c>
      <c r="D106" s="1297">
        <f t="shared" si="0"/>
        <v>0</v>
      </c>
      <c r="E106" s="1297">
        <v>0</v>
      </c>
    </row>
    <row r="107" spans="1:5" ht="25.5" x14ac:dyDescent="0.2">
      <c r="A107" s="1298" t="s">
        <v>1302</v>
      </c>
      <c r="B107" s="1299" t="s">
        <v>1461</v>
      </c>
      <c r="C107" s="1300">
        <v>0</v>
      </c>
      <c r="D107" s="1300">
        <f t="shared" si="0"/>
        <v>0</v>
      </c>
      <c r="E107" s="1300">
        <v>0</v>
      </c>
    </row>
    <row r="108" spans="1:5" ht="51" x14ac:dyDescent="0.2">
      <c r="A108" s="1295" t="s">
        <v>1303</v>
      </c>
      <c r="B108" s="1296" t="s">
        <v>1462</v>
      </c>
      <c r="C108" s="1297">
        <v>0</v>
      </c>
      <c r="D108" s="1297">
        <f t="shared" si="0"/>
        <v>0</v>
      </c>
      <c r="E108" s="1297">
        <v>0</v>
      </c>
    </row>
    <row r="109" spans="1:5" ht="51" x14ac:dyDescent="0.2">
      <c r="A109" s="1295" t="s">
        <v>1304</v>
      </c>
      <c r="B109" s="1296" t="s">
        <v>1463</v>
      </c>
      <c r="C109" s="1297">
        <v>0</v>
      </c>
      <c r="D109" s="1297">
        <f t="shared" si="0"/>
        <v>0</v>
      </c>
      <c r="E109" s="1297">
        <v>0</v>
      </c>
    </row>
    <row r="110" spans="1:5" ht="51" x14ac:dyDescent="0.2">
      <c r="A110" s="1295" t="s">
        <v>1305</v>
      </c>
      <c r="B110" s="1296" t="s">
        <v>1464</v>
      </c>
      <c r="C110" s="1297">
        <v>0</v>
      </c>
      <c r="D110" s="1297">
        <f t="shared" si="0"/>
        <v>0</v>
      </c>
      <c r="E110" s="1297">
        <v>0</v>
      </c>
    </row>
    <row r="111" spans="1:5" ht="51" x14ac:dyDescent="0.2">
      <c r="A111" s="1295" t="s">
        <v>1306</v>
      </c>
      <c r="B111" s="1296" t="s">
        <v>1465</v>
      </c>
      <c r="C111" s="1297">
        <v>0</v>
      </c>
      <c r="D111" s="1297">
        <f t="shared" si="0"/>
        <v>0</v>
      </c>
      <c r="E111" s="1297">
        <v>0</v>
      </c>
    </row>
    <row r="112" spans="1:5" ht="38.25" x14ac:dyDescent="0.2">
      <c r="A112" s="1295" t="s">
        <v>1307</v>
      </c>
      <c r="B112" s="1296" t="s">
        <v>1466</v>
      </c>
      <c r="C112" s="1297">
        <v>0</v>
      </c>
      <c r="D112" s="1297">
        <f t="shared" si="0"/>
        <v>0</v>
      </c>
      <c r="E112" s="1297">
        <v>0</v>
      </c>
    </row>
    <row r="113" spans="1:5" ht="25.5" x14ac:dyDescent="0.2">
      <c r="A113" s="1295" t="s">
        <v>1308</v>
      </c>
      <c r="B113" s="1296" t="s">
        <v>1467</v>
      </c>
      <c r="C113" s="1297">
        <v>0</v>
      </c>
      <c r="D113" s="1297">
        <f t="shared" si="0"/>
        <v>0</v>
      </c>
      <c r="E113" s="1297">
        <v>0</v>
      </c>
    </row>
    <row r="114" spans="1:5" ht="38.25" x14ac:dyDescent="0.2">
      <c r="A114" s="1295" t="s">
        <v>1309</v>
      </c>
      <c r="B114" s="1296" t="s">
        <v>1468</v>
      </c>
      <c r="C114" s="1297">
        <v>0</v>
      </c>
      <c r="D114" s="1297">
        <f t="shared" si="0"/>
        <v>0</v>
      </c>
      <c r="E114" s="1297">
        <v>0</v>
      </c>
    </row>
    <row r="115" spans="1:5" ht="38.25" x14ac:dyDescent="0.2">
      <c r="A115" s="1295" t="s">
        <v>1310</v>
      </c>
      <c r="B115" s="1296" t="s">
        <v>1469</v>
      </c>
      <c r="C115" s="1297">
        <v>0</v>
      </c>
      <c r="D115" s="1297">
        <f t="shared" si="0"/>
        <v>0</v>
      </c>
      <c r="E115" s="1297">
        <v>0</v>
      </c>
    </row>
    <row r="116" spans="1:5" ht="25.5" x14ac:dyDescent="0.2">
      <c r="A116" s="1295" t="s">
        <v>1311</v>
      </c>
      <c r="B116" s="1296" t="s">
        <v>1470</v>
      </c>
      <c r="C116" s="1297">
        <v>0</v>
      </c>
      <c r="D116" s="1297">
        <f t="shared" si="0"/>
        <v>0</v>
      </c>
      <c r="E116" s="1297">
        <v>0</v>
      </c>
    </row>
    <row r="117" spans="1:5" ht="38.25" x14ac:dyDescent="0.2">
      <c r="A117" s="1295" t="s">
        <v>1312</v>
      </c>
      <c r="B117" s="1296" t="s">
        <v>1471</v>
      </c>
      <c r="C117" s="1297">
        <v>0</v>
      </c>
      <c r="D117" s="1297">
        <f t="shared" si="0"/>
        <v>0</v>
      </c>
      <c r="E117" s="1297">
        <v>0</v>
      </c>
    </row>
    <row r="118" spans="1:5" ht="38.25" x14ac:dyDescent="0.2">
      <c r="A118" s="1295" t="s">
        <v>1313</v>
      </c>
      <c r="B118" s="1296" t="s">
        <v>1472</v>
      </c>
      <c r="C118" s="1297">
        <v>0</v>
      </c>
      <c r="D118" s="1297">
        <f t="shared" ref="D118:D181" si="1">E118-C118</f>
        <v>0</v>
      </c>
      <c r="E118" s="1297">
        <v>0</v>
      </c>
    </row>
    <row r="119" spans="1:5" ht="38.25" x14ac:dyDescent="0.2">
      <c r="A119" s="1295" t="s">
        <v>1314</v>
      </c>
      <c r="B119" s="1296" t="s">
        <v>1473</v>
      </c>
      <c r="C119" s="1297">
        <v>0</v>
      </c>
      <c r="D119" s="1297">
        <f t="shared" si="1"/>
        <v>0</v>
      </c>
      <c r="E119" s="1297">
        <v>0</v>
      </c>
    </row>
    <row r="120" spans="1:5" ht="51" x14ac:dyDescent="0.2">
      <c r="A120" s="1295" t="s">
        <v>1315</v>
      </c>
      <c r="B120" s="1296" t="s">
        <v>1474</v>
      </c>
      <c r="C120" s="1297">
        <v>0</v>
      </c>
      <c r="D120" s="1297">
        <f t="shared" si="1"/>
        <v>0</v>
      </c>
      <c r="E120" s="1297">
        <v>0</v>
      </c>
    </row>
    <row r="121" spans="1:5" ht="25.5" x14ac:dyDescent="0.2">
      <c r="A121" s="1295" t="s">
        <v>1316</v>
      </c>
      <c r="B121" s="1296" t="s">
        <v>1475</v>
      </c>
      <c r="C121" s="1297">
        <v>0</v>
      </c>
      <c r="D121" s="1297">
        <f t="shared" si="1"/>
        <v>0</v>
      </c>
      <c r="E121" s="1297">
        <v>0</v>
      </c>
    </row>
    <row r="122" spans="1:5" ht="25.5" x14ac:dyDescent="0.2">
      <c r="A122" s="1295" t="s">
        <v>1317</v>
      </c>
      <c r="B122" s="1296" t="s">
        <v>1476</v>
      </c>
      <c r="C122" s="1297">
        <v>0</v>
      </c>
      <c r="D122" s="1297">
        <f t="shared" si="1"/>
        <v>0</v>
      </c>
      <c r="E122" s="1297">
        <v>0</v>
      </c>
    </row>
    <row r="123" spans="1:5" ht="38.25" x14ac:dyDescent="0.2">
      <c r="A123" s="1295" t="s">
        <v>1318</v>
      </c>
      <c r="B123" s="1296" t="s">
        <v>1477</v>
      </c>
      <c r="C123" s="1297">
        <v>0</v>
      </c>
      <c r="D123" s="1297">
        <f t="shared" si="1"/>
        <v>0</v>
      </c>
      <c r="E123" s="1297">
        <v>0</v>
      </c>
    </row>
    <row r="124" spans="1:5" ht="38.25" x14ac:dyDescent="0.2">
      <c r="A124" s="1295" t="s">
        <v>1319</v>
      </c>
      <c r="B124" s="1296" t="s">
        <v>1478</v>
      </c>
      <c r="C124" s="1297">
        <v>0</v>
      </c>
      <c r="D124" s="1297">
        <f t="shared" si="1"/>
        <v>0</v>
      </c>
      <c r="E124" s="1297">
        <v>0</v>
      </c>
    </row>
    <row r="125" spans="1:5" ht="38.25" x14ac:dyDescent="0.2">
      <c r="A125" s="1295" t="s">
        <v>1320</v>
      </c>
      <c r="B125" s="1296" t="s">
        <v>1479</v>
      </c>
      <c r="C125" s="1297">
        <v>0</v>
      </c>
      <c r="D125" s="1297">
        <f t="shared" si="1"/>
        <v>0</v>
      </c>
      <c r="E125" s="1297">
        <v>0</v>
      </c>
    </row>
    <row r="126" spans="1:5" ht="38.25" x14ac:dyDescent="0.2">
      <c r="A126" s="1295" t="s">
        <v>1321</v>
      </c>
      <c r="B126" s="1296" t="s">
        <v>1480</v>
      </c>
      <c r="C126" s="1297">
        <v>0</v>
      </c>
      <c r="D126" s="1297">
        <f t="shared" si="1"/>
        <v>0</v>
      </c>
      <c r="E126" s="1297">
        <v>0</v>
      </c>
    </row>
    <row r="127" spans="1:5" ht="38.25" x14ac:dyDescent="0.2">
      <c r="A127" s="1295" t="s">
        <v>1322</v>
      </c>
      <c r="B127" s="1296" t="s">
        <v>1481</v>
      </c>
      <c r="C127" s="1297">
        <v>0</v>
      </c>
      <c r="D127" s="1297">
        <f t="shared" si="1"/>
        <v>0</v>
      </c>
      <c r="E127" s="1297">
        <v>0</v>
      </c>
    </row>
    <row r="128" spans="1:5" ht="38.25" x14ac:dyDescent="0.2">
      <c r="A128" s="1295" t="s">
        <v>1323</v>
      </c>
      <c r="B128" s="1296" t="s">
        <v>1482</v>
      </c>
      <c r="C128" s="1297">
        <v>0</v>
      </c>
      <c r="D128" s="1297">
        <f t="shared" si="1"/>
        <v>0</v>
      </c>
      <c r="E128" s="1297">
        <v>0</v>
      </c>
    </row>
    <row r="129" spans="1:5" ht="38.25" x14ac:dyDescent="0.2">
      <c r="A129" s="1295" t="s">
        <v>1324</v>
      </c>
      <c r="B129" s="1296" t="s">
        <v>1483</v>
      </c>
      <c r="C129" s="1297">
        <v>0</v>
      </c>
      <c r="D129" s="1297">
        <f t="shared" si="1"/>
        <v>0</v>
      </c>
      <c r="E129" s="1297">
        <v>0</v>
      </c>
    </row>
    <row r="130" spans="1:5" ht="38.25" x14ac:dyDescent="0.2">
      <c r="A130" s="1295" t="s">
        <v>1325</v>
      </c>
      <c r="B130" s="1296" t="s">
        <v>1484</v>
      </c>
      <c r="C130" s="1297">
        <v>0</v>
      </c>
      <c r="D130" s="1297">
        <f t="shared" si="1"/>
        <v>0</v>
      </c>
      <c r="E130" s="1297">
        <v>0</v>
      </c>
    </row>
    <row r="131" spans="1:5" ht="38.25" x14ac:dyDescent="0.2">
      <c r="A131" s="1295" t="s">
        <v>1326</v>
      </c>
      <c r="B131" s="1296" t="s">
        <v>1485</v>
      </c>
      <c r="C131" s="1297">
        <v>0</v>
      </c>
      <c r="D131" s="1297">
        <f t="shared" si="1"/>
        <v>0</v>
      </c>
      <c r="E131" s="1297">
        <v>0</v>
      </c>
    </row>
    <row r="132" spans="1:5" ht="38.25" x14ac:dyDescent="0.2">
      <c r="A132" s="1295" t="s">
        <v>1327</v>
      </c>
      <c r="B132" s="1296" t="s">
        <v>1486</v>
      </c>
      <c r="C132" s="1297">
        <v>0</v>
      </c>
      <c r="D132" s="1297">
        <f t="shared" si="1"/>
        <v>0</v>
      </c>
      <c r="E132" s="1297">
        <v>0</v>
      </c>
    </row>
    <row r="133" spans="1:5" ht="38.25" x14ac:dyDescent="0.2">
      <c r="A133" s="1295" t="s">
        <v>1328</v>
      </c>
      <c r="B133" s="1296" t="s">
        <v>1487</v>
      </c>
      <c r="C133" s="1297">
        <v>0</v>
      </c>
      <c r="D133" s="1297">
        <f t="shared" si="1"/>
        <v>0</v>
      </c>
      <c r="E133" s="1297">
        <v>0</v>
      </c>
    </row>
    <row r="134" spans="1:5" ht="38.25" x14ac:dyDescent="0.2">
      <c r="A134" s="1295" t="s">
        <v>1329</v>
      </c>
      <c r="B134" s="1296" t="s">
        <v>1488</v>
      </c>
      <c r="C134" s="1297">
        <v>0</v>
      </c>
      <c r="D134" s="1297">
        <f t="shared" si="1"/>
        <v>0</v>
      </c>
      <c r="E134" s="1297">
        <v>0</v>
      </c>
    </row>
    <row r="135" spans="1:5" ht="38.25" x14ac:dyDescent="0.2">
      <c r="A135" s="1295" t="s">
        <v>1330</v>
      </c>
      <c r="B135" s="1296" t="s">
        <v>1489</v>
      </c>
      <c r="C135" s="1297">
        <v>0</v>
      </c>
      <c r="D135" s="1297">
        <f t="shared" si="1"/>
        <v>0</v>
      </c>
      <c r="E135" s="1297">
        <v>0</v>
      </c>
    </row>
    <row r="136" spans="1:5" ht="51" x14ac:dyDescent="0.2">
      <c r="A136" s="1295" t="s">
        <v>1331</v>
      </c>
      <c r="B136" s="1296" t="s">
        <v>1490</v>
      </c>
      <c r="C136" s="1297">
        <v>0</v>
      </c>
      <c r="D136" s="1297">
        <f t="shared" si="1"/>
        <v>0</v>
      </c>
      <c r="E136" s="1297">
        <v>0</v>
      </c>
    </row>
    <row r="137" spans="1:5" ht="63.75" x14ac:dyDescent="0.2">
      <c r="A137" s="1295" t="s">
        <v>1332</v>
      </c>
      <c r="B137" s="1296" t="s">
        <v>1491</v>
      </c>
      <c r="C137" s="1297">
        <v>0</v>
      </c>
      <c r="D137" s="1297">
        <f t="shared" si="1"/>
        <v>0</v>
      </c>
      <c r="E137" s="1297">
        <v>0</v>
      </c>
    </row>
    <row r="138" spans="1:5" ht="51" x14ac:dyDescent="0.2">
      <c r="A138" s="1295" t="s">
        <v>1333</v>
      </c>
      <c r="B138" s="1296" t="s">
        <v>1492</v>
      </c>
      <c r="C138" s="1297">
        <v>0</v>
      </c>
      <c r="D138" s="1297">
        <f t="shared" si="1"/>
        <v>0</v>
      </c>
      <c r="E138" s="1297">
        <v>0</v>
      </c>
    </row>
    <row r="139" spans="1:5" ht="38.25" x14ac:dyDescent="0.2">
      <c r="A139" s="1295" t="s">
        <v>1334</v>
      </c>
      <c r="B139" s="1296" t="s">
        <v>1493</v>
      </c>
      <c r="C139" s="1297">
        <v>0</v>
      </c>
      <c r="D139" s="1297">
        <f t="shared" si="1"/>
        <v>0</v>
      </c>
      <c r="E139" s="1297">
        <v>0</v>
      </c>
    </row>
    <row r="140" spans="1:5" ht="51" x14ac:dyDescent="0.2">
      <c r="A140" s="1295" t="s">
        <v>1335</v>
      </c>
      <c r="B140" s="1296" t="s">
        <v>1494</v>
      </c>
      <c r="C140" s="1297">
        <v>0</v>
      </c>
      <c r="D140" s="1297">
        <f t="shared" si="1"/>
        <v>0</v>
      </c>
      <c r="E140" s="1297">
        <v>0</v>
      </c>
    </row>
    <row r="141" spans="1:5" ht="63.75" x14ac:dyDescent="0.2">
      <c r="A141" s="1295" t="s">
        <v>1336</v>
      </c>
      <c r="B141" s="1296" t="s">
        <v>1495</v>
      </c>
      <c r="C141" s="1297">
        <v>0</v>
      </c>
      <c r="D141" s="1297">
        <f t="shared" si="1"/>
        <v>0</v>
      </c>
      <c r="E141" s="1297">
        <v>0</v>
      </c>
    </row>
    <row r="142" spans="1:5" ht="51" x14ac:dyDescent="0.2">
      <c r="A142" s="1295" t="s">
        <v>1337</v>
      </c>
      <c r="B142" s="1296" t="s">
        <v>1496</v>
      </c>
      <c r="C142" s="1297">
        <v>0</v>
      </c>
      <c r="D142" s="1297">
        <f t="shared" si="1"/>
        <v>0</v>
      </c>
      <c r="E142" s="1297">
        <v>0</v>
      </c>
    </row>
    <row r="143" spans="1:5" ht="38.25" x14ac:dyDescent="0.2">
      <c r="A143" s="1295" t="s">
        <v>1338</v>
      </c>
      <c r="B143" s="1296" t="s">
        <v>1497</v>
      </c>
      <c r="C143" s="1297">
        <v>0</v>
      </c>
      <c r="D143" s="1297">
        <f t="shared" si="1"/>
        <v>0</v>
      </c>
      <c r="E143" s="1297">
        <v>0</v>
      </c>
    </row>
    <row r="144" spans="1:5" ht="38.25" x14ac:dyDescent="0.2">
      <c r="A144" s="1295" t="s">
        <v>1339</v>
      </c>
      <c r="B144" s="1296" t="s">
        <v>1498</v>
      </c>
      <c r="C144" s="1297">
        <v>0</v>
      </c>
      <c r="D144" s="1297">
        <f t="shared" si="1"/>
        <v>0</v>
      </c>
      <c r="E144" s="1297">
        <v>0</v>
      </c>
    </row>
    <row r="145" spans="1:5" ht="38.25" x14ac:dyDescent="0.2">
      <c r="A145" s="1295" t="s">
        <v>1340</v>
      </c>
      <c r="B145" s="1296" t="s">
        <v>1499</v>
      </c>
      <c r="C145" s="1297">
        <v>0</v>
      </c>
      <c r="D145" s="1297">
        <f t="shared" si="1"/>
        <v>0</v>
      </c>
      <c r="E145" s="1297">
        <v>0</v>
      </c>
    </row>
    <row r="146" spans="1:5" ht="38.25" x14ac:dyDescent="0.2">
      <c r="A146" s="1295" t="s">
        <v>1341</v>
      </c>
      <c r="B146" s="1296" t="s">
        <v>1500</v>
      </c>
      <c r="C146" s="1297">
        <v>0</v>
      </c>
      <c r="D146" s="1297">
        <f t="shared" si="1"/>
        <v>0</v>
      </c>
      <c r="E146" s="1297">
        <v>0</v>
      </c>
    </row>
    <row r="147" spans="1:5" ht="38.25" x14ac:dyDescent="0.2">
      <c r="A147" s="1295" t="s">
        <v>1342</v>
      </c>
      <c r="B147" s="1296" t="s">
        <v>1501</v>
      </c>
      <c r="C147" s="1297">
        <v>0</v>
      </c>
      <c r="D147" s="1297">
        <f t="shared" si="1"/>
        <v>0</v>
      </c>
      <c r="E147" s="1297">
        <v>0</v>
      </c>
    </row>
    <row r="148" spans="1:5" ht="25.5" x14ac:dyDescent="0.2">
      <c r="A148" s="1298" t="s">
        <v>1343</v>
      </c>
      <c r="B148" s="1299" t="s">
        <v>1502</v>
      </c>
      <c r="C148" s="1300">
        <v>0</v>
      </c>
      <c r="D148" s="1300">
        <f t="shared" si="1"/>
        <v>0</v>
      </c>
      <c r="E148" s="1300">
        <v>0</v>
      </c>
    </row>
    <row r="149" spans="1:5" x14ac:dyDescent="0.2">
      <c r="A149" s="1295" t="s">
        <v>1344</v>
      </c>
      <c r="B149" s="1296" t="s">
        <v>1503</v>
      </c>
      <c r="C149" s="1297">
        <v>289738</v>
      </c>
      <c r="D149" s="1297">
        <f t="shared" si="1"/>
        <v>-270384</v>
      </c>
      <c r="E149" s="1297">
        <v>19354</v>
      </c>
    </row>
    <row r="150" spans="1:5" ht="25.5" x14ac:dyDescent="0.2">
      <c r="A150" s="1295" t="s">
        <v>1345</v>
      </c>
      <c r="B150" s="1296" t="s">
        <v>1504</v>
      </c>
      <c r="C150" s="1297">
        <v>0</v>
      </c>
      <c r="D150" s="1297">
        <f t="shared" si="1"/>
        <v>0</v>
      </c>
      <c r="E150" s="1297">
        <v>0</v>
      </c>
    </row>
    <row r="151" spans="1:5" ht="25.5" x14ac:dyDescent="0.2">
      <c r="A151" s="1295" t="s">
        <v>1346</v>
      </c>
      <c r="B151" s="1296" t="s">
        <v>1505</v>
      </c>
      <c r="C151" s="1297">
        <v>0</v>
      </c>
      <c r="D151" s="1297">
        <f t="shared" si="1"/>
        <v>0</v>
      </c>
      <c r="E151" s="1297">
        <v>0</v>
      </c>
    </row>
    <row r="152" spans="1:5" x14ac:dyDescent="0.2">
      <c r="A152" s="1295" t="s">
        <v>1347</v>
      </c>
      <c r="B152" s="1296" t="s">
        <v>1506</v>
      </c>
      <c r="C152" s="1297">
        <v>0</v>
      </c>
      <c r="D152" s="1297">
        <f t="shared" si="1"/>
        <v>0</v>
      </c>
      <c r="E152" s="1297">
        <v>0</v>
      </c>
    </row>
    <row r="153" spans="1:5" ht="25.5" x14ac:dyDescent="0.2">
      <c r="A153" s="1295" t="s">
        <v>1348</v>
      </c>
      <c r="B153" s="1296" t="s">
        <v>1507</v>
      </c>
      <c r="C153" s="1297">
        <v>0</v>
      </c>
      <c r="D153" s="1297">
        <f t="shared" si="1"/>
        <v>0</v>
      </c>
      <c r="E153" s="1297">
        <v>0</v>
      </c>
    </row>
    <row r="154" spans="1:5" ht="25.5" x14ac:dyDescent="0.2">
      <c r="A154" s="1295" t="s">
        <v>1349</v>
      </c>
      <c r="B154" s="1296" t="s">
        <v>1508</v>
      </c>
      <c r="C154" s="1297">
        <v>289738</v>
      </c>
      <c r="D154" s="1297">
        <f t="shared" si="1"/>
        <v>-270384</v>
      </c>
      <c r="E154" s="1297">
        <v>19354</v>
      </c>
    </row>
    <row r="155" spans="1:5" ht="25.5" x14ac:dyDescent="0.2">
      <c r="A155" s="1295" t="s">
        <v>1350</v>
      </c>
      <c r="B155" s="1296" t="s">
        <v>1509</v>
      </c>
      <c r="C155" s="1297">
        <v>0</v>
      </c>
      <c r="D155" s="1297">
        <f t="shared" si="1"/>
        <v>0</v>
      </c>
      <c r="E155" s="1297">
        <v>0</v>
      </c>
    </row>
    <row r="156" spans="1:5" ht="25.5" x14ac:dyDescent="0.2">
      <c r="A156" s="1295" t="s">
        <v>1351</v>
      </c>
      <c r="B156" s="1296" t="s">
        <v>1510</v>
      </c>
      <c r="C156" s="1297">
        <v>0</v>
      </c>
      <c r="D156" s="1297">
        <f t="shared" si="1"/>
        <v>0</v>
      </c>
      <c r="E156" s="1297">
        <v>0</v>
      </c>
    </row>
    <row r="157" spans="1:5" ht="25.5" x14ac:dyDescent="0.2">
      <c r="A157" s="1295" t="s">
        <v>1352</v>
      </c>
      <c r="B157" s="1296" t="s">
        <v>1511</v>
      </c>
      <c r="C157" s="1297">
        <v>0</v>
      </c>
      <c r="D157" s="1297">
        <f t="shared" si="1"/>
        <v>0</v>
      </c>
      <c r="E157" s="1297">
        <v>0</v>
      </c>
    </row>
    <row r="158" spans="1:5" x14ac:dyDescent="0.2">
      <c r="A158" s="1295" t="s">
        <v>1353</v>
      </c>
      <c r="B158" s="1296" t="s">
        <v>1512</v>
      </c>
      <c r="C158" s="1297">
        <v>0</v>
      </c>
      <c r="D158" s="1297">
        <f t="shared" si="1"/>
        <v>0</v>
      </c>
      <c r="E158" s="1297">
        <v>0</v>
      </c>
    </row>
    <row r="159" spans="1:5" ht="38.25" x14ac:dyDescent="0.2">
      <c r="A159" s="1295" t="s">
        <v>1513</v>
      </c>
      <c r="B159" s="1296" t="s">
        <v>1514</v>
      </c>
      <c r="C159" s="1297">
        <v>0</v>
      </c>
      <c r="D159" s="1297">
        <f t="shared" si="1"/>
        <v>0</v>
      </c>
      <c r="E159" s="1297">
        <v>0</v>
      </c>
    </row>
    <row r="160" spans="1:5" ht="38.25" x14ac:dyDescent="0.2">
      <c r="A160" s="1295" t="s">
        <v>1515</v>
      </c>
      <c r="B160" s="1296" t="s">
        <v>1516</v>
      </c>
      <c r="C160" s="1297">
        <v>0</v>
      </c>
      <c r="D160" s="1297">
        <f t="shared" si="1"/>
        <v>0</v>
      </c>
      <c r="E160" s="1297">
        <v>0</v>
      </c>
    </row>
    <row r="161" spans="1:5" ht="38.25" x14ac:dyDescent="0.2">
      <c r="A161" s="1295" t="s">
        <v>1517</v>
      </c>
      <c r="B161" s="1296" t="s">
        <v>1518</v>
      </c>
      <c r="C161" s="1297">
        <v>0</v>
      </c>
      <c r="D161" s="1297">
        <f t="shared" si="1"/>
        <v>0</v>
      </c>
      <c r="E161" s="1297">
        <v>0</v>
      </c>
    </row>
    <row r="162" spans="1:5" ht="25.5" x14ac:dyDescent="0.2">
      <c r="A162" s="1295" t="s">
        <v>1519</v>
      </c>
      <c r="B162" s="1296" t="s">
        <v>1520</v>
      </c>
      <c r="C162" s="1297">
        <v>0</v>
      </c>
      <c r="D162" s="1297">
        <f t="shared" si="1"/>
        <v>0</v>
      </c>
      <c r="E162" s="1297">
        <v>0</v>
      </c>
    </row>
    <row r="163" spans="1:5" ht="25.5" x14ac:dyDescent="0.2">
      <c r="A163" s="1295" t="s">
        <v>1521</v>
      </c>
      <c r="B163" s="1296" t="s">
        <v>1522</v>
      </c>
      <c r="C163" s="1297">
        <v>0</v>
      </c>
      <c r="D163" s="1297">
        <f t="shared" si="1"/>
        <v>0</v>
      </c>
      <c r="E163" s="1297">
        <v>0</v>
      </c>
    </row>
    <row r="164" spans="1:5" ht="25.5" x14ac:dyDescent="0.2">
      <c r="A164" s="1298" t="s">
        <v>1523</v>
      </c>
      <c r="B164" s="1299" t="s">
        <v>1524</v>
      </c>
      <c r="C164" s="1300">
        <v>289738</v>
      </c>
      <c r="D164" s="1300">
        <f t="shared" si="1"/>
        <v>-270384</v>
      </c>
      <c r="E164" s="1300">
        <v>19354</v>
      </c>
    </row>
    <row r="165" spans="1:5" x14ac:dyDescent="0.2">
      <c r="A165" s="1298" t="s">
        <v>1525</v>
      </c>
      <c r="B165" s="1299" t="s">
        <v>1526</v>
      </c>
      <c r="C165" s="1300">
        <v>289738</v>
      </c>
      <c r="D165" s="1300">
        <f t="shared" si="1"/>
        <v>-270384</v>
      </c>
      <c r="E165" s="1300">
        <v>19354</v>
      </c>
    </row>
    <row r="166" spans="1:5" ht="25.5" x14ac:dyDescent="0.2">
      <c r="A166" s="1295" t="s">
        <v>1527</v>
      </c>
      <c r="B166" s="1296" t="s">
        <v>1528</v>
      </c>
      <c r="C166" s="1297">
        <v>0</v>
      </c>
      <c r="D166" s="1297">
        <f t="shared" si="1"/>
        <v>0</v>
      </c>
      <c r="E166" s="1297">
        <v>0</v>
      </c>
    </row>
    <row r="167" spans="1:5" ht="25.5" x14ac:dyDescent="0.2">
      <c r="A167" s="1295" t="s">
        <v>1529</v>
      </c>
      <c r="B167" s="1296" t="s">
        <v>1530</v>
      </c>
      <c r="C167" s="1297">
        <v>0</v>
      </c>
      <c r="D167" s="1297">
        <f t="shared" si="1"/>
        <v>0</v>
      </c>
      <c r="E167" s="1297">
        <v>0</v>
      </c>
    </row>
    <row r="168" spans="1:5" ht="38.25" x14ac:dyDescent="0.2">
      <c r="A168" s="1295" t="s">
        <v>1531</v>
      </c>
      <c r="B168" s="1296" t="s">
        <v>1532</v>
      </c>
      <c r="C168" s="1297">
        <v>0</v>
      </c>
      <c r="D168" s="1297">
        <f t="shared" si="1"/>
        <v>0</v>
      </c>
      <c r="E168" s="1297">
        <v>0</v>
      </c>
    </row>
    <row r="169" spans="1:5" ht="25.5" x14ac:dyDescent="0.2">
      <c r="A169" s="1295" t="s">
        <v>1533</v>
      </c>
      <c r="B169" s="1296" t="s">
        <v>1534</v>
      </c>
      <c r="C169" s="1297">
        <v>0</v>
      </c>
      <c r="D169" s="1297">
        <f t="shared" si="1"/>
        <v>0</v>
      </c>
      <c r="E169" s="1297">
        <v>0</v>
      </c>
    </row>
    <row r="170" spans="1:5" ht="25.5" x14ac:dyDescent="0.2">
      <c r="A170" s="1298" t="s">
        <v>1535</v>
      </c>
      <c r="B170" s="1299" t="s">
        <v>1536</v>
      </c>
      <c r="C170" s="1300">
        <v>0</v>
      </c>
      <c r="D170" s="1300">
        <f t="shared" si="1"/>
        <v>0</v>
      </c>
      <c r="E170" s="1300">
        <v>0</v>
      </c>
    </row>
    <row r="171" spans="1:5" ht="25.5" x14ac:dyDescent="0.2">
      <c r="A171" s="1295" t="s">
        <v>1537</v>
      </c>
      <c r="B171" s="1296" t="s">
        <v>1538</v>
      </c>
      <c r="C171" s="1297">
        <v>0</v>
      </c>
      <c r="D171" s="1297">
        <f t="shared" si="1"/>
        <v>0</v>
      </c>
      <c r="E171" s="1297">
        <v>0</v>
      </c>
    </row>
    <row r="172" spans="1:5" x14ac:dyDescent="0.2">
      <c r="A172" s="1295" t="s">
        <v>1539</v>
      </c>
      <c r="B172" s="1296" t="s">
        <v>1540</v>
      </c>
      <c r="C172" s="1297">
        <v>0</v>
      </c>
      <c r="D172" s="1297">
        <f t="shared" si="1"/>
        <v>0</v>
      </c>
      <c r="E172" s="1297">
        <v>0</v>
      </c>
    </row>
    <row r="173" spans="1:5" ht="25.5" x14ac:dyDescent="0.2">
      <c r="A173" s="1298" t="s">
        <v>1541</v>
      </c>
      <c r="B173" s="1299" t="s">
        <v>1542</v>
      </c>
      <c r="C173" s="1300">
        <v>0</v>
      </c>
      <c r="D173" s="1300">
        <f t="shared" si="1"/>
        <v>0</v>
      </c>
      <c r="E173" s="1300">
        <v>0</v>
      </c>
    </row>
    <row r="174" spans="1:5" ht="25.5" x14ac:dyDescent="0.2">
      <c r="A174" s="1295" t="s">
        <v>1543</v>
      </c>
      <c r="B174" s="1296" t="s">
        <v>1544</v>
      </c>
      <c r="C174" s="1297">
        <v>0</v>
      </c>
      <c r="D174" s="1297">
        <f t="shared" si="1"/>
        <v>0</v>
      </c>
      <c r="E174" s="1297">
        <v>0</v>
      </c>
    </row>
    <row r="175" spans="1:5" ht="38.25" x14ac:dyDescent="0.2">
      <c r="A175" s="1295" t="s">
        <v>1545</v>
      </c>
      <c r="B175" s="1296" t="s">
        <v>1546</v>
      </c>
      <c r="C175" s="1297">
        <v>0</v>
      </c>
      <c r="D175" s="1297">
        <f t="shared" si="1"/>
        <v>0</v>
      </c>
      <c r="E175" s="1297">
        <v>0</v>
      </c>
    </row>
    <row r="176" spans="1:5" x14ac:dyDescent="0.2">
      <c r="A176" s="1295" t="s">
        <v>1547</v>
      </c>
      <c r="B176" s="1296" t="s">
        <v>1548</v>
      </c>
      <c r="C176" s="1297">
        <v>0</v>
      </c>
      <c r="D176" s="1297">
        <f t="shared" si="1"/>
        <v>0</v>
      </c>
      <c r="E176" s="1297">
        <v>0</v>
      </c>
    </row>
    <row r="177" spans="1:5" x14ac:dyDescent="0.2">
      <c r="A177" s="1295" t="s">
        <v>1549</v>
      </c>
      <c r="B177" s="1296" t="s">
        <v>1550</v>
      </c>
      <c r="C177" s="1297">
        <v>0</v>
      </c>
      <c r="D177" s="1297">
        <f t="shared" si="1"/>
        <v>0</v>
      </c>
      <c r="E177" s="1297">
        <v>0</v>
      </c>
    </row>
    <row r="178" spans="1:5" ht="25.5" x14ac:dyDescent="0.2">
      <c r="A178" s="1298" t="s">
        <v>1551</v>
      </c>
      <c r="B178" s="1299" t="s">
        <v>1552</v>
      </c>
      <c r="C178" s="1300">
        <v>0</v>
      </c>
      <c r="D178" s="1300">
        <f t="shared" si="1"/>
        <v>0</v>
      </c>
      <c r="E178" s="1300">
        <v>0</v>
      </c>
    </row>
    <row r="179" spans="1:5" ht="25.5" x14ac:dyDescent="0.2">
      <c r="A179" s="1298" t="s">
        <v>1553</v>
      </c>
      <c r="B179" s="1299" t="s">
        <v>1554</v>
      </c>
      <c r="C179" s="1300">
        <v>0</v>
      </c>
      <c r="D179" s="1300">
        <f t="shared" si="1"/>
        <v>0</v>
      </c>
      <c r="E179" s="1300">
        <v>0</v>
      </c>
    </row>
    <row r="180" spans="1:5" ht="25.5" x14ac:dyDescent="0.2">
      <c r="A180" s="1295" t="s">
        <v>1555</v>
      </c>
      <c r="B180" s="1296" t="s">
        <v>1556</v>
      </c>
      <c r="C180" s="1297">
        <v>0</v>
      </c>
      <c r="D180" s="1297">
        <f t="shared" si="1"/>
        <v>0</v>
      </c>
      <c r="E180" s="1297">
        <v>0</v>
      </c>
    </row>
    <row r="181" spans="1:5" ht="25.5" x14ac:dyDescent="0.2">
      <c r="A181" s="1295" t="s">
        <v>1557</v>
      </c>
      <c r="B181" s="1296" t="s">
        <v>1558</v>
      </c>
      <c r="C181" s="1297">
        <v>0</v>
      </c>
      <c r="D181" s="1297">
        <f t="shared" si="1"/>
        <v>0</v>
      </c>
      <c r="E181" s="1297">
        <v>0</v>
      </c>
    </row>
    <row r="182" spans="1:5" x14ac:dyDescent="0.2">
      <c r="A182" s="1295" t="s">
        <v>1559</v>
      </c>
      <c r="B182" s="1296" t="s">
        <v>1560</v>
      </c>
      <c r="C182" s="1297">
        <v>0</v>
      </c>
      <c r="D182" s="1297">
        <f t="shared" ref="D182:D245" si="2">E182-C182</f>
        <v>0</v>
      </c>
      <c r="E182" s="1297">
        <v>0</v>
      </c>
    </row>
    <row r="183" spans="1:5" ht="25.5" x14ac:dyDescent="0.2">
      <c r="A183" s="1298" t="s">
        <v>1561</v>
      </c>
      <c r="B183" s="1299" t="s">
        <v>1562</v>
      </c>
      <c r="C183" s="1300">
        <v>0</v>
      </c>
      <c r="D183" s="1300">
        <f t="shared" si="2"/>
        <v>0</v>
      </c>
      <c r="E183" s="1300">
        <v>0</v>
      </c>
    </row>
    <row r="184" spans="1:5" x14ac:dyDescent="0.2">
      <c r="A184" s="1298" t="s">
        <v>1563</v>
      </c>
      <c r="B184" s="1299" t="s">
        <v>1564</v>
      </c>
      <c r="C184" s="1300">
        <v>696725</v>
      </c>
      <c r="D184" s="1300">
        <f t="shared" si="2"/>
        <v>-549645</v>
      </c>
      <c r="E184" s="1300">
        <v>147080</v>
      </c>
    </row>
    <row r="185" spans="1:5" x14ac:dyDescent="0.2">
      <c r="A185" s="1295" t="s">
        <v>1565</v>
      </c>
      <c r="B185" s="1296" t="s">
        <v>1566</v>
      </c>
      <c r="C185" s="1297">
        <v>0</v>
      </c>
      <c r="D185" s="1297">
        <f t="shared" si="2"/>
        <v>0</v>
      </c>
      <c r="E185" s="1297">
        <v>0</v>
      </c>
    </row>
    <row r="186" spans="1:5" x14ac:dyDescent="0.2">
      <c r="A186" s="1295" t="s">
        <v>1567</v>
      </c>
      <c r="B186" s="1296" t="s">
        <v>1568</v>
      </c>
      <c r="C186" s="1297">
        <v>0</v>
      </c>
      <c r="D186" s="1297">
        <f t="shared" si="2"/>
        <v>0</v>
      </c>
      <c r="E186" s="1297">
        <v>0</v>
      </c>
    </row>
    <row r="187" spans="1:5" ht="25.5" x14ac:dyDescent="0.2">
      <c r="A187" s="1295" t="s">
        <v>1569</v>
      </c>
      <c r="B187" s="1296" t="s">
        <v>1570</v>
      </c>
      <c r="C187" s="1297">
        <v>0</v>
      </c>
      <c r="D187" s="1297">
        <f t="shared" si="2"/>
        <v>0</v>
      </c>
      <c r="E187" s="1297">
        <v>0</v>
      </c>
    </row>
    <row r="188" spans="1:5" ht="38.25" x14ac:dyDescent="0.2">
      <c r="A188" s="1295" t="s">
        <v>1571</v>
      </c>
      <c r="B188" s="1296" t="s">
        <v>1572</v>
      </c>
      <c r="C188" s="1297">
        <v>0</v>
      </c>
      <c r="D188" s="1297">
        <f t="shared" si="2"/>
        <v>0</v>
      </c>
      <c r="E188" s="1297">
        <v>0</v>
      </c>
    </row>
    <row r="189" spans="1:5" ht="25.5" x14ac:dyDescent="0.2">
      <c r="A189" s="1295" t="s">
        <v>1573</v>
      </c>
      <c r="B189" s="1296" t="s">
        <v>1574</v>
      </c>
      <c r="C189" s="1297">
        <v>71000</v>
      </c>
      <c r="D189" s="1297">
        <f t="shared" si="2"/>
        <v>0</v>
      </c>
      <c r="E189" s="1297">
        <v>71000</v>
      </c>
    </row>
    <row r="190" spans="1:5" ht="25.5" x14ac:dyDescent="0.2">
      <c r="A190" s="1298" t="s">
        <v>1575</v>
      </c>
      <c r="B190" s="1299" t="s">
        <v>1576</v>
      </c>
      <c r="C190" s="1300">
        <v>71000</v>
      </c>
      <c r="D190" s="1300">
        <f t="shared" si="2"/>
        <v>0</v>
      </c>
      <c r="E190" s="1300">
        <v>71000</v>
      </c>
    </row>
    <row r="191" spans="1:5" x14ac:dyDescent="0.2">
      <c r="A191" s="1295" t="s">
        <v>1577</v>
      </c>
      <c r="B191" s="1296" t="s">
        <v>1578</v>
      </c>
      <c r="C191" s="1297">
        <v>-359000</v>
      </c>
      <c r="D191" s="1297">
        <f t="shared" si="2"/>
        <v>0</v>
      </c>
      <c r="E191" s="1297">
        <v>-359000</v>
      </c>
    </row>
    <row r="192" spans="1:5" x14ac:dyDescent="0.2">
      <c r="A192" s="1295" t="s">
        <v>1579</v>
      </c>
      <c r="B192" s="1296" t="s">
        <v>1580</v>
      </c>
      <c r="C192" s="1297">
        <v>0</v>
      </c>
      <c r="D192" s="1297">
        <f t="shared" si="2"/>
        <v>0</v>
      </c>
      <c r="E192" s="1297">
        <v>0</v>
      </c>
    </row>
    <row r="193" spans="1:5" x14ac:dyDescent="0.2">
      <c r="A193" s="1295" t="s">
        <v>1581</v>
      </c>
      <c r="B193" s="1296" t="s">
        <v>1582</v>
      </c>
      <c r="C193" s="1297">
        <v>984725</v>
      </c>
      <c r="D193" s="1297">
        <f t="shared" si="2"/>
        <v>-549645</v>
      </c>
      <c r="E193" s="1297">
        <v>435080</v>
      </c>
    </row>
    <row r="194" spans="1:5" x14ac:dyDescent="0.2">
      <c r="A194" s="1298" t="s">
        <v>1583</v>
      </c>
      <c r="B194" s="1299" t="s">
        <v>1584</v>
      </c>
      <c r="C194" s="1300">
        <v>696725</v>
      </c>
      <c r="D194" s="1300">
        <f t="shared" si="2"/>
        <v>-549645</v>
      </c>
      <c r="E194" s="1300">
        <v>147080</v>
      </c>
    </row>
    <row r="195" spans="1:5" ht="25.5" x14ac:dyDescent="0.2">
      <c r="A195" s="1295" t="s">
        <v>1585</v>
      </c>
      <c r="B195" s="1296" t="s">
        <v>1586</v>
      </c>
      <c r="C195" s="1297">
        <v>0</v>
      </c>
      <c r="D195" s="1297">
        <f t="shared" si="2"/>
        <v>0</v>
      </c>
      <c r="E195" s="1297">
        <v>0</v>
      </c>
    </row>
    <row r="196" spans="1:5" ht="38.25" x14ac:dyDescent="0.2">
      <c r="A196" s="1295" t="s">
        <v>1587</v>
      </c>
      <c r="B196" s="1296" t="s">
        <v>1588</v>
      </c>
      <c r="C196" s="1297">
        <v>0</v>
      </c>
      <c r="D196" s="1297">
        <f t="shared" si="2"/>
        <v>0</v>
      </c>
      <c r="E196" s="1297">
        <v>0</v>
      </c>
    </row>
    <row r="197" spans="1:5" ht="25.5" x14ac:dyDescent="0.2">
      <c r="A197" s="1295" t="s">
        <v>1589</v>
      </c>
      <c r="B197" s="1296" t="s">
        <v>1590</v>
      </c>
      <c r="C197" s="1297">
        <v>0</v>
      </c>
      <c r="D197" s="1297">
        <f t="shared" si="2"/>
        <v>0</v>
      </c>
      <c r="E197" s="1297">
        <v>0</v>
      </c>
    </row>
    <row r="198" spans="1:5" ht="25.5" x14ac:dyDescent="0.2">
      <c r="A198" s="1295" t="s">
        <v>1591</v>
      </c>
      <c r="B198" s="1296" t="s">
        <v>1592</v>
      </c>
      <c r="C198" s="1297">
        <v>0</v>
      </c>
      <c r="D198" s="1297">
        <f t="shared" si="2"/>
        <v>0</v>
      </c>
      <c r="E198" s="1297">
        <v>0</v>
      </c>
    </row>
    <row r="199" spans="1:5" ht="38.25" x14ac:dyDescent="0.2">
      <c r="A199" s="1295" t="s">
        <v>1593</v>
      </c>
      <c r="B199" s="1296" t="s">
        <v>1594</v>
      </c>
      <c r="C199" s="1297">
        <v>0</v>
      </c>
      <c r="D199" s="1297">
        <f t="shared" si="2"/>
        <v>0</v>
      </c>
      <c r="E199" s="1297">
        <v>0</v>
      </c>
    </row>
    <row r="200" spans="1:5" ht="51" x14ac:dyDescent="0.2">
      <c r="A200" s="1295" t="s">
        <v>1595</v>
      </c>
      <c r="B200" s="1296" t="s">
        <v>1596</v>
      </c>
      <c r="C200" s="1297">
        <v>0</v>
      </c>
      <c r="D200" s="1297">
        <f t="shared" si="2"/>
        <v>0</v>
      </c>
      <c r="E200" s="1297">
        <v>0</v>
      </c>
    </row>
    <row r="201" spans="1:5" ht="38.25" x14ac:dyDescent="0.2">
      <c r="A201" s="1295" t="s">
        <v>1597</v>
      </c>
      <c r="B201" s="1296" t="s">
        <v>1598</v>
      </c>
      <c r="C201" s="1297">
        <v>0</v>
      </c>
      <c r="D201" s="1297">
        <f t="shared" si="2"/>
        <v>0</v>
      </c>
      <c r="E201" s="1297">
        <v>0</v>
      </c>
    </row>
    <row r="202" spans="1:5" ht="25.5" x14ac:dyDescent="0.2">
      <c r="A202" s="1295" t="s">
        <v>1599</v>
      </c>
      <c r="B202" s="1296" t="s">
        <v>1600</v>
      </c>
      <c r="C202" s="1297">
        <v>0</v>
      </c>
      <c r="D202" s="1297">
        <f t="shared" si="2"/>
        <v>0</v>
      </c>
      <c r="E202" s="1297">
        <v>0</v>
      </c>
    </row>
    <row r="203" spans="1:5" ht="25.5" x14ac:dyDescent="0.2">
      <c r="A203" s="1295" t="s">
        <v>1601</v>
      </c>
      <c r="B203" s="1296" t="s">
        <v>1602</v>
      </c>
      <c r="C203" s="1297">
        <v>0</v>
      </c>
      <c r="D203" s="1297">
        <f t="shared" si="2"/>
        <v>0</v>
      </c>
      <c r="E203" s="1297">
        <v>0</v>
      </c>
    </row>
    <row r="204" spans="1:5" ht="38.25" x14ac:dyDescent="0.2">
      <c r="A204" s="1295" t="s">
        <v>1603</v>
      </c>
      <c r="B204" s="1296" t="s">
        <v>1604</v>
      </c>
      <c r="C204" s="1297">
        <v>0</v>
      </c>
      <c r="D204" s="1297">
        <f t="shared" si="2"/>
        <v>0</v>
      </c>
      <c r="E204" s="1297">
        <v>0</v>
      </c>
    </row>
    <row r="205" spans="1:5" ht="51" x14ac:dyDescent="0.2">
      <c r="A205" s="1295" t="s">
        <v>1605</v>
      </c>
      <c r="B205" s="1296" t="s">
        <v>1606</v>
      </c>
      <c r="C205" s="1297">
        <v>0</v>
      </c>
      <c r="D205" s="1297">
        <f t="shared" si="2"/>
        <v>0</v>
      </c>
      <c r="E205" s="1297">
        <v>0</v>
      </c>
    </row>
    <row r="206" spans="1:5" ht="38.25" x14ac:dyDescent="0.2">
      <c r="A206" s="1295" t="s">
        <v>1607</v>
      </c>
      <c r="B206" s="1296" t="s">
        <v>1608</v>
      </c>
      <c r="C206" s="1297">
        <v>0</v>
      </c>
      <c r="D206" s="1297">
        <f t="shared" si="2"/>
        <v>0</v>
      </c>
      <c r="E206" s="1297">
        <v>0</v>
      </c>
    </row>
    <row r="207" spans="1:5" ht="38.25" x14ac:dyDescent="0.2">
      <c r="A207" s="1295" t="s">
        <v>1609</v>
      </c>
      <c r="B207" s="1296" t="s">
        <v>1610</v>
      </c>
      <c r="C207" s="1297">
        <v>0</v>
      </c>
      <c r="D207" s="1297">
        <f t="shared" si="2"/>
        <v>0</v>
      </c>
      <c r="E207" s="1297">
        <v>0</v>
      </c>
    </row>
    <row r="208" spans="1:5" ht="51" x14ac:dyDescent="0.2">
      <c r="A208" s="1295" t="s">
        <v>1611</v>
      </c>
      <c r="B208" s="1296" t="s">
        <v>1612</v>
      </c>
      <c r="C208" s="1297">
        <v>0</v>
      </c>
      <c r="D208" s="1297">
        <f t="shared" si="2"/>
        <v>0</v>
      </c>
      <c r="E208" s="1297">
        <v>0</v>
      </c>
    </row>
    <row r="209" spans="1:5" ht="51" x14ac:dyDescent="0.2">
      <c r="A209" s="1295" t="s">
        <v>1613</v>
      </c>
      <c r="B209" s="1296" t="s">
        <v>1614</v>
      </c>
      <c r="C209" s="1297">
        <v>0</v>
      </c>
      <c r="D209" s="1297">
        <f t="shared" si="2"/>
        <v>0</v>
      </c>
      <c r="E209" s="1297">
        <v>0</v>
      </c>
    </row>
    <row r="210" spans="1:5" ht="25.5" x14ac:dyDescent="0.2">
      <c r="A210" s="1295" t="s">
        <v>1615</v>
      </c>
      <c r="B210" s="1296" t="s">
        <v>1616</v>
      </c>
      <c r="C210" s="1297">
        <v>0</v>
      </c>
      <c r="D210" s="1297">
        <f t="shared" si="2"/>
        <v>0</v>
      </c>
      <c r="E210" s="1297">
        <v>0</v>
      </c>
    </row>
    <row r="211" spans="1:5" ht="38.25" x14ac:dyDescent="0.2">
      <c r="A211" s="1295" t="s">
        <v>1617</v>
      </c>
      <c r="B211" s="1296" t="s">
        <v>1618</v>
      </c>
      <c r="C211" s="1297">
        <v>0</v>
      </c>
      <c r="D211" s="1297">
        <f t="shared" si="2"/>
        <v>0</v>
      </c>
      <c r="E211" s="1297">
        <v>0</v>
      </c>
    </row>
    <row r="212" spans="1:5" ht="25.5" x14ac:dyDescent="0.2">
      <c r="A212" s="1295" t="s">
        <v>1619</v>
      </c>
      <c r="B212" s="1296" t="s">
        <v>1620</v>
      </c>
      <c r="C212" s="1297">
        <v>0</v>
      </c>
      <c r="D212" s="1297">
        <f t="shared" si="2"/>
        <v>0</v>
      </c>
      <c r="E212" s="1297">
        <v>0</v>
      </c>
    </row>
    <row r="213" spans="1:5" ht="38.25" x14ac:dyDescent="0.2">
      <c r="A213" s="1295" t="s">
        <v>1621</v>
      </c>
      <c r="B213" s="1296" t="s">
        <v>1622</v>
      </c>
      <c r="C213" s="1297">
        <v>0</v>
      </c>
      <c r="D213" s="1297">
        <f t="shared" si="2"/>
        <v>0</v>
      </c>
      <c r="E213" s="1297">
        <v>0</v>
      </c>
    </row>
    <row r="214" spans="1:5" ht="38.25" x14ac:dyDescent="0.2">
      <c r="A214" s="1295" t="s">
        <v>1623</v>
      </c>
      <c r="B214" s="1296" t="s">
        <v>1624</v>
      </c>
      <c r="C214" s="1297">
        <v>0</v>
      </c>
      <c r="D214" s="1297">
        <f t="shared" si="2"/>
        <v>0</v>
      </c>
      <c r="E214" s="1297">
        <v>0</v>
      </c>
    </row>
    <row r="215" spans="1:5" ht="25.5" x14ac:dyDescent="0.2">
      <c r="A215" s="1295" t="s">
        <v>1625</v>
      </c>
      <c r="B215" s="1296" t="s">
        <v>1626</v>
      </c>
      <c r="C215" s="1297">
        <v>0</v>
      </c>
      <c r="D215" s="1297">
        <f t="shared" si="2"/>
        <v>0</v>
      </c>
      <c r="E215" s="1297">
        <v>0</v>
      </c>
    </row>
    <row r="216" spans="1:5" ht="38.25" x14ac:dyDescent="0.2">
      <c r="A216" s="1295" t="s">
        <v>1627</v>
      </c>
      <c r="B216" s="1296" t="s">
        <v>1628</v>
      </c>
      <c r="C216" s="1297">
        <v>0</v>
      </c>
      <c r="D216" s="1297">
        <f t="shared" si="2"/>
        <v>0</v>
      </c>
      <c r="E216" s="1297">
        <v>0</v>
      </c>
    </row>
    <row r="217" spans="1:5" ht="51" x14ac:dyDescent="0.2">
      <c r="A217" s="1295" t="s">
        <v>1629</v>
      </c>
      <c r="B217" s="1296" t="s">
        <v>1630</v>
      </c>
      <c r="C217" s="1297">
        <v>0</v>
      </c>
      <c r="D217" s="1297">
        <f t="shared" si="2"/>
        <v>0</v>
      </c>
      <c r="E217" s="1297">
        <v>0</v>
      </c>
    </row>
    <row r="218" spans="1:5" ht="38.25" x14ac:dyDescent="0.2">
      <c r="A218" s="1295" t="s">
        <v>1631</v>
      </c>
      <c r="B218" s="1296" t="s">
        <v>1632</v>
      </c>
      <c r="C218" s="1297">
        <v>0</v>
      </c>
      <c r="D218" s="1297">
        <f t="shared" si="2"/>
        <v>0</v>
      </c>
      <c r="E218" s="1297">
        <v>0</v>
      </c>
    </row>
    <row r="219" spans="1:5" ht="25.5" x14ac:dyDescent="0.2">
      <c r="A219" s="1295" t="s">
        <v>1633</v>
      </c>
      <c r="B219" s="1296" t="s">
        <v>1634</v>
      </c>
      <c r="C219" s="1297">
        <v>0</v>
      </c>
      <c r="D219" s="1297">
        <f t="shared" si="2"/>
        <v>0</v>
      </c>
      <c r="E219" s="1297">
        <v>0</v>
      </c>
    </row>
    <row r="220" spans="1:5" ht="51" x14ac:dyDescent="0.2">
      <c r="A220" s="1295" t="s">
        <v>1635</v>
      </c>
      <c r="B220" s="1296" t="s">
        <v>1636</v>
      </c>
      <c r="C220" s="1297">
        <v>0</v>
      </c>
      <c r="D220" s="1297">
        <f t="shared" si="2"/>
        <v>0</v>
      </c>
      <c r="E220" s="1297">
        <v>0</v>
      </c>
    </row>
    <row r="221" spans="1:5" ht="25.5" x14ac:dyDescent="0.2">
      <c r="A221" s="1298" t="s">
        <v>1637</v>
      </c>
      <c r="B221" s="1299" t="s">
        <v>1638</v>
      </c>
      <c r="C221" s="1300">
        <v>0</v>
      </c>
      <c r="D221" s="1300">
        <f t="shared" si="2"/>
        <v>0</v>
      </c>
      <c r="E221" s="1300">
        <v>0</v>
      </c>
    </row>
    <row r="222" spans="1:5" ht="25.5" x14ac:dyDescent="0.2">
      <c r="A222" s="1295" t="s">
        <v>1639</v>
      </c>
      <c r="B222" s="1296" t="s">
        <v>1640</v>
      </c>
      <c r="C222" s="1297">
        <v>0</v>
      </c>
      <c r="D222" s="1297">
        <f t="shared" si="2"/>
        <v>0</v>
      </c>
      <c r="E222" s="1297">
        <v>0</v>
      </c>
    </row>
    <row r="223" spans="1:5" ht="38.25" x14ac:dyDescent="0.2">
      <c r="A223" s="1295" t="s">
        <v>1641</v>
      </c>
      <c r="B223" s="1296" t="s">
        <v>1642</v>
      </c>
      <c r="C223" s="1297">
        <v>0</v>
      </c>
      <c r="D223" s="1297">
        <f t="shared" si="2"/>
        <v>0</v>
      </c>
      <c r="E223" s="1297">
        <v>0</v>
      </c>
    </row>
    <row r="224" spans="1:5" ht="25.5" x14ac:dyDescent="0.2">
      <c r="A224" s="1295" t="s">
        <v>1643</v>
      </c>
      <c r="B224" s="1296" t="s">
        <v>1644</v>
      </c>
      <c r="C224" s="1297">
        <v>0</v>
      </c>
      <c r="D224" s="1297">
        <f t="shared" si="2"/>
        <v>0</v>
      </c>
      <c r="E224" s="1297">
        <v>0</v>
      </c>
    </row>
    <row r="225" spans="1:5" ht="25.5" x14ac:dyDescent="0.2">
      <c r="A225" s="1295" t="s">
        <v>1645</v>
      </c>
      <c r="B225" s="1296" t="s">
        <v>1646</v>
      </c>
      <c r="C225" s="1297">
        <v>0</v>
      </c>
      <c r="D225" s="1297">
        <f t="shared" si="2"/>
        <v>0</v>
      </c>
      <c r="E225" s="1297">
        <v>0</v>
      </c>
    </row>
    <row r="226" spans="1:5" ht="38.25" x14ac:dyDescent="0.2">
      <c r="A226" s="1295" t="s">
        <v>1647</v>
      </c>
      <c r="B226" s="1296" t="s">
        <v>1648</v>
      </c>
      <c r="C226" s="1297">
        <v>0</v>
      </c>
      <c r="D226" s="1297">
        <f t="shared" si="2"/>
        <v>0</v>
      </c>
      <c r="E226" s="1297">
        <v>0</v>
      </c>
    </row>
    <row r="227" spans="1:5" ht="51" x14ac:dyDescent="0.2">
      <c r="A227" s="1295" t="s">
        <v>1649</v>
      </c>
      <c r="B227" s="1296" t="s">
        <v>1650</v>
      </c>
      <c r="C227" s="1297">
        <v>0</v>
      </c>
      <c r="D227" s="1297">
        <f t="shared" si="2"/>
        <v>0</v>
      </c>
      <c r="E227" s="1297">
        <v>0</v>
      </c>
    </row>
    <row r="228" spans="1:5" ht="38.25" x14ac:dyDescent="0.2">
      <c r="A228" s="1295" t="s">
        <v>1651</v>
      </c>
      <c r="B228" s="1296" t="s">
        <v>1652</v>
      </c>
      <c r="C228" s="1297">
        <v>0</v>
      </c>
      <c r="D228" s="1297">
        <f t="shared" si="2"/>
        <v>0</v>
      </c>
      <c r="E228" s="1297">
        <v>0</v>
      </c>
    </row>
    <row r="229" spans="1:5" ht="25.5" x14ac:dyDescent="0.2">
      <c r="A229" s="1295" t="s">
        <v>1653</v>
      </c>
      <c r="B229" s="1296" t="s">
        <v>1654</v>
      </c>
      <c r="C229" s="1297">
        <v>0</v>
      </c>
      <c r="D229" s="1297">
        <f t="shared" si="2"/>
        <v>0</v>
      </c>
      <c r="E229" s="1297">
        <v>0</v>
      </c>
    </row>
    <row r="230" spans="1:5" ht="25.5" x14ac:dyDescent="0.2">
      <c r="A230" s="1295" t="s">
        <v>1655</v>
      </c>
      <c r="B230" s="1296" t="s">
        <v>1656</v>
      </c>
      <c r="C230" s="1297">
        <v>0</v>
      </c>
      <c r="D230" s="1297">
        <f t="shared" si="2"/>
        <v>0</v>
      </c>
      <c r="E230" s="1297">
        <v>0</v>
      </c>
    </row>
    <row r="231" spans="1:5" ht="38.25" x14ac:dyDescent="0.2">
      <c r="A231" s="1295" t="s">
        <v>1657</v>
      </c>
      <c r="B231" s="1296" t="s">
        <v>1658</v>
      </c>
      <c r="C231" s="1297">
        <v>0</v>
      </c>
      <c r="D231" s="1297">
        <f t="shared" si="2"/>
        <v>0</v>
      </c>
      <c r="E231" s="1297">
        <v>0</v>
      </c>
    </row>
    <row r="232" spans="1:5" ht="51" x14ac:dyDescent="0.2">
      <c r="A232" s="1295" t="s">
        <v>1659</v>
      </c>
      <c r="B232" s="1296" t="s">
        <v>1660</v>
      </c>
      <c r="C232" s="1297">
        <v>0</v>
      </c>
      <c r="D232" s="1297">
        <f t="shared" si="2"/>
        <v>0</v>
      </c>
      <c r="E232" s="1297">
        <v>0</v>
      </c>
    </row>
    <row r="233" spans="1:5" ht="38.25" x14ac:dyDescent="0.2">
      <c r="A233" s="1295" t="s">
        <v>1661</v>
      </c>
      <c r="B233" s="1296" t="s">
        <v>1662</v>
      </c>
      <c r="C233" s="1297">
        <v>0</v>
      </c>
      <c r="D233" s="1297">
        <f t="shared" si="2"/>
        <v>0</v>
      </c>
      <c r="E233" s="1297">
        <v>0</v>
      </c>
    </row>
    <row r="234" spans="1:5" ht="38.25" x14ac:dyDescent="0.2">
      <c r="A234" s="1295" t="s">
        <v>1663</v>
      </c>
      <c r="B234" s="1296" t="s">
        <v>1664</v>
      </c>
      <c r="C234" s="1297">
        <v>0</v>
      </c>
      <c r="D234" s="1297">
        <f t="shared" si="2"/>
        <v>0</v>
      </c>
      <c r="E234" s="1297">
        <v>0</v>
      </c>
    </row>
    <row r="235" spans="1:5" ht="51" x14ac:dyDescent="0.2">
      <c r="A235" s="1295" t="s">
        <v>1665</v>
      </c>
      <c r="B235" s="1296" t="s">
        <v>1666</v>
      </c>
      <c r="C235" s="1297">
        <v>0</v>
      </c>
      <c r="D235" s="1297">
        <f t="shared" si="2"/>
        <v>0</v>
      </c>
      <c r="E235" s="1297">
        <v>0</v>
      </c>
    </row>
    <row r="236" spans="1:5" ht="38.25" x14ac:dyDescent="0.2">
      <c r="A236" s="1295" t="s">
        <v>1667</v>
      </c>
      <c r="B236" s="1296" t="s">
        <v>1668</v>
      </c>
      <c r="C236" s="1297">
        <v>0</v>
      </c>
      <c r="D236" s="1297">
        <f t="shared" si="2"/>
        <v>0</v>
      </c>
      <c r="E236" s="1297">
        <v>0</v>
      </c>
    </row>
    <row r="237" spans="1:5" ht="38.25" x14ac:dyDescent="0.2">
      <c r="A237" s="1295" t="s">
        <v>1669</v>
      </c>
      <c r="B237" s="1296" t="s">
        <v>1670</v>
      </c>
      <c r="C237" s="1297">
        <v>0</v>
      </c>
      <c r="D237" s="1297">
        <f t="shared" si="2"/>
        <v>0</v>
      </c>
      <c r="E237" s="1297">
        <v>0</v>
      </c>
    </row>
    <row r="238" spans="1:5" ht="38.25" x14ac:dyDescent="0.2">
      <c r="A238" s="1295" t="s">
        <v>1671</v>
      </c>
      <c r="B238" s="1296" t="s">
        <v>1672</v>
      </c>
      <c r="C238" s="1297">
        <v>0</v>
      </c>
      <c r="D238" s="1297">
        <f t="shared" si="2"/>
        <v>0</v>
      </c>
      <c r="E238" s="1297">
        <v>0</v>
      </c>
    </row>
    <row r="239" spans="1:5" ht="38.25" x14ac:dyDescent="0.2">
      <c r="A239" s="1295" t="s">
        <v>1673</v>
      </c>
      <c r="B239" s="1296" t="s">
        <v>1674</v>
      </c>
      <c r="C239" s="1297">
        <v>0</v>
      </c>
      <c r="D239" s="1297">
        <f t="shared" si="2"/>
        <v>0</v>
      </c>
      <c r="E239" s="1297">
        <v>0</v>
      </c>
    </row>
    <row r="240" spans="1:5" ht="38.25" x14ac:dyDescent="0.2">
      <c r="A240" s="1295" t="s">
        <v>1675</v>
      </c>
      <c r="B240" s="1296" t="s">
        <v>1676</v>
      </c>
      <c r="C240" s="1297">
        <v>0</v>
      </c>
      <c r="D240" s="1297">
        <f t="shared" si="2"/>
        <v>0</v>
      </c>
      <c r="E240" s="1297">
        <v>0</v>
      </c>
    </row>
    <row r="241" spans="1:5" ht="38.25" x14ac:dyDescent="0.2">
      <c r="A241" s="1295" t="s">
        <v>1677</v>
      </c>
      <c r="B241" s="1296" t="s">
        <v>1678</v>
      </c>
      <c r="C241" s="1297">
        <v>0</v>
      </c>
      <c r="D241" s="1297">
        <f t="shared" si="2"/>
        <v>0</v>
      </c>
      <c r="E241" s="1297">
        <v>0</v>
      </c>
    </row>
    <row r="242" spans="1:5" ht="51" x14ac:dyDescent="0.2">
      <c r="A242" s="1295" t="s">
        <v>1679</v>
      </c>
      <c r="B242" s="1296" t="s">
        <v>1680</v>
      </c>
      <c r="C242" s="1297">
        <v>0</v>
      </c>
      <c r="D242" s="1297">
        <f t="shared" si="2"/>
        <v>0</v>
      </c>
      <c r="E242" s="1297">
        <v>0</v>
      </c>
    </row>
    <row r="243" spans="1:5" ht="51" x14ac:dyDescent="0.2">
      <c r="A243" s="1295" t="s">
        <v>1681</v>
      </c>
      <c r="B243" s="1296" t="s">
        <v>1682</v>
      </c>
      <c r="C243" s="1297">
        <v>0</v>
      </c>
      <c r="D243" s="1297">
        <f t="shared" si="2"/>
        <v>0</v>
      </c>
      <c r="E243" s="1297">
        <v>0</v>
      </c>
    </row>
    <row r="244" spans="1:5" ht="25.5" x14ac:dyDescent="0.2">
      <c r="A244" s="1295" t="s">
        <v>1683</v>
      </c>
      <c r="B244" s="1296" t="s">
        <v>1684</v>
      </c>
      <c r="C244" s="1297">
        <v>0</v>
      </c>
      <c r="D244" s="1297">
        <f t="shared" si="2"/>
        <v>0</v>
      </c>
      <c r="E244" s="1297">
        <v>0</v>
      </c>
    </row>
    <row r="245" spans="1:5" ht="25.5" x14ac:dyDescent="0.2">
      <c r="A245" s="1298" t="s">
        <v>1685</v>
      </c>
      <c r="B245" s="1299" t="s">
        <v>1686</v>
      </c>
      <c r="C245" s="1300">
        <v>0</v>
      </c>
      <c r="D245" s="1300">
        <f t="shared" si="2"/>
        <v>0</v>
      </c>
      <c r="E245" s="1300">
        <v>0</v>
      </c>
    </row>
    <row r="246" spans="1:5" x14ac:dyDescent="0.2">
      <c r="A246" s="1295" t="s">
        <v>1687</v>
      </c>
      <c r="B246" s="1296" t="s">
        <v>1688</v>
      </c>
      <c r="C246" s="1297">
        <v>0</v>
      </c>
      <c r="D246" s="1297">
        <f t="shared" ref="D246:D263" si="3">E246-C246</f>
        <v>0</v>
      </c>
      <c r="E246" s="1297">
        <v>0</v>
      </c>
    </row>
    <row r="247" spans="1:5" ht="25.5" x14ac:dyDescent="0.2">
      <c r="A247" s="1295" t="s">
        <v>1689</v>
      </c>
      <c r="B247" s="1296" t="s">
        <v>1690</v>
      </c>
      <c r="C247" s="1297">
        <v>0</v>
      </c>
      <c r="D247" s="1297">
        <f t="shared" si="3"/>
        <v>0</v>
      </c>
      <c r="E247" s="1297">
        <v>0</v>
      </c>
    </row>
    <row r="248" spans="1:5" ht="25.5" x14ac:dyDescent="0.2">
      <c r="A248" s="1295" t="s">
        <v>1691</v>
      </c>
      <c r="B248" s="1296" t="s">
        <v>1692</v>
      </c>
      <c r="C248" s="1297">
        <v>0</v>
      </c>
      <c r="D248" s="1297">
        <f t="shared" si="3"/>
        <v>0</v>
      </c>
      <c r="E248" s="1297">
        <v>0</v>
      </c>
    </row>
    <row r="249" spans="1:5" x14ac:dyDescent="0.2">
      <c r="A249" s="1295" t="s">
        <v>1693</v>
      </c>
      <c r="B249" s="1296" t="s">
        <v>1694</v>
      </c>
      <c r="C249" s="1297">
        <v>0</v>
      </c>
      <c r="D249" s="1297">
        <f t="shared" si="3"/>
        <v>0</v>
      </c>
      <c r="E249" s="1297">
        <v>0</v>
      </c>
    </row>
    <row r="250" spans="1:5" ht="38.25" x14ac:dyDescent="0.2">
      <c r="A250" s="1295" t="s">
        <v>1695</v>
      </c>
      <c r="B250" s="1296" t="s">
        <v>1696</v>
      </c>
      <c r="C250" s="1297">
        <v>0</v>
      </c>
      <c r="D250" s="1297">
        <f t="shared" si="3"/>
        <v>0</v>
      </c>
      <c r="E250" s="1297">
        <v>0</v>
      </c>
    </row>
    <row r="251" spans="1:5" ht="38.25" x14ac:dyDescent="0.2">
      <c r="A251" s="1295" t="s">
        <v>1697</v>
      </c>
      <c r="B251" s="1296" t="s">
        <v>1698</v>
      </c>
      <c r="C251" s="1297">
        <v>0</v>
      </c>
      <c r="D251" s="1297">
        <f t="shared" si="3"/>
        <v>0</v>
      </c>
      <c r="E251" s="1297">
        <v>0</v>
      </c>
    </row>
    <row r="252" spans="1:5" ht="38.25" x14ac:dyDescent="0.2">
      <c r="A252" s="1295" t="s">
        <v>1699</v>
      </c>
      <c r="B252" s="1296" t="s">
        <v>1700</v>
      </c>
      <c r="C252" s="1297">
        <v>0</v>
      </c>
      <c r="D252" s="1297">
        <f t="shared" si="3"/>
        <v>0</v>
      </c>
      <c r="E252" s="1297">
        <v>0</v>
      </c>
    </row>
    <row r="253" spans="1:5" ht="25.5" x14ac:dyDescent="0.2">
      <c r="A253" s="1295" t="s">
        <v>1701</v>
      </c>
      <c r="B253" s="1296" t="s">
        <v>1702</v>
      </c>
      <c r="C253" s="1297">
        <v>0</v>
      </c>
      <c r="D253" s="1297">
        <f t="shared" si="3"/>
        <v>0</v>
      </c>
      <c r="E253" s="1297">
        <v>0</v>
      </c>
    </row>
    <row r="254" spans="1:5" ht="25.5" x14ac:dyDescent="0.2">
      <c r="A254" s="1295" t="s">
        <v>1703</v>
      </c>
      <c r="B254" s="1296" t="s">
        <v>1704</v>
      </c>
      <c r="C254" s="1297">
        <v>0</v>
      </c>
      <c r="D254" s="1297">
        <f t="shared" si="3"/>
        <v>0</v>
      </c>
      <c r="E254" s="1297">
        <v>0</v>
      </c>
    </row>
    <row r="255" spans="1:5" ht="25.5" x14ac:dyDescent="0.2">
      <c r="A255" s="1295" t="s">
        <v>1705</v>
      </c>
      <c r="B255" s="1296" t="s">
        <v>1706</v>
      </c>
      <c r="C255" s="1297">
        <v>0</v>
      </c>
      <c r="D255" s="1297">
        <f t="shared" si="3"/>
        <v>0</v>
      </c>
      <c r="E255" s="1297">
        <v>0</v>
      </c>
    </row>
    <row r="256" spans="1:5" ht="25.5" x14ac:dyDescent="0.2">
      <c r="A256" s="1298" t="s">
        <v>1707</v>
      </c>
      <c r="B256" s="1299" t="s">
        <v>1708</v>
      </c>
      <c r="C256" s="1300">
        <v>0</v>
      </c>
      <c r="D256" s="1300">
        <f t="shared" si="3"/>
        <v>0</v>
      </c>
      <c r="E256" s="1300">
        <v>0</v>
      </c>
    </row>
    <row r="257" spans="1:5" x14ac:dyDescent="0.2">
      <c r="A257" s="1298" t="s">
        <v>1709</v>
      </c>
      <c r="B257" s="1299" t="s">
        <v>1710</v>
      </c>
      <c r="C257" s="1300">
        <v>0</v>
      </c>
      <c r="D257" s="1300">
        <f t="shared" si="3"/>
        <v>0</v>
      </c>
      <c r="E257" s="1300">
        <v>0</v>
      </c>
    </row>
    <row r="258" spans="1:5" ht="25.5" x14ac:dyDescent="0.2">
      <c r="A258" s="1298" t="s">
        <v>1711</v>
      </c>
      <c r="B258" s="1299" t="s">
        <v>1712</v>
      </c>
      <c r="C258" s="1300">
        <v>0</v>
      </c>
      <c r="D258" s="1300">
        <f t="shared" si="3"/>
        <v>0</v>
      </c>
      <c r="E258" s="1300">
        <v>0</v>
      </c>
    </row>
    <row r="259" spans="1:5" ht="25.5" x14ac:dyDescent="0.2">
      <c r="A259" s="1295" t="s">
        <v>1713</v>
      </c>
      <c r="B259" s="1296" t="s">
        <v>1714</v>
      </c>
      <c r="C259" s="1297">
        <v>0</v>
      </c>
      <c r="D259" s="1297">
        <f t="shared" si="3"/>
        <v>0</v>
      </c>
      <c r="E259" s="1297">
        <v>0</v>
      </c>
    </row>
    <row r="260" spans="1:5" ht="25.5" x14ac:dyDescent="0.2">
      <c r="A260" s="1295" t="s">
        <v>1715</v>
      </c>
      <c r="B260" s="1296" t="s">
        <v>1716</v>
      </c>
      <c r="C260" s="1297">
        <v>0</v>
      </c>
      <c r="D260" s="1297">
        <f t="shared" si="3"/>
        <v>0</v>
      </c>
      <c r="E260" s="1297">
        <v>0</v>
      </c>
    </row>
    <row r="261" spans="1:5" x14ac:dyDescent="0.2">
      <c r="A261" s="1295" t="s">
        <v>1717</v>
      </c>
      <c r="B261" s="1296" t="s">
        <v>1718</v>
      </c>
      <c r="C261" s="1297">
        <v>0</v>
      </c>
      <c r="D261" s="1297">
        <f t="shared" si="3"/>
        <v>0</v>
      </c>
      <c r="E261" s="1297">
        <v>0</v>
      </c>
    </row>
    <row r="262" spans="1:5" ht="25.5" x14ac:dyDescent="0.2">
      <c r="A262" s="1298" t="s">
        <v>1719</v>
      </c>
      <c r="B262" s="1299" t="s">
        <v>1720</v>
      </c>
      <c r="C262" s="1300">
        <v>0</v>
      </c>
      <c r="D262" s="1300">
        <f t="shared" si="3"/>
        <v>0</v>
      </c>
      <c r="E262" s="1300">
        <v>0</v>
      </c>
    </row>
    <row r="263" spans="1:5" x14ac:dyDescent="0.2">
      <c r="A263" s="1298" t="s">
        <v>1721</v>
      </c>
      <c r="B263" s="1299" t="s">
        <v>1722</v>
      </c>
      <c r="C263" s="1300">
        <v>696725</v>
      </c>
      <c r="D263" s="1300">
        <f t="shared" si="3"/>
        <v>-549645</v>
      </c>
      <c r="E263" s="1300">
        <v>147080</v>
      </c>
    </row>
  </sheetData>
  <mergeCells count="1">
    <mergeCell ref="A1:E1"/>
  </mergeCells>
  <pageMargins left="0.75" right="0.75" top="1" bottom="1" header="0.5" footer="0.5"/>
  <pageSetup scale="88" orientation="portrait" horizontalDpi="300" verticalDpi="300" r:id="rId1"/>
  <headerFooter alignWithMargins="0">
    <oddHeader>&amp;R&amp;"Times New Roman CE,Félkövér"&amp;12 11. melléklet a 6/2017. (V.26.) önkormányzati rendelethez</oddHeader>
    <oddFooter>&amp;C&amp;LAdatellenőrző kód: 573-6314-5c-7536-63-173d56-c-3d-554177-75-75-6814&amp;R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view="pageLayout" zoomScaleNormal="100" zoomScaleSheetLayoutView="75" workbookViewId="0">
      <selection sqref="A1:E1"/>
    </sheetView>
  </sheetViews>
  <sheetFormatPr defaultRowHeight="12.75" x14ac:dyDescent="0.2"/>
  <cols>
    <col min="1" max="1" width="9.5" style="1293" customWidth="1"/>
    <col min="2" max="2" width="47.83203125" style="1293" customWidth="1"/>
    <col min="3" max="3" width="20.83203125" style="1293" customWidth="1"/>
    <col min="4" max="4" width="17.83203125" style="1293" customWidth="1"/>
    <col min="5" max="5" width="17.6640625" style="1293" customWidth="1"/>
    <col min="6" max="256" width="9.33203125" style="1293"/>
    <col min="257" max="257" width="9.5" style="1293" customWidth="1"/>
    <col min="258" max="258" width="47.83203125" style="1293" customWidth="1"/>
    <col min="259" max="259" width="20.83203125" style="1293" customWidth="1"/>
    <col min="260" max="260" width="17.83203125" style="1293" customWidth="1"/>
    <col min="261" max="261" width="17.6640625" style="1293" customWidth="1"/>
    <col min="262" max="512" width="9.33203125" style="1293"/>
    <col min="513" max="513" width="9.5" style="1293" customWidth="1"/>
    <col min="514" max="514" width="47.83203125" style="1293" customWidth="1"/>
    <col min="515" max="515" width="20.83203125" style="1293" customWidth="1"/>
    <col min="516" max="516" width="17.83203125" style="1293" customWidth="1"/>
    <col min="517" max="517" width="17.6640625" style="1293" customWidth="1"/>
    <col min="518" max="768" width="9.33203125" style="1293"/>
    <col min="769" max="769" width="9.5" style="1293" customWidth="1"/>
    <col min="770" max="770" width="47.83203125" style="1293" customWidth="1"/>
    <col min="771" max="771" width="20.83203125" style="1293" customWidth="1"/>
    <col min="772" max="772" width="17.83203125" style="1293" customWidth="1"/>
    <col min="773" max="773" width="17.6640625" style="1293" customWidth="1"/>
    <col min="774" max="1024" width="9.33203125" style="1293"/>
    <col min="1025" max="1025" width="9.5" style="1293" customWidth="1"/>
    <col min="1026" max="1026" width="47.83203125" style="1293" customWidth="1"/>
    <col min="1027" max="1027" width="20.83203125" style="1293" customWidth="1"/>
    <col min="1028" max="1028" width="17.83203125" style="1293" customWidth="1"/>
    <col min="1029" max="1029" width="17.6640625" style="1293" customWidth="1"/>
    <col min="1030" max="1280" width="9.33203125" style="1293"/>
    <col min="1281" max="1281" width="9.5" style="1293" customWidth="1"/>
    <col min="1282" max="1282" width="47.83203125" style="1293" customWidth="1"/>
    <col min="1283" max="1283" width="20.83203125" style="1293" customWidth="1"/>
    <col min="1284" max="1284" width="17.83203125" style="1293" customWidth="1"/>
    <col min="1285" max="1285" width="17.6640625" style="1293" customWidth="1"/>
    <col min="1286" max="1536" width="9.33203125" style="1293"/>
    <col min="1537" max="1537" width="9.5" style="1293" customWidth="1"/>
    <col min="1538" max="1538" width="47.83203125" style="1293" customWidth="1"/>
    <col min="1539" max="1539" width="20.83203125" style="1293" customWidth="1"/>
    <col min="1540" max="1540" width="17.83203125" style="1293" customWidth="1"/>
    <col min="1541" max="1541" width="17.6640625" style="1293" customWidth="1"/>
    <col min="1542" max="1792" width="9.33203125" style="1293"/>
    <col min="1793" max="1793" width="9.5" style="1293" customWidth="1"/>
    <col min="1794" max="1794" width="47.83203125" style="1293" customWidth="1"/>
    <col min="1795" max="1795" width="20.83203125" style="1293" customWidth="1"/>
    <col min="1796" max="1796" width="17.83203125" style="1293" customWidth="1"/>
    <col min="1797" max="1797" width="17.6640625" style="1293" customWidth="1"/>
    <col min="1798" max="2048" width="9.33203125" style="1293"/>
    <col min="2049" max="2049" width="9.5" style="1293" customWidth="1"/>
    <col min="2050" max="2050" width="47.83203125" style="1293" customWidth="1"/>
    <col min="2051" max="2051" width="20.83203125" style="1293" customWidth="1"/>
    <col min="2052" max="2052" width="17.83203125" style="1293" customWidth="1"/>
    <col min="2053" max="2053" width="17.6640625" style="1293" customWidth="1"/>
    <col min="2054" max="2304" width="9.33203125" style="1293"/>
    <col min="2305" max="2305" width="9.5" style="1293" customWidth="1"/>
    <col min="2306" max="2306" width="47.83203125" style="1293" customWidth="1"/>
    <col min="2307" max="2307" width="20.83203125" style="1293" customWidth="1"/>
    <col min="2308" max="2308" width="17.83203125" style="1293" customWidth="1"/>
    <col min="2309" max="2309" width="17.6640625" style="1293" customWidth="1"/>
    <col min="2310" max="2560" width="9.33203125" style="1293"/>
    <col min="2561" max="2561" width="9.5" style="1293" customWidth="1"/>
    <col min="2562" max="2562" width="47.83203125" style="1293" customWidth="1"/>
    <col min="2563" max="2563" width="20.83203125" style="1293" customWidth="1"/>
    <col min="2564" max="2564" width="17.83203125" style="1293" customWidth="1"/>
    <col min="2565" max="2565" width="17.6640625" style="1293" customWidth="1"/>
    <col min="2566" max="2816" width="9.33203125" style="1293"/>
    <col min="2817" max="2817" width="9.5" style="1293" customWidth="1"/>
    <col min="2818" max="2818" width="47.83203125" style="1293" customWidth="1"/>
    <col min="2819" max="2819" width="20.83203125" style="1293" customWidth="1"/>
    <col min="2820" max="2820" width="17.83203125" style="1293" customWidth="1"/>
    <col min="2821" max="2821" width="17.6640625" style="1293" customWidth="1"/>
    <col min="2822" max="3072" width="9.33203125" style="1293"/>
    <col min="3073" max="3073" width="9.5" style="1293" customWidth="1"/>
    <col min="3074" max="3074" width="47.83203125" style="1293" customWidth="1"/>
    <col min="3075" max="3075" width="20.83203125" style="1293" customWidth="1"/>
    <col min="3076" max="3076" width="17.83203125" style="1293" customWidth="1"/>
    <col min="3077" max="3077" width="17.6640625" style="1293" customWidth="1"/>
    <col min="3078" max="3328" width="9.33203125" style="1293"/>
    <col min="3329" max="3329" width="9.5" style="1293" customWidth="1"/>
    <col min="3330" max="3330" width="47.83203125" style="1293" customWidth="1"/>
    <col min="3331" max="3331" width="20.83203125" style="1293" customWidth="1"/>
    <col min="3332" max="3332" width="17.83203125" style="1293" customWidth="1"/>
    <col min="3333" max="3333" width="17.6640625" style="1293" customWidth="1"/>
    <col min="3334" max="3584" width="9.33203125" style="1293"/>
    <col min="3585" max="3585" width="9.5" style="1293" customWidth="1"/>
    <col min="3586" max="3586" width="47.83203125" style="1293" customWidth="1"/>
    <col min="3587" max="3587" width="20.83203125" style="1293" customWidth="1"/>
    <col min="3588" max="3588" width="17.83203125" style="1293" customWidth="1"/>
    <col min="3589" max="3589" width="17.6640625" style="1293" customWidth="1"/>
    <col min="3590" max="3840" width="9.33203125" style="1293"/>
    <col min="3841" max="3841" width="9.5" style="1293" customWidth="1"/>
    <col min="3842" max="3842" width="47.83203125" style="1293" customWidth="1"/>
    <col min="3843" max="3843" width="20.83203125" style="1293" customWidth="1"/>
    <col min="3844" max="3844" width="17.83203125" style="1293" customWidth="1"/>
    <col min="3845" max="3845" width="17.6640625" style="1293" customWidth="1"/>
    <col min="3846" max="4096" width="9.33203125" style="1293"/>
    <col min="4097" max="4097" width="9.5" style="1293" customWidth="1"/>
    <col min="4098" max="4098" width="47.83203125" style="1293" customWidth="1"/>
    <col min="4099" max="4099" width="20.83203125" style="1293" customWidth="1"/>
    <col min="4100" max="4100" width="17.83203125" style="1293" customWidth="1"/>
    <col min="4101" max="4101" width="17.6640625" style="1293" customWidth="1"/>
    <col min="4102" max="4352" width="9.33203125" style="1293"/>
    <col min="4353" max="4353" width="9.5" style="1293" customWidth="1"/>
    <col min="4354" max="4354" width="47.83203125" style="1293" customWidth="1"/>
    <col min="4355" max="4355" width="20.83203125" style="1293" customWidth="1"/>
    <col min="4356" max="4356" width="17.83203125" style="1293" customWidth="1"/>
    <col min="4357" max="4357" width="17.6640625" style="1293" customWidth="1"/>
    <col min="4358" max="4608" width="9.33203125" style="1293"/>
    <col min="4609" max="4609" width="9.5" style="1293" customWidth="1"/>
    <col min="4610" max="4610" width="47.83203125" style="1293" customWidth="1"/>
    <col min="4611" max="4611" width="20.83203125" style="1293" customWidth="1"/>
    <col min="4612" max="4612" width="17.83203125" style="1293" customWidth="1"/>
    <col min="4613" max="4613" width="17.6640625" style="1293" customWidth="1"/>
    <col min="4614" max="4864" width="9.33203125" style="1293"/>
    <col min="4865" max="4865" width="9.5" style="1293" customWidth="1"/>
    <col min="4866" max="4866" width="47.83203125" style="1293" customWidth="1"/>
    <col min="4867" max="4867" width="20.83203125" style="1293" customWidth="1"/>
    <col min="4868" max="4868" width="17.83203125" style="1293" customWidth="1"/>
    <col min="4869" max="4869" width="17.6640625" style="1293" customWidth="1"/>
    <col min="4870" max="5120" width="9.33203125" style="1293"/>
    <col min="5121" max="5121" width="9.5" style="1293" customWidth="1"/>
    <col min="5122" max="5122" width="47.83203125" style="1293" customWidth="1"/>
    <col min="5123" max="5123" width="20.83203125" style="1293" customWidth="1"/>
    <col min="5124" max="5124" width="17.83203125" style="1293" customWidth="1"/>
    <col min="5125" max="5125" width="17.6640625" style="1293" customWidth="1"/>
    <col min="5126" max="5376" width="9.33203125" style="1293"/>
    <col min="5377" max="5377" width="9.5" style="1293" customWidth="1"/>
    <col min="5378" max="5378" width="47.83203125" style="1293" customWidth="1"/>
    <col min="5379" max="5379" width="20.83203125" style="1293" customWidth="1"/>
    <col min="5380" max="5380" width="17.83203125" style="1293" customWidth="1"/>
    <col min="5381" max="5381" width="17.6640625" style="1293" customWidth="1"/>
    <col min="5382" max="5632" width="9.33203125" style="1293"/>
    <col min="5633" max="5633" width="9.5" style="1293" customWidth="1"/>
    <col min="5634" max="5634" width="47.83203125" style="1293" customWidth="1"/>
    <col min="5635" max="5635" width="20.83203125" style="1293" customWidth="1"/>
    <col min="5636" max="5636" width="17.83203125" style="1293" customWidth="1"/>
    <col min="5637" max="5637" width="17.6640625" style="1293" customWidth="1"/>
    <col min="5638" max="5888" width="9.33203125" style="1293"/>
    <col min="5889" max="5889" width="9.5" style="1293" customWidth="1"/>
    <col min="5890" max="5890" width="47.83203125" style="1293" customWidth="1"/>
    <col min="5891" max="5891" width="20.83203125" style="1293" customWidth="1"/>
    <col min="5892" max="5892" width="17.83203125" style="1293" customWidth="1"/>
    <col min="5893" max="5893" width="17.6640625" style="1293" customWidth="1"/>
    <col min="5894" max="6144" width="9.33203125" style="1293"/>
    <col min="6145" max="6145" width="9.5" style="1293" customWidth="1"/>
    <col min="6146" max="6146" width="47.83203125" style="1293" customWidth="1"/>
    <col min="6147" max="6147" width="20.83203125" style="1293" customWidth="1"/>
    <col min="6148" max="6148" width="17.83203125" style="1293" customWidth="1"/>
    <col min="6149" max="6149" width="17.6640625" style="1293" customWidth="1"/>
    <col min="6150" max="6400" width="9.33203125" style="1293"/>
    <col min="6401" max="6401" width="9.5" style="1293" customWidth="1"/>
    <col min="6402" max="6402" width="47.83203125" style="1293" customWidth="1"/>
    <col min="6403" max="6403" width="20.83203125" style="1293" customWidth="1"/>
    <col min="6404" max="6404" width="17.83203125" style="1293" customWidth="1"/>
    <col min="6405" max="6405" width="17.6640625" style="1293" customWidth="1"/>
    <col min="6406" max="6656" width="9.33203125" style="1293"/>
    <col min="6657" max="6657" width="9.5" style="1293" customWidth="1"/>
    <col min="6658" max="6658" width="47.83203125" style="1293" customWidth="1"/>
    <col min="6659" max="6659" width="20.83203125" style="1293" customWidth="1"/>
    <col min="6660" max="6660" width="17.83203125" style="1293" customWidth="1"/>
    <col min="6661" max="6661" width="17.6640625" style="1293" customWidth="1"/>
    <col min="6662" max="6912" width="9.33203125" style="1293"/>
    <col min="6913" max="6913" width="9.5" style="1293" customWidth="1"/>
    <col min="6914" max="6914" width="47.83203125" style="1293" customWidth="1"/>
    <col min="6915" max="6915" width="20.83203125" style="1293" customWidth="1"/>
    <col min="6916" max="6916" width="17.83203125" style="1293" customWidth="1"/>
    <col min="6917" max="6917" width="17.6640625" style="1293" customWidth="1"/>
    <col min="6918" max="7168" width="9.33203125" style="1293"/>
    <col min="7169" max="7169" width="9.5" style="1293" customWidth="1"/>
    <col min="7170" max="7170" width="47.83203125" style="1293" customWidth="1"/>
    <col min="7171" max="7171" width="20.83203125" style="1293" customWidth="1"/>
    <col min="7172" max="7172" width="17.83203125" style="1293" customWidth="1"/>
    <col min="7173" max="7173" width="17.6640625" style="1293" customWidth="1"/>
    <col min="7174" max="7424" width="9.33203125" style="1293"/>
    <col min="7425" max="7425" width="9.5" style="1293" customWidth="1"/>
    <col min="7426" max="7426" width="47.83203125" style="1293" customWidth="1"/>
    <col min="7427" max="7427" width="20.83203125" style="1293" customWidth="1"/>
    <col min="7428" max="7428" width="17.83203125" style="1293" customWidth="1"/>
    <col min="7429" max="7429" width="17.6640625" style="1293" customWidth="1"/>
    <col min="7430" max="7680" width="9.33203125" style="1293"/>
    <col min="7681" max="7681" width="9.5" style="1293" customWidth="1"/>
    <col min="7682" max="7682" width="47.83203125" style="1293" customWidth="1"/>
    <col min="7683" max="7683" width="20.83203125" style="1293" customWidth="1"/>
    <col min="7684" max="7684" width="17.83203125" style="1293" customWidth="1"/>
    <col min="7685" max="7685" width="17.6640625" style="1293" customWidth="1"/>
    <col min="7686" max="7936" width="9.33203125" style="1293"/>
    <col min="7937" max="7937" width="9.5" style="1293" customWidth="1"/>
    <col min="7938" max="7938" width="47.83203125" style="1293" customWidth="1"/>
    <col min="7939" max="7939" width="20.83203125" style="1293" customWidth="1"/>
    <col min="7940" max="7940" width="17.83203125" style="1293" customWidth="1"/>
    <col min="7941" max="7941" width="17.6640625" style="1293" customWidth="1"/>
    <col min="7942" max="8192" width="9.33203125" style="1293"/>
    <col min="8193" max="8193" width="9.5" style="1293" customWidth="1"/>
    <col min="8194" max="8194" width="47.83203125" style="1293" customWidth="1"/>
    <col min="8195" max="8195" width="20.83203125" style="1293" customWidth="1"/>
    <col min="8196" max="8196" width="17.83203125" style="1293" customWidth="1"/>
    <col min="8197" max="8197" width="17.6640625" style="1293" customWidth="1"/>
    <col min="8198" max="8448" width="9.33203125" style="1293"/>
    <col min="8449" max="8449" width="9.5" style="1293" customWidth="1"/>
    <col min="8450" max="8450" width="47.83203125" style="1293" customWidth="1"/>
    <col min="8451" max="8451" width="20.83203125" style="1293" customWidth="1"/>
    <col min="8452" max="8452" width="17.83203125" style="1293" customWidth="1"/>
    <col min="8453" max="8453" width="17.6640625" style="1293" customWidth="1"/>
    <col min="8454" max="8704" width="9.33203125" style="1293"/>
    <col min="8705" max="8705" width="9.5" style="1293" customWidth="1"/>
    <col min="8706" max="8706" width="47.83203125" style="1293" customWidth="1"/>
    <col min="8707" max="8707" width="20.83203125" style="1293" customWidth="1"/>
    <col min="8708" max="8708" width="17.83203125" style="1293" customWidth="1"/>
    <col min="8709" max="8709" width="17.6640625" style="1293" customWidth="1"/>
    <col min="8710" max="8960" width="9.33203125" style="1293"/>
    <col min="8961" max="8961" width="9.5" style="1293" customWidth="1"/>
    <col min="8962" max="8962" width="47.83203125" style="1293" customWidth="1"/>
    <col min="8963" max="8963" width="20.83203125" style="1293" customWidth="1"/>
    <col min="8964" max="8964" width="17.83203125" style="1293" customWidth="1"/>
    <col min="8965" max="8965" width="17.6640625" style="1293" customWidth="1"/>
    <col min="8966" max="9216" width="9.33203125" style="1293"/>
    <col min="9217" max="9217" width="9.5" style="1293" customWidth="1"/>
    <col min="9218" max="9218" width="47.83203125" style="1293" customWidth="1"/>
    <col min="9219" max="9219" width="20.83203125" style="1293" customWidth="1"/>
    <col min="9220" max="9220" width="17.83203125" style="1293" customWidth="1"/>
    <col min="9221" max="9221" width="17.6640625" style="1293" customWidth="1"/>
    <col min="9222" max="9472" width="9.33203125" style="1293"/>
    <col min="9473" max="9473" width="9.5" style="1293" customWidth="1"/>
    <col min="9474" max="9474" width="47.83203125" style="1293" customWidth="1"/>
    <col min="9475" max="9475" width="20.83203125" style="1293" customWidth="1"/>
    <col min="9476" max="9476" width="17.83203125" style="1293" customWidth="1"/>
    <col min="9477" max="9477" width="17.6640625" style="1293" customWidth="1"/>
    <col min="9478" max="9728" width="9.33203125" style="1293"/>
    <col min="9729" max="9729" width="9.5" style="1293" customWidth="1"/>
    <col min="9730" max="9730" width="47.83203125" style="1293" customWidth="1"/>
    <col min="9731" max="9731" width="20.83203125" style="1293" customWidth="1"/>
    <col min="9732" max="9732" width="17.83203125" style="1293" customWidth="1"/>
    <col min="9733" max="9733" width="17.6640625" style="1293" customWidth="1"/>
    <col min="9734" max="9984" width="9.33203125" style="1293"/>
    <col min="9985" max="9985" width="9.5" style="1293" customWidth="1"/>
    <col min="9986" max="9986" width="47.83203125" style="1293" customWidth="1"/>
    <col min="9987" max="9987" width="20.83203125" style="1293" customWidth="1"/>
    <col min="9988" max="9988" width="17.83203125" style="1293" customWidth="1"/>
    <col min="9989" max="9989" width="17.6640625" style="1293" customWidth="1"/>
    <col min="9990" max="10240" width="9.33203125" style="1293"/>
    <col min="10241" max="10241" width="9.5" style="1293" customWidth="1"/>
    <col min="10242" max="10242" width="47.83203125" style="1293" customWidth="1"/>
    <col min="10243" max="10243" width="20.83203125" style="1293" customWidth="1"/>
    <col min="10244" max="10244" width="17.83203125" style="1293" customWidth="1"/>
    <col min="10245" max="10245" width="17.6640625" style="1293" customWidth="1"/>
    <col min="10246" max="10496" width="9.33203125" style="1293"/>
    <col min="10497" max="10497" width="9.5" style="1293" customWidth="1"/>
    <col min="10498" max="10498" width="47.83203125" style="1293" customWidth="1"/>
    <col min="10499" max="10499" width="20.83203125" style="1293" customWidth="1"/>
    <col min="10500" max="10500" width="17.83203125" style="1293" customWidth="1"/>
    <col min="10501" max="10501" width="17.6640625" style="1293" customWidth="1"/>
    <col min="10502" max="10752" width="9.33203125" style="1293"/>
    <col min="10753" max="10753" width="9.5" style="1293" customWidth="1"/>
    <col min="10754" max="10754" width="47.83203125" style="1293" customWidth="1"/>
    <col min="10755" max="10755" width="20.83203125" style="1293" customWidth="1"/>
    <col min="10756" max="10756" width="17.83203125" style="1293" customWidth="1"/>
    <col min="10757" max="10757" width="17.6640625" style="1293" customWidth="1"/>
    <col min="10758" max="11008" width="9.33203125" style="1293"/>
    <col min="11009" max="11009" width="9.5" style="1293" customWidth="1"/>
    <col min="11010" max="11010" width="47.83203125" style="1293" customWidth="1"/>
    <col min="11011" max="11011" width="20.83203125" style="1293" customWidth="1"/>
    <col min="11012" max="11012" width="17.83203125" style="1293" customWidth="1"/>
    <col min="11013" max="11013" width="17.6640625" style="1293" customWidth="1"/>
    <col min="11014" max="11264" width="9.33203125" style="1293"/>
    <col min="11265" max="11265" width="9.5" style="1293" customWidth="1"/>
    <col min="11266" max="11266" width="47.83203125" style="1293" customWidth="1"/>
    <col min="11267" max="11267" width="20.83203125" style="1293" customWidth="1"/>
    <col min="11268" max="11268" width="17.83203125" style="1293" customWidth="1"/>
    <col min="11269" max="11269" width="17.6640625" style="1293" customWidth="1"/>
    <col min="11270" max="11520" width="9.33203125" style="1293"/>
    <col min="11521" max="11521" width="9.5" style="1293" customWidth="1"/>
    <col min="11522" max="11522" width="47.83203125" style="1293" customWidth="1"/>
    <col min="11523" max="11523" width="20.83203125" style="1293" customWidth="1"/>
    <col min="11524" max="11524" width="17.83203125" style="1293" customWidth="1"/>
    <col min="11525" max="11525" width="17.6640625" style="1293" customWidth="1"/>
    <col min="11526" max="11776" width="9.33203125" style="1293"/>
    <col min="11777" max="11777" width="9.5" style="1293" customWidth="1"/>
    <col min="11778" max="11778" width="47.83203125" style="1293" customWidth="1"/>
    <col min="11779" max="11779" width="20.83203125" style="1293" customWidth="1"/>
    <col min="11780" max="11780" width="17.83203125" style="1293" customWidth="1"/>
    <col min="11781" max="11781" width="17.6640625" style="1293" customWidth="1"/>
    <col min="11782" max="12032" width="9.33203125" style="1293"/>
    <col min="12033" max="12033" width="9.5" style="1293" customWidth="1"/>
    <col min="12034" max="12034" width="47.83203125" style="1293" customWidth="1"/>
    <col min="12035" max="12035" width="20.83203125" style="1293" customWidth="1"/>
    <col min="12036" max="12036" width="17.83203125" style="1293" customWidth="1"/>
    <col min="12037" max="12037" width="17.6640625" style="1293" customWidth="1"/>
    <col min="12038" max="12288" width="9.33203125" style="1293"/>
    <col min="12289" max="12289" width="9.5" style="1293" customWidth="1"/>
    <col min="12290" max="12290" width="47.83203125" style="1293" customWidth="1"/>
    <col min="12291" max="12291" width="20.83203125" style="1293" customWidth="1"/>
    <col min="12292" max="12292" width="17.83203125" style="1293" customWidth="1"/>
    <col min="12293" max="12293" width="17.6640625" style="1293" customWidth="1"/>
    <col min="12294" max="12544" width="9.33203125" style="1293"/>
    <col min="12545" max="12545" width="9.5" style="1293" customWidth="1"/>
    <col min="12546" max="12546" width="47.83203125" style="1293" customWidth="1"/>
    <col min="12547" max="12547" width="20.83203125" style="1293" customWidth="1"/>
    <col min="12548" max="12548" width="17.83203125" style="1293" customWidth="1"/>
    <col min="12549" max="12549" width="17.6640625" style="1293" customWidth="1"/>
    <col min="12550" max="12800" width="9.33203125" style="1293"/>
    <col min="12801" max="12801" width="9.5" style="1293" customWidth="1"/>
    <col min="12802" max="12802" width="47.83203125" style="1293" customWidth="1"/>
    <col min="12803" max="12803" width="20.83203125" style="1293" customWidth="1"/>
    <col min="12804" max="12804" width="17.83203125" style="1293" customWidth="1"/>
    <col min="12805" max="12805" width="17.6640625" style="1293" customWidth="1"/>
    <col min="12806" max="13056" width="9.33203125" style="1293"/>
    <col min="13057" max="13057" width="9.5" style="1293" customWidth="1"/>
    <col min="13058" max="13058" width="47.83203125" style="1293" customWidth="1"/>
    <col min="13059" max="13059" width="20.83203125" style="1293" customWidth="1"/>
    <col min="13060" max="13060" width="17.83203125" style="1293" customWidth="1"/>
    <col min="13061" max="13061" width="17.6640625" style="1293" customWidth="1"/>
    <col min="13062" max="13312" width="9.33203125" style="1293"/>
    <col min="13313" max="13313" width="9.5" style="1293" customWidth="1"/>
    <col min="13314" max="13314" width="47.83203125" style="1293" customWidth="1"/>
    <col min="13315" max="13315" width="20.83203125" style="1293" customWidth="1"/>
    <col min="13316" max="13316" width="17.83203125" style="1293" customWidth="1"/>
    <col min="13317" max="13317" width="17.6640625" style="1293" customWidth="1"/>
    <col min="13318" max="13568" width="9.33203125" style="1293"/>
    <col min="13569" max="13569" width="9.5" style="1293" customWidth="1"/>
    <col min="13570" max="13570" width="47.83203125" style="1293" customWidth="1"/>
    <col min="13571" max="13571" width="20.83203125" style="1293" customWidth="1"/>
    <col min="13572" max="13572" width="17.83203125" style="1293" customWidth="1"/>
    <col min="13573" max="13573" width="17.6640625" style="1293" customWidth="1"/>
    <col min="13574" max="13824" width="9.33203125" style="1293"/>
    <col min="13825" max="13825" width="9.5" style="1293" customWidth="1"/>
    <col min="13826" max="13826" width="47.83203125" style="1293" customWidth="1"/>
    <col min="13827" max="13827" width="20.83203125" style="1293" customWidth="1"/>
    <col min="13828" max="13828" width="17.83203125" style="1293" customWidth="1"/>
    <col min="13829" max="13829" width="17.6640625" style="1293" customWidth="1"/>
    <col min="13830" max="14080" width="9.33203125" style="1293"/>
    <col min="14081" max="14081" width="9.5" style="1293" customWidth="1"/>
    <col min="14082" max="14082" width="47.83203125" style="1293" customWidth="1"/>
    <col min="14083" max="14083" width="20.83203125" style="1293" customWidth="1"/>
    <col min="14084" max="14084" width="17.83203125" style="1293" customWidth="1"/>
    <col min="14085" max="14085" width="17.6640625" style="1293" customWidth="1"/>
    <col min="14086" max="14336" width="9.33203125" style="1293"/>
    <col min="14337" max="14337" width="9.5" style="1293" customWidth="1"/>
    <col min="14338" max="14338" width="47.83203125" style="1293" customWidth="1"/>
    <col min="14339" max="14339" width="20.83203125" style="1293" customWidth="1"/>
    <col min="14340" max="14340" width="17.83203125" style="1293" customWidth="1"/>
    <col min="14341" max="14341" width="17.6640625" style="1293" customWidth="1"/>
    <col min="14342" max="14592" width="9.33203125" style="1293"/>
    <col min="14593" max="14593" width="9.5" style="1293" customWidth="1"/>
    <col min="14594" max="14594" width="47.83203125" style="1293" customWidth="1"/>
    <col min="14595" max="14595" width="20.83203125" style="1293" customWidth="1"/>
    <col min="14596" max="14596" width="17.83203125" style="1293" customWidth="1"/>
    <col min="14597" max="14597" width="17.6640625" style="1293" customWidth="1"/>
    <col min="14598" max="14848" width="9.33203125" style="1293"/>
    <col min="14849" max="14849" width="9.5" style="1293" customWidth="1"/>
    <col min="14850" max="14850" width="47.83203125" style="1293" customWidth="1"/>
    <col min="14851" max="14851" width="20.83203125" style="1293" customWidth="1"/>
    <col min="14852" max="14852" width="17.83203125" style="1293" customWidth="1"/>
    <col min="14853" max="14853" width="17.6640625" style="1293" customWidth="1"/>
    <col min="14854" max="15104" width="9.33203125" style="1293"/>
    <col min="15105" max="15105" width="9.5" style="1293" customWidth="1"/>
    <col min="15106" max="15106" width="47.83203125" style="1293" customWidth="1"/>
    <col min="15107" max="15107" width="20.83203125" style="1293" customWidth="1"/>
    <col min="15108" max="15108" width="17.83203125" style="1293" customWidth="1"/>
    <col min="15109" max="15109" width="17.6640625" style="1293" customWidth="1"/>
    <col min="15110" max="15360" width="9.33203125" style="1293"/>
    <col min="15361" max="15361" width="9.5" style="1293" customWidth="1"/>
    <col min="15362" max="15362" width="47.83203125" style="1293" customWidth="1"/>
    <col min="15363" max="15363" width="20.83203125" style="1293" customWidth="1"/>
    <col min="15364" max="15364" width="17.83203125" style="1293" customWidth="1"/>
    <col min="15365" max="15365" width="17.6640625" style="1293" customWidth="1"/>
    <col min="15366" max="15616" width="9.33203125" style="1293"/>
    <col min="15617" max="15617" width="9.5" style="1293" customWidth="1"/>
    <col min="15618" max="15618" width="47.83203125" style="1293" customWidth="1"/>
    <col min="15619" max="15619" width="20.83203125" style="1293" customWidth="1"/>
    <col min="15620" max="15620" width="17.83203125" style="1293" customWidth="1"/>
    <col min="15621" max="15621" width="17.6640625" style="1293" customWidth="1"/>
    <col min="15622" max="15872" width="9.33203125" style="1293"/>
    <col min="15873" max="15873" width="9.5" style="1293" customWidth="1"/>
    <col min="15874" max="15874" width="47.83203125" style="1293" customWidth="1"/>
    <col min="15875" max="15875" width="20.83203125" style="1293" customWidth="1"/>
    <col min="15876" max="15876" width="17.83203125" style="1293" customWidth="1"/>
    <col min="15877" max="15877" width="17.6640625" style="1293" customWidth="1"/>
    <col min="15878" max="16128" width="9.33203125" style="1293"/>
    <col min="16129" max="16129" width="9.5" style="1293" customWidth="1"/>
    <col min="16130" max="16130" width="47.83203125" style="1293" customWidth="1"/>
    <col min="16131" max="16131" width="20.83203125" style="1293" customWidth="1"/>
    <col min="16132" max="16132" width="17.83203125" style="1293" customWidth="1"/>
    <col min="16133" max="16133" width="17.6640625" style="1293" customWidth="1"/>
    <col min="16134" max="16384" width="9.33203125" style="1293"/>
  </cols>
  <sheetData>
    <row r="1" spans="1:5" ht="51" customHeight="1" x14ac:dyDescent="0.2">
      <c r="A1" s="1372" t="s">
        <v>1724</v>
      </c>
      <c r="B1" s="1373"/>
      <c r="C1" s="1373"/>
      <c r="D1" s="1373"/>
      <c r="E1" s="1373"/>
    </row>
    <row r="2" spans="1:5" ht="51" customHeight="1" x14ac:dyDescent="0.2">
      <c r="A2" s="1305"/>
      <c r="B2" s="1306"/>
      <c r="C2" s="1306"/>
      <c r="E2" s="1303" t="s">
        <v>1723</v>
      </c>
    </row>
    <row r="3" spans="1:5" ht="38.25" x14ac:dyDescent="0.2">
      <c r="A3" s="1294" t="s">
        <v>1355</v>
      </c>
      <c r="B3" s="1294" t="s">
        <v>12</v>
      </c>
      <c r="C3" s="1294" t="s">
        <v>1356</v>
      </c>
      <c r="D3" s="1294" t="s">
        <v>1357</v>
      </c>
      <c r="E3" s="1294" t="s">
        <v>1358</v>
      </c>
    </row>
    <row r="4" spans="1:5" x14ac:dyDescent="0.2">
      <c r="A4" s="1304">
        <v>1</v>
      </c>
      <c r="B4" s="1304">
        <v>2</v>
      </c>
      <c r="C4" s="1304">
        <v>3</v>
      </c>
      <c r="D4" s="1304">
        <v>4</v>
      </c>
      <c r="E4" s="1304">
        <v>5</v>
      </c>
    </row>
    <row r="5" spans="1:5" x14ac:dyDescent="0.2">
      <c r="A5" s="1295" t="s">
        <v>931</v>
      </c>
      <c r="B5" s="1296" t="s">
        <v>1359</v>
      </c>
      <c r="C5" s="1297">
        <v>0</v>
      </c>
      <c r="D5" s="1297">
        <v>0</v>
      </c>
      <c r="E5" s="1297">
        <v>0</v>
      </c>
    </row>
    <row r="6" spans="1:5" x14ac:dyDescent="0.2">
      <c r="A6" s="1295" t="s">
        <v>7</v>
      </c>
      <c r="B6" s="1296" t="s">
        <v>1360</v>
      </c>
      <c r="C6" s="1297">
        <v>0</v>
      </c>
      <c r="D6" s="1297">
        <v>0</v>
      </c>
      <c r="E6" s="1297">
        <v>0</v>
      </c>
    </row>
    <row r="7" spans="1:5" x14ac:dyDescent="0.2">
      <c r="A7" s="1295" t="s">
        <v>8</v>
      </c>
      <c r="B7" s="1296" t="s">
        <v>1361</v>
      </c>
      <c r="C7" s="1297">
        <v>0</v>
      </c>
      <c r="D7" s="1297">
        <v>0</v>
      </c>
      <c r="E7" s="1297">
        <v>0</v>
      </c>
    </row>
    <row r="8" spans="1:5" x14ac:dyDescent="0.2">
      <c r="A8" s="1298" t="s">
        <v>10</v>
      </c>
      <c r="B8" s="1299" t="s">
        <v>1362</v>
      </c>
      <c r="C8" s="1300">
        <v>0</v>
      </c>
      <c r="D8" s="1300">
        <v>0</v>
      </c>
      <c r="E8" s="1300">
        <v>0</v>
      </c>
    </row>
    <row r="9" spans="1:5" ht="25.5" x14ac:dyDescent="0.2">
      <c r="A9" s="1295" t="s">
        <v>1204</v>
      </c>
      <c r="B9" s="1296" t="s">
        <v>1363</v>
      </c>
      <c r="C9" s="1297">
        <v>0</v>
      </c>
      <c r="D9" s="1297">
        <v>0</v>
      </c>
      <c r="E9" s="1297">
        <v>0</v>
      </c>
    </row>
    <row r="10" spans="1:5" ht="25.5" x14ac:dyDescent="0.2">
      <c r="A10" s="1295" t="s">
        <v>1205</v>
      </c>
      <c r="B10" s="1296" t="s">
        <v>1364</v>
      </c>
      <c r="C10" s="1297">
        <v>0</v>
      </c>
      <c r="D10" s="1297">
        <v>0</v>
      </c>
      <c r="E10" s="1297">
        <v>0</v>
      </c>
    </row>
    <row r="11" spans="1:5" x14ac:dyDescent="0.2">
      <c r="A11" s="1295" t="s">
        <v>1206</v>
      </c>
      <c r="B11" s="1296" t="s">
        <v>1365</v>
      </c>
      <c r="C11" s="1297">
        <v>0</v>
      </c>
      <c r="D11" s="1297">
        <v>0</v>
      </c>
      <c r="E11" s="1297">
        <v>0</v>
      </c>
    </row>
    <row r="12" spans="1:5" x14ac:dyDescent="0.2">
      <c r="A12" s="1295" t="s">
        <v>1207</v>
      </c>
      <c r="B12" s="1296" t="s">
        <v>1366</v>
      </c>
      <c r="C12" s="1297">
        <v>0</v>
      </c>
      <c r="D12" s="1297">
        <v>0</v>
      </c>
      <c r="E12" s="1297">
        <v>0</v>
      </c>
    </row>
    <row r="13" spans="1:5" x14ac:dyDescent="0.2">
      <c r="A13" s="1295" t="s">
        <v>1208</v>
      </c>
      <c r="B13" s="1296" t="s">
        <v>1367</v>
      </c>
      <c r="C13" s="1297">
        <v>0</v>
      </c>
      <c r="D13" s="1297">
        <v>0</v>
      </c>
      <c r="E13" s="1297">
        <v>0</v>
      </c>
    </row>
    <row r="14" spans="1:5" x14ac:dyDescent="0.2">
      <c r="A14" s="1298" t="s">
        <v>1209</v>
      </c>
      <c r="B14" s="1299" t="s">
        <v>1368</v>
      </c>
      <c r="C14" s="1300">
        <v>0</v>
      </c>
      <c r="D14" s="1300">
        <v>0</v>
      </c>
      <c r="E14" s="1300">
        <v>0</v>
      </c>
    </row>
    <row r="15" spans="1:5" ht="25.5" x14ac:dyDescent="0.2">
      <c r="A15" s="1295" t="s">
        <v>1210</v>
      </c>
      <c r="B15" s="1296" t="s">
        <v>1369</v>
      </c>
      <c r="C15" s="1297">
        <v>0</v>
      </c>
      <c r="D15" s="1297">
        <v>0</v>
      </c>
      <c r="E15" s="1297">
        <v>0</v>
      </c>
    </row>
    <row r="16" spans="1:5" ht="25.5" x14ac:dyDescent="0.2">
      <c r="A16" s="1295" t="s">
        <v>1211</v>
      </c>
      <c r="B16" s="1296" t="s">
        <v>1370</v>
      </c>
      <c r="C16" s="1297">
        <v>0</v>
      </c>
      <c r="D16" s="1297">
        <v>0</v>
      </c>
      <c r="E16" s="1297">
        <v>0</v>
      </c>
    </row>
    <row r="17" spans="1:5" ht="25.5" x14ac:dyDescent="0.2">
      <c r="A17" s="1295" t="s">
        <v>1212</v>
      </c>
      <c r="B17" s="1296" t="s">
        <v>1371</v>
      </c>
      <c r="C17" s="1297">
        <v>0</v>
      </c>
      <c r="D17" s="1297">
        <v>0</v>
      </c>
      <c r="E17" s="1297">
        <v>0</v>
      </c>
    </row>
    <row r="18" spans="1:5" ht="25.5" x14ac:dyDescent="0.2">
      <c r="A18" s="1295" t="s">
        <v>1213</v>
      </c>
      <c r="B18" s="1296" t="s">
        <v>1372</v>
      </c>
      <c r="C18" s="1297">
        <v>0</v>
      </c>
      <c r="D18" s="1297">
        <v>0</v>
      </c>
      <c r="E18" s="1297">
        <v>0</v>
      </c>
    </row>
    <row r="19" spans="1:5" ht="25.5" x14ac:dyDescent="0.2">
      <c r="A19" s="1295" t="s">
        <v>1214</v>
      </c>
      <c r="B19" s="1296" t="s">
        <v>1373</v>
      </c>
      <c r="C19" s="1297">
        <v>0</v>
      </c>
      <c r="D19" s="1297">
        <v>0</v>
      </c>
      <c r="E19" s="1297">
        <v>0</v>
      </c>
    </row>
    <row r="20" spans="1:5" x14ac:dyDescent="0.2">
      <c r="A20" s="1295" t="s">
        <v>1215</v>
      </c>
      <c r="B20" s="1296" t="s">
        <v>1374</v>
      </c>
      <c r="C20" s="1297">
        <v>0</v>
      </c>
      <c r="D20" s="1297">
        <v>0</v>
      </c>
      <c r="E20" s="1297">
        <v>0</v>
      </c>
    </row>
    <row r="21" spans="1:5" ht="25.5" x14ac:dyDescent="0.2">
      <c r="A21" s="1295" t="s">
        <v>1216</v>
      </c>
      <c r="B21" s="1296" t="s">
        <v>1375</v>
      </c>
      <c r="C21" s="1297">
        <v>0</v>
      </c>
      <c r="D21" s="1297">
        <v>0</v>
      </c>
      <c r="E21" s="1297">
        <v>0</v>
      </c>
    </row>
    <row r="22" spans="1:5" x14ac:dyDescent="0.2">
      <c r="A22" s="1295" t="s">
        <v>1217</v>
      </c>
      <c r="B22" s="1296" t="s">
        <v>1376</v>
      </c>
      <c r="C22" s="1297">
        <v>0</v>
      </c>
      <c r="D22" s="1297">
        <v>0</v>
      </c>
      <c r="E22" s="1297">
        <v>0</v>
      </c>
    </row>
    <row r="23" spans="1:5" ht="25.5" x14ac:dyDescent="0.2">
      <c r="A23" s="1295" t="s">
        <v>1218</v>
      </c>
      <c r="B23" s="1296" t="s">
        <v>1377</v>
      </c>
      <c r="C23" s="1297">
        <v>0</v>
      </c>
      <c r="D23" s="1297">
        <v>0</v>
      </c>
      <c r="E23" s="1297">
        <v>0</v>
      </c>
    </row>
    <row r="24" spans="1:5" ht="25.5" x14ac:dyDescent="0.2">
      <c r="A24" s="1295" t="s">
        <v>1219</v>
      </c>
      <c r="B24" s="1296" t="s">
        <v>1378</v>
      </c>
      <c r="C24" s="1297">
        <v>0</v>
      </c>
      <c r="D24" s="1297">
        <v>0</v>
      </c>
      <c r="E24" s="1297">
        <v>0</v>
      </c>
    </row>
    <row r="25" spans="1:5" ht="25.5" x14ac:dyDescent="0.2">
      <c r="A25" s="1298" t="s">
        <v>1220</v>
      </c>
      <c r="B25" s="1299" t="s">
        <v>1379</v>
      </c>
      <c r="C25" s="1300">
        <v>0</v>
      </c>
      <c r="D25" s="1300">
        <v>0</v>
      </c>
      <c r="E25" s="1300">
        <v>0</v>
      </c>
    </row>
    <row r="26" spans="1:5" ht="25.5" x14ac:dyDescent="0.2">
      <c r="A26" s="1295" t="s">
        <v>1221</v>
      </c>
      <c r="B26" s="1296" t="s">
        <v>1380</v>
      </c>
      <c r="C26" s="1297">
        <v>0</v>
      </c>
      <c r="D26" s="1297">
        <v>0</v>
      </c>
      <c r="E26" s="1297">
        <v>0</v>
      </c>
    </row>
    <row r="27" spans="1:5" x14ac:dyDescent="0.2">
      <c r="A27" s="1295" t="s">
        <v>1222</v>
      </c>
      <c r="B27" s="1296" t="s">
        <v>1381</v>
      </c>
      <c r="C27" s="1297">
        <v>0</v>
      </c>
      <c r="D27" s="1297">
        <v>0</v>
      </c>
      <c r="E27" s="1297">
        <v>0</v>
      </c>
    </row>
    <row r="28" spans="1:5" x14ac:dyDescent="0.2">
      <c r="A28" s="1295" t="s">
        <v>1223</v>
      </c>
      <c r="B28" s="1296" t="s">
        <v>1382</v>
      </c>
      <c r="C28" s="1297">
        <v>0</v>
      </c>
      <c r="D28" s="1297">
        <v>0</v>
      </c>
      <c r="E28" s="1297">
        <v>0</v>
      </c>
    </row>
    <row r="29" spans="1:5" ht="25.5" x14ac:dyDescent="0.2">
      <c r="A29" s="1295" t="s">
        <v>1224</v>
      </c>
      <c r="B29" s="1296" t="s">
        <v>1383</v>
      </c>
      <c r="C29" s="1297">
        <v>0</v>
      </c>
      <c r="D29" s="1297">
        <v>0</v>
      </c>
      <c r="E29" s="1297">
        <v>0</v>
      </c>
    </row>
    <row r="30" spans="1:5" ht="25.5" x14ac:dyDescent="0.2">
      <c r="A30" s="1295" t="s">
        <v>1225</v>
      </c>
      <c r="B30" s="1296" t="s">
        <v>1384</v>
      </c>
      <c r="C30" s="1297">
        <v>0</v>
      </c>
      <c r="D30" s="1297">
        <v>0</v>
      </c>
      <c r="E30" s="1297">
        <v>0</v>
      </c>
    </row>
    <row r="31" spans="1:5" ht="25.5" x14ac:dyDescent="0.2">
      <c r="A31" s="1298" t="s">
        <v>1226</v>
      </c>
      <c r="B31" s="1299" t="s">
        <v>1385</v>
      </c>
      <c r="C31" s="1300">
        <v>0</v>
      </c>
      <c r="D31" s="1300">
        <v>0</v>
      </c>
      <c r="E31" s="1300">
        <v>0</v>
      </c>
    </row>
    <row r="32" spans="1:5" ht="38.25" x14ac:dyDescent="0.2">
      <c r="A32" s="1298" t="s">
        <v>1227</v>
      </c>
      <c r="B32" s="1299" t="s">
        <v>1386</v>
      </c>
      <c r="C32" s="1300">
        <v>0</v>
      </c>
      <c r="D32" s="1300">
        <v>0</v>
      </c>
      <c r="E32" s="1300">
        <v>0</v>
      </c>
    </row>
    <row r="33" spans="1:5" x14ac:dyDescent="0.2">
      <c r="A33" s="1295" t="s">
        <v>1228</v>
      </c>
      <c r="B33" s="1296" t="s">
        <v>1387</v>
      </c>
      <c r="C33" s="1297">
        <v>0</v>
      </c>
      <c r="D33" s="1297">
        <v>0</v>
      </c>
      <c r="E33" s="1297">
        <v>0</v>
      </c>
    </row>
    <row r="34" spans="1:5" ht="25.5" x14ac:dyDescent="0.2">
      <c r="A34" s="1295" t="s">
        <v>1229</v>
      </c>
      <c r="B34" s="1296" t="s">
        <v>1388</v>
      </c>
      <c r="C34" s="1297">
        <v>0</v>
      </c>
      <c r="D34" s="1297">
        <v>0</v>
      </c>
      <c r="E34" s="1297">
        <v>0</v>
      </c>
    </row>
    <row r="35" spans="1:5" x14ac:dyDescent="0.2">
      <c r="A35" s="1295" t="s">
        <v>1230</v>
      </c>
      <c r="B35" s="1296" t="s">
        <v>1389</v>
      </c>
      <c r="C35" s="1297">
        <v>0</v>
      </c>
      <c r="D35" s="1297">
        <v>0</v>
      </c>
      <c r="E35" s="1297">
        <v>0</v>
      </c>
    </row>
    <row r="36" spans="1:5" ht="25.5" x14ac:dyDescent="0.2">
      <c r="A36" s="1295" t="s">
        <v>1231</v>
      </c>
      <c r="B36" s="1296" t="s">
        <v>1390</v>
      </c>
      <c r="C36" s="1297">
        <v>0</v>
      </c>
      <c r="D36" s="1297">
        <v>0</v>
      </c>
      <c r="E36" s="1297">
        <v>0</v>
      </c>
    </row>
    <row r="37" spans="1:5" x14ac:dyDescent="0.2">
      <c r="A37" s="1295" t="s">
        <v>1232</v>
      </c>
      <c r="B37" s="1296" t="s">
        <v>1391</v>
      </c>
      <c r="C37" s="1297">
        <v>0</v>
      </c>
      <c r="D37" s="1297">
        <v>0</v>
      </c>
      <c r="E37" s="1297">
        <v>0</v>
      </c>
    </row>
    <row r="38" spans="1:5" x14ac:dyDescent="0.2">
      <c r="A38" s="1298" t="s">
        <v>1233</v>
      </c>
      <c r="B38" s="1299" t="s">
        <v>1392</v>
      </c>
      <c r="C38" s="1300">
        <v>0</v>
      </c>
      <c r="D38" s="1300">
        <v>0</v>
      </c>
      <c r="E38" s="1300">
        <v>0</v>
      </c>
    </row>
    <row r="39" spans="1:5" x14ac:dyDescent="0.2">
      <c r="A39" s="1295" t="s">
        <v>1234</v>
      </c>
      <c r="B39" s="1296" t="s">
        <v>1393</v>
      </c>
      <c r="C39" s="1297">
        <v>0</v>
      </c>
      <c r="D39" s="1297">
        <v>0</v>
      </c>
      <c r="E39" s="1297">
        <v>0</v>
      </c>
    </row>
    <row r="40" spans="1:5" ht="38.25" x14ac:dyDescent="0.2">
      <c r="A40" s="1295" t="s">
        <v>1235</v>
      </c>
      <c r="B40" s="1296" t="s">
        <v>1394</v>
      </c>
      <c r="C40" s="1297">
        <v>0</v>
      </c>
      <c r="D40" s="1297">
        <v>0</v>
      </c>
      <c r="E40" s="1297">
        <v>0</v>
      </c>
    </row>
    <row r="41" spans="1:5" x14ac:dyDescent="0.2">
      <c r="A41" s="1295" t="s">
        <v>1236</v>
      </c>
      <c r="B41" s="1296" t="s">
        <v>1395</v>
      </c>
      <c r="C41" s="1297">
        <v>0</v>
      </c>
      <c r="D41" s="1297">
        <v>0</v>
      </c>
      <c r="E41" s="1297">
        <v>0</v>
      </c>
    </row>
    <row r="42" spans="1:5" x14ac:dyDescent="0.2">
      <c r="A42" s="1295" t="s">
        <v>1237</v>
      </c>
      <c r="B42" s="1296" t="s">
        <v>1396</v>
      </c>
      <c r="C42" s="1297">
        <v>0</v>
      </c>
      <c r="D42" s="1297">
        <v>0</v>
      </c>
      <c r="E42" s="1297">
        <v>0</v>
      </c>
    </row>
    <row r="43" spans="1:5" x14ac:dyDescent="0.2">
      <c r="A43" s="1295" t="s">
        <v>1238</v>
      </c>
      <c r="B43" s="1296" t="s">
        <v>1397</v>
      </c>
      <c r="C43" s="1297">
        <v>0</v>
      </c>
      <c r="D43" s="1297">
        <v>0</v>
      </c>
      <c r="E43" s="1297">
        <v>0</v>
      </c>
    </row>
    <row r="44" spans="1:5" ht="25.5" x14ac:dyDescent="0.2">
      <c r="A44" s="1295" t="s">
        <v>1239</v>
      </c>
      <c r="B44" s="1296" t="s">
        <v>1398</v>
      </c>
      <c r="C44" s="1297">
        <v>0</v>
      </c>
      <c r="D44" s="1297">
        <v>0</v>
      </c>
      <c r="E44" s="1297">
        <v>0</v>
      </c>
    </row>
    <row r="45" spans="1:5" x14ac:dyDescent="0.2">
      <c r="A45" s="1295" t="s">
        <v>1240</v>
      </c>
      <c r="B45" s="1296" t="s">
        <v>1399</v>
      </c>
      <c r="C45" s="1297">
        <v>0</v>
      </c>
      <c r="D45" s="1297">
        <v>0</v>
      </c>
      <c r="E45" s="1297">
        <v>0</v>
      </c>
    </row>
    <row r="46" spans="1:5" x14ac:dyDescent="0.2">
      <c r="A46" s="1298" t="s">
        <v>1241</v>
      </c>
      <c r="B46" s="1299" t="s">
        <v>1400</v>
      </c>
      <c r="C46" s="1300">
        <v>0</v>
      </c>
      <c r="D46" s="1300">
        <v>0</v>
      </c>
      <c r="E46" s="1300">
        <v>0</v>
      </c>
    </row>
    <row r="47" spans="1:5" ht="25.5" x14ac:dyDescent="0.2">
      <c r="A47" s="1298" t="s">
        <v>1242</v>
      </c>
      <c r="B47" s="1299" t="s">
        <v>1401</v>
      </c>
      <c r="C47" s="1300">
        <v>0</v>
      </c>
      <c r="D47" s="1300">
        <v>0</v>
      </c>
      <c r="E47" s="1300">
        <v>0</v>
      </c>
    </row>
    <row r="48" spans="1:5" ht="25.5" x14ac:dyDescent="0.2">
      <c r="A48" s="1295" t="s">
        <v>1243</v>
      </c>
      <c r="B48" s="1296" t="s">
        <v>1402</v>
      </c>
      <c r="C48" s="1297">
        <v>0</v>
      </c>
      <c r="D48" s="1297">
        <v>0</v>
      </c>
      <c r="E48" s="1297">
        <v>0</v>
      </c>
    </row>
    <row r="49" spans="1:5" ht="25.5" x14ac:dyDescent="0.2">
      <c r="A49" s="1295" t="s">
        <v>1244</v>
      </c>
      <c r="B49" s="1296" t="s">
        <v>1403</v>
      </c>
      <c r="C49" s="1297">
        <v>0</v>
      </c>
      <c r="D49" s="1297">
        <v>0</v>
      </c>
      <c r="E49" s="1297">
        <v>0</v>
      </c>
    </row>
    <row r="50" spans="1:5" ht="25.5" x14ac:dyDescent="0.2">
      <c r="A50" s="1295" t="s">
        <v>1245</v>
      </c>
      <c r="B50" s="1296" t="s">
        <v>1404</v>
      </c>
      <c r="C50" s="1297">
        <v>0</v>
      </c>
      <c r="D50" s="1297">
        <v>0</v>
      </c>
      <c r="E50" s="1297">
        <v>0</v>
      </c>
    </row>
    <row r="51" spans="1:5" ht="25.5" x14ac:dyDescent="0.2">
      <c r="A51" s="1295" t="s">
        <v>1246</v>
      </c>
      <c r="B51" s="1296" t="s">
        <v>1405</v>
      </c>
      <c r="C51" s="1297">
        <v>0</v>
      </c>
      <c r="D51" s="1297">
        <v>0</v>
      </c>
      <c r="E51" s="1297">
        <v>0</v>
      </c>
    </row>
    <row r="52" spans="1:5" x14ac:dyDescent="0.2">
      <c r="A52" s="1298" t="s">
        <v>1247</v>
      </c>
      <c r="B52" s="1299" t="s">
        <v>1406</v>
      </c>
      <c r="C52" s="1300">
        <v>0</v>
      </c>
      <c r="D52" s="1300">
        <v>0</v>
      </c>
      <c r="E52" s="1300">
        <v>0</v>
      </c>
    </row>
    <row r="53" spans="1:5" x14ac:dyDescent="0.2">
      <c r="A53" s="1295" t="s">
        <v>1248</v>
      </c>
      <c r="B53" s="1296" t="s">
        <v>1407</v>
      </c>
      <c r="C53" s="1297">
        <v>36000</v>
      </c>
      <c r="D53" s="1297">
        <f>E53-C53</f>
        <v>4700</v>
      </c>
      <c r="E53" s="1297">
        <v>40700</v>
      </c>
    </row>
    <row r="54" spans="1:5" x14ac:dyDescent="0.2">
      <c r="A54" s="1295" t="s">
        <v>1249</v>
      </c>
      <c r="B54" s="1296" t="s">
        <v>1408</v>
      </c>
      <c r="C54" s="1297">
        <v>0</v>
      </c>
      <c r="D54" s="1300">
        <f t="shared" ref="D54:D117" si="0">E54-C54</f>
        <v>0</v>
      </c>
      <c r="E54" s="1297">
        <v>0</v>
      </c>
    </row>
    <row r="55" spans="1:5" ht="25.5" x14ac:dyDescent="0.2">
      <c r="A55" s="1295" t="s">
        <v>1250</v>
      </c>
      <c r="B55" s="1296" t="s">
        <v>1409</v>
      </c>
      <c r="C55" s="1297">
        <v>0</v>
      </c>
      <c r="D55" s="1297">
        <f t="shared" si="0"/>
        <v>0</v>
      </c>
      <c r="E55" s="1297">
        <v>0</v>
      </c>
    </row>
    <row r="56" spans="1:5" ht="25.5" x14ac:dyDescent="0.2">
      <c r="A56" s="1298" t="s">
        <v>1251</v>
      </c>
      <c r="B56" s="1299" t="s">
        <v>1410</v>
      </c>
      <c r="C56" s="1300">
        <v>36000</v>
      </c>
      <c r="D56" s="1300">
        <f t="shared" si="0"/>
        <v>4700</v>
      </c>
      <c r="E56" s="1300">
        <v>40700</v>
      </c>
    </row>
    <row r="57" spans="1:5" x14ac:dyDescent="0.2">
      <c r="A57" s="1295" t="s">
        <v>1252</v>
      </c>
      <c r="B57" s="1296" t="s">
        <v>1411</v>
      </c>
      <c r="C57" s="1297">
        <v>451456</v>
      </c>
      <c r="D57" s="1297">
        <f t="shared" si="0"/>
        <v>-352337</v>
      </c>
      <c r="E57" s="1297">
        <v>99119</v>
      </c>
    </row>
    <row r="58" spans="1:5" x14ac:dyDescent="0.2">
      <c r="A58" s="1295" t="s">
        <v>1253</v>
      </c>
      <c r="B58" s="1296" t="s">
        <v>1412</v>
      </c>
      <c r="C58" s="1297">
        <v>0</v>
      </c>
      <c r="D58" s="1297">
        <f t="shared" si="0"/>
        <v>0</v>
      </c>
      <c r="E58" s="1297">
        <v>0</v>
      </c>
    </row>
    <row r="59" spans="1:5" x14ac:dyDescent="0.2">
      <c r="A59" s="1298" t="s">
        <v>1254</v>
      </c>
      <c r="B59" s="1299" t="s">
        <v>1413</v>
      </c>
      <c r="C59" s="1300">
        <v>451456</v>
      </c>
      <c r="D59" s="1300">
        <f t="shared" si="0"/>
        <v>-352337</v>
      </c>
      <c r="E59" s="1300">
        <v>99119</v>
      </c>
    </row>
    <row r="60" spans="1:5" x14ac:dyDescent="0.2">
      <c r="A60" s="1295" t="s">
        <v>1255</v>
      </c>
      <c r="B60" s="1296" t="s">
        <v>1414</v>
      </c>
      <c r="C60" s="1297">
        <v>0</v>
      </c>
      <c r="D60" s="1300">
        <f t="shared" si="0"/>
        <v>0</v>
      </c>
      <c r="E60" s="1297">
        <v>0</v>
      </c>
    </row>
    <row r="61" spans="1:5" x14ac:dyDescent="0.2">
      <c r="A61" s="1295" t="s">
        <v>1256</v>
      </c>
      <c r="B61" s="1296" t="s">
        <v>1415</v>
      </c>
      <c r="C61" s="1297">
        <v>0</v>
      </c>
      <c r="D61" s="1297">
        <f t="shared" si="0"/>
        <v>0</v>
      </c>
      <c r="E61" s="1297">
        <v>0</v>
      </c>
    </row>
    <row r="62" spans="1:5" x14ac:dyDescent="0.2">
      <c r="A62" s="1298" t="s">
        <v>1257</v>
      </c>
      <c r="B62" s="1299" t="s">
        <v>1416</v>
      </c>
      <c r="C62" s="1300">
        <v>0</v>
      </c>
      <c r="D62" s="1297">
        <f t="shared" si="0"/>
        <v>0</v>
      </c>
      <c r="E62" s="1300">
        <v>0</v>
      </c>
    </row>
    <row r="63" spans="1:5" x14ac:dyDescent="0.2">
      <c r="A63" s="1298" t="s">
        <v>1258</v>
      </c>
      <c r="B63" s="1299" t="s">
        <v>1417</v>
      </c>
      <c r="C63" s="1300">
        <v>487456</v>
      </c>
      <c r="D63" s="1300">
        <f t="shared" si="0"/>
        <v>-347637</v>
      </c>
      <c r="E63" s="1300">
        <v>139819</v>
      </c>
    </row>
    <row r="64" spans="1:5" ht="51" x14ac:dyDescent="0.2">
      <c r="A64" s="1295" t="s">
        <v>1259</v>
      </c>
      <c r="B64" s="1296" t="s">
        <v>1418</v>
      </c>
      <c r="C64" s="1297">
        <v>0</v>
      </c>
      <c r="D64" s="1297">
        <f t="shared" si="0"/>
        <v>0</v>
      </c>
      <c r="E64" s="1297">
        <v>0</v>
      </c>
    </row>
    <row r="65" spans="1:5" ht="51" x14ac:dyDescent="0.2">
      <c r="A65" s="1295" t="s">
        <v>1260</v>
      </c>
      <c r="B65" s="1296" t="s">
        <v>1419</v>
      </c>
      <c r="C65" s="1297">
        <v>0</v>
      </c>
      <c r="D65" s="1297">
        <f t="shared" si="0"/>
        <v>0</v>
      </c>
      <c r="E65" s="1297">
        <v>0</v>
      </c>
    </row>
    <row r="66" spans="1:5" ht="51" x14ac:dyDescent="0.2">
      <c r="A66" s="1295" t="s">
        <v>1261</v>
      </c>
      <c r="B66" s="1296" t="s">
        <v>1420</v>
      </c>
      <c r="C66" s="1297">
        <v>0</v>
      </c>
      <c r="D66" s="1297">
        <f t="shared" si="0"/>
        <v>0</v>
      </c>
      <c r="E66" s="1297">
        <v>0</v>
      </c>
    </row>
    <row r="67" spans="1:5" ht="51" x14ac:dyDescent="0.2">
      <c r="A67" s="1295" t="s">
        <v>1262</v>
      </c>
      <c r="B67" s="1296" t="s">
        <v>1421</v>
      </c>
      <c r="C67" s="1297">
        <v>0</v>
      </c>
      <c r="D67" s="1297">
        <f t="shared" si="0"/>
        <v>0</v>
      </c>
      <c r="E67" s="1297">
        <v>0</v>
      </c>
    </row>
    <row r="68" spans="1:5" ht="38.25" x14ac:dyDescent="0.2">
      <c r="A68" s="1295" t="s">
        <v>1263</v>
      </c>
      <c r="B68" s="1296" t="s">
        <v>1422</v>
      </c>
      <c r="C68" s="1297">
        <v>0</v>
      </c>
      <c r="D68" s="1297">
        <f t="shared" si="0"/>
        <v>0</v>
      </c>
      <c r="E68" s="1297">
        <v>0</v>
      </c>
    </row>
    <row r="69" spans="1:5" ht="25.5" x14ac:dyDescent="0.2">
      <c r="A69" s="1295" t="s">
        <v>1264</v>
      </c>
      <c r="B69" s="1296" t="s">
        <v>1423</v>
      </c>
      <c r="C69" s="1297">
        <v>0</v>
      </c>
      <c r="D69" s="1297">
        <f t="shared" si="0"/>
        <v>0</v>
      </c>
      <c r="E69" s="1297">
        <v>0</v>
      </c>
    </row>
    <row r="70" spans="1:5" ht="38.25" x14ac:dyDescent="0.2">
      <c r="A70" s="1295" t="s">
        <v>1265</v>
      </c>
      <c r="B70" s="1296" t="s">
        <v>1424</v>
      </c>
      <c r="C70" s="1297">
        <v>0</v>
      </c>
      <c r="D70" s="1297">
        <f t="shared" si="0"/>
        <v>0</v>
      </c>
      <c r="E70" s="1297">
        <v>0</v>
      </c>
    </row>
    <row r="71" spans="1:5" ht="38.25" x14ac:dyDescent="0.2">
      <c r="A71" s="1295" t="s">
        <v>1266</v>
      </c>
      <c r="B71" s="1296" t="s">
        <v>1425</v>
      </c>
      <c r="C71" s="1297">
        <v>0</v>
      </c>
      <c r="D71" s="1300">
        <f t="shared" si="0"/>
        <v>0</v>
      </c>
      <c r="E71" s="1297">
        <v>0</v>
      </c>
    </row>
    <row r="72" spans="1:5" ht="25.5" x14ac:dyDescent="0.2">
      <c r="A72" s="1295" t="s">
        <v>1267</v>
      </c>
      <c r="B72" s="1296" t="s">
        <v>1426</v>
      </c>
      <c r="C72" s="1297">
        <v>0</v>
      </c>
      <c r="D72" s="1297">
        <f t="shared" si="0"/>
        <v>0</v>
      </c>
      <c r="E72" s="1297">
        <v>0</v>
      </c>
    </row>
    <row r="73" spans="1:5" ht="38.25" x14ac:dyDescent="0.2">
      <c r="A73" s="1295" t="s">
        <v>1268</v>
      </c>
      <c r="B73" s="1296" t="s">
        <v>1427</v>
      </c>
      <c r="C73" s="1297">
        <v>0</v>
      </c>
      <c r="D73" s="1297">
        <f t="shared" si="0"/>
        <v>0</v>
      </c>
      <c r="E73" s="1297">
        <v>0</v>
      </c>
    </row>
    <row r="74" spans="1:5" ht="25.5" x14ac:dyDescent="0.2">
      <c r="A74" s="1295" t="s">
        <v>1269</v>
      </c>
      <c r="B74" s="1296" t="s">
        <v>1428</v>
      </c>
      <c r="C74" s="1297">
        <v>0</v>
      </c>
      <c r="D74" s="1297">
        <f t="shared" si="0"/>
        <v>0</v>
      </c>
      <c r="E74" s="1297">
        <v>0</v>
      </c>
    </row>
    <row r="75" spans="1:5" ht="38.25" x14ac:dyDescent="0.2">
      <c r="A75" s="1295" t="s">
        <v>1270</v>
      </c>
      <c r="B75" s="1296" t="s">
        <v>1429</v>
      </c>
      <c r="C75" s="1297">
        <v>2974</v>
      </c>
      <c r="D75" s="1297">
        <f t="shared" si="0"/>
        <v>11670</v>
      </c>
      <c r="E75" s="1297">
        <v>14644</v>
      </c>
    </row>
    <row r="76" spans="1:5" ht="51" x14ac:dyDescent="0.2">
      <c r="A76" s="1295" t="s">
        <v>1271</v>
      </c>
      <c r="B76" s="1296" t="s">
        <v>1430</v>
      </c>
      <c r="C76" s="1297">
        <v>0</v>
      </c>
      <c r="D76" s="1297">
        <f t="shared" si="0"/>
        <v>0</v>
      </c>
      <c r="E76" s="1297">
        <v>0</v>
      </c>
    </row>
    <row r="77" spans="1:5" ht="25.5" x14ac:dyDescent="0.2">
      <c r="A77" s="1295" t="s">
        <v>1272</v>
      </c>
      <c r="B77" s="1296" t="s">
        <v>1431</v>
      </c>
      <c r="C77" s="1297">
        <v>0</v>
      </c>
      <c r="D77" s="1300">
        <f t="shared" si="0"/>
        <v>0</v>
      </c>
      <c r="E77" s="1297">
        <v>0</v>
      </c>
    </row>
    <row r="78" spans="1:5" ht="25.5" x14ac:dyDescent="0.2">
      <c r="A78" s="1295" t="s">
        <v>1273</v>
      </c>
      <c r="B78" s="1296" t="s">
        <v>1432</v>
      </c>
      <c r="C78" s="1297">
        <v>2341</v>
      </c>
      <c r="D78" s="1297">
        <f t="shared" si="0"/>
        <v>9190</v>
      </c>
      <c r="E78" s="1297">
        <v>11531</v>
      </c>
    </row>
    <row r="79" spans="1:5" ht="38.25" x14ac:dyDescent="0.2">
      <c r="A79" s="1295" t="s">
        <v>1274</v>
      </c>
      <c r="B79" s="1296" t="s">
        <v>1433</v>
      </c>
      <c r="C79" s="1297">
        <v>633</v>
      </c>
      <c r="D79" s="1297">
        <f t="shared" si="0"/>
        <v>2480</v>
      </c>
      <c r="E79" s="1297">
        <v>3113</v>
      </c>
    </row>
    <row r="80" spans="1:5" ht="38.25" x14ac:dyDescent="0.2">
      <c r="A80" s="1295" t="s">
        <v>1275</v>
      </c>
      <c r="B80" s="1296" t="s">
        <v>1434</v>
      </c>
      <c r="C80" s="1297">
        <v>0</v>
      </c>
      <c r="D80" s="1297">
        <f t="shared" si="0"/>
        <v>0</v>
      </c>
      <c r="E80" s="1297">
        <v>0</v>
      </c>
    </row>
    <row r="81" spans="1:5" ht="38.25" x14ac:dyDescent="0.2">
      <c r="A81" s="1295" t="s">
        <v>1276</v>
      </c>
      <c r="B81" s="1296" t="s">
        <v>1435</v>
      </c>
      <c r="C81" s="1297">
        <v>0</v>
      </c>
      <c r="D81" s="1297">
        <f t="shared" si="0"/>
        <v>0</v>
      </c>
      <c r="E81" s="1297">
        <v>0</v>
      </c>
    </row>
    <row r="82" spans="1:5" ht="38.25" x14ac:dyDescent="0.2">
      <c r="A82" s="1295" t="s">
        <v>1277</v>
      </c>
      <c r="B82" s="1296" t="s">
        <v>1436</v>
      </c>
      <c r="C82" s="1297">
        <v>0</v>
      </c>
      <c r="D82" s="1297">
        <f t="shared" si="0"/>
        <v>0</v>
      </c>
      <c r="E82" s="1297">
        <v>0</v>
      </c>
    </row>
    <row r="83" spans="1:5" ht="25.5" x14ac:dyDescent="0.2">
      <c r="A83" s="1295" t="s">
        <v>1278</v>
      </c>
      <c r="B83" s="1296" t="s">
        <v>1437</v>
      </c>
      <c r="C83" s="1297">
        <v>0</v>
      </c>
      <c r="D83" s="1297">
        <f t="shared" si="0"/>
        <v>0</v>
      </c>
      <c r="E83" s="1297">
        <v>0</v>
      </c>
    </row>
    <row r="84" spans="1:5" ht="25.5" x14ac:dyDescent="0.2">
      <c r="A84" s="1295" t="s">
        <v>1279</v>
      </c>
      <c r="B84" s="1296" t="s">
        <v>1438</v>
      </c>
      <c r="C84" s="1297">
        <v>0</v>
      </c>
      <c r="D84" s="1300">
        <f t="shared" si="0"/>
        <v>0</v>
      </c>
      <c r="E84" s="1297">
        <v>0</v>
      </c>
    </row>
    <row r="85" spans="1:5" ht="38.25" x14ac:dyDescent="0.2">
      <c r="A85" s="1295" t="s">
        <v>1280</v>
      </c>
      <c r="B85" s="1296" t="s">
        <v>1439</v>
      </c>
      <c r="C85" s="1297">
        <v>0</v>
      </c>
      <c r="D85" s="1297">
        <f t="shared" si="0"/>
        <v>0</v>
      </c>
      <c r="E85" s="1297">
        <v>0</v>
      </c>
    </row>
    <row r="86" spans="1:5" ht="25.5" x14ac:dyDescent="0.2">
      <c r="A86" s="1295" t="s">
        <v>1281</v>
      </c>
      <c r="B86" s="1296" t="s">
        <v>1440</v>
      </c>
      <c r="C86" s="1297">
        <v>0</v>
      </c>
      <c r="D86" s="1297">
        <f t="shared" si="0"/>
        <v>0</v>
      </c>
      <c r="E86" s="1297">
        <v>0</v>
      </c>
    </row>
    <row r="87" spans="1:5" ht="25.5" x14ac:dyDescent="0.2">
      <c r="A87" s="1295" t="s">
        <v>1282</v>
      </c>
      <c r="B87" s="1296" t="s">
        <v>1441</v>
      </c>
      <c r="C87" s="1297">
        <v>0</v>
      </c>
      <c r="D87" s="1297">
        <f t="shared" si="0"/>
        <v>0</v>
      </c>
      <c r="E87" s="1297">
        <v>0</v>
      </c>
    </row>
    <row r="88" spans="1:5" ht="38.25" x14ac:dyDescent="0.2">
      <c r="A88" s="1295" t="s">
        <v>1283</v>
      </c>
      <c r="B88" s="1296" t="s">
        <v>1442</v>
      </c>
      <c r="C88" s="1297">
        <v>0</v>
      </c>
      <c r="D88" s="1297">
        <f t="shared" si="0"/>
        <v>0</v>
      </c>
      <c r="E88" s="1297">
        <v>0</v>
      </c>
    </row>
    <row r="89" spans="1:5" ht="25.5" x14ac:dyDescent="0.2">
      <c r="A89" s="1295" t="s">
        <v>1284</v>
      </c>
      <c r="B89" s="1296" t="s">
        <v>1443</v>
      </c>
      <c r="C89" s="1297">
        <v>0</v>
      </c>
      <c r="D89" s="1297">
        <f t="shared" si="0"/>
        <v>0</v>
      </c>
      <c r="E89" s="1297">
        <v>0</v>
      </c>
    </row>
    <row r="90" spans="1:5" ht="38.25" x14ac:dyDescent="0.2">
      <c r="A90" s="1295" t="s">
        <v>1285</v>
      </c>
      <c r="B90" s="1296" t="s">
        <v>1444</v>
      </c>
      <c r="C90" s="1297">
        <v>0</v>
      </c>
      <c r="D90" s="1297">
        <f t="shared" si="0"/>
        <v>0</v>
      </c>
      <c r="E90" s="1297">
        <v>0</v>
      </c>
    </row>
    <row r="91" spans="1:5" ht="38.25" x14ac:dyDescent="0.2">
      <c r="A91" s="1295" t="s">
        <v>1286</v>
      </c>
      <c r="B91" s="1296" t="s">
        <v>1445</v>
      </c>
      <c r="C91" s="1297">
        <v>0</v>
      </c>
      <c r="D91" s="1297">
        <f t="shared" si="0"/>
        <v>0</v>
      </c>
      <c r="E91" s="1297">
        <v>0</v>
      </c>
    </row>
    <row r="92" spans="1:5" ht="51" x14ac:dyDescent="0.2">
      <c r="A92" s="1295" t="s">
        <v>1287</v>
      </c>
      <c r="B92" s="1296" t="s">
        <v>1446</v>
      </c>
      <c r="C92" s="1297">
        <v>0</v>
      </c>
      <c r="D92" s="1300">
        <f t="shared" si="0"/>
        <v>0</v>
      </c>
      <c r="E92" s="1297">
        <v>0</v>
      </c>
    </row>
    <row r="93" spans="1:5" ht="63.75" x14ac:dyDescent="0.2">
      <c r="A93" s="1295" t="s">
        <v>1288</v>
      </c>
      <c r="B93" s="1296" t="s">
        <v>1447</v>
      </c>
      <c r="C93" s="1297">
        <v>0</v>
      </c>
      <c r="D93" s="1300">
        <f t="shared" si="0"/>
        <v>0</v>
      </c>
      <c r="E93" s="1297">
        <v>0</v>
      </c>
    </row>
    <row r="94" spans="1:5" ht="51" x14ac:dyDescent="0.2">
      <c r="A94" s="1295" t="s">
        <v>1289</v>
      </c>
      <c r="B94" s="1296" t="s">
        <v>1448</v>
      </c>
      <c r="C94" s="1297">
        <v>0</v>
      </c>
      <c r="D94" s="1297">
        <f t="shared" si="0"/>
        <v>0</v>
      </c>
      <c r="E94" s="1297">
        <v>0</v>
      </c>
    </row>
    <row r="95" spans="1:5" ht="38.25" x14ac:dyDescent="0.2">
      <c r="A95" s="1295" t="s">
        <v>1290</v>
      </c>
      <c r="B95" s="1296" t="s">
        <v>1449</v>
      </c>
      <c r="C95" s="1297">
        <v>0</v>
      </c>
      <c r="D95" s="1297">
        <f t="shared" si="0"/>
        <v>0</v>
      </c>
      <c r="E95" s="1297">
        <v>0</v>
      </c>
    </row>
    <row r="96" spans="1:5" ht="51" x14ac:dyDescent="0.2">
      <c r="A96" s="1295" t="s">
        <v>1291</v>
      </c>
      <c r="B96" s="1296" t="s">
        <v>1450</v>
      </c>
      <c r="C96" s="1297">
        <v>0</v>
      </c>
      <c r="D96" s="1297">
        <f t="shared" si="0"/>
        <v>0</v>
      </c>
      <c r="E96" s="1297">
        <v>0</v>
      </c>
    </row>
    <row r="97" spans="1:5" ht="63.75" x14ac:dyDescent="0.2">
      <c r="A97" s="1295" t="s">
        <v>1292</v>
      </c>
      <c r="B97" s="1296" t="s">
        <v>1451</v>
      </c>
      <c r="C97" s="1297">
        <v>0</v>
      </c>
      <c r="D97" s="1297">
        <f t="shared" si="0"/>
        <v>0</v>
      </c>
      <c r="E97" s="1297">
        <v>0</v>
      </c>
    </row>
    <row r="98" spans="1:5" ht="51" x14ac:dyDescent="0.2">
      <c r="A98" s="1295" t="s">
        <v>1293</v>
      </c>
      <c r="B98" s="1296" t="s">
        <v>1452</v>
      </c>
      <c r="C98" s="1297">
        <v>0</v>
      </c>
      <c r="D98" s="1300">
        <f t="shared" si="0"/>
        <v>0</v>
      </c>
      <c r="E98" s="1297">
        <v>0</v>
      </c>
    </row>
    <row r="99" spans="1:5" ht="38.25" x14ac:dyDescent="0.2">
      <c r="A99" s="1295" t="s">
        <v>1294</v>
      </c>
      <c r="B99" s="1296" t="s">
        <v>1453</v>
      </c>
      <c r="C99" s="1297">
        <v>0</v>
      </c>
      <c r="D99" s="1297">
        <f t="shared" si="0"/>
        <v>0</v>
      </c>
      <c r="E99" s="1297">
        <v>0</v>
      </c>
    </row>
    <row r="100" spans="1:5" ht="38.25" x14ac:dyDescent="0.2">
      <c r="A100" s="1295" t="s">
        <v>1295</v>
      </c>
      <c r="B100" s="1296" t="s">
        <v>1454</v>
      </c>
      <c r="C100" s="1297">
        <v>0</v>
      </c>
      <c r="D100" s="1297">
        <f t="shared" si="0"/>
        <v>0</v>
      </c>
      <c r="E100" s="1297">
        <v>0</v>
      </c>
    </row>
    <row r="101" spans="1:5" ht="38.25" x14ac:dyDescent="0.2">
      <c r="A101" s="1295" t="s">
        <v>1296</v>
      </c>
      <c r="B101" s="1296" t="s">
        <v>1455</v>
      </c>
      <c r="C101" s="1297">
        <v>0</v>
      </c>
      <c r="D101" s="1297">
        <f t="shared" si="0"/>
        <v>0</v>
      </c>
      <c r="E101" s="1297">
        <v>0</v>
      </c>
    </row>
    <row r="102" spans="1:5" ht="38.25" x14ac:dyDescent="0.2">
      <c r="A102" s="1295" t="s">
        <v>1297</v>
      </c>
      <c r="B102" s="1296" t="s">
        <v>1456</v>
      </c>
      <c r="C102" s="1297">
        <v>0</v>
      </c>
      <c r="D102" s="1297">
        <f t="shared" si="0"/>
        <v>0</v>
      </c>
      <c r="E102" s="1297">
        <v>0</v>
      </c>
    </row>
    <row r="103" spans="1:5" ht="38.25" x14ac:dyDescent="0.2">
      <c r="A103" s="1295" t="s">
        <v>1298</v>
      </c>
      <c r="B103" s="1296" t="s">
        <v>1457</v>
      </c>
      <c r="C103" s="1297">
        <v>0</v>
      </c>
      <c r="D103" s="1297">
        <f t="shared" si="0"/>
        <v>0</v>
      </c>
      <c r="E103" s="1297">
        <v>0</v>
      </c>
    </row>
    <row r="104" spans="1:5" ht="38.25" x14ac:dyDescent="0.2">
      <c r="A104" s="1295" t="s">
        <v>1299</v>
      </c>
      <c r="B104" s="1296" t="s">
        <v>1458</v>
      </c>
      <c r="C104" s="1297">
        <v>0</v>
      </c>
      <c r="D104" s="1297">
        <f t="shared" si="0"/>
        <v>0</v>
      </c>
      <c r="E104" s="1297">
        <v>0</v>
      </c>
    </row>
    <row r="105" spans="1:5" ht="38.25" x14ac:dyDescent="0.2">
      <c r="A105" s="1295" t="s">
        <v>1300</v>
      </c>
      <c r="B105" s="1296" t="s">
        <v>1459</v>
      </c>
      <c r="C105" s="1297">
        <v>0</v>
      </c>
      <c r="D105" s="1297">
        <f t="shared" si="0"/>
        <v>0</v>
      </c>
      <c r="E105" s="1297">
        <v>0</v>
      </c>
    </row>
    <row r="106" spans="1:5" ht="38.25" x14ac:dyDescent="0.2">
      <c r="A106" s="1295" t="s">
        <v>1301</v>
      </c>
      <c r="B106" s="1296" t="s">
        <v>1460</v>
      </c>
      <c r="C106" s="1297">
        <v>0</v>
      </c>
      <c r="D106" s="1297">
        <f t="shared" si="0"/>
        <v>0</v>
      </c>
      <c r="E106" s="1297">
        <v>0</v>
      </c>
    </row>
    <row r="107" spans="1:5" ht="25.5" x14ac:dyDescent="0.2">
      <c r="A107" s="1298" t="s">
        <v>1302</v>
      </c>
      <c r="B107" s="1299" t="s">
        <v>1461</v>
      </c>
      <c r="C107" s="1300">
        <v>2974</v>
      </c>
      <c r="D107" s="1300">
        <f t="shared" si="0"/>
        <v>11670</v>
      </c>
      <c r="E107" s="1300">
        <v>14644</v>
      </c>
    </row>
    <row r="108" spans="1:5" ht="51" x14ac:dyDescent="0.2">
      <c r="A108" s="1295" t="s">
        <v>1303</v>
      </c>
      <c r="B108" s="1296" t="s">
        <v>1462</v>
      </c>
      <c r="C108" s="1297">
        <v>0</v>
      </c>
      <c r="D108" s="1297">
        <f t="shared" si="0"/>
        <v>0</v>
      </c>
      <c r="E108" s="1297">
        <v>0</v>
      </c>
    </row>
    <row r="109" spans="1:5" ht="51" x14ac:dyDescent="0.2">
      <c r="A109" s="1295" t="s">
        <v>1304</v>
      </c>
      <c r="B109" s="1296" t="s">
        <v>1463</v>
      </c>
      <c r="C109" s="1297">
        <v>0</v>
      </c>
      <c r="D109" s="1297">
        <f t="shared" si="0"/>
        <v>0</v>
      </c>
      <c r="E109" s="1297">
        <v>0</v>
      </c>
    </row>
    <row r="110" spans="1:5" ht="51" x14ac:dyDescent="0.2">
      <c r="A110" s="1295" t="s">
        <v>1305</v>
      </c>
      <c r="B110" s="1296" t="s">
        <v>1464</v>
      </c>
      <c r="C110" s="1297">
        <v>0</v>
      </c>
      <c r="D110" s="1297">
        <f t="shared" si="0"/>
        <v>0</v>
      </c>
      <c r="E110" s="1297">
        <v>0</v>
      </c>
    </row>
    <row r="111" spans="1:5" ht="51" x14ac:dyDescent="0.2">
      <c r="A111" s="1295" t="s">
        <v>1306</v>
      </c>
      <c r="B111" s="1296" t="s">
        <v>1465</v>
      </c>
      <c r="C111" s="1297">
        <v>0</v>
      </c>
      <c r="D111" s="1297">
        <f t="shared" si="0"/>
        <v>0</v>
      </c>
      <c r="E111" s="1297">
        <v>0</v>
      </c>
    </row>
    <row r="112" spans="1:5" ht="38.25" x14ac:dyDescent="0.2">
      <c r="A112" s="1295" t="s">
        <v>1307</v>
      </c>
      <c r="B112" s="1296" t="s">
        <v>1466</v>
      </c>
      <c r="C112" s="1297">
        <v>0</v>
      </c>
      <c r="D112" s="1297">
        <f t="shared" si="0"/>
        <v>0</v>
      </c>
      <c r="E112" s="1297">
        <v>0</v>
      </c>
    </row>
    <row r="113" spans="1:5" ht="25.5" x14ac:dyDescent="0.2">
      <c r="A113" s="1295" t="s">
        <v>1308</v>
      </c>
      <c r="B113" s="1296" t="s">
        <v>1467</v>
      </c>
      <c r="C113" s="1297">
        <v>0</v>
      </c>
      <c r="D113" s="1297">
        <f t="shared" si="0"/>
        <v>0</v>
      </c>
      <c r="E113" s="1297">
        <v>0</v>
      </c>
    </row>
    <row r="114" spans="1:5" ht="38.25" x14ac:dyDescent="0.2">
      <c r="A114" s="1295" t="s">
        <v>1309</v>
      </c>
      <c r="B114" s="1296" t="s">
        <v>1468</v>
      </c>
      <c r="C114" s="1297">
        <v>0</v>
      </c>
      <c r="D114" s="1297">
        <f t="shared" si="0"/>
        <v>0</v>
      </c>
      <c r="E114" s="1297">
        <v>0</v>
      </c>
    </row>
    <row r="115" spans="1:5" ht="38.25" x14ac:dyDescent="0.2">
      <c r="A115" s="1295" t="s">
        <v>1310</v>
      </c>
      <c r="B115" s="1296" t="s">
        <v>1469</v>
      </c>
      <c r="C115" s="1297">
        <v>0</v>
      </c>
      <c r="D115" s="1297">
        <f t="shared" si="0"/>
        <v>0</v>
      </c>
      <c r="E115" s="1297">
        <v>0</v>
      </c>
    </row>
    <row r="116" spans="1:5" ht="25.5" x14ac:dyDescent="0.2">
      <c r="A116" s="1295" t="s">
        <v>1311</v>
      </c>
      <c r="B116" s="1296" t="s">
        <v>1470</v>
      </c>
      <c r="C116" s="1297">
        <v>0</v>
      </c>
      <c r="D116" s="1297">
        <f t="shared" si="0"/>
        <v>0</v>
      </c>
      <c r="E116" s="1297">
        <v>0</v>
      </c>
    </row>
    <row r="117" spans="1:5" ht="38.25" x14ac:dyDescent="0.2">
      <c r="A117" s="1295" t="s">
        <v>1312</v>
      </c>
      <c r="B117" s="1296" t="s">
        <v>1471</v>
      </c>
      <c r="C117" s="1297">
        <v>0</v>
      </c>
      <c r="D117" s="1297">
        <f t="shared" si="0"/>
        <v>0</v>
      </c>
      <c r="E117" s="1297">
        <v>0</v>
      </c>
    </row>
    <row r="118" spans="1:5" ht="38.25" x14ac:dyDescent="0.2">
      <c r="A118" s="1295" t="s">
        <v>1313</v>
      </c>
      <c r="B118" s="1296" t="s">
        <v>1472</v>
      </c>
      <c r="C118" s="1297">
        <v>0</v>
      </c>
      <c r="D118" s="1297">
        <f t="shared" ref="D118:D181" si="1">E118-C118</f>
        <v>0</v>
      </c>
      <c r="E118" s="1297">
        <v>0</v>
      </c>
    </row>
    <row r="119" spans="1:5" ht="38.25" x14ac:dyDescent="0.2">
      <c r="A119" s="1295" t="s">
        <v>1314</v>
      </c>
      <c r="B119" s="1296" t="s">
        <v>1473</v>
      </c>
      <c r="C119" s="1297">
        <v>0</v>
      </c>
      <c r="D119" s="1297">
        <f t="shared" si="1"/>
        <v>0</v>
      </c>
      <c r="E119" s="1297">
        <v>0</v>
      </c>
    </row>
    <row r="120" spans="1:5" ht="51" x14ac:dyDescent="0.2">
      <c r="A120" s="1295" t="s">
        <v>1315</v>
      </c>
      <c r="B120" s="1296" t="s">
        <v>1474</v>
      </c>
      <c r="C120" s="1297">
        <v>0</v>
      </c>
      <c r="D120" s="1297">
        <f t="shared" si="1"/>
        <v>0</v>
      </c>
      <c r="E120" s="1297">
        <v>0</v>
      </c>
    </row>
    <row r="121" spans="1:5" ht="25.5" x14ac:dyDescent="0.2">
      <c r="A121" s="1295" t="s">
        <v>1316</v>
      </c>
      <c r="B121" s="1296" t="s">
        <v>1475</v>
      </c>
      <c r="C121" s="1297">
        <v>0</v>
      </c>
      <c r="D121" s="1297">
        <f t="shared" si="1"/>
        <v>0</v>
      </c>
      <c r="E121" s="1297">
        <v>0</v>
      </c>
    </row>
    <row r="122" spans="1:5" ht="25.5" x14ac:dyDescent="0.2">
      <c r="A122" s="1295" t="s">
        <v>1317</v>
      </c>
      <c r="B122" s="1296" t="s">
        <v>1476</v>
      </c>
      <c r="C122" s="1297">
        <v>0</v>
      </c>
      <c r="D122" s="1297">
        <f t="shared" si="1"/>
        <v>0</v>
      </c>
      <c r="E122" s="1297">
        <v>0</v>
      </c>
    </row>
    <row r="123" spans="1:5" ht="38.25" x14ac:dyDescent="0.2">
      <c r="A123" s="1295" t="s">
        <v>1318</v>
      </c>
      <c r="B123" s="1296" t="s">
        <v>1477</v>
      </c>
      <c r="C123" s="1297">
        <v>0</v>
      </c>
      <c r="D123" s="1297">
        <f t="shared" si="1"/>
        <v>0</v>
      </c>
      <c r="E123" s="1297">
        <v>0</v>
      </c>
    </row>
    <row r="124" spans="1:5" ht="38.25" x14ac:dyDescent="0.2">
      <c r="A124" s="1295" t="s">
        <v>1319</v>
      </c>
      <c r="B124" s="1296" t="s">
        <v>1478</v>
      </c>
      <c r="C124" s="1297">
        <v>0</v>
      </c>
      <c r="D124" s="1297">
        <f t="shared" si="1"/>
        <v>0</v>
      </c>
      <c r="E124" s="1297">
        <v>0</v>
      </c>
    </row>
    <row r="125" spans="1:5" ht="38.25" x14ac:dyDescent="0.2">
      <c r="A125" s="1295" t="s">
        <v>1320</v>
      </c>
      <c r="B125" s="1296" t="s">
        <v>1479</v>
      </c>
      <c r="C125" s="1297">
        <v>0</v>
      </c>
      <c r="D125" s="1297">
        <f t="shared" si="1"/>
        <v>0</v>
      </c>
      <c r="E125" s="1297">
        <v>0</v>
      </c>
    </row>
    <row r="126" spans="1:5" ht="38.25" x14ac:dyDescent="0.2">
      <c r="A126" s="1295" t="s">
        <v>1321</v>
      </c>
      <c r="B126" s="1296" t="s">
        <v>1480</v>
      </c>
      <c r="C126" s="1297">
        <v>0</v>
      </c>
      <c r="D126" s="1297">
        <f t="shared" si="1"/>
        <v>0</v>
      </c>
      <c r="E126" s="1297">
        <v>0</v>
      </c>
    </row>
    <row r="127" spans="1:5" ht="38.25" x14ac:dyDescent="0.2">
      <c r="A127" s="1295" t="s">
        <v>1322</v>
      </c>
      <c r="B127" s="1296" t="s">
        <v>1481</v>
      </c>
      <c r="C127" s="1297">
        <v>0</v>
      </c>
      <c r="D127" s="1297">
        <f t="shared" si="1"/>
        <v>0</v>
      </c>
      <c r="E127" s="1297">
        <v>0</v>
      </c>
    </row>
    <row r="128" spans="1:5" ht="38.25" x14ac:dyDescent="0.2">
      <c r="A128" s="1295" t="s">
        <v>1323</v>
      </c>
      <c r="B128" s="1296" t="s">
        <v>1482</v>
      </c>
      <c r="C128" s="1297">
        <v>0</v>
      </c>
      <c r="D128" s="1297">
        <f t="shared" si="1"/>
        <v>0</v>
      </c>
      <c r="E128" s="1297">
        <v>0</v>
      </c>
    </row>
    <row r="129" spans="1:5" ht="38.25" x14ac:dyDescent="0.2">
      <c r="A129" s="1295" t="s">
        <v>1324</v>
      </c>
      <c r="B129" s="1296" t="s">
        <v>1483</v>
      </c>
      <c r="C129" s="1297">
        <v>0</v>
      </c>
      <c r="D129" s="1297">
        <f t="shared" si="1"/>
        <v>0</v>
      </c>
      <c r="E129" s="1297">
        <v>0</v>
      </c>
    </row>
    <row r="130" spans="1:5" ht="38.25" x14ac:dyDescent="0.2">
      <c r="A130" s="1295" t="s">
        <v>1325</v>
      </c>
      <c r="B130" s="1296" t="s">
        <v>1484</v>
      </c>
      <c r="C130" s="1297">
        <v>0</v>
      </c>
      <c r="D130" s="1297">
        <f t="shared" si="1"/>
        <v>0</v>
      </c>
      <c r="E130" s="1297">
        <v>0</v>
      </c>
    </row>
    <row r="131" spans="1:5" ht="38.25" x14ac:dyDescent="0.2">
      <c r="A131" s="1295" t="s">
        <v>1326</v>
      </c>
      <c r="B131" s="1296" t="s">
        <v>1485</v>
      </c>
      <c r="C131" s="1297">
        <v>0</v>
      </c>
      <c r="D131" s="1297">
        <f t="shared" si="1"/>
        <v>0</v>
      </c>
      <c r="E131" s="1297">
        <v>0</v>
      </c>
    </row>
    <row r="132" spans="1:5" ht="38.25" x14ac:dyDescent="0.2">
      <c r="A132" s="1295" t="s">
        <v>1327</v>
      </c>
      <c r="B132" s="1296" t="s">
        <v>1486</v>
      </c>
      <c r="C132" s="1297">
        <v>0</v>
      </c>
      <c r="D132" s="1297">
        <f t="shared" si="1"/>
        <v>0</v>
      </c>
      <c r="E132" s="1297">
        <v>0</v>
      </c>
    </row>
    <row r="133" spans="1:5" ht="38.25" x14ac:dyDescent="0.2">
      <c r="A133" s="1295" t="s">
        <v>1328</v>
      </c>
      <c r="B133" s="1296" t="s">
        <v>1487</v>
      </c>
      <c r="C133" s="1297">
        <v>0</v>
      </c>
      <c r="D133" s="1297">
        <f t="shared" si="1"/>
        <v>0</v>
      </c>
      <c r="E133" s="1297">
        <v>0</v>
      </c>
    </row>
    <row r="134" spans="1:5" ht="38.25" x14ac:dyDescent="0.2">
      <c r="A134" s="1295" t="s">
        <v>1329</v>
      </c>
      <c r="B134" s="1296" t="s">
        <v>1488</v>
      </c>
      <c r="C134" s="1297">
        <v>0</v>
      </c>
      <c r="D134" s="1297">
        <f t="shared" si="1"/>
        <v>0</v>
      </c>
      <c r="E134" s="1297">
        <v>0</v>
      </c>
    </row>
    <row r="135" spans="1:5" ht="38.25" x14ac:dyDescent="0.2">
      <c r="A135" s="1295" t="s">
        <v>1330</v>
      </c>
      <c r="B135" s="1296" t="s">
        <v>1489</v>
      </c>
      <c r="C135" s="1297">
        <v>0</v>
      </c>
      <c r="D135" s="1297">
        <f t="shared" si="1"/>
        <v>0</v>
      </c>
      <c r="E135" s="1297">
        <v>0</v>
      </c>
    </row>
    <row r="136" spans="1:5" ht="51" x14ac:dyDescent="0.2">
      <c r="A136" s="1295" t="s">
        <v>1331</v>
      </c>
      <c r="B136" s="1296" t="s">
        <v>1490</v>
      </c>
      <c r="C136" s="1297">
        <v>0</v>
      </c>
      <c r="D136" s="1297">
        <f t="shared" si="1"/>
        <v>0</v>
      </c>
      <c r="E136" s="1297">
        <v>0</v>
      </c>
    </row>
    <row r="137" spans="1:5" ht="63.75" x14ac:dyDescent="0.2">
      <c r="A137" s="1295" t="s">
        <v>1332</v>
      </c>
      <c r="B137" s="1296" t="s">
        <v>1491</v>
      </c>
      <c r="C137" s="1297">
        <v>0</v>
      </c>
      <c r="D137" s="1297">
        <f t="shared" si="1"/>
        <v>0</v>
      </c>
      <c r="E137" s="1297">
        <v>0</v>
      </c>
    </row>
    <row r="138" spans="1:5" ht="51" x14ac:dyDescent="0.2">
      <c r="A138" s="1295" t="s">
        <v>1333</v>
      </c>
      <c r="B138" s="1296" t="s">
        <v>1492</v>
      </c>
      <c r="C138" s="1297">
        <v>0</v>
      </c>
      <c r="D138" s="1297">
        <f t="shared" si="1"/>
        <v>0</v>
      </c>
      <c r="E138" s="1297">
        <v>0</v>
      </c>
    </row>
    <row r="139" spans="1:5" ht="38.25" x14ac:dyDescent="0.2">
      <c r="A139" s="1295" t="s">
        <v>1334</v>
      </c>
      <c r="B139" s="1296" t="s">
        <v>1493</v>
      </c>
      <c r="C139" s="1297">
        <v>0</v>
      </c>
      <c r="D139" s="1297">
        <f t="shared" si="1"/>
        <v>0</v>
      </c>
      <c r="E139" s="1297">
        <v>0</v>
      </c>
    </row>
    <row r="140" spans="1:5" ht="51" x14ac:dyDescent="0.2">
      <c r="A140" s="1295" t="s">
        <v>1335</v>
      </c>
      <c r="B140" s="1296" t="s">
        <v>1494</v>
      </c>
      <c r="C140" s="1297">
        <v>0</v>
      </c>
      <c r="D140" s="1297">
        <f t="shared" si="1"/>
        <v>0</v>
      </c>
      <c r="E140" s="1297">
        <v>0</v>
      </c>
    </row>
    <row r="141" spans="1:5" ht="63.75" x14ac:dyDescent="0.2">
      <c r="A141" s="1295" t="s">
        <v>1336</v>
      </c>
      <c r="B141" s="1296" t="s">
        <v>1495</v>
      </c>
      <c r="C141" s="1297">
        <v>0</v>
      </c>
      <c r="D141" s="1297">
        <f t="shared" si="1"/>
        <v>0</v>
      </c>
      <c r="E141" s="1297">
        <v>0</v>
      </c>
    </row>
    <row r="142" spans="1:5" ht="51" x14ac:dyDescent="0.2">
      <c r="A142" s="1295" t="s">
        <v>1337</v>
      </c>
      <c r="B142" s="1296" t="s">
        <v>1496</v>
      </c>
      <c r="C142" s="1297">
        <v>0</v>
      </c>
      <c r="D142" s="1297">
        <f t="shared" si="1"/>
        <v>0</v>
      </c>
      <c r="E142" s="1297">
        <v>0</v>
      </c>
    </row>
    <row r="143" spans="1:5" ht="38.25" x14ac:dyDescent="0.2">
      <c r="A143" s="1295" t="s">
        <v>1338</v>
      </c>
      <c r="B143" s="1296" t="s">
        <v>1497</v>
      </c>
      <c r="C143" s="1297">
        <v>0</v>
      </c>
      <c r="D143" s="1297">
        <f t="shared" si="1"/>
        <v>0</v>
      </c>
      <c r="E143" s="1297">
        <v>0</v>
      </c>
    </row>
    <row r="144" spans="1:5" ht="38.25" x14ac:dyDescent="0.2">
      <c r="A144" s="1295" t="s">
        <v>1339</v>
      </c>
      <c r="B144" s="1296" t="s">
        <v>1498</v>
      </c>
      <c r="C144" s="1297">
        <v>0</v>
      </c>
      <c r="D144" s="1297">
        <f t="shared" si="1"/>
        <v>0</v>
      </c>
      <c r="E144" s="1297">
        <v>0</v>
      </c>
    </row>
    <row r="145" spans="1:5" ht="38.25" x14ac:dyDescent="0.2">
      <c r="A145" s="1295" t="s">
        <v>1340</v>
      </c>
      <c r="B145" s="1296" t="s">
        <v>1499</v>
      </c>
      <c r="C145" s="1297">
        <v>0</v>
      </c>
      <c r="D145" s="1297">
        <f t="shared" si="1"/>
        <v>0</v>
      </c>
      <c r="E145" s="1297">
        <v>0</v>
      </c>
    </row>
    <row r="146" spans="1:5" ht="38.25" x14ac:dyDescent="0.2">
      <c r="A146" s="1295" t="s">
        <v>1341</v>
      </c>
      <c r="B146" s="1296" t="s">
        <v>1500</v>
      </c>
      <c r="C146" s="1297">
        <v>0</v>
      </c>
      <c r="D146" s="1297">
        <f t="shared" si="1"/>
        <v>0</v>
      </c>
      <c r="E146" s="1297">
        <v>0</v>
      </c>
    </row>
    <row r="147" spans="1:5" ht="38.25" x14ac:dyDescent="0.2">
      <c r="A147" s="1295" t="s">
        <v>1342</v>
      </c>
      <c r="B147" s="1296" t="s">
        <v>1501</v>
      </c>
      <c r="C147" s="1297">
        <v>0</v>
      </c>
      <c r="D147" s="1297">
        <f t="shared" si="1"/>
        <v>0</v>
      </c>
      <c r="E147" s="1297">
        <v>0</v>
      </c>
    </row>
    <row r="148" spans="1:5" ht="25.5" x14ac:dyDescent="0.2">
      <c r="A148" s="1298" t="s">
        <v>1343</v>
      </c>
      <c r="B148" s="1299" t="s">
        <v>1502</v>
      </c>
      <c r="C148" s="1300">
        <v>0</v>
      </c>
      <c r="D148" s="1297">
        <f t="shared" si="1"/>
        <v>0</v>
      </c>
      <c r="E148" s="1300">
        <v>0</v>
      </c>
    </row>
    <row r="149" spans="1:5" x14ac:dyDescent="0.2">
      <c r="A149" s="1295" t="s">
        <v>1344</v>
      </c>
      <c r="B149" s="1296" t="s">
        <v>1503</v>
      </c>
      <c r="C149" s="1297">
        <v>17215</v>
      </c>
      <c r="D149" s="1297">
        <f t="shared" si="1"/>
        <v>-13975</v>
      </c>
      <c r="E149" s="1297">
        <v>3240</v>
      </c>
    </row>
    <row r="150" spans="1:5" ht="25.5" x14ac:dyDescent="0.2">
      <c r="A150" s="1295" t="s">
        <v>1345</v>
      </c>
      <c r="B150" s="1296" t="s">
        <v>1504</v>
      </c>
      <c r="C150" s="1297">
        <v>0</v>
      </c>
      <c r="D150" s="1297">
        <f t="shared" si="1"/>
        <v>0</v>
      </c>
      <c r="E150" s="1297">
        <v>0</v>
      </c>
    </row>
    <row r="151" spans="1:5" ht="25.5" x14ac:dyDescent="0.2">
      <c r="A151" s="1295" t="s">
        <v>1346</v>
      </c>
      <c r="B151" s="1296" t="s">
        <v>1505</v>
      </c>
      <c r="C151" s="1297">
        <v>0</v>
      </c>
      <c r="D151" s="1297">
        <f t="shared" si="1"/>
        <v>0</v>
      </c>
      <c r="E151" s="1297">
        <v>0</v>
      </c>
    </row>
    <row r="152" spans="1:5" x14ac:dyDescent="0.2">
      <c r="A152" s="1295" t="s">
        <v>1347</v>
      </c>
      <c r="B152" s="1296" t="s">
        <v>1506</v>
      </c>
      <c r="C152" s="1297">
        <v>0</v>
      </c>
      <c r="D152" s="1297">
        <f t="shared" si="1"/>
        <v>0</v>
      </c>
      <c r="E152" s="1297">
        <v>0</v>
      </c>
    </row>
    <row r="153" spans="1:5" ht="25.5" x14ac:dyDescent="0.2">
      <c r="A153" s="1295" t="s">
        <v>1348</v>
      </c>
      <c r="B153" s="1296" t="s">
        <v>1507</v>
      </c>
      <c r="C153" s="1297">
        <v>0</v>
      </c>
      <c r="D153" s="1297">
        <f t="shared" si="1"/>
        <v>0</v>
      </c>
      <c r="E153" s="1297">
        <v>0</v>
      </c>
    </row>
    <row r="154" spans="1:5" ht="25.5" x14ac:dyDescent="0.2">
      <c r="A154" s="1295" t="s">
        <v>1349</v>
      </c>
      <c r="B154" s="1296" t="s">
        <v>1508</v>
      </c>
      <c r="C154" s="1297">
        <v>17215</v>
      </c>
      <c r="D154" s="1297">
        <f t="shared" si="1"/>
        <v>-13975</v>
      </c>
      <c r="E154" s="1297">
        <v>3240</v>
      </c>
    </row>
    <row r="155" spans="1:5" ht="25.5" x14ac:dyDescent="0.2">
      <c r="A155" s="1295" t="s">
        <v>1350</v>
      </c>
      <c r="B155" s="1296" t="s">
        <v>1509</v>
      </c>
      <c r="C155" s="1297">
        <v>0</v>
      </c>
      <c r="D155" s="1297">
        <f t="shared" si="1"/>
        <v>0</v>
      </c>
      <c r="E155" s="1297">
        <v>0</v>
      </c>
    </row>
    <row r="156" spans="1:5" ht="25.5" x14ac:dyDescent="0.2">
      <c r="A156" s="1295" t="s">
        <v>1351</v>
      </c>
      <c r="B156" s="1296" t="s">
        <v>1510</v>
      </c>
      <c r="C156" s="1297">
        <v>0</v>
      </c>
      <c r="D156" s="1297">
        <f t="shared" si="1"/>
        <v>0</v>
      </c>
      <c r="E156" s="1297">
        <v>0</v>
      </c>
    </row>
    <row r="157" spans="1:5" ht="25.5" x14ac:dyDescent="0.2">
      <c r="A157" s="1295" t="s">
        <v>1352</v>
      </c>
      <c r="B157" s="1296" t="s">
        <v>1511</v>
      </c>
      <c r="C157" s="1297">
        <v>0</v>
      </c>
      <c r="D157" s="1297">
        <f t="shared" si="1"/>
        <v>0</v>
      </c>
      <c r="E157" s="1297">
        <v>0</v>
      </c>
    </row>
    <row r="158" spans="1:5" x14ac:dyDescent="0.2">
      <c r="A158" s="1295" t="s">
        <v>1353</v>
      </c>
      <c r="B158" s="1296" t="s">
        <v>1512</v>
      </c>
      <c r="C158" s="1297">
        <v>0</v>
      </c>
      <c r="D158" s="1297">
        <f t="shared" si="1"/>
        <v>0</v>
      </c>
      <c r="E158" s="1297">
        <v>0</v>
      </c>
    </row>
    <row r="159" spans="1:5" ht="38.25" x14ac:dyDescent="0.2">
      <c r="A159" s="1295" t="s">
        <v>1513</v>
      </c>
      <c r="B159" s="1296" t="s">
        <v>1514</v>
      </c>
      <c r="C159" s="1297">
        <v>0</v>
      </c>
      <c r="D159" s="1297">
        <f t="shared" si="1"/>
        <v>0</v>
      </c>
      <c r="E159" s="1297">
        <v>0</v>
      </c>
    </row>
    <row r="160" spans="1:5" ht="38.25" x14ac:dyDescent="0.2">
      <c r="A160" s="1295" t="s">
        <v>1515</v>
      </c>
      <c r="B160" s="1296" t="s">
        <v>1516</v>
      </c>
      <c r="C160" s="1297">
        <v>0</v>
      </c>
      <c r="D160" s="1297">
        <f t="shared" si="1"/>
        <v>0</v>
      </c>
      <c r="E160" s="1297">
        <v>0</v>
      </c>
    </row>
    <row r="161" spans="1:5" ht="38.25" x14ac:dyDescent="0.2">
      <c r="A161" s="1295" t="s">
        <v>1517</v>
      </c>
      <c r="B161" s="1296" t="s">
        <v>1518</v>
      </c>
      <c r="C161" s="1297">
        <v>0</v>
      </c>
      <c r="D161" s="1297">
        <f t="shared" si="1"/>
        <v>0</v>
      </c>
      <c r="E161" s="1297">
        <v>0</v>
      </c>
    </row>
    <row r="162" spans="1:5" ht="25.5" x14ac:dyDescent="0.2">
      <c r="A162" s="1295" t="s">
        <v>1519</v>
      </c>
      <c r="B162" s="1296" t="s">
        <v>1520</v>
      </c>
      <c r="C162" s="1297">
        <v>0</v>
      </c>
      <c r="D162" s="1297">
        <f t="shared" si="1"/>
        <v>0</v>
      </c>
      <c r="E162" s="1297">
        <v>0</v>
      </c>
    </row>
    <row r="163" spans="1:5" ht="25.5" x14ac:dyDescent="0.2">
      <c r="A163" s="1295" t="s">
        <v>1521</v>
      </c>
      <c r="B163" s="1296" t="s">
        <v>1522</v>
      </c>
      <c r="C163" s="1297">
        <v>0</v>
      </c>
      <c r="D163" s="1297">
        <f t="shared" si="1"/>
        <v>0</v>
      </c>
      <c r="E163" s="1297">
        <v>0</v>
      </c>
    </row>
    <row r="164" spans="1:5" ht="25.5" x14ac:dyDescent="0.2">
      <c r="A164" s="1298" t="s">
        <v>1523</v>
      </c>
      <c r="B164" s="1299" t="s">
        <v>1524</v>
      </c>
      <c r="C164" s="1300">
        <v>17215</v>
      </c>
      <c r="D164" s="1300">
        <f t="shared" si="1"/>
        <v>-13975</v>
      </c>
      <c r="E164" s="1300">
        <v>3240</v>
      </c>
    </row>
    <row r="165" spans="1:5" x14ac:dyDescent="0.2">
      <c r="A165" s="1298" t="s">
        <v>1525</v>
      </c>
      <c r="B165" s="1299" t="s">
        <v>1526</v>
      </c>
      <c r="C165" s="1300">
        <v>20189</v>
      </c>
      <c r="D165" s="1300">
        <f t="shared" si="1"/>
        <v>-2305</v>
      </c>
      <c r="E165" s="1300">
        <v>17884</v>
      </c>
    </row>
    <row r="166" spans="1:5" ht="25.5" x14ac:dyDescent="0.2">
      <c r="A166" s="1295" t="s">
        <v>1527</v>
      </c>
      <c r="B166" s="1296" t="s">
        <v>1528</v>
      </c>
      <c r="C166" s="1297">
        <v>0</v>
      </c>
      <c r="D166" s="1297">
        <f t="shared" si="1"/>
        <v>0</v>
      </c>
      <c r="E166" s="1297">
        <v>0</v>
      </c>
    </row>
    <row r="167" spans="1:5" ht="25.5" x14ac:dyDescent="0.2">
      <c r="A167" s="1295" t="s">
        <v>1529</v>
      </c>
      <c r="B167" s="1296" t="s">
        <v>1530</v>
      </c>
      <c r="C167" s="1297">
        <v>0</v>
      </c>
      <c r="D167" s="1297">
        <f t="shared" si="1"/>
        <v>0</v>
      </c>
      <c r="E167" s="1297">
        <v>0</v>
      </c>
    </row>
    <row r="168" spans="1:5" ht="38.25" x14ac:dyDescent="0.2">
      <c r="A168" s="1295" t="s">
        <v>1531</v>
      </c>
      <c r="B168" s="1296" t="s">
        <v>1532</v>
      </c>
      <c r="C168" s="1297">
        <v>0</v>
      </c>
      <c r="D168" s="1297">
        <f t="shared" si="1"/>
        <v>0</v>
      </c>
      <c r="E168" s="1297">
        <v>0</v>
      </c>
    </row>
    <row r="169" spans="1:5" ht="25.5" x14ac:dyDescent="0.2">
      <c r="A169" s="1295" t="s">
        <v>1533</v>
      </c>
      <c r="B169" s="1296" t="s">
        <v>1534</v>
      </c>
      <c r="C169" s="1297">
        <v>0</v>
      </c>
      <c r="D169" s="1297">
        <f t="shared" si="1"/>
        <v>0</v>
      </c>
      <c r="E169" s="1297">
        <v>0</v>
      </c>
    </row>
    <row r="170" spans="1:5" ht="25.5" x14ac:dyDescent="0.2">
      <c r="A170" s="1298" t="s">
        <v>1535</v>
      </c>
      <c r="B170" s="1299" t="s">
        <v>1536</v>
      </c>
      <c r="C170" s="1300">
        <v>0</v>
      </c>
      <c r="D170" s="1297">
        <f t="shared" si="1"/>
        <v>0</v>
      </c>
      <c r="E170" s="1300">
        <v>0</v>
      </c>
    </row>
    <row r="171" spans="1:5" ht="25.5" x14ac:dyDescent="0.2">
      <c r="A171" s="1295" t="s">
        <v>1537</v>
      </c>
      <c r="B171" s="1296" t="s">
        <v>1538</v>
      </c>
      <c r="C171" s="1297">
        <v>0</v>
      </c>
      <c r="D171" s="1297">
        <f t="shared" si="1"/>
        <v>0</v>
      </c>
      <c r="E171" s="1297">
        <v>0</v>
      </c>
    </row>
    <row r="172" spans="1:5" x14ac:dyDescent="0.2">
      <c r="A172" s="1295" t="s">
        <v>1539</v>
      </c>
      <c r="B172" s="1296" t="s">
        <v>1540</v>
      </c>
      <c r="C172" s="1297">
        <v>0</v>
      </c>
      <c r="D172" s="1297">
        <f t="shared" si="1"/>
        <v>0</v>
      </c>
      <c r="E172" s="1297">
        <v>0</v>
      </c>
    </row>
    <row r="173" spans="1:5" ht="25.5" x14ac:dyDescent="0.2">
      <c r="A173" s="1298" t="s">
        <v>1541</v>
      </c>
      <c r="B173" s="1299" t="s">
        <v>1542</v>
      </c>
      <c r="C173" s="1300">
        <v>0</v>
      </c>
      <c r="D173" s="1297">
        <f t="shared" si="1"/>
        <v>0</v>
      </c>
      <c r="E173" s="1300">
        <v>0</v>
      </c>
    </row>
    <row r="174" spans="1:5" ht="25.5" x14ac:dyDescent="0.2">
      <c r="A174" s="1295" t="s">
        <v>1543</v>
      </c>
      <c r="B174" s="1296" t="s">
        <v>1544</v>
      </c>
      <c r="C174" s="1297">
        <v>0</v>
      </c>
      <c r="D174" s="1297">
        <f t="shared" si="1"/>
        <v>0</v>
      </c>
      <c r="E174" s="1297">
        <v>0</v>
      </c>
    </row>
    <row r="175" spans="1:5" ht="38.25" x14ac:dyDescent="0.2">
      <c r="A175" s="1295" t="s">
        <v>1545</v>
      </c>
      <c r="B175" s="1296" t="s">
        <v>1546</v>
      </c>
      <c r="C175" s="1297">
        <v>0</v>
      </c>
      <c r="D175" s="1297">
        <f t="shared" si="1"/>
        <v>0</v>
      </c>
      <c r="E175" s="1297">
        <v>0</v>
      </c>
    </row>
    <row r="176" spans="1:5" x14ac:dyDescent="0.2">
      <c r="A176" s="1295" t="s">
        <v>1547</v>
      </c>
      <c r="B176" s="1296" t="s">
        <v>1548</v>
      </c>
      <c r="C176" s="1297">
        <v>0</v>
      </c>
      <c r="D176" s="1297">
        <f t="shared" si="1"/>
        <v>0</v>
      </c>
      <c r="E176" s="1297">
        <v>0</v>
      </c>
    </row>
    <row r="177" spans="1:5" x14ac:dyDescent="0.2">
      <c r="A177" s="1295" t="s">
        <v>1549</v>
      </c>
      <c r="B177" s="1296" t="s">
        <v>1550</v>
      </c>
      <c r="C177" s="1297">
        <v>0</v>
      </c>
      <c r="D177" s="1297">
        <f t="shared" si="1"/>
        <v>0</v>
      </c>
      <c r="E177" s="1297">
        <v>0</v>
      </c>
    </row>
    <row r="178" spans="1:5" ht="25.5" x14ac:dyDescent="0.2">
      <c r="A178" s="1298" t="s">
        <v>1551</v>
      </c>
      <c r="B178" s="1299" t="s">
        <v>1552</v>
      </c>
      <c r="C178" s="1300">
        <v>0</v>
      </c>
      <c r="D178" s="1297">
        <f t="shared" si="1"/>
        <v>0</v>
      </c>
      <c r="E178" s="1300">
        <v>0</v>
      </c>
    </row>
    <row r="179" spans="1:5" ht="25.5" x14ac:dyDescent="0.2">
      <c r="A179" s="1298" t="s">
        <v>1553</v>
      </c>
      <c r="B179" s="1299" t="s">
        <v>1554</v>
      </c>
      <c r="C179" s="1300">
        <v>0</v>
      </c>
      <c r="D179" s="1297">
        <f t="shared" si="1"/>
        <v>0</v>
      </c>
      <c r="E179" s="1300">
        <v>0</v>
      </c>
    </row>
    <row r="180" spans="1:5" ht="25.5" x14ac:dyDescent="0.2">
      <c r="A180" s="1295" t="s">
        <v>1555</v>
      </c>
      <c r="B180" s="1296" t="s">
        <v>1556</v>
      </c>
      <c r="C180" s="1297">
        <v>0</v>
      </c>
      <c r="D180" s="1297">
        <f t="shared" si="1"/>
        <v>0</v>
      </c>
      <c r="E180" s="1297">
        <v>0</v>
      </c>
    </row>
    <row r="181" spans="1:5" ht="25.5" x14ac:dyDescent="0.2">
      <c r="A181" s="1295" t="s">
        <v>1557</v>
      </c>
      <c r="B181" s="1296" t="s">
        <v>1558</v>
      </c>
      <c r="C181" s="1297">
        <v>0</v>
      </c>
      <c r="D181" s="1297">
        <f t="shared" si="1"/>
        <v>0</v>
      </c>
      <c r="E181" s="1297">
        <v>0</v>
      </c>
    </row>
    <row r="182" spans="1:5" x14ac:dyDescent="0.2">
      <c r="A182" s="1295" t="s">
        <v>1559</v>
      </c>
      <c r="B182" s="1296" t="s">
        <v>1560</v>
      </c>
      <c r="C182" s="1297">
        <v>0</v>
      </c>
      <c r="D182" s="1297">
        <f t="shared" ref="D182:D245" si="2">E182-C182</f>
        <v>0</v>
      </c>
      <c r="E182" s="1297">
        <v>0</v>
      </c>
    </row>
    <row r="183" spans="1:5" ht="25.5" x14ac:dyDescent="0.2">
      <c r="A183" s="1298" t="s">
        <v>1561</v>
      </c>
      <c r="B183" s="1299" t="s">
        <v>1562</v>
      </c>
      <c r="C183" s="1300">
        <v>0</v>
      </c>
      <c r="D183" s="1297">
        <f t="shared" si="2"/>
        <v>0</v>
      </c>
      <c r="E183" s="1300">
        <v>0</v>
      </c>
    </row>
    <row r="184" spans="1:5" x14ac:dyDescent="0.2">
      <c r="A184" s="1298" t="s">
        <v>1563</v>
      </c>
      <c r="B184" s="1299" t="s">
        <v>1564</v>
      </c>
      <c r="C184" s="1300">
        <v>507645</v>
      </c>
      <c r="D184" s="1300">
        <f t="shared" si="2"/>
        <v>-349942</v>
      </c>
      <c r="E184" s="1300">
        <v>157703</v>
      </c>
    </row>
    <row r="185" spans="1:5" x14ac:dyDescent="0.2">
      <c r="A185" s="1295" t="s">
        <v>1565</v>
      </c>
      <c r="B185" s="1296" t="s">
        <v>1566</v>
      </c>
      <c r="C185" s="1297">
        <v>0</v>
      </c>
      <c r="D185" s="1297">
        <f t="shared" si="2"/>
        <v>0</v>
      </c>
      <c r="E185" s="1297">
        <v>0</v>
      </c>
    </row>
    <row r="186" spans="1:5" x14ac:dyDescent="0.2">
      <c r="A186" s="1295" t="s">
        <v>1567</v>
      </c>
      <c r="B186" s="1296" t="s">
        <v>1568</v>
      </c>
      <c r="C186" s="1297">
        <v>0</v>
      </c>
      <c r="D186" s="1297">
        <f t="shared" si="2"/>
        <v>0</v>
      </c>
      <c r="E186" s="1297">
        <v>0</v>
      </c>
    </row>
    <row r="187" spans="1:5" ht="25.5" x14ac:dyDescent="0.2">
      <c r="A187" s="1295" t="s">
        <v>1569</v>
      </c>
      <c r="B187" s="1296" t="s">
        <v>1570</v>
      </c>
      <c r="C187" s="1297">
        <v>0</v>
      </c>
      <c r="D187" s="1297">
        <f t="shared" si="2"/>
        <v>0</v>
      </c>
      <c r="E187" s="1297">
        <v>0</v>
      </c>
    </row>
    <row r="188" spans="1:5" ht="38.25" x14ac:dyDescent="0.2">
      <c r="A188" s="1295" t="s">
        <v>1571</v>
      </c>
      <c r="B188" s="1296" t="s">
        <v>1572</v>
      </c>
      <c r="C188" s="1297">
        <v>0</v>
      </c>
      <c r="D188" s="1297">
        <f t="shared" si="2"/>
        <v>0</v>
      </c>
      <c r="E188" s="1297">
        <v>0</v>
      </c>
    </row>
    <row r="189" spans="1:5" ht="25.5" x14ac:dyDescent="0.2">
      <c r="A189" s="1295" t="s">
        <v>1573</v>
      </c>
      <c r="B189" s="1296" t="s">
        <v>1574</v>
      </c>
      <c r="C189" s="1297">
        <v>336000</v>
      </c>
      <c r="D189" s="1297">
        <f t="shared" si="2"/>
        <v>0</v>
      </c>
      <c r="E189" s="1297">
        <v>336000</v>
      </c>
    </row>
    <row r="190" spans="1:5" ht="25.5" x14ac:dyDescent="0.2">
      <c r="A190" s="1298" t="s">
        <v>1575</v>
      </c>
      <c r="B190" s="1299" t="s">
        <v>1576</v>
      </c>
      <c r="C190" s="1300">
        <v>336000</v>
      </c>
      <c r="D190" s="1297">
        <f t="shared" si="2"/>
        <v>0</v>
      </c>
      <c r="E190" s="1300">
        <v>336000</v>
      </c>
    </row>
    <row r="191" spans="1:5" x14ac:dyDescent="0.2">
      <c r="A191" s="1295" t="s">
        <v>1577</v>
      </c>
      <c r="B191" s="1296" t="s">
        <v>1578</v>
      </c>
      <c r="C191" s="1297">
        <v>-623000</v>
      </c>
      <c r="D191" s="1297">
        <f t="shared" si="2"/>
        <v>0</v>
      </c>
      <c r="E191" s="1297">
        <v>-623000</v>
      </c>
    </row>
    <row r="192" spans="1:5" x14ac:dyDescent="0.2">
      <c r="A192" s="1295" t="s">
        <v>1579</v>
      </c>
      <c r="B192" s="1296" t="s">
        <v>1580</v>
      </c>
      <c r="C192" s="1297">
        <v>0</v>
      </c>
      <c r="D192" s="1297">
        <f t="shared" si="2"/>
        <v>0</v>
      </c>
      <c r="E192" s="1297">
        <v>0</v>
      </c>
    </row>
    <row r="193" spans="1:5" x14ac:dyDescent="0.2">
      <c r="A193" s="1295" t="s">
        <v>1581</v>
      </c>
      <c r="B193" s="1296" t="s">
        <v>1582</v>
      </c>
      <c r="C193" s="1297">
        <v>794645</v>
      </c>
      <c r="D193" s="1297">
        <f t="shared" si="2"/>
        <v>-358516</v>
      </c>
      <c r="E193" s="1297">
        <v>436129</v>
      </c>
    </row>
    <row r="194" spans="1:5" x14ac:dyDescent="0.2">
      <c r="A194" s="1298" t="s">
        <v>1583</v>
      </c>
      <c r="B194" s="1299" t="s">
        <v>1584</v>
      </c>
      <c r="C194" s="1300">
        <v>507645</v>
      </c>
      <c r="D194" s="1300">
        <f t="shared" si="2"/>
        <v>-358516</v>
      </c>
      <c r="E194" s="1300">
        <v>149129</v>
      </c>
    </row>
    <row r="195" spans="1:5" ht="25.5" x14ac:dyDescent="0.2">
      <c r="A195" s="1295" t="s">
        <v>1585</v>
      </c>
      <c r="B195" s="1296" t="s">
        <v>1586</v>
      </c>
      <c r="C195" s="1297">
        <v>0</v>
      </c>
      <c r="D195" s="1297">
        <f t="shared" si="2"/>
        <v>0</v>
      </c>
      <c r="E195" s="1297">
        <v>0</v>
      </c>
    </row>
    <row r="196" spans="1:5" ht="38.25" x14ac:dyDescent="0.2">
      <c r="A196" s="1295" t="s">
        <v>1587</v>
      </c>
      <c r="B196" s="1296" t="s">
        <v>1588</v>
      </c>
      <c r="C196" s="1297">
        <v>0</v>
      </c>
      <c r="D196" s="1297">
        <f t="shared" si="2"/>
        <v>0</v>
      </c>
      <c r="E196" s="1297">
        <v>0</v>
      </c>
    </row>
    <row r="197" spans="1:5" ht="25.5" x14ac:dyDescent="0.2">
      <c r="A197" s="1295" t="s">
        <v>1589</v>
      </c>
      <c r="B197" s="1296" t="s">
        <v>1590</v>
      </c>
      <c r="C197" s="1297">
        <v>0</v>
      </c>
      <c r="D197" s="1297">
        <f t="shared" si="2"/>
        <v>0</v>
      </c>
      <c r="E197" s="1297">
        <v>0</v>
      </c>
    </row>
    <row r="198" spans="1:5" ht="25.5" x14ac:dyDescent="0.2">
      <c r="A198" s="1295" t="s">
        <v>1591</v>
      </c>
      <c r="B198" s="1296" t="s">
        <v>1592</v>
      </c>
      <c r="C198" s="1297">
        <v>0</v>
      </c>
      <c r="D198" s="1297">
        <f t="shared" si="2"/>
        <v>0</v>
      </c>
      <c r="E198" s="1297">
        <v>0</v>
      </c>
    </row>
    <row r="199" spans="1:5" ht="38.25" x14ac:dyDescent="0.2">
      <c r="A199" s="1295" t="s">
        <v>1593</v>
      </c>
      <c r="B199" s="1296" t="s">
        <v>1594</v>
      </c>
      <c r="C199" s="1297">
        <v>0</v>
      </c>
      <c r="D199" s="1297">
        <f t="shared" si="2"/>
        <v>0</v>
      </c>
      <c r="E199" s="1297">
        <v>0</v>
      </c>
    </row>
    <row r="200" spans="1:5" ht="51" x14ac:dyDescent="0.2">
      <c r="A200" s="1295" t="s">
        <v>1595</v>
      </c>
      <c r="B200" s="1296" t="s">
        <v>1596</v>
      </c>
      <c r="C200" s="1297">
        <v>0</v>
      </c>
      <c r="D200" s="1297">
        <f t="shared" si="2"/>
        <v>0</v>
      </c>
      <c r="E200" s="1297">
        <v>0</v>
      </c>
    </row>
    <row r="201" spans="1:5" ht="38.25" x14ac:dyDescent="0.2">
      <c r="A201" s="1295" t="s">
        <v>1597</v>
      </c>
      <c r="B201" s="1296" t="s">
        <v>1598</v>
      </c>
      <c r="C201" s="1297">
        <v>0</v>
      </c>
      <c r="D201" s="1297">
        <f t="shared" si="2"/>
        <v>0</v>
      </c>
      <c r="E201" s="1297">
        <v>0</v>
      </c>
    </row>
    <row r="202" spans="1:5" ht="25.5" x14ac:dyDescent="0.2">
      <c r="A202" s="1295" t="s">
        <v>1599</v>
      </c>
      <c r="B202" s="1296" t="s">
        <v>1600</v>
      </c>
      <c r="C202" s="1297">
        <v>0</v>
      </c>
      <c r="D202" s="1297">
        <f t="shared" si="2"/>
        <v>0</v>
      </c>
      <c r="E202" s="1297">
        <v>0</v>
      </c>
    </row>
    <row r="203" spans="1:5" ht="25.5" x14ac:dyDescent="0.2">
      <c r="A203" s="1295" t="s">
        <v>1601</v>
      </c>
      <c r="B203" s="1296" t="s">
        <v>1602</v>
      </c>
      <c r="C203" s="1297">
        <v>0</v>
      </c>
      <c r="D203" s="1297">
        <f t="shared" si="2"/>
        <v>0</v>
      </c>
      <c r="E203" s="1297">
        <v>0</v>
      </c>
    </row>
    <row r="204" spans="1:5" ht="38.25" x14ac:dyDescent="0.2">
      <c r="A204" s="1295" t="s">
        <v>1603</v>
      </c>
      <c r="B204" s="1296" t="s">
        <v>1604</v>
      </c>
      <c r="C204" s="1297">
        <v>0</v>
      </c>
      <c r="D204" s="1297">
        <f t="shared" si="2"/>
        <v>0</v>
      </c>
      <c r="E204" s="1297">
        <v>0</v>
      </c>
    </row>
    <row r="205" spans="1:5" ht="51" x14ac:dyDescent="0.2">
      <c r="A205" s="1295" t="s">
        <v>1605</v>
      </c>
      <c r="B205" s="1296" t="s">
        <v>1606</v>
      </c>
      <c r="C205" s="1297">
        <v>0</v>
      </c>
      <c r="D205" s="1297">
        <f t="shared" si="2"/>
        <v>0</v>
      </c>
      <c r="E205" s="1297">
        <v>0</v>
      </c>
    </row>
    <row r="206" spans="1:5" ht="38.25" x14ac:dyDescent="0.2">
      <c r="A206" s="1295" t="s">
        <v>1607</v>
      </c>
      <c r="B206" s="1296" t="s">
        <v>1608</v>
      </c>
      <c r="C206" s="1297">
        <v>0</v>
      </c>
      <c r="D206" s="1297">
        <f t="shared" si="2"/>
        <v>0</v>
      </c>
      <c r="E206" s="1297">
        <v>0</v>
      </c>
    </row>
    <row r="207" spans="1:5" ht="38.25" x14ac:dyDescent="0.2">
      <c r="A207" s="1295" t="s">
        <v>1609</v>
      </c>
      <c r="B207" s="1296" t="s">
        <v>1610</v>
      </c>
      <c r="C207" s="1297">
        <v>0</v>
      </c>
      <c r="D207" s="1297">
        <f t="shared" si="2"/>
        <v>0</v>
      </c>
      <c r="E207" s="1297">
        <v>0</v>
      </c>
    </row>
    <row r="208" spans="1:5" ht="51" x14ac:dyDescent="0.2">
      <c r="A208" s="1295" t="s">
        <v>1611</v>
      </c>
      <c r="B208" s="1296" t="s">
        <v>1612</v>
      </c>
      <c r="C208" s="1297">
        <v>0</v>
      </c>
      <c r="D208" s="1297">
        <f t="shared" si="2"/>
        <v>0</v>
      </c>
      <c r="E208" s="1297">
        <v>0</v>
      </c>
    </row>
    <row r="209" spans="1:5" ht="51" x14ac:dyDescent="0.2">
      <c r="A209" s="1295" t="s">
        <v>1613</v>
      </c>
      <c r="B209" s="1296" t="s">
        <v>1614</v>
      </c>
      <c r="C209" s="1297">
        <v>0</v>
      </c>
      <c r="D209" s="1297">
        <f t="shared" si="2"/>
        <v>0</v>
      </c>
      <c r="E209" s="1297">
        <v>0</v>
      </c>
    </row>
    <row r="210" spans="1:5" ht="25.5" x14ac:dyDescent="0.2">
      <c r="A210" s="1295" t="s">
        <v>1615</v>
      </c>
      <c r="B210" s="1296" t="s">
        <v>1616</v>
      </c>
      <c r="C210" s="1297">
        <v>0</v>
      </c>
      <c r="D210" s="1297">
        <f t="shared" si="2"/>
        <v>0</v>
      </c>
      <c r="E210" s="1297">
        <v>0</v>
      </c>
    </row>
    <row r="211" spans="1:5" ht="38.25" x14ac:dyDescent="0.2">
      <c r="A211" s="1295" t="s">
        <v>1617</v>
      </c>
      <c r="B211" s="1296" t="s">
        <v>1618</v>
      </c>
      <c r="C211" s="1297">
        <v>0</v>
      </c>
      <c r="D211" s="1297">
        <f t="shared" si="2"/>
        <v>0</v>
      </c>
      <c r="E211" s="1297">
        <v>0</v>
      </c>
    </row>
    <row r="212" spans="1:5" ht="25.5" x14ac:dyDescent="0.2">
      <c r="A212" s="1295" t="s">
        <v>1619</v>
      </c>
      <c r="B212" s="1296" t="s">
        <v>1620</v>
      </c>
      <c r="C212" s="1297">
        <v>0</v>
      </c>
      <c r="D212" s="1297">
        <f t="shared" si="2"/>
        <v>0</v>
      </c>
      <c r="E212" s="1297">
        <v>0</v>
      </c>
    </row>
    <row r="213" spans="1:5" ht="38.25" x14ac:dyDescent="0.2">
      <c r="A213" s="1295" t="s">
        <v>1621</v>
      </c>
      <c r="B213" s="1296" t="s">
        <v>1622</v>
      </c>
      <c r="C213" s="1297">
        <v>0</v>
      </c>
      <c r="D213" s="1297">
        <f t="shared" si="2"/>
        <v>0</v>
      </c>
      <c r="E213" s="1297">
        <v>0</v>
      </c>
    </row>
    <row r="214" spans="1:5" ht="38.25" x14ac:dyDescent="0.2">
      <c r="A214" s="1295" t="s">
        <v>1623</v>
      </c>
      <c r="B214" s="1296" t="s">
        <v>1624</v>
      </c>
      <c r="C214" s="1297">
        <v>0</v>
      </c>
      <c r="D214" s="1297">
        <f t="shared" si="2"/>
        <v>0</v>
      </c>
      <c r="E214" s="1297">
        <v>0</v>
      </c>
    </row>
    <row r="215" spans="1:5" ht="25.5" x14ac:dyDescent="0.2">
      <c r="A215" s="1295" t="s">
        <v>1625</v>
      </c>
      <c r="B215" s="1296" t="s">
        <v>1626</v>
      </c>
      <c r="C215" s="1297">
        <v>0</v>
      </c>
      <c r="D215" s="1297">
        <f t="shared" si="2"/>
        <v>0</v>
      </c>
      <c r="E215" s="1297">
        <v>0</v>
      </c>
    </row>
    <row r="216" spans="1:5" ht="38.25" x14ac:dyDescent="0.2">
      <c r="A216" s="1295" t="s">
        <v>1627</v>
      </c>
      <c r="B216" s="1296" t="s">
        <v>1628</v>
      </c>
      <c r="C216" s="1297">
        <v>0</v>
      </c>
      <c r="D216" s="1297">
        <f t="shared" si="2"/>
        <v>0</v>
      </c>
      <c r="E216" s="1297">
        <v>0</v>
      </c>
    </row>
    <row r="217" spans="1:5" ht="51" x14ac:dyDescent="0.2">
      <c r="A217" s="1295" t="s">
        <v>1629</v>
      </c>
      <c r="B217" s="1296" t="s">
        <v>1630</v>
      </c>
      <c r="C217" s="1297">
        <v>0</v>
      </c>
      <c r="D217" s="1297">
        <f t="shared" si="2"/>
        <v>0</v>
      </c>
      <c r="E217" s="1297">
        <v>0</v>
      </c>
    </row>
    <row r="218" spans="1:5" ht="38.25" x14ac:dyDescent="0.2">
      <c r="A218" s="1295" t="s">
        <v>1631</v>
      </c>
      <c r="B218" s="1296" t="s">
        <v>1632</v>
      </c>
      <c r="C218" s="1297">
        <v>0</v>
      </c>
      <c r="D218" s="1297">
        <f t="shared" si="2"/>
        <v>0</v>
      </c>
      <c r="E218" s="1297">
        <v>0</v>
      </c>
    </row>
    <row r="219" spans="1:5" ht="25.5" x14ac:dyDescent="0.2">
      <c r="A219" s="1295" t="s">
        <v>1633</v>
      </c>
      <c r="B219" s="1296" t="s">
        <v>1634</v>
      </c>
      <c r="C219" s="1297">
        <v>0</v>
      </c>
      <c r="D219" s="1297">
        <f t="shared" si="2"/>
        <v>0</v>
      </c>
      <c r="E219" s="1297">
        <v>0</v>
      </c>
    </row>
    <row r="220" spans="1:5" ht="51" x14ac:dyDescent="0.2">
      <c r="A220" s="1295" t="s">
        <v>1635</v>
      </c>
      <c r="B220" s="1296" t="s">
        <v>1636</v>
      </c>
      <c r="C220" s="1297">
        <v>0</v>
      </c>
      <c r="D220" s="1297">
        <f t="shared" si="2"/>
        <v>0</v>
      </c>
      <c r="E220" s="1297">
        <v>0</v>
      </c>
    </row>
    <row r="221" spans="1:5" ht="25.5" x14ac:dyDescent="0.2">
      <c r="A221" s="1298" t="s">
        <v>1637</v>
      </c>
      <c r="B221" s="1299" t="s">
        <v>1638</v>
      </c>
      <c r="C221" s="1300">
        <v>0</v>
      </c>
      <c r="D221" s="1297">
        <f t="shared" si="2"/>
        <v>0</v>
      </c>
      <c r="E221" s="1300">
        <v>0</v>
      </c>
    </row>
    <row r="222" spans="1:5" ht="25.5" x14ac:dyDescent="0.2">
      <c r="A222" s="1295" t="s">
        <v>1639</v>
      </c>
      <c r="B222" s="1296" t="s">
        <v>1640</v>
      </c>
      <c r="C222" s="1297">
        <v>0</v>
      </c>
      <c r="D222" s="1297">
        <f t="shared" si="2"/>
        <v>0</v>
      </c>
      <c r="E222" s="1297">
        <v>0</v>
      </c>
    </row>
    <row r="223" spans="1:5" ht="38.25" x14ac:dyDescent="0.2">
      <c r="A223" s="1295" t="s">
        <v>1641</v>
      </c>
      <c r="B223" s="1296" t="s">
        <v>1642</v>
      </c>
      <c r="C223" s="1297">
        <v>0</v>
      </c>
      <c r="D223" s="1297">
        <f t="shared" si="2"/>
        <v>0</v>
      </c>
      <c r="E223" s="1297">
        <v>0</v>
      </c>
    </row>
    <row r="224" spans="1:5" ht="25.5" x14ac:dyDescent="0.2">
      <c r="A224" s="1295" t="s">
        <v>1643</v>
      </c>
      <c r="B224" s="1296" t="s">
        <v>1644</v>
      </c>
      <c r="C224" s="1297">
        <v>0</v>
      </c>
      <c r="D224" s="1297">
        <f t="shared" si="2"/>
        <v>0</v>
      </c>
      <c r="E224" s="1297">
        <v>0</v>
      </c>
    </row>
    <row r="225" spans="1:5" ht="25.5" x14ac:dyDescent="0.2">
      <c r="A225" s="1295" t="s">
        <v>1645</v>
      </c>
      <c r="B225" s="1296" t="s">
        <v>1646</v>
      </c>
      <c r="C225" s="1297">
        <v>0</v>
      </c>
      <c r="D225" s="1297">
        <f t="shared" si="2"/>
        <v>0</v>
      </c>
      <c r="E225" s="1297">
        <v>0</v>
      </c>
    </row>
    <row r="226" spans="1:5" ht="38.25" x14ac:dyDescent="0.2">
      <c r="A226" s="1295" t="s">
        <v>1647</v>
      </c>
      <c r="B226" s="1296" t="s">
        <v>1648</v>
      </c>
      <c r="C226" s="1297">
        <v>0</v>
      </c>
      <c r="D226" s="1297">
        <f t="shared" si="2"/>
        <v>0</v>
      </c>
      <c r="E226" s="1297">
        <v>0</v>
      </c>
    </row>
    <row r="227" spans="1:5" ht="51" x14ac:dyDescent="0.2">
      <c r="A227" s="1295" t="s">
        <v>1649</v>
      </c>
      <c r="B227" s="1296" t="s">
        <v>1650</v>
      </c>
      <c r="C227" s="1297">
        <v>0</v>
      </c>
      <c r="D227" s="1297">
        <f t="shared" si="2"/>
        <v>0</v>
      </c>
      <c r="E227" s="1297">
        <v>0</v>
      </c>
    </row>
    <row r="228" spans="1:5" ht="38.25" x14ac:dyDescent="0.2">
      <c r="A228" s="1295" t="s">
        <v>1651</v>
      </c>
      <c r="B228" s="1296" t="s">
        <v>1652</v>
      </c>
      <c r="C228" s="1297">
        <v>0</v>
      </c>
      <c r="D228" s="1297">
        <f t="shared" si="2"/>
        <v>0</v>
      </c>
      <c r="E228" s="1297">
        <v>0</v>
      </c>
    </row>
    <row r="229" spans="1:5" ht="25.5" x14ac:dyDescent="0.2">
      <c r="A229" s="1295" t="s">
        <v>1653</v>
      </c>
      <c r="B229" s="1296" t="s">
        <v>1654</v>
      </c>
      <c r="C229" s="1297">
        <v>0</v>
      </c>
      <c r="D229" s="1297">
        <f t="shared" si="2"/>
        <v>0</v>
      </c>
      <c r="E229" s="1297">
        <v>0</v>
      </c>
    </row>
    <row r="230" spans="1:5" ht="25.5" x14ac:dyDescent="0.2">
      <c r="A230" s="1295" t="s">
        <v>1655</v>
      </c>
      <c r="B230" s="1296" t="s">
        <v>1656</v>
      </c>
      <c r="C230" s="1297">
        <v>0</v>
      </c>
      <c r="D230" s="1297">
        <f t="shared" si="2"/>
        <v>0</v>
      </c>
      <c r="E230" s="1297">
        <v>0</v>
      </c>
    </row>
    <row r="231" spans="1:5" ht="38.25" x14ac:dyDescent="0.2">
      <c r="A231" s="1295" t="s">
        <v>1657</v>
      </c>
      <c r="B231" s="1296" t="s">
        <v>1658</v>
      </c>
      <c r="C231" s="1297">
        <v>0</v>
      </c>
      <c r="D231" s="1297">
        <f t="shared" si="2"/>
        <v>0</v>
      </c>
      <c r="E231" s="1297">
        <v>0</v>
      </c>
    </row>
    <row r="232" spans="1:5" ht="51" x14ac:dyDescent="0.2">
      <c r="A232" s="1295" t="s">
        <v>1659</v>
      </c>
      <c r="B232" s="1296" t="s">
        <v>1660</v>
      </c>
      <c r="C232" s="1297">
        <v>0</v>
      </c>
      <c r="D232" s="1297">
        <f t="shared" si="2"/>
        <v>0</v>
      </c>
      <c r="E232" s="1297">
        <v>0</v>
      </c>
    </row>
    <row r="233" spans="1:5" ht="38.25" x14ac:dyDescent="0.2">
      <c r="A233" s="1295" t="s">
        <v>1661</v>
      </c>
      <c r="B233" s="1296" t="s">
        <v>1662</v>
      </c>
      <c r="C233" s="1297">
        <v>0</v>
      </c>
      <c r="D233" s="1297">
        <f t="shared" si="2"/>
        <v>0</v>
      </c>
      <c r="E233" s="1297">
        <v>0</v>
      </c>
    </row>
    <row r="234" spans="1:5" ht="38.25" x14ac:dyDescent="0.2">
      <c r="A234" s="1295" t="s">
        <v>1663</v>
      </c>
      <c r="B234" s="1296" t="s">
        <v>1664</v>
      </c>
      <c r="C234" s="1297">
        <v>0</v>
      </c>
      <c r="D234" s="1297">
        <f t="shared" si="2"/>
        <v>0</v>
      </c>
      <c r="E234" s="1297">
        <v>0</v>
      </c>
    </row>
    <row r="235" spans="1:5" ht="51" x14ac:dyDescent="0.2">
      <c r="A235" s="1295" t="s">
        <v>1665</v>
      </c>
      <c r="B235" s="1296" t="s">
        <v>1666</v>
      </c>
      <c r="C235" s="1297">
        <v>0</v>
      </c>
      <c r="D235" s="1297">
        <f t="shared" si="2"/>
        <v>0</v>
      </c>
      <c r="E235" s="1297">
        <v>0</v>
      </c>
    </row>
    <row r="236" spans="1:5" ht="38.25" x14ac:dyDescent="0.2">
      <c r="A236" s="1295" t="s">
        <v>1667</v>
      </c>
      <c r="B236" s="1296" t="s">
        <v>1668</v>
      </c>
      <c r="C236" s="1297">
        <v>0</v>
      </c>
      <c r="D236" s="1297">
        <f t="shared" si="2"/>
        <v>0</v>
      </c>
      <c r="E236" s="1297">
        <v>0</v>
      </c>
    </row>
    <row r="237" spans="1:5" ht="38.25" x14ac:dyDescent="0.2">
      <c r="A237" s="1295" t="s">
        <v>1669</v>
      </c>
      <c r="B237" s="1296" t="s">
        <v>1670</v>
      </c>
      <c r="C237" s="1297">
        <v>0</v>
      </c>
      <c r="D237" s="1297">
        <f t="shared" si="2"/>
        <v>0</v>
      </c>
      <c r="E237" s="1297">
        <v>0</v>
      </c>
    </row>
    <row r="238" spans="1:5" ht="38.25" x14ac:dyDescent="0.2">
      <c r="A238" s="1295" t="s">
        <v>1671</v>
      </c>
      <c r="B238" s="1296" t="s">
        <v>1672</v>
      </c>
      <c r="C238" s="1297">
        <v>0</v>
      </c>
      <c r="D238" s="1297">
        <f t="shared" si="2"/>
        <v>0</v>
      </c>
      <c r="E238" s="1297">
        <v>0</v>
      </c>
    </row>
    <row r="239" spans="1:5" ht="38.25" x14ac:dyDescent="0.2">
      <c r="A239" s="1295" t="s">
        <v>1673</v>
      </c>
      <c r="B239" s="1296" t="s">
        <v>1674</v>
      </c>
      <c r="C239" s="1297">
        <v>0</v>
      </c>
      <c r="D239" s="1297">
        <f t="shared" si="2"/>
        <v>0</v>
      </c>
      <c r="E239" s="1297">
        <v>0</v>
      </c>
    </row>
    <row r="240" spans="1:5" ht="38.25" x14ac:dyDescent="0.2">
      <c r="A240" s="1295" t="s">
        <v>1675</v>
      </c>
      <c r="B240" s="1296" t="s">
        <v>1676</v>
      </c>
      <c r="C240" s="1297">
        <v>0</v>
      </c>
      <c r="D240" s="1297">
        <f t="shared" si="2"/>
        <v>0</v>
      </c>
      <c r="E240" s="1297">
        <v>0</v>
      </c>
    </row>
    <row r="241" spans="1:5" ht="38.25" x14ac:dyDescent="0.2">
      <c r="A241" s="1295" t="s">
        <v>1677</v>
      </c>
      <c r="B241" s="1296" t="s">
        <v>1678</v>
      </c>
      <c r="C241" s="1297">
        <v>0</v>
      </c>
      <c r="D241" s="1297">
        <f t="shared" si="2"/>
        <v>0</v>
      </c>
      <c r="E241" s="1297">
        <v>0</v>
      </c>
    </row>
    <row r="242" spans="1:5" ht="51" x14ac:dyDescent="0.2">
      <c r="A242" s="1295" t="s">
        <v>1679</v>
      </c>
      <c r="B242" s="1296" t="s">
        <v>1680</v>
      </c>
      <c r="C242" s="1297">
        <v>0</v>
      </c>
      <c r="D242" s="1297">
        <f t="shared" si="2"/>
        <v>0</v>
      </c>
      <c r="E242" s="1297">
        <v>0</v>
      </c>
    </row>
    <row r="243" spans="1:5" ht="51" x14ac:dyDescent="0.2">
      <c r="A243" s="1295" t="s">
        <v>1681</v>
      </c>
      <c r="B243" s="1296" t="s">
        <v>1682</v>
      </c>
      <c r="C243" s="1297">
        <v>0</v>
      </c>
      <c r="D243" s="1297">
        <f t="shared" si="2"/>
        <v>0</v>
      </c>
      <c r="E243" s="1297">
        <v>0</v>
      </c>
    </row>
    <row r="244" spans="1:5" ht="25.5" x14ac:dyDescent="0.2">
      <c r="A244" s="1295" t="s">
        <v>1683</v>
      </c>
      <c r="B244" s="1296" t="s">
        <v>1684</v>
      </c>
      <c r="C244" s="1297">
        <v>0</v>
      </c>
      <c r="D244" s="1297">
        <f t="shared" si="2"/>
        <v>0</v>
      </c>
      <c r="E244" s="1297">
        <v>0</v>
      </c>
    </row>
    <row r="245" spans="1:5" ht="25.5" x14ac:dyDescent="0.2">
      <c r="A245" s="1298" t="s">
        <v>1685</v>
      </c>
      <c r="B245" s="1299" t="s">
        <v>1686</v>
      </c>
      <c r="C245" s="1300">
        <v>0</v>
      </c>
      <c r="D245" s="1297">
        <f t="shared" si="2"/>
        <v>0</v>
      </c>
      <c r="E245" s="1300">
        <v>0</v>
      </c>
    </row>
    <row r="246" spans="1:5" x14ac:dyDescent="0.2">
      <c r="A246" s="1295" t="s">
        <v>1687</v>
      </c>
      <c r="B246" s="1296" t="s">
        <v>1688</v>
      </c>
      <c r="C246" s="1297">
        <v>0</v>
      </c>
      <c r="D246" s="1297">
        <f t="shared" ref="D246:D263" si="3">E246-C246</f>
        <v>8574</v>
      </c>
      <c r="E246" s="1297">
        <v>8574</v>
      </c>
    </row>
    <row r="247" spans="1:5" ht="25.5" x14ac:dyDescent="0.2">
      <c r="A247" s="1295" t="s">
        <v>1689</v>
      </c>
      <c r="B247" s="1296" t="s">
        <v>1690</v>
      </c>
      <c r="C247" s="1297">
        <v>0</v>
      </c>
      <c r="D247" s="1297">
        <f t="shared" si="3"/>
        <v>0</v>
      </c>
      <c r="E247" s="1297">
        <v>0</v>
      </c>
    </row>
    <row r="248" spans="1:5" ht="25.5" x14ac:dyDescent="0.2">
      <c r="A248" s="1295" t="s">
        <v>1691</v>
      </c>
      <c r="B248" s="1296" t="s">
        <v>1692</v>
      </c>
      <c r="C248" s="1297">
        <v>0</v>
      </c>
      <c r="D248" s="1297">
        <f t="shared" si="3"/>
        <v>0</v>
      </c>
      <c r="E248" s="1297">
        <v>0</v>
      </c>
    </row>
    <row r="249" spans="1:5" x14ac:dyDescent="0.2">
      <c r="A249" s="1295" t="s">
        <v>1693</v>
      </c>
      <c r="B249" s="1296" t="s">
        <v>1694</v>
      </c>
      <c r="C249" s="1297">
        <v>0</v>
      </c>
      <c r="D249" s="1297">
        <f t="shared" si="3"/>
        <v>0</v>
      </c>
      <c r="E249" s="1297">
        <v>0</v>
      </c>
    </row>
    <row r="250" spans="1:5" ht="38.25" x14ac:dyDescent="0.2">
      <c r="A250" s="1295" t="s">
        <v>1695</v>
      </c>
      <c r="B250" s="1296" t="s">
        <v>1696</v>
      </c>
      <c r="C250" s="1297">
        <v>0</v>
      </c>
      <c r="D250" s="1297">
        <f t="shared" si="3"/>
        <v>0</v>
      </c>
      <c r="E250" s="1297">
        <v>0</v>
      </c>
    </row>
    <row r="251" spans="1:5" ht="38.25" x14ac:dyDescent="0.2">
      <c r="A251" s="1295" t="s">
        <v>1697</v>
      </c>
      <c r="B251" s="1296" t="s">
        <v>1698</v>
      </c>
      <c r="C251" s="1297">
        <v>0</v>
      </c>
      <c r="D251" s="1297">
        <f t="shared" si="3"/>
        <v>0</v>
      </c>
      <c r="E251" s="1297">
        <v>0</v>
      </c>
    </row>
    <row r="252" spans="1:5" ht="38.25" x14ac:dyDescent="0.2">
      <c r="A252" s="1295" t="s">
        <v>1699</v>
      </c>
      <c r="B252" s="1296" t="s">
        <v>1700</v>
      </c>
      <c r="C252" s="1297">
        <v>0</v>
      </c>
      <c r="D252" s="1297">
        <f t="shared" si="3"/>
        <v>0</v>
      </c>
      <c r="E252" s="1297">
        <v>0</v>
      </c>
    </row>
    <row r="253" spans="1:5" ht="25.5" x14ac:dyDescent="0.2">
      <c r="A253" s="1295" t="s">
        <v>1701</v>
      </c>
      <c r="B253" s="1296" t="s">
        <v>1702</v>
      </c>
      <c r="C253" s="1297">
        <v>0</v>
      </c>
      <c r="D253" s="1297">
        <f t="shared" si="3"/>
        <v>0</v>
      </c>
      <c r="E253" s="1297">
        <v>0</v>
      </c>
    </row>
    <row r="254" spans="1:5" ht="25.5" x14ac:dyDescent="0.2">
      <c r="A254" s="1295" t="s">
        <v>1703</v>
      </c>
      <c r="B254" s="1296" t="s">
        <v>1704</v>
      </c>
      <c r="C254" s="1297">
        <v>0</v>
      </c>
      <c r="D254" s="1297">
        <f t="shared" si="3"/>
        <v>0</v>
      </c>
      <c r="E254" s="1297">
        <v>0</v>
      </c>
    </row>
    <row r="255" spans="1:5" ht="25.5" x14ac:dyDescent="0.2">
      <c r="A255" s="1295" t="s">
        <v>1705</v>
      </c>
      <c r="B255" s="1296" t="s">
        <v>1706</v>
      </c>
      <c r="C255" s="1297">
        <v>0</v>
      </c>
      <c r="D255" s="1297">
        <f t="shared" si="3"/>
        <v>0</v>
      </c>
      <c r="E255" s="1297">
        <v>0</v>
      </c>
    </row>
    <row r="256" spans="1:5" ht="25.5" x14ac:dyDescent="0.2">
      <c r="A256" s="1298" t="s">
        <v>1707</v>
      </c>
      <c r="B256" s="1299" t="s">
        <v>1708</v>
      </c>
      <c r="C256" s="1300">
        <v>0</v>
      </c>
      <c r="D256" s="1297">
        <f t="shared" si="3"/>
        <v>8574</v>
      </c>
      <c r="E256" s="1300">
        <v>8574</v>
      </c>
    </row>
    <row r="257" spans="1:5" x14ac:dyDescent="0.2">
      <c r="A257" s="1298" t="s">
        <v>1709</v>
      </c>
      <c r="B257" s="1299" t="s">
        <v>1710</v>
      </c>
      <c r="C257" s="1300">
        <v>0</v>
      </c>
      <c r="D257" s="1300">
        <f t="shared" si="3"/>
        <v>8574</v>
      </c>
      <c r="E257" s="1300">
        <v>8574</v>
      </c>
    </row>
    <row r="258" spans="1:5" ht="25.5" x14ac:dyDescent="0.2">
      <c r="A258" s="1298" t="s">
        <v>1711</v>
      </c>
      <c r="B258" s="1299" t="s">
        <v>1712</v>
      </c>
      <c r="C258" s="1300">
        <v>0</v>
      </c>
      <c r="D258" s="1297">
        <f t="shared" si="3"/>
        <v>0</v>
      </c>
      <c r="E258" s="1300">
        <v>0</v>
      </c>
    </row>
    <row r="259" spans="1:5" ht="25.5" x14ac:dyDescent="0.2">
      <c r="A259" s="1295" t="s">
        <v>1713</v>
      </c>
      <c r="B259" s="1296" t="s">
        <v>1714</v>
      </c>
      <c r="C259" s="1297">
        <v>0</v>
      </c>
      <c r="D259" s="1297">
        <f t="shared" si="3"/>
        <v>0</v>
      </c>
      <c r="E259" s="1297">
        <v>0</v>
      </c>
    </row>
    <row r="260" spans="1:5" ht="25.5" x14ac:dyDescent="0.2">
      <c r="A260" s="1295" t="s">
        <v>1715</v>
      </c>
      <c r="B260" s="1296" t="s">
        <v>1716</v>
      </c>
      <c r="C260" s="1297">
        <v>0</v>
      </c>
      <c r="D260" s="1297">
        <f t="shared" si="3"/>
        <v>0</v>
      </c>
      <c r="E260" s="1297">
        <v>0</v>
      </c>
    </row>
    <row r="261" spans="1:5" x14ac:dyDescent="0.2">
      <c r="A261" s="1295" t="s">
        <v>1717</v>
      </c>
      <c r="B261" s="1296" t="s">
        <v>1718</v>
      </c>
      <c r="C261" s="1297">
        <v>0</v>
      </c>
      <c r="D261" s="1297">
        <f t="shared" si="3"/>
        <v>0</v>
      </c>
      <c r="E261" s="1297">
        <v>0</v>
      </c>
    </row>
    <row r="262" spans="1:5" ht="25.5" x14ac:dyDescent="0.2">
      <c r="A262" s="1298" t="s">
        <v>1719</v>
      </c>
      <c r="B262" s="1299" t="s">
        <v>1720</v>
      </c>
      <c r="C262" s="1300">
        <v>0</v>
      </c>
      <c r="D262" s="1297">
        <f t="shared" si="3"/>
        <v>0</v>
      </c>
      <c r="E262" s="1300">
        <v>0</v>
      </c>
    </row>
    <row r="263" spans="1:5" x14ac:dyDescent="0.2">
      <c r="A263" s="1298" t="s">
        <v>1721</v>
      </c>
      <c r="B263" s="1299" t="s">
        <v>1722</v>
      </c>
      <c r="C263" s="1300">
        <v>507645</v>
      </c>
      <c r="D263" s="1300">
        <f t="shared" si="3"/>
        <v>-349942</v>
      </c>
      <c r="E263" s="1300">
        <v>157703</v>
      </c>
    </row>
  </sheetData>
  <mergeCells count="1">
    <mergeCell ref="A1:E1"/>
  </mergeCells>
  <pageMargins left="0.75" right="0.75" top="1" bottom="1" header="0.5" footer="0.5"/>
  <pageSetup scale="81" orientation="portrait" horizontalDpi="300" verticalDpi="300" r:id="rId1"/>
  <headerFooter alignWithMargins="0">
    <oddHeader>&amp;R&amp;"Times New Roman CE,Félkövér"&amp;12 12. melléklet a 6/2017. (V.26.) önkormányzati rendelethez</oddHeader>
    <oddFooter>&amp;C&amp;LAdatellenőrző kód: -77-1a-7-e-2d-1-34-667f-4932-6e-5863-4b29-5058-2b-1a&amp;R</oddFooter>
  </headerFooter>
  <colBreaks count="1" manualBreakCount="1">
    <brk id="6" max="6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view="pageLayout" topLeftCell="C1" zoomScaleNormal="100" zoomScaleSheetLayoutView="100" workbookViewId="0">
      <selection activeCell="J17" sqref="J17"/>
    </sheetView>
  </sheetViews>
  <sheetFormatPr defaultRowHeight="12.75" x14ac:dyDescent="0.2"/>
  <cols>
    <col min="1" max="1" width="11.1640625" style="1293" customWidth="1"/>
    <col min="2" max="2" width="47.83203125" style="1293" customWidth="1"/>
    <col min="3" max="3" width="16.6640625" style="1293" customWidth="1"/>
    <col min="4" max="4" width="21" style="1293" customWidth="1"/>
    <col min="5" max="5" width="18.33203125" style="1293" customWidth="1"/>
    <col min="6" max="256" width="9.33203125" style="1293"/>
    <col min="257" max="257" width="9.5" style="1293" customWidth="1"/>
    <col min="258" max="258" width="47.83203125" style="1293" customWidth="1"/>
    <col min="259" max="261" width="38.33203125" style="1293" customWidth="1"/>
    <col min="262" max="512" width="9.33203125" style="1293"/>
    <col min="513" max="513" width="9.5" style="1293" customWidth="1"/>
    <col min="514" max="514" width="47.83203125" style="1293" customWidth="1"/>
    <col min="515" max="517" width="38.33203125" style="1293" customWidth="1"/>
    <col min="518" max="768" width="9.33203125" style="1293"/>
    <col min="769" max="769" width="9.5" style="1293" customWidth="1"/>
    <col min="770" max="770" width="47.83203125" style="1293" customWidth="1"/>
    <col min="771" max="773" width="38.33203125" style="1293" customWidth="1"/>
    <col min="774" max="1024" width="9.33203125" style="1293"/>
    <col min="1025" max="1025" width="9.5" style="1293" customWidth="1"/>
    <col min="1026" max="1026" width="47.83203125" style="1293" customWidth="1"/>
    <col min="1027" max="1029" width="38.33203125" style="1293" customWidth="1"/>
    <col min="1030" max="1280" width="9.33203125" style="1293"/>
    <col min="1281" max="1281" width="9.5" style="1293" customWidth="1"/>
    <col min="1282" max="1282" width="47.83203125" style="1293" customWidth="1"/>
    <col min="1283" max="1285" width="38.33203125" style="1293" customWidth="1"/>
    <col min="1286" max="1536" width="9.33203125" style="1293"/>
    <col min="1537" max="1537" width="9.5" style="1293" customWidth="1"/>
    <col min="1538" max="1538" width="47.83203125" style="1293" customWidth="1"/>
    <col min="1539" max="1541" width="38.33203125" style="1293" customWidth="1"/>
    <col min="1542" max="1792" width="9.33203125" style="1293"/>
    <col min="1793" max="1793" width="9.5" style="1293" customWidth="1"/>
    <col min="1794" max="1794" width="47.83203125" style="1293" customWidth="1"/>
    <col min="1795" max="1797" width="38.33203125" style="1293" customWidth="1"/>
    <col min="1798" max="2048" width="9.33203125" style="1293"/>
    <col min="2049" max="2049" width="9.5" style="1293" customWidth="1"/>
    <col min="2050" max="2050" width="47.83203125" style="1293" customWidth="1"/>
    <col min="2051" max="2053" width="38.33203125" style="1293" customWidth="1"/>
    <col min="2054" max="2304" width="9.33203125" style="1293"/>
    <col min="2305" max="2305" width="9.5" style="1293" customWidth="1"/>
    <col min="2306" max="2306" width="47.83203125" style="1293" customWidth="1"/>
    <col min="2307" max="2309" width="38.33203125" style="1293" customWidth="1"/>
    <col min="2310" max="2560" width="9.33203125" style="1293"/>
    <col min="2561" max="2561" width="9.5" style="1293" customWidth="1"/>
    <col min="2562" max="2562" width="47.83203125" style="1293" customWidth="1"/>
    <col min="2563" max="2565" width="38.33203125" style="1293" customWidth="1"/>
    <col min="2566" max="2816" width="9.33203125" style="1293"/>
    <col min="2817" max="2817" width="9.5" style="1293" customWidth="1"/>
    <col min="2818" max="2818" width="47.83203125" style="1293" customWidth="1"/>
    <col min="2819" max="2821" width="38.33203125" style="1293" customWidth="1"/>
    <col min="2822" max="3072" width="9.33203125" style="1293"/>
    <col min="3073" max="3073" width="9.5" style="1293" customWidth="1"/>
    <col min="3074" max="3074" width="47.83203125" style="1293" customWidth="1"/>
    <col min="3075" max="3077" width="38.33203125" style="1293" customWidth="1"/>
    <col min="3078" max="3328" width="9.33203125" style="1293"/>
    <col min="3329" max="3329" width="9.5" style="1293" customWidth="1"/>
    <col min="3330" max="3330" width="47.83203125" style="1293" customWidth="1"/>
    <col min="3331" max="3333" width="38.33203125" style="1293" customWidth="1"/>
    <col min="3334" max="3584" width="9.33203125" style="1293"/>
    <col min="3585" max="3585" width="9.5" style="1293" customWidth="1"/>
    <col min="3586" max="3586" width="47.83203125" style="1293" customWidth="1"/>
    <col min="3587" max="3589" width="38.33203125" style="1293" customWidth="1"/>
    <col min="3590" max="3840" width="9.33203125" style="1293"/>
    <col min="3841" max="3841" width="9.5" style="1293" customWidth="1"/>
    <col min="3842" max="3842" width="47.83203125" style="1293" customWidth="1"/>
    <col min="3843" max="3845" width="38.33203125" style="1293" customWidth="1"/>
    <col min="3846" max="4096" width="9.33203125" style="1293"/>
    <col min="4097" max="4097" width="9.5" style="1293" customWidth="1"/>
    <col min="4098" max="4098" width="47.83203125" style="1293" customWidth="1"/>
    <col min="4099" max="4101" width="38.33203125" style="1293" customWidth="1"/>
    <col min="4102" max="4352" width="9.33203125" style="1293"/>
    <col min="4353" max="4353" width="9.5" style="1293" customWidth="1"/>
    <col min="4354" max="4354" width="47.83203125" style="1293" customWidth="1"/>
    <col min="4355" max="4357" width="38.33203125" style="1293" customWidth="1"/>
    <col min="4358" max="4608" width="9.33203125" style="1293"/>
    <col min="4609" max="4609" width="9.5" style="1293" customWidth="1"/>
    <col min="4610" max="4610" width="47.83203125" style="1293" customWidth="1"/>
    <col min="4611" max="4613" width="38.33203125" style="1293" customWidth="1"/>
    <col min="4614" max="4864" width="9.33203125" style="1293"/>
    <col min="4865" max="4865" width="9.5" style="1293" customWidth="1"/>
    <col min="4866" max="4866" width="47.83203125" style="1293" customWidth="1"/>
    <col min="4867" max="4869" width="38.33203125" style="1293" customWidth="1"/>
    <col min="4870" max="5120" width="9.33203125" style="1293"/>
    <col min="5121" max="5121" width="9.5" style="1293" customWidth="1"/>
    <col min="5122" max="5122" width="47.83203125" style="1293" customWidth="1"/>
    <col min="5123" max="5125" width="38.33203125" style="1293" customWidth="1"/>
    <col min="5126" max="5376" width="9.33203125" style="1293"/>
    <col min="5377" max="5377" width="9.5" style="1293" customWidth="1"/>
    <col min="5378" max="5378" width="47.83203125" style="1293" customWidth="1"/>
    <col min="5379" max="5381" width="38.33203125" style="1293" customWidth="1"/>
    <col min="5382" max="5632" width="9.33203125" style="1293"/>
    <col min="5633" max="5633" width="9.5" style="1293" customWidth="1"/>
    <col min="5634" max="5634" width="47.83203125" style="1293" customWidth="1"/>
    <col min="5635" max="5637" width="38.33203125" style="1293" customWidth="1"/>
    <col min="5638" max="5888" width="9.33203125" style="1293"/>
    <col min="5889" max="5889" width="9.5" style="1293" customWidth="1"/>
    <col min="5890" max="5890" width="47.83203125" style="1293" customWidth="1"/>
    <col min="5891" max="5893" width="38.33203125" style="1293" customWidth="1"/>
    <col min="5894" max="6144" width="9.33203125" style="1293"/>
    <col min="6145" max="6145" width="9.5" style="1293" customWidth="1"/>
    <col min="6146" max="6146" width="47.83203125" style="1293" customWidth="1"/>
    <col min="6147" max="6149" width="38.33203125" style="1293" customWidth="1"/>
    <col min="6150" max="6400" width="9.33203125" style="1293"/>
    <col min="6401" max="6401" width="9.5" style="1293" customWidth="1"/>
    <col min="6402" max="6402" width="47.83203125" style="1293" customWidth="1"/>
    <col min="6403" max="6405" width="38.33203125" style="1293" customWidth="1"/>
    <col min="6406" max="6656" width="9.33203125" style="1293"/>
    <col min="6657" max="6657" width="9.5" style="1293" customWidth="1"/>
    <col min="6658" max="6658" width="47.83203125" style="1293" customWidth="1"/>
    <col min="6659" max="6661" width="38.33203125" style="1293" customWidth="1"/>
    <col min="6662" max="6912" width="9.33203125" style="1293"/>
    <col min="6913" max="6913" width="9.5" style="1293" customWidth="1"/>
    <col min="6914" max="6914" width="47.83203125" style="1293" customWidth="1"/>
    <col min="6915" max="6917" width="38.33203125" style="1293" customWidth="1"/>
    <col min="6918" max="7168" width="9.33203125" style="1293"/>
    <col min="7169" max="7169" width="9.5" style="1293" customWidth="1"/>
    <col min="7170" max="7170" width="47.83203125" style="1293" customWidth="1"/>
    <col min="7171" max="7173" width="38.33203125" style="1293" customWidth="1"/>
    <col min="7174" max="7424" width="9.33203125" style="1293"/>
    <col min="7425" max="7425" width="9.5" style="1293" customWidth="1"/>
    <col min="7426" max="7426" width="47.83203125" style="1293" customWidth="1"/>
    <col min="7427" max="7429" width="38.33203125" style="1293" customWidth="1"/>
    <col min="7430" max="7680" width="9.33203125" style="1293"/>
    <col min="7681" max="7681" width="9.5" style="1293" customWidth="1"/>
    <col min="7682" max="7682" width="47.83203125" style="1293" customWidth="1"/>
    <col min="7683" max="7685" width="38.33203125" style="1293" customWidth="1"/>
    <col min="7686" max="7936" width="9.33203125" style="1293"/>
    <col min="7937" max="7937" width="9.5" style="1293" customWidth="1"/>
    <col min="7938" max="7938" width="47.83203125" style="1293" customWidth="1"/>
    <col min="7939" max="7941" width="38.33203125" style="1293" customWidth="1"/>
    <col min="7942" max="8192" width="9.33203125" style="1293"/>
    <col min="8193" max="8193" width="9.5" style="1293" customWidth="1"/>
    <col min="8194" max="8194" width="47.83203125" style="1293" customWidth="1"/>
    <col min="8195" max="8197" width="38.33203125" style="1293" customWidth="1"/>
    <col min="8198" max="8448" width="9.33203125" style="1293"/>
    <col min="8449" max="8449" width="9.5" style="1293" customWidth="1"/>
    <col min="8450" max="8450" width="47.83203125" style="1293" customWidth="1"/>
    <col min="8451" max="8453" width="38.33203125" style="1293" customWidth="1"/>
    <col min="8454" max="8704" width="9.33203125" style="1293"/>
    <col min="8705" max="8705" width="9.5" style="1293" customWidth="1"/>
    <col min="8706" max="8706" width="47.83203125" style="1293" customWidth="1"/>
    <col min="8707" max="8709" width="38.33203125" style="1293" customWidth="1"/>
    <col min="8710" max="8960" width="9.33203125" style="1293"/>
    <col min="8961" max="8961" width="9.5" style="1293" customWidth="1"/>
    <col min="8962" max="8962" width="47.83203125" style="1293" customWidth="1"/>
    <col min="8963" max="8965" width="38.33203125" style="1293" customWidth="1"/>
    <col min="8966" max="9216" width="9.33203125" style="1293"/>
    <col min="9217" max="9217" width="9.5" style="1293" customWidth="1"/>
    <col min="9218" max="9218" width="47.83203125" style="1293" customWidth="1"/>
    <col min="9219" max="9221" width="38.33203125" style="1293" customWidth="1"/>
    <col min="9222" max="9472" width="9.33203125" style="1293"/>
    <col min="9473" max="9473" width="9.5" style="1293" customWidth="1"/>
    <col min="9474" max="9474" width="47.83203125" style="1293" customWidth="1"/>
    <col min="9475" max="9477" width="38.33203125" style="1293" customWidth="1"/>
    <col min="9478" max="9728" width="9.33203125" style="1293"/>
    <col min="9729" max="9729" width="9.5" style="1293" customWidth="1"/>
    <col min="9730" max="9730" width="47.83203125" style="1293" customWidth="1"/>
    <col min="9731" max="9733" width="38.33203125" style="1293" customWidth="1"/>
    <col min="9734" max="9984" width="9.33203125" style="1293"/>
    <col min="9985" max="9985" width="9.5" style="1293" customWidth="1"/>
    <col min="9986" max="9986" width="47.83203125" style="1293" customWidth="1"/>
    <col min="9987" max="9989" width="38.33203125" style="1293" customWidth="1"/>
    <col min="9990" max="10240" width="9.33203125" style="1293"/>
    <col min="10241" max="10241" width="9.5" style="1293" customWidth="1"/>
    <col min="10242" max="10242" width="47.83203125" style="1293" customWidth="1"/>
    <col min="10243" max="10245" width="38.33203125" style="1293" customWidth="1"/>
    <col min="10246" max="10496" width="9.33203125" style="1293"/>
    <col min="10497" max="10497" width="9.5" style="1293" customWidth="1"/>
    <col min="10498" max="10498" width="47.83203125" style="1293" customWidth="1"/>
    <col min="10499" max="10501" width="38.33203125" style="1293" customWidth="1"/>
    <col min="10502" max="10752" width="9.33203125" style="1293"/>
    <col min="10753" max="10753" width="9.5" style="1293" customWidth="1"/>
    <col min="10754" max="10754" width="47.83203125" style="1293" customWidth="1"/>
    <col min="10755" max="10757" width="38.33203125" style="1293" customWidth="1"/>
    <col min="10758" max="11008" width="9.33203125" style="1293"/>
    <col min="11009" max="11009" width="9.5" style="1293" customWidth="1"/>
    <col min="11010" max="11010" width="47.83203125" style="1293" customWidth="1"/>
    <col min="11011" max="11013" width="38.33203125" style="1293" customWidth="1"/>
    <col min="11014" max="11264" width="9.33203125" style="1293"/>
    <col min="11265" max="11265" width="9.5" style="1293" customWidth="1"/>
    <col min="11266" max="11266" width="47.83203125" style="1293" customWidth="1"/>
    <col min="11267" max="11269" width="38.33203125" style="1293" customWidth="1"/>
    <col min="11270" max="11520" width="9.33203125" style="1293"/>
    <col min="11521" max="11521" width="9.5" style="1293" customWidth="1"/>
    <col min="11522" max="11522" width="47.83203125" style="1293" customWidth="1"/>
    <col min="11523" max="11525" width="38.33203125" style="1293" customWidth="1"/>
    <col min="11526" max="11776" width="9.33203125" style="1293"/>
    <col min="11777" max="11777" width="9.5" style="1293" customWidth="1"/>
    <col min="11778" max="11778" width="47.83203125" style="1293" customWidth="1"/>
    <col min="11779" max="11781" width="38.33203125" style="1293" customWidth="1"/>
    <col min="11782" max="12032" width="9.33203125" style="1293"/>
    <col min="12033" max="12033" width="9.5" style="1293" customWidth="1"/>
    <col min="12034" max="12034" width="47.83203125" style="1293" customWidth="1"/>
    <col min="12035" max="12037" width="38.33203125" style="1293" customWidth="1"/>
    <col min="12038" max="12288" width="9.33203125" style="1293"/>
    <col min="12289" max="12289" width="9.5" style="1293" customWidth="1"/>
    <col min="12290" max="12290" width="47.83203125" style="1293" customWidth="1"/>
    <col min="12291" max="12293" width="38.33203125" style="1293" customWidth="1"/>
    <col min="12294" max="12544" width="9.33203125" style="1293"/>
    <col min="12545" max="12545" width="9.5" style="1293" customWidth="1"/>
    <col min="12546" max="12546" width="47.83203125" style="1293" customWidth="1"/>
    <col min="12547" max="12549" width="38.33203125" style="1293" customWidth="1"/>
    <col min="12550" max="12800" width="9.33203125" style="1293"/>
    <col min="12801" max="12801" width="9.5" style="1293" customWidth="1"/>
    <col min="12802" max="12802" width="47.83203125" style="1293" customWidth="1"/>
    <col min="12803" max="12805" width="38.33203125" style="1293" customWidth="1"/>
    <col min="12806" max="13056" width="9.33203125" style="1293"/>
    <col min="13057" max="13057" width="9.5" style="1293" customWidth="1"/>
    <col min="13058" max="13058" width="47.83203125" style="1293" customWidth="1"/>
    <col min="13059" max="13061" width="38.33203125" style="1293" customWidth="1"/>
    <col min="13062" max="13312" width="9.33203125" style="1293"/>
    <col min="13313" max="13313" width="9.5" style="1293" customWidth="1"/>
    <col min="13314" max="13314" width="47.83203125" style="1293" customWidth="1"/>
    <col min="13315" max="13317" width="38.33203125" style="1293" customWidth="1"/>
    <col min="13318" max="13568" width="9.33203125" style="1293"/>
    <col min="13569" max="13569" width="9.5" style="1293" customWidth="1"/>
    <col min="13570" max="13570" width="47.83203125" style="1293" customWidth="1"/>
    <col min="13571" max="13573" width="38.33203125" style="1293" customWidth="1"/>
    <col min="13574" max="13824" width="9.33203125" style="1293"/>
    <col min="13825" max="13825" width="9.5" style="1293" customWidth="1"/>
    <col min="13826" max="13826" width="47.83203125" style="1293" customWidth="1"/>
    <col min="13827" max="13829" width="38.33203125" style="1293" customWidth="1"/>
    <col min="13830" max="14080" width="9.33203125" style="1293"/>
    <col min="14081" max="14081" width="9.5" style="1293" customWidth="1"/>
    <col min="14082" max="14082" width="47.83203125" style="1293" customWidth="1"/>
    <col min="14083" max="14085" width="38.33203125" style="1293" customWidth="1"/>
    <col min="14086" max="14336" width="9.33203125" style="1293"/>
    <col min="14337" max="14337" width="9.5" style="1293" customWidth="1"/>
    <col min="14338" max="14338" width="47.83203125" style="1293" customWidth="1"/>
    <col min="14339" max="14341" width="38.33203125" style="1293" customWidth="1"/>
    <col min="14342" max="14592" width="9.33203125" style="1293"/>
    <col min="14593" max="14593" width="9.5" style="1293" customWidth="1"/>
    <col min="14594" max="14594" width="47.83203125" style="1293" customWidth="1"/>
    <col min="14595" max="14597" width="38.33203125" style="1293" customWidth="1"/>
    <col min="14598" max="14848" width="9.33203125" style="1293"/>
    <col min="14849" max="14849" width="9.5" style="1293" customWidth="1"/>
    <col min="14850" max="14850" width="47.83203125" style="1293" customWidth="1"/>
    <col min="14851" max="14853" width="38.33203125" style="1293" customWidth="1"/>
    <col min="14854" max="15104" width="9.33203125" style="1293"/>
    <col min="15105" max="15105" width="9.5" style="1293" customWidth="1"/>
    <col min="15106" max="15106" width="47.83203125" style="1293" customWidth="1"/>
    <col min="15107" max="15109" width="38.33203125" style="1293" customWidth="1"/>
    <col min="15110" max="15360" width="9.33203125" style="1293"/>
    <col min="15361" max="15361" width="9.5" style="1293" customWidth="1"/>
    <col min="15362" max="15362" width="47.83203125" style="1293" customWidth="1"/>
    <col min="15363" max="15365" width="38.33203125" style="1293" customWidth="1"/>
    <col min="15366" max="15616" width="9.33203125" style="1293"/>
    <col min="15617" max="15617" width="9.5" style="1293" customWidth="1"/>
    <col min="15618" max="15618" width="47.83203125" style="1293" customWidth="1"/>
    <col min="15619" max="15621" width="38.33203125" style="1293" customWidth="1"/>
    <col min="15622" max="15872" width="9.33203125" style="1293"/>
    <col min="15873" max="15873" width="9.5" style="1293" customWidth="1"/>
    <col min="15874" max="15874" width="47.83203125" style="1293" customWidth="1"/>
    <col min="15875" max="15877" width="38.33203125" style="1293" customWidth="1"/>
    <col min="15878" max="16128" width="9.33203125" style="1293"/>
    <col min="16129" max="16129" width="9.5" style="1293" customWidth="1"/>
    <col min="16130" max="16130" width="47.83203125" style="1293" customWidth="1"/>
    <col min="16131" max="16133" width="38.33203125" style="1293" customWidth="1"/>
    <col min="16134" max="16384" width="9.33203125" style="1293"/>
  </cols>
  <sheetData>
    <row r="1" spans="1:5" s="1306" customFormat="1" ht="42" customHeight="1" x14ac:dyDescent="0.2">
      <c r="A1" s="1372" t="s">
        <v>1726</v>
      </c>
      <c r="B1" s="1373"/>
      <c r="C1" s="1373"/>
      <c r="D1" s="1373"/>
      <c r="E1" s="1373"/>
    </row>
    <row r="2" spans="1:5" s="1306" customFormat="1" ht="42" customHeight="1" x14ac:dyDescent="0.2">
      <c r="A2" s="1305"/>
      <c r="D2" s="1303" t="s">
        <v>1727</v>
      </c>
    </row>
    <row r="3" spans="1:5" s="1308" customFormat="1" ht="42.75" x14ac:dyDescent="0.2">
      <c r="A3" s="1309" t="s">
        <v>1355</v>
      </c>
      <c r="B3" s="1309" t="s">
        <v>12</v>
      </c>
      <c r="C3" s="1309" t="s">
        <v>1356</v>
      </c>
      <c r="D3" s="1309" t="s">
        <v>1357</v>
      </c>
      <c r="E3" s="1309" t="s">
        <v>1725</v>
      </c>
    </row>
    <row r="4" spans="1:5" s="1306" customFormat="1" x14ac:dyDescent="0.2">
      <c r="A4" s="1307">
        <v>1</v>
      </c>
      <c r="B4" s="1307">
        <v>2</v>
      </c>
      <c r="C4" s="1307">
        <v>3</v>
      </c>
      <c r="D4" s="1307">
        <v>4</v>
      </c>
      <c r="E4" s="1307">
        <v>5</v>
      </c>
    </row>
    <row r="5" spans="1:5" x14ac:dyDescent="0.2">
      <c r="A5" s="1295" t="s">
        <v>931</v>
      </c>
      <c r="B5" s="1296" t="s">
        <v>1359</v>
      </c>
      <c r="C5" s="1297">
        <v>0</v>
      </c>
      <c r="D5" s="1297">
        <v>0</v>
      </c>
      <c r="E5" s="1297">
        <v>0</v>
      </c>
    </row>
    <row r="6" spans="1:5" x14ac:dyDescent="0.2">
      <c r="A6" s="1295" t="s">
        <v>7</v>
      </c>
      <c r="B6" s="1296" t="s">
        <v>1360</v>
      </c>
      <c r="C6" s="1297">
        <v>2100000</v>
      </c>
      <c r="D6" s="1297">
        <f>E6-C6</f>
        <v>1590000</v>
      </c>
      <c r="E6" s="1297">
        <v>3690000</v>
      </c>
    </row>
    <row r="7" spans="1:5" x14ac:dyDescent="0.2">
      <c r="A7" s="1295" t="s">
        <v>8</v>
      </c>
      <c r="B7" s="1296" t="s">
        <v>1361</v>
      </c>
      <c r="C7" s="1297">
        <v>0</v>
      </c>
      <c r="D7" s="1297">
        <f t="shared" ref="D7:D70" si="0">E7-C7</f>
        <v>0</v>
      </c>
      <c r="E7" s="1297">
        <v>0</v>
      </c>
    </row>
    <row r="8" spans="1:5" x14ac:dyDescent="0.2">
      <c r="A8" s="1298" t="s">
        <v>10</v>
      </c>
      <c r="B8" s="1299" t="s">
        <v>1362</v>
      </c>
      <c r="C8" s="1300">
        <v>2100000</v>
      </c>
      <c r="D8" s="1300">
        <f t="shared" si="0"/>
        <v>1590000</v>
      </c>
      <c r="E8" s="1300">
        <v>3690000</v>
      </c>
    </row>
    <row r="9" spans="1:5" ht="25.5" x14ac:dyDescent="0.2">
      <c r="A9" s="1295" t="s">
        <v>1204</v>
      </c>
      <c r="B9" s="1296" t="s">
        <v>1363</v>
      </c>
      <c r="C9" s="1297">
        <v>3410061000</v>
      </c>
      <c r="D9" s="1297">
        <f t="shared" si="0"/>
        <v>0</v>
      </c>
      <c r="E9" s="1297">
        <v>3410061000</v>
      </c>
    </row>
    <row r="10" spans="1:5" ht="25.5" x14ac:dyDescent="0.2">
      <c r="A10" s="1295" t="s">
        <v>1205</v>
      </c>
      <c r="B10" s="1296" t="s">
        <v>1364</v>
      </c>
      <c r="C10" s="1297">
        <v>2405000</v>
      </c>
      <c r="D10" s="1297">
        <f t="shared" si="0"/>
        <v>0</v>
      </c>
      <c r="E10" s="1297">
        <v>2405000</v>
      </c>
    </row>
    <row r="11" spans="1:5" x14ac:dyDescent="0.2">
      <c r="A11" s="1295" t="s">
        <v>1206</v>
      </c>
      <c r="B11" s="1296" t="s">
        <v>1365</v>
      </c>
      <c r="C11" s="1297">
        <v>0</v>
      </c>
      <c r="D11" s="1297">
        <f t="shared" si="0"/>
        <v>0</v>
      </c>
      <c r="E11" s="1297">
        <v>0</v>
      </c>
    </row>
    <row r="12" spans="1:5" x14ac:dyDescent="0.2">
      <c r="A12" s="1295" t="s">
        <v>1207</v>
      </c>
      <c r="B12" s="1296" t="s">
        <v>1366</v>
      </c>
      <c r="C12" s="1297">
        <v>83498000</v>
      </c>
      <c r="D12" s="1297">
        <f t="shared" si="0"/>
        <v>13139322</v>
      </c>
      <c r="E12" s="1297">
        <v>96637322</v>
      </c>
    </row>
    <row r="13" spans="1:5" x14ac:dyDescent="0.2">
      <c r="A13" s="1295" t="s">
        <v>1208</v>
      </c>
      <c r="B13" s="1296" t="s">
        <v>1367</v>
      </c>
      <c r="C13" s="1297">
        <v>0</v>
      </c>
      <c r="D13" s="1297">
        <f t="shared" si="0"/>
        <v>0</v>
      </c>
      <c r="E13" s="1297">
        <v>0</v>
      </c>
    </row>
    <row r="14" spans="1:5" x14ac:dyDescent="0.2">
      <c r="A14" s="1298" t="s">
        <v>1209</v>
      </c>
      <c r="B14" s="1299" t="s">
        <v>1368</v>
      </c>
      <c r="C14" s="1300">
        <v>3495964000</v>
      </c>
      <c r="D14" s="1300">
        <f t="shared" si="0"/>
        <v>13139322</v>
      </c>
      <c r="E14" s="1300">
        <v>3509103322</v>
      </c>
    </row>
    <row r="15" spans="1:5" ht="25.5" x14ac:dyDescent="0.2">
      <c r="A15" s="1295" t="s">
        <v>1210</v>
      </c>
      <c r="B15" s="1296" t="s">
        <v>1369</v>
      </c>
      <c r="C15" s="1297">
        <v>11000</v>
      </c>
      <c r="D15" s="1297">
        <f t="shared" si="0"/>
        <v>0</v>
      </c>
      <c r="E15" s="1297">
        <v>11000</v>
      </c>
    </row>
    <row r="16" spans="1:5" ht="25.5" x14ac:dyDescent="0.2">
      <c r="A16" s="1295" t="s">
        <v>1211</v>
      </c>
      <c r="B16" s="1296" t="s">
        <v>1370</v>
      </c>
      <c r="C16" s="1297">
        <v>0</v>
      </c>
      <c r="D16" s="1297">
        <f t="shared" si="0"/>
        <v>0</v>
      </c>
      <c r="E16" s="1297">
        <v>0</v>
      </c>
    </row>
    <row r="17" spans="1:5" ht="25.5" x14ac:dyDescent="0.2">
      <c r="A17" s="1295" t="s">
        <v>1212</v>
      </c>
      <c r="B17" s="1296" t="s">
        <v>1371</v>
      </c>
      <c r="C17" s="1297">
        <v>11000</v>
      </c>
      <c r="D17" s="1297">
        <f t="shared" si="0"/>
        <v>0</v>
      </c>
      <c r="E17" s="1297">
        <v>11000</v>
      </c>
    </row>
    <row r="18" spans="1:5" ht="25.5" x14ac:dyDescent="0.2">
      <c r="A18" s="1295" t="s">
        <v>1213</v>
      </c>
      <c r="B18" s="1296" t="s">
        <v>1372</v>
      </c>
      <c r="C18" s="1297">
        <v>0</v>
      </c>
      <c r="D18" s="1297">
        <f t="shared" si="0"/>
        <v>0</v>
      </c>
      <c r="E18" s="1297">
        <v>0</v>
      </c>
    </row>
    <row r="19" spans="1:5" ht="25.5" x14ac:dyDescent="0.2">
      <c r="A19" s="1295" t="s">
        <v>1214</v>
      </c>
      <c r="B19" s="1296" t="s">
        <v>1373</v>
      </c>
      <c r="C19" s="1297">
        <v>0</v>
      </c>
      <c r="D19" s="1297">
        <f t="shared" si="0"/>
        <v>0</v>
      </c>
      <c r="E19" s="1297">
        <v>0</v>
      </c>
    </row>
    <row r="20" spans="1:5" x14ac:dyDescent="0.2">
      <c r="A20" s="1295" t="s">
        <v>1215</v>
      </c>
      <c r="B20" s="1296" t="s">
        <v>1374</v>
      </c>
      <c r="C20" s="1297">
        <v>0</v>
      </c>
      <c r="D20" s="1297">
        <f t="shared" si="0"/>
        <v>0</v>
      </c>
      <c r="E20" s="1297">
        <v>0</v>
      </c>
    </row>
    <row r="21" spans="1:5" ht="25.5" x14ac:dyDescent="0.2">
      <c r="A21" s="1295" t="s">
        <v>1216</v>
      </c>
      <c r="B21" s="1296" t="s">
        <v>1375</v>
      </c>
      <c r="C21" s="1297">
        <v>0</v>
      </c>
      <c r="D21" s="1297">
        <f t="shared" si="0"/>
        <v>0</v>
      </c>
      <c r="E21" s="1297">
        <v>0</v>
      </c>
    </row>
    <row r="22" spans="1:5" x14ac:dyDescent="0.2">
      <c r="A22" s="1295" t="s">
        <v>1217</v>
      </c>
      <c r="B22" s="1296" t="s">
        <v>1376</v>
      </c>
      <c r="C22" s="1297">
        <v>0</v>
      </c>
      <c r="D22" s="1297">
        <f t="shared" si="0"/>
        <v>0</v>
      </c>
      <c r="E22" s="1297">
        <v>0</v>
      </c>
    </row>
    <row r="23" spans="1:5" ht="25.5" x14ac:dyDescent="0.2">
      <c r="A23" s="1295" t="s">
        <v>1218</v>
      </c>
      <c r="B23" s="1296" t="s">
        <v>1377</v>
      </c>
      <c r="C23" s="1297">
        <v>0</v>
      </c>
      <c r="D23" s="1297">
        <f t="shared" si="0"/>
        <v>0</v>
      </c>
      <c r="E23" s="1297">
        <v>0</v>
      </c>
    </row>
    <row r="24" spans="1:5" ht="25.5" x14ac:dyDescent="0.2">
      <c r="A24" s="1295" t="s">
        <v>1219</v>
      </c>
      <c r="B24" s="1296" t="s">
        <v>1378</v>
      </c>
      <c r="C24" s="1297">
        <v>0</v>
      </c>
      <c r="D24" s="1297">
        <f t="shared" si="0"/>
        <v>0</v>
      </c>
      <c r="E24" s="1297">
        <v>0</v>
      </c>
    </row>
    <row r="25" spans="1:5" ht="25.5" x14ac:dyDescent="0.2">
      <c r="A25" s="1298" t="s">
        <v>1220</v>
      </c>
      <c r="B25" s="1299" t="s">
        <v>1379</v>
      </c>
      <c r="C25" s="1300">
        <v>11000</v>
      </c>
      <c r="D25" s="1297">
        <f t="shared" si="0"/>
        <v>0</v>
      </c>
      <c r="E25" s="1300">
        <v>11000</v>
      </c>
    </row>
    <row r="26" spans="1:5" ht="25.5" x14ac:dyDescent="0.2">
      <c r="A26" s="1295" t="s">
        <v>1221</v>
      </c>
      <c r="B26" s="1296" t="s">
        <v>1380</v>
      </c>
      <c r="C26" s="1297">
        <v>0</v>
      </c>
      <c r="D26" s="1297">
        <f t="shared" si="0"/>
        <v>0</v>
      </c>
      <c r="E26" s="1297">
        <v>0</v>
      </c>
    </row>
    <row r="27" spans="1:5" x14ac:dyDescent="0.2">
      <c r="A27" s="1295" t="s">
        <v>1222</v>
      </c>
      <c r="B27" s="1296" t="s">
        <v>1381</v>
      </c>
      <c r="C27" s="1297">
        <v>0</v>
      </c>
      <c r="D27" s="1297">
        <f t="shared" si="0"/>
        <v>0</v>
      </c>
      <c r="E27" s="1297">
        <v>0</v>
      </c>
    </row>
    <row r="28" spans="1:5" x14ac:dyDescent="0.2">
      <c r="A28" s="1295" t="s">
        <v>1223</v>
      </c>
      <c r="B28" s="1296" t="s">
        <v>1382</v>
      </c>
      <c r="C28" s="1297">
        <v>0</v>
      </c>
      <c r="D28" s="1297">
        <f t="shared" si="0"/>
        <v>0</v>
      </c>
      <c r="E28" s="1297">
        <v>0</v>
      </c>
    </row>
    <row r="29" spans="1:5" ht="25.5" x14ac:dyDescent="0.2">
      <c r="A29" s="1295" t="s">
        <v>1224</v>
      </c>
      <c r="B29" s="1296" t="s">
        <v>1383</v>
      </c>
      <c r="C29" s="1297">
        <v>0</v>
      </c>
      <c r="D29" s="1297">
        <f t="shared" si="0"/>
        <v>0</v>
      </c>
      <c r="E29" s="1297">
        <v>0</v>
      </c>
    </row>
    <row r="30" spans="1:5" ht="25.5" x14ac:dyDescent="0.2">
      <c r="A30" s="1295" t="s">
        <v>1225</v>
      </c>
      <c r="B30" s="1296" t="s">
        <v>1384</v>
      </c>
      <c r="C30" s="1297">
        <v>0</v>
      </c>
      <c r="D30" s="1297">
        <f t="shared" si="0"/>
        <v>0</v>
      </c>
      <c r="E30" s="1297">
        <v>0</v>
      </c>
    </row>
    <row r="31" spans="1:5" ht="25.5" x14ac:dyDescent="0.2">
      <c r="A31" s="1298" t="s">
        <v>1226</v>
      </c>
      <c r="B31" s="1299" t="s">
        <v>1385</v>
      </c>
      <c r="C31" s="1300">
        <v>0</v>
      </c>
      <c r="D31" s="1297">
        <f t="shared" si="0"/>
        <v>0</v>
      </c>
      <c r="E31" s="1300">
        <v>0</v>
      </c>
    </row>
    <row r="32" spans="1:5" ht="38.25" x14ac:dyDescent="0.2">
      <c r="A32" s="1298" t="s">
        <v>1227</v>
      </c>
      <c r="B32" s="1299" t="s">
        <v>1386</v>
      </c>
      <c r="C32" s="1300">
        <v>3498075000</v>
      </c>
      <c r="D32" s="1300">
        <f t="shared" si="0"/>
        <v>14729322</v>
      </c>
      <c r="E32" s="1300">
        <v>3512804322</v>
      </c>
    </row>
    <row r="33" spans="1:5" x14ac:dyDescent="0.2">
      <c r="A33" s="1295" t="s">
        <v>1228</v>
      </c>
      <c r="B33" s="1296" t="s">
        <v>1387</v>
      </c>
      <c r="C33" s="1297">
        <v>0</v>
      </c>
      <c r="D33" s="1297">
        <f t="shared" si="0"/>
        <v>0</v>
      </c>
      <c r="E33" s="1297">
        <v>0</v>
      </c>
    </row>
    <row r="34" spans="1:5" ht="25.5" x14ac:dyDescent="0.2">
      <c r="A34" s="1295" t="s">
        <v>1229</v>
      </c>
      <c r="B34" s="1296" t="s">
        <v>1388</v>
      </c>
      <c r="C34" s="1297">
        <v>0</v>
      </c>
      <c r="D34" s="1297">
        <f t="shared" si="0"/>
        <v>0</v>
      </c>
      <c r="E34" s="1297">
        <v>0</v>
      </c>
    </row>
    <row r="35" spans="1:5" x14ac:dyDescent="0.2">
      <c r="A35" s="1295" t="s">
        <v>1230</v>
      </c>
      <c r="B35" s="1296" t="s">
        <v>1389</v>
      </c>
      <c r="C35" s="1297">
        <v>0</v>
      </c>
      <c r="D35" s="1297">
        <f t="shared" si="0"/>
        <v>0</v>
      </c>
      <c r="E35" s="1297">
        <v>0</v>
      </c>
    </row>
    <row r="36" spans="1:5" ht="25.5" x14ac:dyDescent="0.2">
      <c r="A36" s="1295" t="s">
        <v>1231</v>
      </c>
      <c r="B36" s="1296" t="s">
        <v>1390</v>
      </c>
      <c r="C36" s="1297">
        <v>0</v>
      </c>
      <c r="D36" s="1297">
        <f t="shared" si="0"/>
        <v>0</v>
      </c>
      <c r="E36" s="1297">
        <v>0</v>
      </c>
    </row>
    <row r="37" spans="1:5" x14ac:dyDescent="0.2">
      <c r="A37" s="1295" t="s">
        <v>1232</v>
      </c>
      <c r="B37" s="1296" t="s">
        <v>1391</v>
      </c>
      <c r="C37" s="1297">
        <v>0</v>
      </c>
      <c r="D37" s="1297">
        <f t="shared" si="0"/>
        <v>0</v>
      </c>
      <c r="E37" s="1297">
        <v>0</v>
      </c>
    </row>
    <row r="38" spans="1:5" x14ac:dyDescent="0.2">
      <c r="A38" s="1298" t="s">
        <v>1233</v>
      </c>
      <c r="B38" s="1299" t="s">
        <v>1392</v>
      </c>
      <c r="C38" s="1300">
        <v>0</v>
      </c>
      <c r="D38" s="1297">
        <f t="shared" si="0"/>
        <v>0</v>
      </c>
      <c r="E38" s="1300">
        <v>0</v>
      </c>
    </row>
    <row r="39" spans="1:5" x14ac:dyDescent="0.2">
      <c r="A39" s="1295" t="s">
        <v>1234</v>
      </c>
      <c r="B39" s="1296" t="s">
        <v>1393</v>
      </c>
      <c r="C39" s="1297">
        <v>0</v>
      </c>
      <c r="D39" s="1297">
        <f t="shared" si="0"/>
        <v>0</v>
      </c>
      <c r="E39" s="1297">
        <v>0</v>
      </c>
    </row>
    <row r="40" spans="1:5" ht="25.5" x14ac:dyDescent="0.2">
      <c r="A40" s="1295" t="s">
        <v>1235</v>
      </c>
      <c r="B40" s="1296" t="s">
        <v>1394</v>
      </c>
      <c r="C40" s="1297">
        <v>0</v>
      </c>
      <c r="D40" s="1297">
        <f t="shared" si="0"/>
        <v>0</v>
      </c>
      <c r="E40" s="1297">
        <v>0</v>
      </c>
    </row>
    <row r="41" spans="1:5" x14ac:dyDescent="0.2">
      <c r="A41" s="1295" t="s">
        <v>1236</v>
      </c>
      <c r="B41" s="1296" t="s">
        <v>1395</v>
      </c>
      <c r="C41" s="1297">
        <v>0</v>
      </c>
      <c r="D41" s="1297">
        <f t="shared" si="0"/>
        <v>0</v>
      </c>
      <c r="E41" s="1297">
        <v>0</v>
      </c>
    </row>
    <row r="42" spans="1:5" x14ac:dyDescent="0.2">
      <c r="A42" s="1295" t="s">
        <v>1237</v>
      </c>
      <c r="B42" s="1296" t="s">
        <v>1396</v>
      </c>
      <c r="C42" s="1297">
        <v>0</v>
      </c>
      <c r="D42" s="1297">
        <f t="shared" si="0"/>
        <v>0</v>
      </c>
      <c r="E42" s="1297">
        <v>0</v>
      </c>
    </row>
    <row r="43" spans="1:5" x14ac:dyDescent="0.2">
      <c r="A43" s="1295" t="s">
        <v>1238</v>
      </c>
      <c r="B43" s="1296" t="s">
        <v>1397</v>
      </c>
      <c r="C43" s="1297">
        <v>0</v>
      </c>
      <c r="D43" s="1297">
        <f t="shared" si="0"/>
        <v>0</v>
      </c>
      <c r="E43" s="1297">
        <v>0</v>
      </c>
    </row>
    <row r="44" spans="1:5" ht="25.5" x14ac:dyDescent="0.2">
      <c r="A44" s="1295" t="s">
        <v>1239</v>
      </c>
      <c r="B44" s="1296" t="s">
        <v>1398</v>
      </c>
      <c r="C44" s="1297">
        <v>0</v>
      </c>
      <c r="D44" s="1297">
        <f t="shared" si="0"/>
        <v>0</v>
      </c>
      <c r="E44" s="1297">
        <v>0</v>
      </c>
    </row>
    <row r="45" spans="1:5" x14ac:dyDescent="0.2">
      <c r="A45" s="1295" t="s">
        <v>1240</v>
      </c>
      <c r="B45" s="1296" t="s">
        <v>1399</v>
      </c>
      <c r="C45" s="1297">
        <v>0</v>
      </c>
      <c r="D45" s="1297">
        <f t="shared" si="0"/>
        <v>0</v>
      </c>
      <c r="E45" s="1297">
        <v>0</v>
      </c>
    </row>
    <row r="46" spans="1:5" x14ac:dyDescent="0.2">
      <c r="A46" s="1298" t="s">
        <v>1241</v>
      </c>
      <c r="B46" s="1299" t="s">
        <v>1400</v>
      </c>
      <c r="C46" s="1300">
        <v>0</v>
      </c>
      <c r="D46" s="1297">
        <f t="shared" si="0"/>
        <v>0</v>
      </c>
      <c r="E46" s="1300">
        <v>0</v>
      </c>
    </row>
    <row r="47" spans="1:5" ht="25.5" x14ac:dyDescent="0.2">
      <c r="A47" s="1298" t="s">
        <v>1242</v>
      </c>
      <c r="B47" s="1299" t="s">
        <v>1401</v>
      </c>
      <c r="C47" s="1300">
        <v>0</v>
      </c>
      <c r="D47" s="1297">
        <f t="shared" si="0"/>
        <v>0</v>
      </c>
      <c r="E47" s="1300">
        <v>0</v>
      </c>
    </row>
    <row r="48" spans="1:5" ht="25.5" x14ac:dyDescent="0.2">
      <c r="A48" s="1295" t="s">
        <v>1243</v>
      </c>
      <c r="B48" s="1296" t="s">
        <v>1402</v>
      </c>
      <c r="C48" s="1297">
        <v>0</v>
      </c>
      <c r="D48" s="1297">
        <f t="shared" si="0"/>
        <v>0</v>
      </c>
      <c r="E48" s="1297">
        <v>0</v>
      </c>
    </row>
    <row r="49" spans="1:5" ht="25.5" x14ac:dyDescent="0.2">
      <c r="A49" s="1295" t="s">
        <v>1244</v>
      </c>
      <c r="B49" s="1296" t="s">
        <v>1403</v>
      </c>
      <c r="C49" s="1297">
        <v>0</v>
      </c>
      <c r="D49" s="1297">
        <f t="shared" si="0"/>
        <v>0</v>
      </c>
      <c r="E49" s="1297">
        <v>0</v>
      </c>
    </row>
    <row r="50" spans="1:5" ht="25.5" x14ac:dyDescent="0.2">
      <c r="A50" s="1295" t="s">
        <v>1245</v>
      </c>
      <c r="B50" s="1296" t="s">
        <v>1404</v>
      </c>
      <c r="C50" s="1297">
        <v>0</v>
      </c>
      <c r="D50" s="1297">
        <f t="shared" si="0"/>
        <v>0</v>
      </c>
      <c r="E50" s="1297">
        <v>0</v>
      </c>
    </row>
    <row r="51" spans="1:5" ht="25.5" x14ac:dyDescent="0.2">
      <c r="A51" s="1295" t="s">
        <v>1246</v>
      </c>
      <c r="B51" s="1296" t="s">
        <v>1405</v>
      </c>
      <c r="C51" s="1297">
        <v>0</v>
      </c>
      <c r="D51" s="1297">
        <f t="shared" si="0"/>
        <v>0</v>
      </c>
      <c r="E51" s="1297">
        <v>0</v>
      </c>
    </row>
    <row r="52" spans="1:5" x14ac:dyDescent="0.2">
      <c r="A52" s="1298" t="s">
        <v>1247</v>
      </c>
      <c r="B52" s="1299" t="s">
        <v>1406</v>
      </c>
      <c r="C52" s="1300">
        <v>0</v>
      </c>
      <c r="D52" s="1297">
        <f t="shared" si="0"/>
        <v>0</v>
      </c>
      <c r="E52" s="1300">
        <v>0</v>
      </c>
    </row>
    <row r="53" spans="1:5" x14ac:dyDescent="0.2">
      <c r="A53" s="1295" t="s">
        <v>1248</v>
      </c>
      <c r="B53" s="1296" t="s">
        <v>1407</v>
      </c>
      <c r="C53" s="1297">
        <v>103000</v>
      </c>
      <c r="D53" s="1297">
        <f t="shared" si="0"/>
        <v>38140</v>
      </c>
      <c r="E53" s="1297">
        <v>141140</v>
      </c>
    </row>
    <row r="54" spans="1:5" x14ac:dyDescent="0.2">
      <c r="A54" s="1295" t="s">
        <v>1249</v>
      </c>
      <c r="B54" s="1296" t="s">
        <v>1408</v>
      </c>
      <c r="C54" s="1297">
        <v>0</v>
      </c>
      <c r="D54" s="1297">
        <f t="shared" si="0"/>
        <v>0</v>
      </c>
      <c r="E54" s="1297">
        <v>0</v>
      </c>
    </row>
    <row r="55" spans="1:5" ht="25.5" x14ac:dyDescent="0.2">
      <c r="A55" s="1295" t="s">
        <v>1250</v>
      </c>
      <c r="B55" s="1296" t="s">
        <v>1409</v>
      </c>
      <c r="C55" s="1297">
        <v>0</v>
      </c>
      <c r="D55" s="1297">
        <f t="shared" si="0"/>
        <v>0</v>
      </c>
      <c r="E55" s="1297">
        <v>0</v>
      </c>
    </row>
    <row r="56" spans="1:5" ht="25.5" x14ac:dyDescent="0.2">
      <c r="A56" s="1298" t="s">
        <v>1251</v>
      </c>
      <c r="B56" s="1299" t="s">
        <v>1410</v>
      </c>
      <c r="C56" s="1300">
        <v>103000</v>
      </c>
      <c r="D56" s="1300">
        <f t="shared" si="0"/>
        <v>38140</v>
      </c>
      <c r="E56" s="1300">
        <v>141140</v>
      </c>
    </row>
    <row r="57" spans="1:5" x14ac:dyDescent="0.2">
      <c r="A57" s="1295" t="s">
        <v>1252</v>
      </c>
      <c r="B57" s="1296" t="s">
        <v>1411</v>
      </c>
      <c r="C57" s="1297">
        <v>101297000</v>
      </c>
      <c r="D57" s="1297">
        <f t="shared" si="0"/>
        <v>84460062</v>
      </c>
      <c r="E57" s="1297">
        <v>185757062</v>
      </c>
    </row>
    <row r="58" spans="1:5" x14ac:dyDescent="0.2">
      <c r="A58" s="1295" t="s">
        <v>1253</v>
      </c>
      <c r="B58" s="1296" t="s">
        <v>1412</v>
      </c>
      <c r="C58" s="1297">
        <v>0</v>
      </c>
      <c r="D58" s="1297">
        <f t="shared" si="0"/>
        <v>0</v>
      </c>
      <c r="E58" s="1297">
        <v>0</v>
      </c>
    </row>
    <row r="59" spans="1:5" x14ac:dyDescent="0.2">
      <c r="A59" s="1298" t="s">
        <v>1254</v>
      </c>
      <c r="B59" s="1299" t="s">
        <v>1413</v>
      </c>
      <c r="C59" s="1300">
        <v>101297000</v>
      </c>
      <c r="D59" s="1300">
        <f t="shared" si="0"/>
        <v>84460062</v>
      </c>
      <c r="E59" s="1300">
        <v>185757062</v>
      </c>
    </row>
    <row r="60" spans="1:5" x14ac:dyDescent="0.2">
      <c r="A60" s="1295" t="s">
        <v>1255</v>
      </c>
      <c r="B60" s="1296" t="s">
        <v>1414</v>
      </c>
      <c r="C60" s="1297">
        <v>0</v>
      </c>
      <c r="D60" s="1297">
        <f t="shared" si="0"/>
        <v>0</v>
      </c>
      <c r="E60" s="1297">
        <v>0</v>
      </c>
    </row>
    <row r="61" spans="1:5" x14ac:dyDescent="0.2">
      <c r="A61" s="1295" t="s">
        <v>1256</v>
      </c>
      <c r="B61" s="1296" t="s">
        <v>1415</v>
      </c>
      <c r="C61" s="1297">
        <v>0</v>
      </c>
      <c r="D61" s="1297">
        <f t="shared" si="0"/>
        <v>0</v>
      </c>
      <c r="E61" s="1297">
        <v>0</v>
      </c>
    </row>
    <row r="62" spans="1:5" x14ac:dyDescent="0.2">
      <c r="A62" s="1298" t="s">
        <v>1257</v>
      </c>
      <c r="B62" s="1299" t="s">
        <v>1416</v>
      </c>
      <c r="C62" s="1300">
        <v>0</v>
      </c>
      <c r="D62" s="1297">
        <f t="shared" si="0"/>
        <v>0</v>
      </c>
      <c r="E62" s="1300">
        <v>0</v>
      </c>
    </row>
    <row r="63" spans="1:5" x14ac:dyDescent="0.2">
      <c r="A63" s="1298" t="s">
        <v>1258</v>
      </c>
      <c r="B63" s="1299" t="s">
        <v>1417</v>
      </c>
      <c r="C63" s="1300">
        <v>101400000</v>
      </c>
      <c r="D63" s="1300">
        <f t="shared" si="0"/>
        <v>84498202</v>
      </c>
      <c r="E63" s="1300">
        <v>185898202</v>
      </c>
    </row>
    <row r="64" spans="1:5" ht="38.25" x14ac:dyDescent="0.2">
      <c r="A64" s="1295" t="s">
        <v>1259</v>
      </c>
      <c r="B64" s="1296" t="s">
        <v>1418</v>
      </c>
      <c r="C64" s="1297">
        <v>0</v>
      </c>
      <c r="D64" s="1297">
        <f t="shared" si="0"/>
        <v>0</v>
      </c>
      <c r="E64" s="1297">
        <v>0</v>
      </c>
    </row>
    <row r="65" spans="1:5" ht="51" x14ac:dyDescent="0.2">
      <c r="A65" s="1295" t="s">
        <v>1260</v>
      </c>
      <c r="B65" s="1296" t="s">
        <v>1419</v>
      </c>
      <c r="C65" s="1297">
        <v>0</v>
      </c>
      <c r="D65" s="1297">
        <f t="shared" si="0"/>
        <v>0</v>
      </c>
      <c r="E65" s="1297">
        <v>0</v>
      </c>
    </row>
    <row r="66" spans="1:5" ht="38.25" x14ac:dyDescent="0.2">
      <c r="A66" s="1295" t="s">
        <v>1261</v>
      </c>
      <c r="B66" s="1296" t="s">
        <v>1420</v>
      </c>
      <c r="C66" s="1297">
        <v>0</v>
      </c>
      <c r="D66" s="1297">
        <f t="shared" si="0"/>
        <v>0</v>
      </c>
      <c r="E66" s="1297">
        <v>0</v>
      </c>
    </row>
    <row r="67" spans="1:5" ht="51" x14ac:dyDescent="0.2">
      <c r="A67" s="1295" t="s">
        <v>1262</v>
      </c>
      <c r="B67" s="1296" t="s">
        <v>1421</v>
      </c>
      <c r="C67" s="1297">
        <v>0</v>
      </c>
      <c r="D67" s="1297">
        <f t="shared" si="0"/>
        <v>0</v>
      </c>
      <c r="E67" s="1297">
        <v>0</v>
      </c>
    </row>
    <row r="68" spans="1:5" ht="38.25" x14ac:dyDescent="0.2">
      <c r="A68" s="1295" t="s">
        <v>1263</v>
      </c>
      <c r="B68" s="1296" t="s">
        <v>1422</v>
      </c>
      <c r="C68" s="1297">
        <v>0</v>
      </c>
      <c r="D68" s="1297">
        <f t="shared" si="0"/>
        <v>0</v>
      </c>
      <c r="E68" s="1297">
        <v>0</v>
      </c>
    </row>
    <row r="69" spans="1:5" ht="25.5" x14ac:dyDescent="0.2">
      <c r="A69" s="1295" t="s">
        <v>1264</v>
      </c>
      <c r="B69" s="1296" t="s">
        <v>1423</v>
      </c>
      <c r="C69" s="1297">
        <v>0</v>
      </c>
      <c r="D69" s="1297">
        <f t="shared" si="0"/>
        <v>0</v>
      </c>
      <c r="E69" s="1297">
        <v>0</v>
      </c>
    </row>
    <row r="70" spans="1:5" ht="38.25" x14ac:dyDescent="0.2">
      <c r="A70" s="1295" t="s">
        <v>1265</v>
      </c>
      <c r="B70" s="1296" t="s">
        <v>1424</v>
      </c>
      <c r="C70" s="1297">
        <v>0</v>
      </c>
      <c r="D70" s="1297">
        <f t="shared" si="0"/>
        <v>0</v>
      </c>
      <c r="E70" s="1297">
        <v>0</v>
      </c>
    </row>
    <row r="71" spans="1:5" ht="38.25" x14ac:dyDescent="0.2">
      <c r="A71" s="1295" t="s">
        <v>1266</v>
      </c>
      <c r="B71" s="1296" t="s">
        <v>1425</v>
      </c>
      <c r="C71" s="1297">
        <v>0</v>
      </c>
      <c r="D71" s="1297">
        <f t="shared" ref="D71:D134" si="1">E71-C71</f>
        <v>0</v>
      </c>
      <c r="E71" s="1297">
        <v>0</v>
      </c>
    </row>
    <row r="72" spans="1:5" ht="25.5" x14ac:dyDescent="0.2">
      <c r="A72" s="1295" t="s">
        <v>1267</v>
      </c>
      <c r="B72" s="1296" t="s">
        <v>1426</v>
      </c>
      <c r="C72" s="1297">
        <v>0</v>
      </c>
      <c r="D72" s="1297">
        <f t="shared" si="1"/>
        <v>0</v>
      </c>
      <c r="E72" s="1297">
        <v>0</v>
      </c>
    </row>
    <row r="73" spans="1:5" ht="25.5" x14ac:dyDescent="0.2">
      <c r="A73" s="1295" t="s">
        <v>1268</v>
      </c>
      <c r="B73" s="1296" t="s">
        <v>1427</v>
      </c>
      <c r="C73" s="1297">
        <v>0</v>
      </c>
      <c r="D73" s="1297">
        <f t="shared" si="1"/>
        <v>0</v>
      </c>
      <c r="E73" s="1297">
        <v>0</v>
      </c>
    </row>
    <row r="74" spans="1:5" ht="25.5" x14ac:dyDescent="0.2">
      <c r="A74" s="1295" t="s">
        <v>1269</v>
      </c>
      <c r="B74" s="1296" t="s">
        <v>1428</v>
      </c>
      <c r="C74" s="1297">
        <v>0</v>
      </c>
      <c r="D74" s="1297">
        <f t="shared" si="1"/>
        <v>0</v>
      </c>
      <c r="E74" s="1297">
        <v>0</v>
      </c>
    </row>
    <row r="75" spans="1:5" ht="38.25" x14ac:dyDescent="0.2">
      <c r="A75" s="1295" t="s">
        <v>1270</v>
      </c>
      <c r="B75" s="1296" t="s">
        <v>1429</v>
      </c>
      <c r="C75" s="1297">
        <v>0</v>
      </c>
      <c r="D75" s="1297">
        <f t="shared" si="1"/>
        <v>0</v>
      </c>
      <c r="E75" s="1297">
        <v>0</v>
      </c>
    </row>
    <row r="76" spans="1:5" ht="51" x14ac:dyDescent="0.2">
      <c r="A76" s="1295" t="s">
        <v>1271</v>
      </c>
      <c r="B76" s="1296" t="s">
        <v>1430</v>
      </c>
      <c r="C76" s="1297">
        <v>0</v>
      </c>
      <c r="D76" s="1297">
        <f t="shared" si="1"/>
        <v>0</v>
      </c>
      <c r="E76" s="1297">
        <v>0</v>
      </c>
    </row>
    <row r="77" spans="1:5" ht="25.5" x14ac:dyDescent="0.2">
      <c r="A77" s="1295" t="s">
        <v>1272</v>
      </c>
      <c r="B77" s="1296" t="s">
        <v>1431</v>
      </c>
      <c r="C77" s="1297">
        <v>0</v>
      </c>
      <c r="D77" s="1297">
        <f t="shared" si="1"/>
        <v>0</v>
      </c>
      <c r="E77" s="1297">
        <v>0</v>
      </c>
    </row>
    <row r="78" spans="1:5" ht="25.5" x14ac:dyDescent="0.2">
      <c r="A78" s="1295" t="s">
        <v>1273</v>
      </c>
      <c r="B78" s="1296" t="s">
        <v>1432</v>
      </c>
      <c r="C78" s="1297">
        <v>0</v>
      </c>
      <c r="D78" s="1297">
        <f t="shared" si="1"/>
        <v>0</v>
      </c>
      <c r="E78" s="1297">
        <v>0</v>
      </c>
    </row>
    <row r="79" spans="1:5" ht="38.25" x14ac:dyDescent="0.2">
      <c r="A79" s="1295" t="s">
        <v>1274</v>
      </c>
      <c r="B79" s="1296" t="s">
        <v>1433</v>
      </c>
      <c r="C79" s="1297">
        <v>0</v>
      </c>
      <c r="D79" s="1297">
        <f t="shared" si="1"/>
        <v>0</v>
      </c>
      <c r="E79" s="1297">
        <v>0</v>
      </c>
    </row>
    <row r="80" spans="1:5" ht="38.25" x14ac:dyDescent="0.2">
      <c r="A80" s="1295" t="s">
        <v>1275</v>
      </c>
      <c r="B80" s="1296" t="s">
        <v>1434</v>
      </c>
      <c r="C80" s="1297">
        <v>0</v>
      </c>
      <c r="D80" s="1297">
        <f t="shared" si="1"/>
        <v>0</v>
      </c>
      <c r="E80" s="1297">
        <v>0</v>
      </c>
    </row>
    <row r="81" spans="1:5" ht="38.25" x14ac:dyDescent="0.2">
      <c r="A81" s="1295" t="s">
        <v>1276</v>
      </c>
      <c r="B81" s="1296" t="s">
        <v>1435</v>
      </c>
      <c r="C81" s="1297">
        <v>0</v>
      </c>
      <c r="D81" s="1297">
        <f t="shared" si="1"/>
        <v>0</v>
      </c>
      <c r="E81" s="1297">
        <v>0</v>
      </c>
    </row>
    <row r="82" spans="1:5" ht="38.25" x14ac:dyDescent="0.2">
      <c r="A82" s="1295" t="s">
        <v>1277</v>
      </c>
      <c r="B82" s="1296" t="s">
        <v>1436</v>
      </c>
      <c r="C82" s="1297">
        <v>0</v>
      </c>
      <c r="D82" s="1297">
        <f t="shared" si="1"/>
        <v>0</v>
      </c>
      <c r="E82" s="1297">
        <v>0</v>
      </c>
    </row>
    <row r="83" spans="1:5" ht="25.5" x14ac:dyDescent="0.2">
      <c r="A83" s="1295" t="s">
        <v>1278</v>
      </c>
      <c r="B83" s="1296" t="s">
        <v>1437</v>
      </c>
      <c r="C83" s="1297">
        <v>0</v>
      </c>
      <c r="D83" s="1297">
        <f t="shared" si="1"/>
        <v>0</v>
      </c>
      <c r="E83" s="1297">
        <v>0</v>
      </c>
    </row>
    <row r="84" spans="1:5" ht="25.5" x14ac:dyDescent="0.2">
      <c r="A84" s="1295" t="s">
        <v>1279</v>
      </c>
      <c r="B84" s="1296" t="s">
        <v>1438</v>
      </c>
      <c r="C84" s="1297">
        <v>0</v>
      </c>
      <c r="D84" s="1297">
        <f t="shared" si="1"/>
        <v>0</v>
      </c>
      <c r="E84" s="1297">
        <v>0</v>
      </c>
    </row>
    <row r="85" spans="1:5" ht="38.25" x14ac:dyDescent="0.2">
      <c r="A85" s="1295" t="s">
        <v>1280</v>
      </c>
      <c r="B85" s="1296" t="s">
        <v>1439</v>
      </c>
      <c r="C85" s="1297">
        <v>0</v>
      </c>
      <c r="D85" s="1297">
        <f t="shared" si="1"/>
        <v>0</v>
      </c>
      <c r="E85" s="1297">
        <v>0</v>
      </c>
    </row>
    <row r="86" spans="1:5" ht="25.5" x14ac:dyDescent="0.2">
      <c r="A86" s="1295" t="s">
        <v>1281</v>
      </c>
      <c r="B86" s="1296" t="s">
        <v>1440</v>
      </c>
      <c r="C86" s="1297">
        <v>0</v>
      </c>
      <c r="D86" s="1297">
        <f t="shared" si="1"/>
        <v>0</v>
      </c>
      <c r="E86" s="1297">
        <v>0</v>
      </c>
    </row>
    <row r="87" spans="1:5" ht="25.5" x14ac:dyDescent="0.2">
      <c r="A87" s="1295" t="s">
        <v>1282</v>
      </c>
      <c r="B87" s="1296" t="s">
        <v>1441</v>
      </c>
      <c r="C87" s="1297">
        <v>0</v>
      </c>
      <c r="D87" s="1297">
        <f t="shared" si="1"/>
        <v>0</v>
      </c>
      <c r="E87" s="1297">
        <v>0</v>
      </c>
    </row>
    <row r="88" spans="1:5" ht="38.25" x14ac:dyDescent="0.2">
      <c r="A88" s="1295" t="s">
        <v>1283</v>
      </c>
      <c r="B88" s="1296" t="s">
        <v>1442</v>
      </c>
      <c r="C88" s="1297">
        <v>0</v>
      </c>
      <c r="D88" s="1297">
        <f t="shared" si="1"/>
        <v>0</v>
      </c>
      <c r="E88" s="1297">
        <v>0</v>
      </c>
    </row>
    <row r="89" spans="1:5" ht="25.5" x14ac:dyDescent="0.2">
      <c r="A89" s="1295" t="s">
        <v>1284</v>
      </c>
      <c r="B89" s="1296" t="s">
        <v>1443</v>
      </c>
      <c r="C89" s="1297">
        <v>0</v>
      </c>
      <c r="D89" s="1297">
        <f t="shared" si="1"/>
        <v>0</v>
      </c>
      <c r="E89" s="1297">
        <v>0</v>
      </c>
    </row>
    <row r="90" spans="1:5" ht="38.25" x14ac:dyDescent="0.2">
      <c r="A90" s="1295" t="s">
        <v>1285</v>
      </c>
      <c r="B90" s="1296" t="s">
        <v>1444</v>
      </c>
      <c r="C90" s="1297">
        <v>0</v>
      </c>
      <c r="D90" s="1297">
        <f t="shared" si="1"/>
        <v>0</v>
      </c>
      <c r="E90" s="1297">
        <v>0</v>
      </c>
    </row>
    <row r="91" spans="1:5" ht="38.25" x14ac:dyDescent="0.2">
      <c r="A91" s="1295" t="s">
        <v>1286</v>
      </c>
      <c r="B91" s="1296" t="s">
        <v>1445</v>
      </c>
      <c r="C91" s="1297">
        <v>0</v>
      </c>
      <c r="D91" s="1297">
        <f t="shared" si="1"/>
        <v>0</v>
      </c>
      <c r="E91" s="1297">
        <v>0</v>
      </c>
    </row>
    <row r="92" spans="1:5" ht="51" x14ac:dyDescent="0.2">
      <c r="A92" s="1295" t="s">
        <v>1287</v>
      </c>
      <c r="B92" s="1296" t="s">
        <v>1446</v>
      </c>
      <c r="C92" s="1297">
        <v>0</v>
      </c>
      <c r="D92" s="1297">
        <f t="shared" si="1"/>
        <v>0</v>
      </c>
      <c r="E92" s="1297">
        <v>0</v>
      </c>
    </row>
    <row r="93" spans="1:5" ht="63.75" x14ac:dyDescent="0.2">
      <c r="A93" s="1295" t="s">
        <v>1288</v>
      </c>
      <c r="B93" s="1296" t="s">
        <v>1447</v>
      </c>
      <c r="C93" s="1297">
        <v>0</v>
      </c>
      <c r="D93" s="1297">
        <f t="shared" si="1"/>
        <v>0</v>
      </c>
      <c r="E93" s="1297">
        <v>0</v>
      </c>
    </row>
    <row r="94" spans="1:5" ht="51" x14ac:dyDescent="0.2">
      <c r="A94" s="1295" t="s">
        <v>1289</v>
      </c>
      <c r="B94" s="1296" t="s">
        <v>1448</v>
      </c>
      <c r="C94" s="1297">
        <v>0</v>
      </c>
      <c r="D94" s="1297">
        <f t="shared" si="1"/>
        <v>0</v>
      </c>
      <c r="E94" s="1297">
        <v>0</v>
      </c>
    </row>
    <row r="95" spans="1:5" ht="38.25" x14ac:dyDescent="0.2">
      <c r="A95" s="1295" t="s">
        <v>1290</v>
      </c>
      <c r="B95" s="1296" t="s">
        <v>1449</v>
      </c>
      <c r="C95" s="1297">
        <v>0</v>
      </c>
      <c r="D95" s="1297">
        <f t="shared" si="1"/>
        <v>0</v>
      </c>
      <c r="E95" s="1297">
        <v>0</v>
      </c>
    </row>
    <row r="96" spans="1:5" ht="51" x14ac:dyDescent="0.2">
      <c r="A96" s="1295" t="s">
        <v>1291</v>
      </c>
      <c r="B96" s="1296" t="s">
        <v>1450</v>
      </c>
      <c r="C96" s="1297">
        <v>0</v>
      </c>
      <c r="D96" s="1297">
        <f t="shared" si="1"/>
        <v>0</v>
      </c>
      <c r="E96" s="1297">
        <v>0</v>
      </c>
    </row>
    <row r="97" spans="1:5" ht="63.75" x14ac:dyDescent="0.2">
      <c r="A97" s="1295" t="s">
        <v>1292</v>
      </c>
      <c r="B97" s="1296" t="s">
        <v>1451</v>
      </c>
      <c r="C97" s="1297">
        <v>0</v>
      </c>
      <c r="D97" s="1297">
        <f t="shared" si="1"/>
        <v>0</v>
      </c>
      <c r="E97" s="1297">
        <v>0</v>
      </c>
    </row>
    <row r="98" spans="1:5" ht="51" x14ac:dyDescent="0.2">
      <c r="A98" s="1295" t="s">
        <v>1293</v>
      </c>
      <c r="B98" s="1296" t="s">
        <v>1452</v>
      </c>
      <c r="C98" s="1297">
        <v>0</v>
      </c>
      <c r="D98" s="1297">
        <f t="shared" si="1"/>
        <v>0</v>
      </c>
      <c r="E98" s="1297">
        <v>0</v>
      </c>
    </row>
    <row r="99" spans="1:5" ht="38.25" x14ac:dyDescent="0.2">
      <c r="A99" s="1295" t="s">
        <v>1294</v>
      </c>
      <c r="B99" s="1296" t="s">
        <v>1453</v>
      </c>
      <c r="C99" s="1297">
        <v>0</v>
      </c>
      <c r="D99" s="1297">
        <f t="shared" si="1"/>
        <v>0</v>
      </c>
      <c r="E99" s="1297">
        <v>0</v>
      </c>
    </row>
    <row r="100" spans="1:5" ht="38.25" x14ac:dyDescent="0.2">
      <c r="A100" s="1295" t="s">
        <v>1295</v>
      </c>
      <c r="B100" s="1296" t="s">
        <v>1454</v>
      </c>
      <c r="C100" s="1297">
        <v>0</v>
      </c>
      <c r="D100" s="1297">
        <f t="shared" si="1"/>
        <v>0</v>
      </c>
      <c r="E100" s="1297">
        <v>0</v>
      </c>
    </row>
    <row r="101" spans="1:5" ht="38.25" x14ac:dyDescent="0.2">
      <c r="A101" s="1295" t="s">
        <v>1296</v>
      </c>
      <c r="B101" s="1296" t="s">
        <v>1455</v>
      </c>
      <c r="C101" s="1297">
        <v>0</v>
      </c>
      <c r="D101" s="1297">
        <f t="shared" si="1"/>
        <v>0</v>
      </c>
      <c r="E101" s="1297">
        <v>0</v>
      </c>
    </row>
    <row r="102" spans="1:5" ht="38.25" x14ac:dyDescent="0.2">
      <c r="A102" s="1295" t="s">
        <v>1297</v>
      </c>
      <c r="B102" s="1296" t="s">
        <v>1456</v>
      </c>
      <c r="C102" s="1297">
        <v>0</v>
      </c>
      <c r="D102" s="1297">
        <f t="shared" si="1"/>
        <v>0</v>
      </c>
      <c r="E102" s="1297">
        <v>0</v>
      </c>
    </row>
    <row r="103" spans="1:5" ht="38.25" x14ac:dyDescent="0.2">
      <c r="A103" s="1295" t="s">
        <v>1298</v>
      </c>
      <c r="B103" s="1296" t="s">
        <v>1457</v>
      </c>
      <c r="C103" s="1297">
        <v>0</v>
      </c>
      <c r="D103" s="1297">
        <f t="shared" si="1"/>
        <v>0</v>
      </c>
      <c r="E103" s="1297">
        <v>0</v>
      </c>
    </row>
    <row r="104" spans="1:5" ht="38.25" x14ac:dyDescent="0.2">
      <c r="A104" s="1295" t="s">
        <v>1299</v>
      </c>
      <c r="B104" s="1296" t="s">
        <v>1458</v>
      </c>
      <c r="C104" s="1297">
        <v>0</v>
      </c>
      <c r="D104" s="1297">
        <f t="shared" si="1"/>
        <v>0</v>
      </c>
      <c r="E104" s="1297">
        <v>0</v>
      </c>
    </row>
    <row r="105" spans="1:5" ht="38.25" x14ac:dyDescent="0.2">
      <c r="A105" s="1295" t="s">
        <v>1300</v>
      </c>
      <c r="B105" s="1296" t="s">
        <v>1459</v>
      </c>
      <c r="C105" s="1297">
        <v>0</v>
      </c>
      <c r="D105" s="1297">
        <f t="shared" si="1"/>
        <v>0</v>
      </c>
      <c r="E105" s="1297">
        <v>0</v>
      </c>
    </row>
    <row r="106" spans="1:5" ht="38.25" x14ac:dyDescent="0.2">
      <c r="A106" s="1295" t="s">
        <v>1301</v>
      </c>
      <c r="B106" s="1296" t="s">
        <v>1460</v>
      </c>
      <c r="C106" s="1297">
        <v>0</v>
      </c>
      <c r="D106" s="1297">
        <f t="shared" si="1"/>
        <v>0</v>
      </c>
      <c r="E106" s="1297">
        <v>0</v>
      </c>
    </row>
    <row r="107" spans="1:5" ht="25.5" x14ac:dyDescent="0.2">
      <c r="A107" s="1298" t="s">
        <v>1302</v>
      </c>
      <c r="B107" s="1299" t="s">
        <v>1461</v>
      </c>
      <c r="C107" s="1300">
        <v>0</v>
      </c>
      <c r="D107" s="1297">
        <f t="shared" si="1"/>
        <v>0</v>
      </c>
      <c r="E107" s="1300">
        <v>0</v>
      </c>
    </row>
    <row r="108" spans="1:5" ht="51" x14ac:dyDescent="0.2">
      <c r="A108" s="1295" t="s">
        <v>1303</v>
      </c>
      <c r="B108" s="1296" t="s">
        <v>1462</v>
      </c>
      <c r="C108" s="1297">
        <v>0</v>
      </c>
      <c r="D108" s="1297">
        <f t="shared" si="1"/>
        <v>0</v>
      </c>
      <c r="E108" s="1297">
        <v>0</v>
      </c>
    </row>
    <row r="109" spans="1:5" ht="51" x14ac:dyDescent="0.2">
      <c r="A109" s="1295" t="s">
        <v>1304</v>
      </c>
      <c r="B109" s="1296" t="s">
        <v>1463</v>
      </c>
      <c r="C109" s="1297">
        <v>0</v>
      </c>
      <c r="D109" s="1297">
        <f t="shared" si="1"/>
        <v>0</v>
      </c>
      <c r="E109" s="1297">
        <v>0</v>
      </c>
    </row>
    <row r="110" spans="1:5" ht="51" x14ac:dyDescent="0.2">
      <c r="A110" s="1295" t="s">
        <v>1305</v>
      </c>
      <c r="B110" s="1296" t="s">
        <v>1464</v>
      </c>
      <c r="C110" s="1297">
        <v>0</v>
      </c>
      <c r="D110" s="1297">
        <f t="shared" si="1"/>
        <v>0</v>
      </c>
      <c r="E110" s="1297">
        <v>0</v>
      </c>
    </row>
    <row r="111" spans="1:5" ht="51" x14ac:dyDescent="0.2">
      <c r="A111" s="1295" t="s">
        <v>1306</v>
      </c>
      <c r="B111" s="1296" t="s">
        <v>1465</v>
      </c>
      <c r="C111" s="1297">
        <v>0</v>
      </c>
      <c r="D111" s="1297">
        <f t="shared" si="1"/>
        <v>0</v>
      </c>
      <c r="E111" s="1297">
        <v>0</v>
      </c>
    </row>
    <row r="112" spans="1:5" ht="38.25" x14ac:dyDescent="0.2">
      <c r="A112" s="1295" t="s">
        <v>1307</v>
      </c>
      <c r="B112" s="1296" t="s">
        <v>1466</v>
      </c>
      <c r="C112" s="1297">
        <v>0</v>
      </c>
      <c r="D112" s="1297"/>
      <c r="E112" s="1297">
        <v>0</v>
      </c>
    </row>
    <row r="113" spans="1:5" ht="25.5" x14ac:dyDescent="0.2">
      <c r="A113" s="1295" t="s">
        <v>1308</v>
      </c>
      <c r="B113" s="1296" t="s">
        <v>1467</v>
      </c>
      <c r="C113" s="1297">
        <v>0</v>
      </c>
      <c r="D113" s="1297">
        <f t="shared" si="1"/>
        <v>0</v>
      </c>
      <c r="E113" s="1297">
        <v>0</v>
      </c>
    </row>
    <row r="114" spans="1:5" ht="38.25" x14ac:dyDescent="0.2">
      <c r="A114" s="1295" t="s">
        <v>1309</v>
      </c>
      <c r="B114" s="1296" t="s">
        <v>1468</v>
      </c>
      <c r="C114" s="1297">
        <v>0</v>
      </c>
      <c r="D114" s="1297">
        <f t="shared" si="1"/>
        <v>0</v>
      </c>
      <c r="E114" s="1297">
        <v>0</v>
      </c>
    </row>
    <row r="115" spans="1:5" ht="38.25" x14ac:dyDescent="0.2">
      <c r="A115" s="1295" t="s">
        <v>1310</v>
      </c>
      <c r="B115" s="1296" t="s">
        <v>1469</v>
      </c>
      <c r="C115" s="1297">
        <v>0</v>
      </c>
      <c r="D115" s="1297">
        <f t="shared" si="1"/>
        <v>0</v>
      </c>
      <c r="E115" s="1297">
        <v>0</v>
      </c>
    </row>
    <row r="116" spans="1:5" ht="25.5" x14ac:dyDescent="0.2">
      <c r="A116" s="1295" t="s">
        <v>1311</v>
      </c>
      <c r="B116" s="1296" t="s">
        <v>1470</v>
      </c>
      <c r="C116" s="1297">
        <v>0</v>
      </c>
      <c r="D116" s="1297">
        <f t="shared" si="1"/>
        <v>0</v>
      </c>
      <c r="E116" s="1297">
        <v>0</v>
      </c>
    </row>
    <row r="117" spans="1:5" ht="38.25" x14ac:dyDescent="0.2">
      <c r="A117" s="1295" t="s">
        <v>1312</v>
      </c>
      <c r="B117" s="1296" t="s">
        <v>1471</v>
      </c>
      <c r="C117" s="1297">
        <v>0</v>
      </c>
      <c r="D117" s="1297">
        <f t="shared" si="1"/>
        <v>0</v>
      </c>
      <c r="E117" s="1297">
        <v>0</v>
      </c>
    </row>
    <row r="118" spans="1:5" ht="38.25" x14ac:dyDescent="0.2">
      <c r="A118" s="1295" t="s">
        <v>1313</v>
      </c>
      <c r="B118" s="1296" t="s">
        <v>1472</v>
      </c>
      <c r="C118" s="1297">
        <v>0</v>
      </c>
      <c r="D118" s="1297">
        <f t="shared" si="1"/>
        <v>0</v>
      </c>
      <c r="E118" s="1297">
        <v>0</v>
      </c>
    </row>
    <row r="119" spans="1:5" ht="38.25" x14ac:dyDescent="0.2">
      <c r="A119" s="1295" t="s">
        <v>1314</v>
      </c>
      <c r="B119" s="1296" t="s">
        <v>1473</v>
      </c>
      <c r="C119" s="1297">
        <v>0</v>
      </c>
      <c r="D119" s="1297">
        <f t="shared" si="1"/>
        <v>0</v>
      </c>
      <c r="E119" s="1297">
        <v>0</v>
      </c>
    </row>
    <row r="120" spans="1:5" ht="51" x14ac:dyDescent="0.2">
      <c r="A120" s="1295" t="s">
        <v>1315</v>
      </c>
      <c r="B120" s="1296" t="s">
        <v>1474</v>
      </c>
      <c r="C120" s="1297">
        <v>0</v>
      </c>
      <c r="D120" s="1297">
        <f t="shared" si="1"/>
        <v>0</v>
      </c>
      <c r="E120" s="1297">
        <v>0</v>
      </c>
    </row>
    <row r="121" spans="1:5" ht="25.5" x14ac:dyDescent="0.2">
      <c r="A121" s="1295" t="s">
        <v>1316</v>
      </c>
      <c r="B121" s="1296" t="s">
        <v>1475</v>
      </c>
      <c r="C121" s="1297">
        <v>0</v>
      </c>
      <c r="D121" s="1297">
        <f t="shared" si="1"/>
        <v>0</v>
      </c>
      <c r="E121" s="1297">
        <v>0</v>
      </c>
    </row>
    <row r="122" spans="1:5" ht="25.5" x14ac:dyDescent="0.2">
      <c r="A122" s="1295" t="s">
        <v>1317</v>
      </c>
      <c r="B122" s="1296" t="s">
        <v>1476</v>
      </c>
      <c r="C122" s="1297">
        <v>0</v>
      </c>
      <c r="D122" s="1297">
        <f t="shared" si="1"/>
        <v>0</v>
      </c>
      <c r="E122" s="1297">
        <v>0</v>
      </c>
    </row>
    <row r="123" spans="1:5" ht="38.25" x14ac:dyDescent="0.2">
      <c r="A123" s="1295" t="s">
        <v>1318</v>
      </c>
      <c r="B123" s="1296" t="s">
        <v>1477</v>
      </c>
      <c r="C123" s="1297">
        <v>0</v>
      </c>
      <c r="D123" s="1297">
        <f t="shared" si="1"/>
        <v>0</v>
      </c>
      <c r="E123" s="1297">
        <v>0</v>
      </c>
    </row>
    <row r="124" spans="1:5" ht="38.25" x14ac:dyDescent="0.2">
      <c r="A124" s="1295" t="s">
        <v>1319</v>
      </c>
      <c r="B124" s="1296" t="s">
        <v>1478</v>
      </c>
      <c r="C124" s="1297">
        <v>0</v>
      </c>
      <c r="D124" s="1297">
        <f t="shared" si="1"/>
        <v>0</v>
      </c>
      <c r="E124" s="1297">
        <v>0</v>
      </c>
    </row>
    <row r="125" spans="1:5" ht="38.25" x14ac:dyDescent="0.2">
      <c r="A125" s="1295" t="s">
        <v>1320</v>
      </c>
      <c r="B125" s="1296" t="s">
        <v>1479</v>
      </c>
      <c r="C125" s="1297">
        <v>0</v>
      </c>
      <c r="D125" s="1297">
        <f t="shared" si="1"/>
        <v>0</v>
      </c>
      <c r="E125" s="1297">
        <v>0</v>
      </c>
    </row>
    <row r="126" spans="1:5" ht="38.25" x14ac:dyDescent="0.2">
      <c r="A126" s="1295" t="s">
        <v>1321</v>
      </c>
      <c r="B126" s="1296" t="s">
        <v>1480</v>
      </c>
      <c r="C126" s="1297">
        <v>0</v>
      </c>
      <c r="D126" s="1297">
        <f t="shared" si="1"/>
        <v>0</v>
      </c>
      <c r="E126" s="1297">
        <v>0</v>
      </c>
    </row>
    <row r="127" spans="1:5" ht="38.25" x14ac:dyDescent="0.2">
      <c r="A127" s="1295" t="s">
        <v>1322</v>
      </c>
      <c r="B127" s="1296" t="s">
        <v>1481</v>
      </c>
      <c r="C127" s="1297">
        <v>0</v>
      </c>
      <c r="D127" s="1297">
        <f t="shared" si="1"/>
        <v>0</v>
      </c>
      <c r="E127" s="1297">
        <v>0</v>
      </c>
    </row>
    <row r="128" spans="1:5" ht="38.25" x14ac:dyDescent="0.2">
      <c r="A128" s="1295" t="s">
        <v>1323</v>
      </c>
      <c r="B128" s="1296" t="s">
        <v>1482</v>
      </c>
      <c r="C128" s="1297">
        <v>0</v>
      </c>
      <c r="D128" s="1297">
        <f t="shared" si="1"/>
        <v>0</v>
      </c>
      <c r="E128" s="1297">
        <v>0</v>
      </c>
    </row>
    <row r="129" spans="1:5" ht="38.25" x14ac:dyDescent="0.2">
      <c r="A129" s="1295" t="s">
        <v>1324</v>
      </c>
      <c r="B129" s="1296" t="s">
        <v>1483</v>
      </c>
      <c r="C129" s="1297">
        <v>0</v>
      </c>
      <c r="D129" s="1297">
        <f t="shared" si="1"/>
        <v>0</v>
      </c>
      <c r="E129" s="1297">
        <v>0</v>
      </c>
    </row>
    <row r="130" spans="1:5" ht="38.25" x14ac:dyDescent="0.2">
      <c r="A130" s="1295" t="s">
        <v>1325</v>
      </c>
      <c r="B130" s="1296" t="s">
        <v>1484</v>
      </c>
      <c r="C130" s="1297">
        <v>0</v>
      </c>
      <c r="D130" s="1297">
        <f t="shared" si="1"/>
        <v>0</v>
      </c>
      <c r="E130" s="1297">
        <v>0</v>
      </c>
    </row>
    <row r="131" spans="1:5" ht="38.25" x14ac:dyDescent="0.2">
      <c r="A131" s="1295" t="s">
        <v>1326</v>
      </c>
      <c r="B131" s="1296" t="s">
        <v>1485</v>
      </c>
      <c r="C131" s="1297">
        <v>0</v>
      </c>
      <c r="D131" s="1297">
        <f t="shared" si="1"/>
        <v>0</v>
      </c>
      <c r="E131" s="1297">
        <v>0</v>
      </c>
    </row>
    <row r="132" spans="1:5" ht="38.25" x14ac:dyDescent="0.2">
      <c r="A132" s="1295" t="s">
        <v>1327</v>
      </c>
      <c r="B132" s="1296" t="s">
        <v>1486</v>
      </c>
      <c r="C132" s="1297">
        <v>0</v>
      </c>
      <c r="D132" s="1297">
        <f t="shared" si="1"/>
        <v>0</v>
      </c>
      <c r="E132" s="1297">
        <v>0</v>
      </c>
    </row>
    <row r="133" spans="1:5" ht="38.25" x14ac:dyDescent="0.2">
      <c r="A133" s="1295" t="s">
        <v>1328</v>
      </c>
      <c r="B133" s="1296" t="s">
        <v>1487</v>
      </c>
      <c r="C133" s="1297">
        <v>0</v>
      </c>
      <c r="D133" s="1297">
        <f t="shared" si="1"/>
        <v>0</v>
      </c>
      <c r="E133" s="1297">
        <v>0</v>
      </c>
    </row>
    <row r="134" spans="1:5" ht="38.25" x14ac:dyDescent="0.2">
      <c r="A134" s="1295" t="s">
        <v>1329</v>
      </c>
      <c r="B134" s="1296" t="s">
        <v>1488</v>
      </c>
      <c r="C134" s="1297">
        <v>0</v>
      </c>
      <c r="D134" s="1297">
        <f t="shared" si="1"/>
        <v>0</v>
      </c>
      <c r="E134" s="1297">
        <v>0</v>
      </c>
    </row>
    <row r="135" spans="1:5" ht="38.25" x14ac:dyDescent="0.2">
      <c r="A135" s="1295" t="s">
        <v>1330</v>
      </c>
      <c r="B135" s="1296" t="s">
        <v>1489</v>
      </c>
      <c r="C135" s="1297">
        <v>0</v>
      </c>
      <c r="D135" s="1297">
        <f t="shared" ref="D135:D198" si="2">E135-C135</f>
        <v>0</v>
      </c>
      <c r="E135" s="1297">
        <v>0</v>
      </c>
    </row>
    <row r="136" spans="1:5" ht="51" x14ac:dyDescent="0.2">
      <c r="A136" s="1295" t="s">
        <v>1331</v>
      </c>
      <c r="B136" s="1296" t="s">
        <v>1490</v>
      </c>
      <c r="C136" s="1297">
        <v>0</v>
      </c>
      <c r="D136" s="1297">
        <f t="shared" si="2"/>
        <v>0</v>
      </c>
      <c r="E136" s="1297">
        <v>0</v>
      </c>
    </row>
    <row r="137" spans="1:5" ht="63.75" x14ac:dyDescent="0.2">
      <c r="A137" s="1295" t="s">
        <v>1332</v>
      </c>
      <c r="B137" s="1296" t="s">
        <v>1491</v>
      </c>
      <c r="C137" s="1297">
        <v>0</v>
      </c>
      <c r="D137" s="1297">
        <f t="shared" si="2"/>
        <v>0</v>
      </c>
      <c r="E137" s="1297">
        <v>0</v>
      </c>
    </row>
    <row r="138" spans="1:5" ht="51" x14ac:dyDescent="0.2">
      <c r="A138" s="1295" t="s">
        <v>1333</v>
      </c>
      <c r="B138" s="1296" t="s">
        <v>1492</v>
      </c>
      <c r="C138" s="1297">
        <v>0</v>
      </c>
      <c r="D138" s="1297">
        <f t="shared" si="2"/>
        <v>0</v>
      </c>
      <c r="E138" s="1297">
        <v>0</v>
      </c>
    </row>
    <row r="139" spans="1:5" ht="38.25" x14ac:dyDescent="0.2">
      <c r="A139" s="1295" t="s">
        <v>1334</v>
      </c>
      <c r="B139" s="1296" t="s">
        <v>1493</v>
      </c>
      <c r="C139" s="1297">
        <v>0</v>
      </c>
      <c r="D139" s="1297">
        <f t="shared" si="2"/>
        <v>0</v>
      </c>
      <c r="E139" s="1297">
        <v>0</v>
      </c>
    </row>
    <row r="140" spans="1:5" ht="51" x14ac:dyDescent="0.2">
      <c r="A140" s="1295" t="s">
        <v>1335</v>
      </c>
      <c r="B140" s="1296" t="s">
        <v>1494</v>
      </c>
      <c r="C140" s="1297">
        <v>0</v>
      </c>
      <c r="D140" s="1297">
        <f t="shared" si="2"/>
        <v>0</v>
      </c>
      <c r="E140" s="1297">
        <v>0</v>
      </c>
    </row>
    <row r="141" spans="1:5" ht="63.75" x14ac:dyDescent="0.2">
      <c r="A141" s="1295" t="s">
        <v>1336</v>
      </c>
      <c r="B141" s="1296" t="s">
        <v>1495</v>
      </c>
      <c r="C141" s="1297">
        <v>0</v>
      </c>
      <c r="D141" s="1297">
        <f t="shared" si="2"/>
        <v>0</v>
      </c>
      <c r="E141" s="1297">
        <v>0</v>
      </c>
    </row>
    <row r="142" spans="1:5" ht="51" x14ac:dyDescent="0.2">
      <c r="A142" s="1295" t="s">
        <v>1337</v>
      </c>
      <c r="B142" s="1296" t="s">
        <v>1496</v>
      </c>
      <c r="C142" s="1297">
        <v>0</v>
      </c>
      <c r="D142" s="1297">
        <f t="shared" si="2"/>
        <v>0</v>
      </c>
      <c r="E142" s="1297">
        <v>0</v>
      </c>
    </row>
    <row r="143" spans="1:5" ht="38.25" x14ac:dyDescent="0.2">
      <c r="A143" s="1295" t="s">
        <v>1338</v>
      </c>
      <c r="B143" s="1296" t="s">
        <v>1497</v>
      </c>
      <c r="C143" s="1297">
        <v>0</v>
      </c>
      <c r="D143" s="1297">
        <f t="shared" si="2"/>
        <v>0</v>
      </c>
      <c r="E143" s="1297">
        <v>0</v>
      </c>
    </row>
    <row r="144" spans="1:5" ht="38.25" x14ac:dyDescent="0.2">
      <c r="A144" s="1295" t="s">
        <v>1339</v>
      </c>
      <c r="B144" s="1296" t="s">
        <v>1498</v>
      </c>
      <c r="C144" s="1297">
        <v>0</v>
      </c>
      <c r="D144" s="1297">
        <f t="shared" si="2"/>
        <v>0</v>
      </c>
      <c r="E144" s="1297">
        <v>0</v>
      </c>
    </row>
    <row r="145" spans="1:5" ht="38.25" x14ac:dyDescent="0.2">
      <c r="A145" s="1295" t="s">
        <v>1340</v>
      </c>
      <c r="B145" s="1296" t="s">
        <v>1499</v>
      </c>
      <c r="C145" s="1297">
        <v>0</v>
      </c>
      <c r="D145" s="1297">
        <f t="shared" si="2"/>
        <v>0</v>
      </c>
      <c r="E145" s="1297">
        <v>0</v>
      </c>
    </row>
    <row r="146" spans="1:5" ht="38.25" x14ac:dyDescent="0.2">
      <c r="A146" s="1295" t="s">
        <v>1341</v>
      </c>
      <c r="B146" s="1296" t="s">
        <v>1500</v>
      </c>
      <c r="C146" s="1297">
        <v>0</v>
      </c>
      <c r="D146" s="1297">
        <f t="shared" si="2"/>
        <v>0</v>
      </c>
      <c r="E146" s="1297">
        <v>0</v>
      </c>
    </row>
    <row r="147" spans="1:5" ht="38.25" x14ac:dyDescent="0.2">
      <c r="A147" s="1295" t="s">
        <v>1342</v>
      </c>
      <c r="B147" s="1296" t="s">
        <v>1501</v>
      </c>
      <c r="C147" s="1297">
        <v>0</v>
      </c>
      <c r="D147" s="1297">
        <f t="shared" si="2"/>
        <v>0</v>
      </c>
      <c r="E147" s="1297">
        <v>0</v>
      </c>
    </row>
    <row r="148" spans="1:5" ht="25.5" x14ac:dyDescent="0.2">
      <c r="A148" s="1298" t="s">
        <v>1343</v>
      </c>
      <c r="B148" s="1299" t="s">
        <v>1502</v>
      </c>
      <c r="C148" s="1300">
        <v>0</v>
      </c>
      <c r="D148" s="1297">
        <f t="shared" si="2"/>
        <v>0</v>
      </c>
      <c r="E148" s="1300">
        <v>0</v>
      </c>
    </row>
    <row r="149" spans="1:5" x14ac:dyDescent="0.2">
      <c r="A149" s="1295" t="s">
        <v>1344</v>
      </c>
      <c r="B149" s="1296" t="s">
        <v>1503</v>
      </c>
      <c r="C149" s="1297">
        <v>2429000</v>
      </c>
      <c r="D149" s="1297">
        <f t="shared" si="2"/>
        <v>-1895433</v>
      </c>
      <c r="E149" s="1297">
        <v>533567</v>
      </c>
    </row>
    <row r="150" spans="1:5" ht="25.5" x14ac:dyDescent="0.2">
      <c r="A150" s="1295" t="s">
        <v>1345</v>
      </c>
      <c r="B150" s="1296" t="s">
        <v>1504</v>
      </c>
      <c r="C150" s="1297">
        <v>0</v>
      </c>
      <c r="D150" s="1297">
        <f t="shared" si="2"/>
        <v>0</v>
      </c>
      <c r="E150" s="1297">
        <v>0</v>
      </c>
    </row>
    <row r="151" spans="1:5" ht="25.5" x14ac:dyDescent="0.2">
      <c r="A151" s="1295" t="s">
        <v>1346</v>
      </c>
      <c r="B151" s="1296" t="s">
        <v>1505</v>
      </c>
      <c r="C151" s="1297">
        <v>0</v>
      </c>
      <c r="D151" s="1297">
        <f t="shared" si="2"/>
        <v>0</v>
      </c>
      <c r="E151" s="1297">
        <v>0</v>
      </c>
    </row>
    <row r="152" spans="1:5" x14ac:dyDescent="0.2">
      <c r="A152" s="1295" t="s">
        <v>1347</v>
      </c>
      <c r="B152" s="1296" t="s">
        <v>1506</v>
      </c>
      <c r="C152" s="1297">
        <v>0</v>
      </c>
      <c r="D152" s="1297">
        <f t="shared" si="2"/>
        <v>0</v>
      </c>
      <c r="E152" s="1297">
        <v>0</v>
      </c>
    </row>
    <row r="153" spans="1:5" ht="25.5" x14ac:dyDescent="0.2">
      <c r="A153" s="1295" t="s">
        <v>1348</v>
      </c>
      <c r="B153" s="1296" t="s">
        <v>1507</v>
      </c>
      <c r="C153" s="1297">
        <v>0</v>
      </c>
      <c r="D153" s="1297">
        <f t="shared" si="2"/>
        <v>0</v>
      </c>
      <c r="E153" s="1297">
        <v>0</v>
      </c>
    </row>
    <row r="154" spans="1:5" ht="25.5" x14ac:dyDescent="0.2">
      <c r="A154" s="1295" t="s">
        <v>1349</v>
      </c>
      <c r="B154" s="1296" t="s">
        <v>1508</v>
      </c>
      <c r="C154" s="1297">
        <v>2429000</v>
      </c>
      <c r="D154" s="1297">
        <f t="shared" si="2"/>
        <v>-1895433</v>
      </c>
      <c r="E154" s="1297">
        <v>533567</v>
      </c>
    </row>
    <row r="155" spans="1:5" ht="25.5" x14ac:dyDescent="0.2">
      <c r="A155" s="1295" t="s">
        <v>1350</v>
      </c>
      <c r="B155" s="1296" t="s">
        <v>1509</v>
      </c>
      <c r="C155" s="1297">
        <v>0</v>
      </c>
      <c r="D155" s="1297">
        <f t="shared" si="2"/>
        <v>0</v>
      </c>
      <c r="E155" s="1297">
        <v>0</v>
      </c>
    </row>
    <row r="156" spans="1:5" ht="25.5" x14ac:dyDescent="0.2">
      <c r="A156" s="1295" t="s">
        <v>1351</v>
      </c>
      <c r="B156" s="1296" t="s">
        <v>1510</v>
      </c>
      <c r="C156" s="1297">
        <v>0</v>
      </c>
      <c r="D156" s="1297">
        <f t="shared" si="2"/>
        <v>0</v>
      </c>
      <c r="E156" s="1297">
        <v>0</v>
      </c>
    </row>
    <row r="157" spans="1:5" ht="25.5" x14ac:dyDescent="0.2">
      <c r="A157" s="1295" t="s">
        <v>1352</v>
      </c>
      <c r="B157" s="1296" t="s">
        <v>1511</v>
      </c>
      <c r="C157" s="1297">
        <v>0</v>
      </c>
      <c r="D157" s="1297">
        <f t="shared" si="2"/>
        <v>0</v>
      </c>
      <c r="E157" s="1297">
        <v>0</v>
      </c>
    </row>
    <row r="158" spans="1:5" x14ac:dyDescent="0.2">
      <c r="A158" s="1295" t="s">
        <v>1353</v>
      </c>
      <c r="B158" s="1296" t="s">
        <v>1512</v>
      </c>
      <c r="C158" s="1297">
        <v>0</v>
      </c>
      <c r="D158" s="1297">
        <f t="shared" si="2"/>
        <v>0</v>
      </c>
      <c r="E158" s="1297">
        <v>0</v>
      </c>
    </row>
    <row r="159" spans="1:5" ht="38.25" x14ac:dyDescent="0.2">
      <c r="A159" s="1295" t="s">
        <v>1513</v>
      </c>
      <c r="B159" s="1296" t="s">
        <v>1514</v>
      </c>
      <c r="C159" s="1297">
        <v>0</v>
      </c>
      <c r="D159" s="1297">
        <f t="shared" si="2"/>
        <v>0</v>
      </c>
      <c r="E159" s="1297">
        <v>0</v>
      </c>
    </row>
    <row r="160" spans="1:5" ht="38.25" x14ac:dyDescent="0.2">
      <c r="A160" s="1295" t="s">
        <v>1515</v>
      </c>
      <c r="B160" s="1296" t="s">
        <v>1516</v>
      </c>
      <c r="C160" s="1297">
        <v>0</v>
      </c>
      <c r="D160" s="1297">
        <f t="shared" si="2"/>
        <v>0</v>
      </c>
      <c r="E160" s="1297">
        <v>0</v>
      </c>
    </row>
    <row r="161" spans="1:5" ht="38.25" x14ac:dyDescent="0.2">
      <c r="A161" s="1295" t="s">
        <v>1517</v>
      </c>
      <c r="B161" s="1296" t="s">
        <v>1518</v>
      </c>
      <c r="C161" s="1297">
        <v>0</v>
      </c>
      <c r="D161" s="1297">
        <f t="shared" si="2"/>
        <v>0</v>
      </c>
      <c r="E161" s="1297">
        <v>0</v>
      </c>
    </row>
    <row r="162" spans="1:5" ht="25.5" x14ac:dyDescent="0.2">
      <c r="A162" s="1295" t="s">
        <v>1519</v>
      </c>
      <c r="B162" s="1296" t="s">
        <v>1520</v>
      </c>
      <c r="C162" s="1297">
        <v>0</v>
      </c>
      <c r="D162" s="1297">
        <f t="shared" si="2"/>
        <v>0</v>
      </c>
      <c r="E162" s="1297">
        <v>0</v>
      </c>
    </row>
    <row r="163" spans="1:5" ht="25.5" x14ac:dyDescent="0.2">
      <c r="A163" s="1295" t="s">
        <v>1521</v>
      </c>
      <c r="B163" s="1296" t="s">
        <v>1522</v>
      </c>
      <c r="C163" s="1297">
        <v>0</v>
      </c>
      <c r="D163" s="1297">
        <f t="shared" si="2"/>
        <v>0</v>
      </c>
      <c r="E163" s="1297">
        <v>0</v>
      </c>
    </row>
    <row r="164" spans="1:5" ht="25.5" x14ac:dyDescent="0.2">
      <c r="A164" s="1298" t="s">
        <v>1523</v>
      </c>
      <c r="B164" s="1299" t="s">
        <v>1524</v>
      </c>
      <c r="C164" s="1300">
        <v>2429000</v>
      </c>
      <c r="D164" s="1300">
        <f t="shared" si="2"/>
        <v>-1895433</v>
      </c>
      <c r="E164" s="1300">
        <v>533567</v>
      </c>
    </row>
    <row r="165" spans="1:5" x14ac:dyDescent="0.2">
      <c r="A165" s="1298" t="s">
        <v>1525</v>
      </c>
      <c r="B165" s="1299" t="s">
        <v>1526</v>
      </c>
      <c r="C165" s="1300">
        <v>2429000</v>
      </c>
      <c r="D165" s="1300">
        <f t="shared" si="2"/>
        <v>-1895433</v>
      </c>
      <c r="E165" s="1300">
        <v>533567</v>
      </c>
    </row>
    <row r="166" spans="1:5" ht="25.5" x14ac:dyDescent="0.2">
      <c r="A166" s="1295" t="s">
        <v>1527</v>
      </c>
      <c r="B166" s="1296" t="s">
        <v>1528</v>
      </c>
      <c r="C166" s="1297">
        <v>0</v>
      </c>
      <c r="D166" s="1297">
        <f t="shared" si="2"/>
        <v>0</v>
      </c>
      <c r="E166" s="1297">
        <v>0</v>
      </c>
    </row>
    <row r="167" spans="1:5" ht="25.5" x14ac:dyDescent="0.2">
      <c r="A167" s="1295" t="s">
        <v>1529</v>
      </c>
      <c r="B167" s="1296" t="s">
        <v>1530</v>
      </c>
      <c r="C167" s="1297">
        <v>0</v>
      </c>
      <c r="D167" s="1297">
        <f t="shared" si="2"/>
        <v>0</v>
      </c>
      <c r="E167" s="1297">
        <v>0</v>
      </c>
    </row>
    <row r="168" spans="1:5" ht="38.25" x14ac:dyDescent="0.2">
      <c r="A168" s="1295" t="s">
        <v>1531</v>
      </c>
      <c r="B168" s="1296" t="s">
        <v>1532</v>
      </c>
      <c r="C168" s="1297">
        <v>0</v>
      </c>
      <c r="D168" s="1297">
        <f t="shared" si="2"/>
        <v>0</v>
      </c>
      <c r="E168" s="1297">
        <v>0</v>
      </c>
    </row>
    <row r="169" spans="1:5" ht="25.5" x14ac:dyDescent="0.2">
      <c r="A169" s="1295" t="s">
        <v>1533</v>
      </c>
      <c r="B169" s="1296" t="s">
        <v>1534</v>
      </c>
      <c r="C169" s="1297">
        <v>0</v>
      </c>
      <c r="D169" s="1297">
        <f t="shared" si="2"/>
        <v>0</v>
      </c>
      <c r="E169" s="1297">
        <v>0</v>
      </c>
    </row>
    <row r="170" spans="1:5" ht="25.5" x14ac:dyDescent="0.2">
      <c r="A170" s="1298" t="s">
        <v>1535</v>
      </c>
      <c r="B170" s="1299" t="s">
        <v>1536</v>
      </c>
      <c r="C170" s="1300">
        <v>0</v>
      </c>
      <c r="D170" s="1297">
        <f t="shared" si="2"/>
        <v>0</v>
      </c>
      <c r="E170" s="1300">
        <v>0</v>
      </c>
    </row>
    <row r="171" spans="1:5" ht="25.5" x14ac:dyDescent="0.2">
      <c r="A171" s="1295" t="s">
        <v>1537</v>
      </c>
      <c r="B171" s="1296" t="s">
        <v>1538</v>
      </c>
      <c r="C171" s="1297">
        <v>0</v>
      </c>
      <c r="D171" s="1297">
        <f t="shared" si="2"/>
        <v>0</v>
      </c>
      <c r="E171" s="1297">
        <v>0</v>
      </c>
    </row>
    <row r="172" spans="1:5" x14ac:dyDescent="0.2">
      <c r="A172" s="1295" t="s">
        <v>1539</v>
      </c>
      <c r="B172" s="1296" t="s">
        <v>1540</v>
      </c>
      <c r="C172" s="1297">
        <v>0</v>
      </c>
      <c r="D172" s="1297">
        <f t="shared" si="2"/>
        <v>0</v>
      </c>
      <c r="E172" s="1297">
        <v>0</v>
      </c>
    </row>
    <row r="173" spans="1:5" ht="25.5" x14ac:dyDescent="0.2">
      <c r="A173" s="1298" t="s">
        <v>1541</v>
      </c>
      <c r="B173" s="1299" t="s">
        <v>1542</v>
      </c>
      <c r="C173" s="1300">
        <v>0</v>
      </c>
      <c r="D173" s="1297">
        <f t="shared" si="2"/>
        <v>0</v>
      </c>
      <c r="E173" s="1300">
        <v>0</v>
      </c>
    </row>
    <row r="174" spans="1:5" ht="25.5" x14ac:dyDescent="0.2">
      <c r="A174" s="1295" t="s">
        <v>1543</v>
      </c>
      <c r="B174" s="1296" t="s">
        <v>1544</v>
      </c>
      <c r="C174" s="1297">
        <v>0</v>
      </c>
      <c r="D174" s="1297">
        <f t="shared" si="2"/>
        <v>0</v>
      </c>
      <c r="E174" s="1297">
        <v>0</v>
      </c>
    </row>
    <row r="175" spans="1:5" ht="38.25" x14ac:dyDescent="0.2">
      <c r="A175" s="1295" t="s">
        <v>1545</v>
      </c>
      <c r="B175" s="1296" t="s">
        <v>1546</v>
      </c>
      <c r="C175" s="1297">
        <v>0</v>
      </c>
      <c r="D175" s="1297">
        <f t="shared" si="2"/>
        <v>0</v>
      </c>
      <c r="E175" s="1297">
        <v>0</v>
      </c>
    </row>
    <row r="176" spans="1:5" x14ac:dyDescent="0.2">
      <c r="A176" s="1295" t="s">
        <v>1547</v>
      </c>
      <c r="B176" s="1296" t="s">
        <v>1548</v>
      </c>
      <c r="C176" s="1297">
        <v>0</v>
      </c>
      <c r="D176" s="1297">
        <f t="shared" si="2"/>
        <v>0</v>
      </c>
      <c r="E176" s="1297">
        <v>0</v>
      </c>
    </row>
    <row r="177" spans="1:5" x14ac:dyDescent="0.2">
      <c r="A177" s="1295" t="s">
        <v>1549</v>
      </c>
      <c r="B177" s="1296" t="s">
        <v>1550</v>
      </c>
      <c r="C177" s="1297">
        <v>0</v>
      </c>
      <c r="D177" s="1297">
        <f t="shared" si="2"/>
        <v>0</v>
      </c>
      <c r="E177" s="1297">
        <v>0</v>
      </c>
    </row>
    <row r="178" spans="1:5" ht="25.5" x14ac:dyDescent="0.2">
      <c r="A178" s="1298" t="s">
        <v>1551</v>
      </c>
      <c r="B178" s="1299" t="s">
        <v>1552</v>
      </c>
      <c r="C178" s="1300">
        <v>0</v>
      </c>
      <c r="D178" s="1297">
        <f t="shared" si="2"/>
        <v>0</v>
      </c>
      <c r="E178" s="1300">
        <v>0</v>
      </c>
    </row>
    <row r="179" spans="1:5" ht="25.5" x14ac:dyDescent="0.2">
      <c r="A179" s="1298" t="s">
        <v>1553</v>
      </c>
      <c r="B179" s="1299" t="s">
        <v>1554</v>
      </c>
      <c r="C179" s="1300">
        <v>0</v>
      </c>
      <c r="D179" s="1297">
        <f t="shared" si="2"/>
        <v>0</v>
      </c>
      <c r="E179" s="1300">
        <v>0</v>
      </c>
    </row>
    <row r="180" spans="1:5" ht="25.5" x14ac:dyDescent="0.2">
      <c r="A180" s="1295" t="s">
        <v>1555</v>
      </c>
      <c r="B180" s="1296" t="s">
        <v>1556</v>
      </c>
      <c r="C180" s="1297">
        <v>0</v>
      </c>
      <c r="D180" s="1297">
        <f t="shared" si="2"/>
        <v>0</v>
      </c>
      <c r="E180" s="1297">
        <v>0</v>
      </c>
    </row>
    <row r="181" spans="1:5" ht="25.5" x14ac:dyDescent="0.2">
      <c r="A181" s="1295" t="s">
        <v>1557</v>
      </c>
      <c r="B181" s="1296" t="s">
        <v>1558</v>
      </c>
      <c r="C181" s="1297">
        <v>0</v>
      </c>
      <c r="D181" s="1297">
        <f t="shared" si="2"/>
        <v>0</v>
      </c>
      <c r="E181" s="1297">
        <v>0</v>
      </c>
    </row>
    <row r="182" spans="1:5" x14ac:dyDescent="0.2">
      <c r="A182" s="1295" t="s">
        <v>1559</v>
      </c>
      <c r="B182" s="1296" t="s">
        <v>1560</v>
      </c>
      <c r="C182" s="1297">
        <v>0</v>
      </c>
      <c r="D182" s="1297">
        <f t="shared" si="2"/>
        <v>0</v>
      </c>
      <c r="E182" s="1297">
        <v>0</v>
      </c>
    </row>
    <row r="183" spans="1:5" ht="25.5" x14ac:dyDescent="0.2">
      <c r="A183" s="1298" t="s">
        <v>1561</v>
      </c>
      <c r="B183" s="1299" t="s">
        <v>1562</v>
      </c>
      <c r="C183" s="1300">
        <v>0</v>
      </c>
      <c r="D183" s="1297">
        <f t="shared" si="2"/>
        <v>0</v>
      </c>
      <c r="E183" s="1300">
        <v>0</v>
      </c>
    </row>
    <row r="184" spans="1:5" x14ac:dyDescent="0.2">
      <c r="A184" s="1298" t="s">
        <v>1563</v>
      </c>
      <c r="B184" s="1299" t="s">
        <v>1564</v>
      </c>
      <c r="C184" s="1300">
        <v>3601904000</v>
      </c>
      <c r="D184" s="1300">
        <f t="shared" si="2"/>
        <v>97321520</v>
      </c>
      <c r="E184" s="1300">
        <v>3699225520</v>
      </c>
    </row>
    <row r="185" spans="1:5" x14ac:dyDescent="0.2">
      <c r="A185" s="1295" t="s">
        <v>1565</v>
      </c>
      <c r="B185" s="1296" t="s">
        <v>1566</v>
      </c>
      <c r="C185" s="1297">
        <v>3559077000</v>
      </c>
      <c r="D185" s="1297">
        <f t="shared" si="2"/>
        <v>0</v>
      </c>
      <c r="E185" s="1297">
        <v>3559077000</v>
      </c>
    </row>
    <row r="186" spans="1:5" x14ac:dyDescent="0.2">
      <c r="A186" s="1295" t="s">
        <v>1567</v>
      </c>
      <c r="B186" s="1296" t="s">
        <v>1568</v>
      </c>
      <c r="C186" s="1297">
        <v>0</v>
      </c>
      <c r="D186" s="1297">
        <f t="shared" si="2"/>
        <v>0</v>
      </c>
      <c r="E186" s="1297">
        <v>0</v>
      </c>
    </row>
    <row r="187" spans="1:5" ht="25.5" x14ac:dyDescent="0.2">
      <c r="A187" s="1295" t="s">
        <v>1569</v>
      </c>
      <c r="B187" s="1296" t="s">
        <v>1570</v>
      </c>
      <c r="C187" s="1297">
        <v>0</v>
      </c>
      <c r="D187" s="1297">
        <f t="shared" si="2"/>
        <v>0</v>
      </c>
      <c r="E187" s="1297">
        <v>0</v>
      </c>
    </row>
    <row r="188" spans="1:5" ht="38.25" x14ac:dyDescent="0.2">
      <c r="A188" s="1295" t="s">
        <v>1571</v>
      </c>
      <c r="B188" s="1296" t="s">
        <v>1572</v>
      </c>
      <c r="C188" s="1297">
        <v>0</v>
      </c>
      <c r="D188" s="1297">
        <f t="shared" si="2"/>
        <v>0</v>
      </c>
      <c r="E188" s="1297">
        <v>0</v>
      </c>
    </row>
    <row r="189" spans="1:5" ht="25.5" x14ac:dyDescent="0.2">
      <c r="A189" s="1295" t="s">
        <v>1573</v>
      </c>
      <c r="B189" s="1296" t="s">
        <v>1574</v>
      </c>
      <c r="C189" s="1297">
        <v>15234000</v>
      </c>
      <c r="D189" s="1297">
        <f t="shared" si="2"/>
        <v>0</v>
      </c>
      <c r="E189" s="1297">
        <v>15234000</v>
      </c>
    </row>
    <row r="190" spans="1:5" ht="25.5" x14ac:dyDescent="0.2">
      <c r="A190" s="1298" t="s">
        <v>1575</v>
      </c>
      <c r="B190" s="1299" t="s">
        <v>1576</v>
      </c>
      <c r="C190" s="1300">
        <v>15234000</v>
      </c>
      <c r="D190" s="1297">
        <f t="shared" si="2"/>
        <v>0</v>
      </c>
      <c r="E190" s="1300">
        <v>15234000</v>
      </c>
    </row>
    <row r="191" spans="1:5" x14ac:dyDescent="0.2">
      <c r="A191" s="1295" t="s">
        <v>1577</v>
      </c>
      <c r="B191" s="1296" t="s">
        <v>1578</v>
      </c>
      <c r="C191" s="1297">
        <v>-40676000</v>
      </c>
      <c r="D191" s="1297">
        <f t="shared" si="2"/>
        <v>0</v>
      </c>
      <c r="E191" s="1297">
        <v>-40676000</v>
      </c>
    </row>
    <row r="192" spans="1:5" x14ac:dyDescent="0.2">
      <c r="A192" s="1295" t="s">
        <v>1579</v>
      </c>
      <c r="B192" s="1296" t="s">
        <v>1580</v>
      </c>
      <c r="C192" s="1297">
        <v>0</v>
      </c>
      <c r="D192" s="1297">
        <f t="shared" si="2"/>
        <v>0</v>
      </c>
      <c r="E192" s="1297">
        <v>0</v>
      </c>
    </row>
    <row r="193" spans="1:5" x14ac:dyDescent="0.2">
      <c r="A193" s="1295" t="s">
        <v>1581</v>
      </c>
      <c r="B193" s="1296" t="s">
        <v>1582</v>
      </c>
      <c r="C193" s="1297">
        <v>53799000</v>
      </c>
      <c r="D193" s="1297">
        <f t="shared" si="2"/>
        <v>89880387</v>
      </c>
      <c r="E193" s="1297">
        <v>143679387</v>
      </c>
    </row>
    <row r="194" spans="1:5" x14ac:dyDescent="0.2">
      <c r="A194" s="1298" t="s">
        <v>1583</v>
      </c>
      <c r="B194" s="1299" t="s">
        <v>1584</v>
      </c>
      <c r="C194" s="1300">
        <v>3587434000</v>
      </c>
      <c r="D194" s="1300">
        <f t="shared" si="2"/>
        <v>89880387</v>
      </c>
      <c r="E194" s="1300">
        <v>3677314387</v>
      </c>
    </row>
    <row r="195" spans="1:5" ht="25.5" x14ac:dyDescent="0.2">
      <c r="A195" s="1295" t="s">
        <v>1585</v>
      </c>
      <c r="B195" s="1296" t="s">
        <v>1586</v>
      </c>
      <c r="C195" s="1297">
        <v>0</v>
      </c>
      <c r="D195" s="1297">
        <f t="shared" si="2"/>
        <v>0</v>
      </c>
      <c r="E195" s="1297">
        <v>0</v>
      </c>
    </row>
    <row r="196" spans="1:5" ht="38.25" x14ac:dyDescent="0.2">
      <c r="A196" s="1295" t="s">
        <v>1587</v>
      </c>
      <c r="B196" s="1296" t="s">
        <v>1588</v>
      </c>
      <c r="C196" s="1297">
        <v>0</v>
      </c>
      <c r="D196" s="1297">
        <f t="shared" si="2"/>
        <v>0</v>
      </c>
      <c r="E196" s="1297">
        <v>0</v>
      </c>
    </row>
    <row r="197" spans="1:5" ht="25.5" x14ac:dyDescent="0.2">
      <c r="A197" s="1295" t="s">
        <v>1589</v>
      </c>
      <c r="B197" s="1296" t="s">
        <v>1590</v>
      </c>
      <c r="C197" s="1297">
        <v>0</v>
      </c>
      <c r="D197" s="1297">
        <f t="shared" si="2"/>
        <v>0</v>
      </c>
      <c r="E197" s="1297">
        <v>0</v>
      </c>
    </row>
    <row r="198" spans="1:5" ht="25.5" x14ac:dyDescent="0.2">
      <c r="A198" s="1295" t="s">
        <v>1591</v>
      </c>
      <c r="B198" s="1296" t="s">
        <v>1592</v>
      </c>
      <c r="C198" s="1297">
        <v>0</v>
      </c>
      <c r="D198" s="1297">
        <f t="shared" si="2"/>
        <v>0</v>
      </c>
      <c r="E198" s="1297">
        <v>0</v>
      </c>
    </row>
    <row r="199" spans="1:5" ht="38.25" x14ac:dyDescent="0.2">
      <c r="A199" s="1295" t="s">
        <v>1593</v>
      </c>
      <c r="B199" s="1296" t="s">
        <v>1594</v>
      </c>
      <c r="C199" s="1297">
        <v>0</v>
      </c>
      <c r="D199" s="1297">
        <f t="shared" ref="D199:D262" si="3">E199-C199</f>
        <v>0</v>
      </c>
      <c r="E199" s="1297">
        <v>0</v>
      </c>
    </row>
    <row r="200" spans="1:5" ht="51" x14ac:dyDescent="0.2">
      <c r="A200" s="1295" t="s">
        <v>1595</v>
      </c>
      <c r="B200" s="1296" t="s">
        <v>1596</v>
      </c>
      <c r="C200" s="1297">
        <v>0</v>
      </c>
      <c r="D200" s="1297">
        <f t="shared" si="3"/>
        <v>0</v>
      </c>
      <c r="E200" s="1297">
        <v>0</v>
      </c>
    </row>
    <row r="201" spans="1:5" ht="38.25" x14ac:dyDescent="0.2">
      <c r="A201" s="1295" t="s">
        <v>1597</v>
      </c>
      <c r="B201" s="1296" t="s">
        <v>1598</v>
      </c>
      <c r="C201" s="1297">
        <v>0</v>
      </c>
      <c r="D201" s="1297">
        <f t="shared" si="3"/>
        <v>0</v>
      </c>
      <c r="E201" s="1297">
        <v>0</v>
      </c>
    </row>
    <row r="202" spans="1:5" ht="25.5" x14ac:dyDescent="0.2">
      <c r="A202" s="1295" t="s">
        <v>1599</v>
      </c>
      <c r="B202" s="1296" t="s">
        <v>1600</v>
      </c>
      <c r="C202" s="1297">
        <v>0</v>
      </c>
      <c r="D202" s="1297">
        <f t="shared" si="3"/>
        <v>0</v>
      </c>
      <c r="E202" s="1297">
        <v>0</v>
      </c>
    </row>
    <row r="203" spans="1:5" ht="25.5" x14ac:dyDescent="0.2">
      <c r="A203" s="1295" t="s">
        <v>1601</v>
      </c>
      <c r="B203" s="1296" t="s">
        <v>1602</v>
      </c>
      <c r="C203" s="1297">
        <v>0</v>
      </c>
      <c r="D203" s="1297">
        <f t="shared" si="3"/>
        <v>0</v>
      </c>
      <c r="E203" s="1297">
        <v>0</v>
      </c>
    </row>
    <row r="204" spans="1:5" ht="38.25" x14ac:dyDescent="0.2">
      <c r="A204" s="1295" t="s">
        <v>1603</v>
      </c>
      <c r="B204" s="1296" t="s">
        <v>1604</v>
      </c>
      <c r="C204" s="1297">
        <v>0</v>
      </c>
      <c r="D204" s="1297">
        <f t="shared" si="3"/>
        <v>0</v>
      </c>
      <c r="E204" s="1297">
        <v>0</v>
      </c>
    </row>
    <row r="205" spans="1:5" ht="51" x14ac:dyDescent="0.2">
      <c r="A205" s="1295" t="s">
        <v>1605</v>
      </c>
      <c r="B205" s="1296" t="s">
        <v>1606</v>
      </c>
      <c r="C205" s="1297">
        <v>0</v>
      </c>
      <c r="D205" s="1297">
        <f t="shared" si="3"/>
        <v>0</v>
      </c>
      <c r="E205" s="1297">
        <v>0</v>
      </c>
    </row>
    <row r="206" spans="1:5" ht="38.25" x14ac:dyDescent="0.2">
      <c r="A206" s="1295" t="s">
        <v>1607</v>
      </c>
      <c r="B206" s="1296" t="s">
        <v>1608</v>
      </c>
      <c r="C206" s="1297">
        <v>0</v>
      </c>
      <c r="D206" s="1297">
        <f t="shared" si="3"/>
        <v>0</v>
      </c>
      <c r="E206" s="1297">
        <v>0</v>
      </c>
    </row>
    <row r="207" spans="1:5" ht="38.25" x14ac:dyDescent="0.2">
      <c r="A207" s="1295" t="s">
        <v>1609</v>
      </c>
      <c r="B207" s="1296" t="s">
        <v>1610</v>
      </c>
      <c r="C207" s="1297">
        <v>0</v>
      </c>
      <c r="D207" s="1297">
        <f t="shared" si="3"/>
        <v>0</v>
      </c>
      <c r="E207" s="1297">
        <v>0</v>
      </c>
    </row>
    <row r="208" spans="1:5" ht="51" x14ac:dyDescent="0.2">
      <c r="A208" s="1295" t="s">
        <v>1611</v>
      </c>
      <c r="B208" s="1296" t="s">
        <v>1612</v>
      </c>
      <c r="C208" s="1297">
        <v>0</v>
      </c>
      <c r="D208" s="1297">
        <f t="shared" si="3"/>
        <v>0</v>
      </c>
      <c r="E208" s="1297">
        <v>0</v>
      </c>
    </row>
    <row r="209" spans="1:5" ht="51" x14ac:dyDescent="0.2">
      <c r="A209" s="1295" t="s">
        <v>1613</v>
      </c>
      <c r="B209" s="1296" t="s">
        <v>1614</v>
      </c>
      <c r="C209" s="1297">
        <v>0</v>
      </c>
      <c r="D209" s="1297">
        <f t="shared" si="3"/>
        <v>0</v>
      </c>
      <c r="E209" s="1297">
        <v>0</v>
      </c>
    </row>
    <row r="210" spans="1:5" ht="25.5" x14ac:dyDescent="0.2">
      <c r="A210" s="1295" t="s">
        <v>1615</v>
      </c>
      <c r="B210" s="1296" t="s">
        <v>1616</v>
      </c>
      <c r="C210" s="1297">
        <v>0</v>
      </c>
      <c r="D210" s="1297">
        <f t="shared" si="3"/>
        <v>0</v>
      </c>
      <c r="E210" s="1297">
        <v>0</v>
      </c>
    </row>
    <row r="211" spans="1:5" ht="38.25" x14ac:dyDescent="0.2">
      <c r="A211" s="1295" t="s">
        <v>1617</v>
      </c>
      <c r="B211" s="1296" t="s">
        <v>1618</v>
      </c>
      <c r="C211" s="1297">
        <v>0</v>
      </c>
      <c r="D211" s="1297">
        <f t="shared" si="3"/>
        <v>0</v>
      </c>
      <c r="E211" s="1297">
        <v>0</v>
      </c>
    </row>
    <row r="212" spans="1:5" ht="25.5" x14ac:dyDescent="0.2">
      <c r="A212" s="1295" t="s">
        <v>1619</v>
      </c>
      <c r="B212" s="1296" t="s">
        <v>1620</v>
      </c>
      <c r="C212" s="1297">
        <v>0</v>
      </c>
      <c r="D212" s="1297">
        <f t="shared" si="3"/>
        <v>0</v>
      </c>
      <c r="E212" s="1297">
        <v>0</v>
      </c>
    </row>
    <row r="213" spans="1:5" ht="38.25" x14ac:dyDescent="0.2">
      <c r="A213" s="1295" t="s">
        <v>1621</v>
      </c>
      <c r="B213" s="1296" t="s">
        <v>1622</v>
      </c>
      <c r="C213" s="1297">
        <v>0</v>
      </c>
      <c r="D213" s="1297">
        <f t="shared" si="3"/>
        <v>0</v>
      </c>
      <c r="E213" s="1297">
        <v>0</v>
      </c>
    </row>
    <row r="214" spans="1:5" ht="38.25" x14ac:dyDescent="0.2">
      <c r="A214" s="1295" t="s">
        <v>1623</v>
      </c>
      <c r="B214" s="1296" t="s">
        <v>1624</v>
      </c>
      <c r="C214" s="1297">
        <v>0</v>
      </c>
      <c r="D214" s="1297">
        <f t="shared" si="3"/>
        <v>0</v>
      </c>
      <c r="E214" s="1297">
        <v>0</v>
      </c>
    </row>
    <row r="215" spans="1:5" ht="25.5" x14ac:dyDescent="0.2">
      <c r="A215" s="1295" t="s">
        <v>1625</v>
      </c>
      <c r="B215" s="1296" t="s">
        <v>1626</v>
      </c>
      <c r="C215" s="1297">
        <v>0</v>
      </c>
      <c r="D215" s="1297">
        <f t="shared" si="3"/>
        <v>0</v>
      </c>
      <c r="E215" s="1297">
        <v>0</v>
      </c>
    </row>
    <row r="216" spans="1:5" ht="38.25" x14ac:dyDescent="0.2">
      <c r="A216" s="1295" t="s">
        <v>1627</v>
      </c>
      <c r="B216" s="1296" t="s">
        <v>1628</v>
      </c>
      <c r="C216" s="1297">
        <v>0</v>
      </c>
      <c r="D216" s="1297">
        <f t="shared" si="3"/>
        <v>0</v>
      </c>
      <c r="E216" s="1297">
        <v>0</v>
      </c>
    </row>
    <row r="217" spans="1:5" ht="51" x14ac:dyDescent="0.2">
      <c r="A217" s="1295" t="s">
        <v>1629</v>
      </c>
      <c r="B217" s="1296" t="s">
        <v>1630</v>
      </c>
      <c r="C217" s="1297">
        <v>0</v>
      </c>
      <c r="D217" s="1297">
        <f t="shared" si="3"/>
        <v>0</v>
      </c>
      <c r="E217" s="1297">
        <v>0</v>
      </c>
    </row>
    <row r="218" spans="1:5" ht="38.25" x14ac:dyDescent="0.2">
      <c r="A218" s="1295" t="s">
        <v>1631</v>
      </c>
      <c r="B218" s="1296" t="s">
        <v>1632</v>
      </c>
      <c r="C218" s="1297">
        <v>0</v>
      </c>
      <c r="D218" s="1297">
        <f t="shared" si="3"/>
        <v>0</v>
      </c>
      <c r="E218" s="1297">
        <v>0</v>
      </c>
    </row>
    <row r="219" spans="1:5" ht="25.5" x14ac:dyDescent="0.2">
      <c r="A219" s="1295" t="s">
        <v>1633</v>
      </c>
      <c r="B219" s="1296" t="s">
        <v>1634</v>
      </c>
      <c r="C219" s="1297">
        <v>0</v>
      </c>
      <c r="D219" s="1297">
        <f t="shared" si="3"/>
        <v>0</v>
      </c>
      <c r="E219" s="1297">
        <v>0</v>
      </c>
    </row>
    <row r="220" spans="1:5" ht="51" x14ac:dyDescent="0.2">
      <c r="A220" s="1295" t="s">
        <v>1635</v>
      </c>
      <c r="B220" s="1296" t="s">
        <v>1636</v>
      </c>
      <c r="C220" s="1297">
        <v>0</v>
      </c>
      <c r="D220" s="1297">
        <f t="shared" si="3"/>
        <v>0</v>
      </c>
      <c r="E220" s="1297">
        <v>0</v>
      </c>
    </row>
    <row r="221" spans="1:5" ht="25.5" x14ac:dyDescent="0.2">
      <c r="A221" s="1298" t="s">
        <v>1637</v>
      </c>
      <c r="B221" s="1299" t="s">
        <v>1638</v>
      </c>
      <c r="C221" s="1300">
        <v>0</v>
      </c>
      <c r="D221" s="1297">
        <f t="shared" si="3"/>
        <v>0</v>
      </c>
      <c r="E221" s="1300">
        <v>0</v>
      </c>
    </row>
    <row r="222" spans="1:5" ht="25.5" x14ac:dyDescent="0.2">
      <c r="A222" s="1295" t="s">
        <v>1639</v>
      </c>
      <c r="B222" s="1296" t="s">
        <v>1640</v>
      </c>
      <c r="C222" s="1297">
        <v>0</v>
      </c>
      <c r="D222" s="1297">
        <f t="shared" si="3"/>
        <v>0</v>
      </c>
      <c r="E222" s="1297">
        <v>0</v>
      </c>
    </row>
    <row r="223" spans="1:5" ht="38.25" x14ac:dyDescent="0.2">
      <c r="A223" s="1295" t="s">
        <v>1641</v>
      </c>
      <c r="B223" s="1296" t="s">
        <v>1642</v>
      </c>
      <c r="C223" s="1297">
        <v>0</v>
      </c>
      <c r="D223" s="1297">
        <f t="shared" si="3"/>
        <v>0</v>
      </c>
      <c r="E223" s="1297">
        <v>0</v>
      </c>
    </row>
    <row r="224" spans="1:5" ht="25.5" x14ac:dyDescent="0.2">
      <c r="A224" s="1295" t="s">
        <v>1643</v>
      </c>
      <c r="B224" s="1296" t="s">
        <v>1644</v>
      </c>
      <c r="C224" s="1297">
        <v>0</v>
      </c>
      <c r="D224" s="1297">
        <f t="shared" si="3"/>
        <v>0</v>
      </c>
      <c r="E224" s="1297">
        <v>0</v>
      </c>
    </row>
    <row r="225" spans="1:5" ht="25.5" x14ac:dyDescent="0.2">
      <c r="A225" s="1295" t="s">
        <v>1645</v>
      </c>
      <c r="B225" s="1296" t="s">
        <v>1646</v>
      </c>
      <c r="C225" s="1297">
        <v>0</v>
      </c>
      <c r="D225" s="1297">
        <f t="shared" si="3"/>
        <v>0</v>
      </c>
      <c r="E225" s="1297">
        <v>0</v>
      </c>
    </row>
    <row r="226" spans="1:5" ht="38.25" x14ac:dyDescent="0.2">
      <c r="A226" s="1295" t="s">
        <v>1647</v>
      </c>
      <c r="B226" s="1296" t="s">
        <v>1648</v>
      </c>
      <c r="C226" s="1297">
        <v>0</v>
      </c>
      <c r="D226" s="1297">
        <f t="shared" si="3"/>
        <v>0</v>
      </c>
      <c r="E226" s="1297">
        <v>0</v>
      </c>
    </row>
    <row r="227" spans="1:5" ht="51" x14ac:dyDescent="0.2">
      <c r="A227" s="1295" t="s">
        <v>1649</v>
      </c>
      <c r="B227" s="1296" t="s">
        <v>1650</v>
      </c>
      <c r="C227" s="1297">
        <v>0</v>
      </c>
      <c r="D227" s="1297">
        <f t="shared" si="3"/>
        <v>0</v>
      </c>
      <c r="E227" s="1297">
        <v>0</v>
      </c>
    </row>
    <row r="228" spans="1:5" ht="38.25" x14ac:dyDescent="0.2">
      <c r="A228" s="1295" t="s">
        <v>1651</v>
      </c>
      <c r="B228" s="1296" t="s">
        <v>1652</v>
      </c>
      <c r="C228" s="1297">
        <v>0</v>
      </c>
      <c r="D228" s="1297">
        <f t="shared" si="3"/>
        <v>0</v>
      </c>
      <c r="E228" s="1297">
        <v>0</v>
      </c>
    </row>
    <row r="229" spans="1:5" ht="25.5" x14ac:dyDescent="0.2">
      <c r="A229" s="1295" t="s">
        <v>1653</v>
      </c>
      <c r="B229" s="1296" t="s">
        <v>1654</v>
      </c>
      <c r="C229" s="1297">
        <v>0</v>
      </c>
      <c r="D229" s="1297">
        <f t="shared" si="3"/>
        <v>0</v>
      </c>
      <c r="E229" s="1297">
        <v>0</v>
      </c>
    </row>
    <row r="230" spans="1:5" ht="25.5" x14ac:dyDescent="0.2">
      <c r="A230" s="1295" t="s">
        <v>1655</v>
      </c>
      <c r="B230" s="1296" t="s">
        <v>1656</v>
      </c>
      <c r="C230" s="1297">
        <v>0</v>
      </c>
      <c r="D230" s="1297">
        <f t="shared" si="3"/>
        <v>0</v>
      </c>
      <c r="E230" s="1297">
        <v>0</v>
      </c>
    </row>
    <row r="231" spans="1:5" ht="38.25" x14ac:dyDescent="0.2">
      <c r="A231" s="1295" t="s">
        <v>1657</v>
      </c>
      <c r="B231" s="1296" t="s">
        <v>1658</v>
      </c>
      <c r="C231" s="1297">
        <v>0</v>
      </c>
      <c r="D231" s="1297">
        <f t="shared" si="3"/>
        <v>0</v>
      </c>
      <c r="E231" s="1297">
        <v>0</v>
      </c>
    </row>
    <row r="232" spans="1:5" ht="51" x14ac:dyDescent="0.2">
      <c r="A232" s="1295" t="s">
        <v>1659</v>
      </c>
      <c r="B232" s="1296" t="s">
        <v>1660</v>
      </c>
      <c r="C232" s="1297">
        <v>0</v>
      </c>
      <c r="D232" s="1297">
        <f t="shared" si="3"/>
        <v>0</v>
      </c>
      <c r="E232" s="1297">
        <v>0</v>
      </c>
    </row>
    <row r="233" spans="1:5" ht="38.25" x14ac:dyDescent="0.2">
      <c r="A233" s="1295" t="s">
        <v>1661</v>
      </c>
      <c r="B233" s="1296" t="s">
        <v>1662</v>
      </c>
      <c r="C233" s="1297">
        <v>0</v>
      </c>
      <c r="D233" s="1297">
        <f t="shared" si="3"/>
        <v>0</v>
      </c>
      <c r="E233" s="1297">
        <v>0</v>
      </c>
    </row>
    <row r="234" spans="1:5" ht="38.25" x14ac:dyDescent="0.2">
      <c r="A234" s="1295" t="s">
        <v>1663</v>
      </c>
      <c r="B234" s="1296" t="s">
        <v>1664</v>
      </c>
      <c r="C234" s="1297">
        <v>6185000</v>
      </c>
      <c r="D234" s="1297">
        <f t="shared" si="3"/>
        <v>519413</v>
      </c>
      <c r="E234" s="1297">
        <v>6704413</v>
      </c>
    </row>
    <row r="235" spans="1:5" ht="51" x14ac:dyDescent="0.2">
      <c r="A235" s="1295" t="s">
        <v>1665</v>
      </c>
      <c r="B235" s="1296" t="s">
        <v>1666</v>
      </c>
      <c r="C235" s="1297">
        <v>0</v>
      </c>
      <c r="D235" s="1297">
        <f t="shared" si="3"/>
        <v>0</v>
      </c>
      <c r="E235" s="1297">
        <v>0</v>
      </c>
    </row>
    <row r="236" spans="1:5" ht="38.25" x14ac:dyDescent="0.2">
      <c r="A236" s="1295" t="s">
        <v>1667</v>
      </c>
      <c r="B236" s="1296" t="s">
        <v>1668</v>
      </c>
      <c r="C236" s="1297">
        <v>0</v>
      </c>
      <c r="D236" s="1297">
        <f t="shared" si="3"/>
        <v>0</v>
      </c>
      <c r="E236" s="1297">
        <v>0</v>
      </c>
    </row>
    <row r="237" spans="1:5" ht="38.25" x14ac:dyDescent="0.2">
      <c r="A237" s="1295" t="s">
        <v>1669</v>
      </c>
      <c r="B237" s="1296" t="s">
        <v>1670</v>
      </c>
      <c r="C237" s="1297">
        <v>0</v>
      </c>
      <c r="D237" s="1297">
        <f t="shared" si="3"/>
        <v>0</v>
      </c>
      <c r="E237" s="1297">
        <v>0</v>
      </c>
    </row>
    <row r="238" spans="1:5" ht="38.25" x14ac:dyDescent="0.2">
      <c r="A238" s="1295" t="s">
        <v>1671</v>
      </c>
      <c r="B238" s="1296" t="s">
        <v>1672</v>
      </c>
      <c r="C238" s="1297">
        <v>0</v>
      </c>
      <c r="D238" s="1297">
        <f t="shared" si="3"/>
        <v>0</v>
      </c>
      <c r="E238" s="1297">
        <v>0</v>
      </c>
    </row>
    <row r="239" spans="1:5" ht="38.25" x14ac:dyDescent="0.2">
      <c r="A239" s="1295" t="s">
        <v>1673</v>
      </c>
      <c r="B239" s="1296" t="s">
        <v>1674</v>
      </c>
      <c r="C239" s="1297">
        <v>6185</v>
      </c>
      <c r="D239" s="1297">
        <f t="shared" si="3"/>
        <v>6698228</v>
      </c>
      <c r="E239" s="1297">
        <v>6704413</v>
      </c>
    </row>
    <row r="240" spans="1:5" ht="38.25" x14ac:dyDescent="0.2">
      <c r="A240" s="1295" t="s">
        <v>1675</v>
      </c>
      <c r="B240" s="1296" t="s">
        <v>1676</v>
      </c>
      <c r="C240" s="1297">
        <v>0</v>
      </c>
      <c r="D240" s="1297">
        <f t="shared" si="3"/>
        <v>0</v>
      </c>
      <c r="E240" s="1297">
        <v>0</v>
      </c>
    </row>
    <row r="241" spans="1:5" ht="38.25" x14ac:dyDescent="0.2">
      <c r="A241" s="1295" t="s">
        <v>1677</v>
      </c>
      <c r="B241" s="1296" t="s">
        <v>1678</v>
      </c>
      <c r="C241" s="1297">
        <v>0</v>
      </c>
      <c r="D241" s="1297">
        <f t="shared" si="3"/>
        <v>0</v>
      </c>
      <c r="E241" s="1297">
        <v>0</v>
      </c>
    </row>
    <row r="242" spans="1:5" ht="51" x14ac:dyDescent="0.2">
      <c r="A242" s="1295" t="s">
        <v>1679</v>
      </c>
      <c r="B242" s="1296" t="s">
        <v>1680</v>
      </c>
      <c r="C242" s="1297">
        <v>0</v>
      </c>
      <c r="D242" s="1297">
        <f t="shared" si="3"/>
        <v>0</v>
      </c>
      <c r="E242" s="1297">
        <v>0</v>
      </c>
    </row>
    <row r="243" spans="1:5" ht="51" x14ac:dyDescent="0.2">
      <c r="A243" s="1295" t="s">
        <v>1681</v>
      </c>
      <c r="B243" s="1296" t="s">
        <v>1682</v>
      </c>
      <c r="C243" s="1297">
        <v>0</v>
      </c>
      <c r="D243" s="1297">
        <f t="shared" si="3"/>
        <v>0</v>
      </c>
      <c r="E243" s="1297">
        <v>0</v>
      </c>
    </row>
    <row r="244" spans="1:5" ht="25.5" x14ac:dyDescent="0.2">
      <c r="A244" s="1295" t="s">
        <v>1683</v>
      </c>
      <c r="B244" s="1296" t="s">
        <v>1684</v>
      </c>
      <c r="C244" s="1297">
        <v>0</v>
      </c>
      <c r="D244" s="1297">
        <f t="shared" si="3"/>
        <v>0</v>
      </c>
      <c r="E244" s="1297">
        <v>0</v>
      </c>
    </row>
    <row r="245" spans="1:5" ht="25.5" x14ac:dyDescent="0.2">
      <c r="A245" s="1298" t="s">
        <v>1685</v>
      </c>
      <c r="B245" s="1299" t="s">
        <v>1686</v>
      </c>
      <c r="C245" s="1300">
        <v>6185000</v>
      </c>
      <c r="D245" s="1297">
        <f t="shared" si="3"/>
        <v>519413</v>
      </c>
      <c r="E245" s="1300">
        <v>6704413</v>
      </c>
    </row>
    <row r="246" spans="1:5" x14ac:dyDescent="0.2">
      <c r="A246" s="1295" t="s">
        <v>1687</v>
      </c>
      <c r="B246" s="1296" t="s">
        <v>1688</v>
      </c>
      <c r="C246" s="1297">
        <v>0</v>
      </c>
      <c r="D246" s="1297">
        <f t="shared" si="3"/>
        <v>6054632</v>
      </c>
      <c r="E246" s="1297">
        <v>6054632</v>
      </c>
    </row>
    <row r="247" spans="1:5" ht="25.5" x14ac:dyDescent="0.2">
      <c r="A247" s="1295" t="s">
        <v>1689</v>
      </c>
      <c r="B247" s="1296" t="s">
        <v>1690</v>
      </c>
      <c r="C247" s="1297">
        <v>0</v>
      </c>
      <c r="D247" s="1297">
        <f t="shared" si="3"/>
        <v>0</v>
      </c>
      <c r="E247" s="1297">
        <v>0</v>
      </c>
    </row>
    <row r="248" spans="1:5" ht="25.5" x14ac:dyDescent="0.2">
      <c r="A248" s="1295" t="s">
        <v>1691</v>
      </c>
      <c r="B248" s="1296" t="s">
        <v>1692</v>
      </c>
      <c r="C248" s="1297">
        <v>0</v>
      </c>
      <c r="D248" s="1297">
        <f t="shared" si="3"/>
        <v>867088</v>
      </c>
      <c r="E248" s="1297">
        <v>867088</v>
      </c>
    </row>
    <row r="249" spans="1:5" x14ac:dyDescent="0.2">
      <c r="A249" s="1295" t="s">
        <v>1693</v>
      </c>
      <c r="B249" s="1296" t="s">
        <v>1694</v>
      </c>
      <c r="C249" s="1297">
        <v>0</v>
      </c>
      <c r="D249" s="1297">
        <f t="shared" si="3"/>
        <v>0</v>
      </c>
      <c r="E249" s="1297">
        <v>0</v>
      </c>
    </row>
    <row r="250" spans="1:5" ht="38.25" x14ac:dyDescent="0.2">
      <c r="A250" s="1295" t="s">
        <v>1695</v>
      </c>
      <c r="B250" s="1296" t="s">
        <v>1696</v>
      </c>
      <c r="C250" s="1297">
        <v>0</v>
      </c>
      <c r="D250" s="1297">
        <f t="shared" si="3"/>
        <v>0</v>
      </c>
      <c r="E250" s="1297">
        <v>0</v>
      </c>
    </row>
    <row r="251" spans="1:5" ht="38.25" x14ac:dyDescent="0.2">
      <c r="A251" s="1295" t="s">
        <v>1697</v>
      </c>
      <c r="B251" s="1296" t="s">
        <v>1698</v>
      </c>
      <c r="C251" s="1297">
        <v>0</v>
      </c>
      <c r="D251" s="1297">
        <f t="shared" si="3"/>
        <v>0</v>
      </c>
      <c r="E251" s="1297">
        <v>0</v>
      </c>
    </row>
    <row r="252" spans="1:5" ht="38.25" x14ac:dyDescent="0.2">
      <c r="A252" s="1295" t="s">
        <v>1699</v>
      </c>
      <c r="B252" s="1296" t="s">
        <v>1700</v>
      </c>
      <c r="C252" s="1297">
        <v>0</v>
      </c>
      <c r="D252" s="1297">
        <f t="shared" si="3"/>
        <v>0</v>
      </c>
      <c r="E252" s="1297">
        <v>0</v>
      </c>
    </row>
    <row r="253" spans="1:5" ht="25.5" x14ac:dyDescent="0.2">
      <c r="A253" s="1295" t="s">
        <v>1701</v>
      </c>
      <c r="B253" s="1296" t="s">
        <v>1702</v>
      </c>
      <c r="C253" s="1297">
        <v>8285000</v>
      </c>
      <c r="D253" s="1297">
        <f t="shared" si="3"/>
        <v>0</v>
      </c>
      <c r="E253" s="1297">
        <v>8285000</v>
      </c>
    </row>
    <row r="254" spans="1:5" ht="25.5" x14ac:dyDescent="0.2">
      <c r="A254" s="1295" t="s">
        <v>1703</v>
      </c>
      <c r="B254" s="1296" t="s">
        <v>1704</v>
      </c>
      <c r="C254" s="1297">
        <v>0</v>
      </c>
      <c r="D254" s="1297">
        <f t="shared" si="3"/>
        <v>0</v>
      </c>
      <c r="E254" s="1297">
        <v>0</v>
      </c>
    </row>
    <row r="255" spans="1:5" ht="25.5" x14ac:dyDescent="0.2">
      <c r="A255" s="1295" t="s">
        <v>1705</v>
      </c>
      <c r="B255" s="1296" t="s">
        <v>1706</v>
      </c>
      <c r="C255" s="1297">
        <v>0</v>
      </c>
      <c r="D255" s="1297">
        <f t="shared" si="3"/>
        <v>0</v>
      </c>
      <c r="E255" s="1297">
        <v>0</v>
      </c>
    </row>
    <row r="256" spans="1:5" ht="25.5" x14ac:dyDescent="0.2">
      <c r="A256" s="1298" t="s">
        <v>1707</v>
      </c>
      <c r="B256" s="1299" t="s">
        <v>1708</v>
      </c>
      <c r="C256" s="1300">
        <v>8285000</v>
      </c>
      <c r="D256" s="1300">
        <f t="shared" si="3"/>
        <v>6921720</v>
      </c>
      <c r="E256" s="1300">
        <v>15206720</v>
      </c>
    </row>
    <row r="257" spans="1:5" x14ac:dyDescent="0.2">
      <c r="A257" s="1298" t="s">
        <v>1709</v>
      </c>
      <c r="B257" s="1299" t="s">
        <v>1710</v>
      </c>
      <c r="C257" s="1300">
        <v>14470000</v>
      </c>
      <c r="D257" s="1300">
        <f t="shared" si="3"/>
        <v>7441133</v>
      </c>
      <c r="E257" s="1300">
        <v>21911133</v>
      </c>
    </row>
    <row r="258" spans="1:5" ht="25.5" x14ac:dyDescent="0.2">
      <c r="A258" s="1298" t="s">
        <v>1711</v>
      </c>
      <c r="B258" s="1299" t="s">
        <v>1712</v>
      </c>
      <c r="C258" s="1300">
        <v>0</v>
      </c>
      <c r="D258" s="1297">
        <f t="shared" si="3"/>
        <v>0</v>
      </c>
      <c r="E258" s="1300">
        <v>0</v>
      </c>
    </row>
    <row r="259" spans="1:5" ht="25.5" x14ac:dyDescent="0.2">
      <c r="A259" s="1295" t="s">
        <v>1713</v>
      </c>
      <c r="B259" s="1296" t="s">
        <v>1714</v>
      </c>
      <c r="C259" s="1297">
        <v>0</v>
      </c>
      <c r="D259" s="1297">
        <f t="shared" si="3"/>
        <v>0</v>
      </c>
      <c r="E259" s="1297">
        <v>0</v>
      </c>
    </row>
    <row r="260" spans="1:5" ht="25.5" x14ac:dyDescent="0.2">
      <c r="A260" s="1295" t="s">
        <v>1715</v>
      </c>
      <c r="B260" s="1296" t="s">
        <v>1716</v>
      </c>
      <c r="C260" s="1297">
        <v>0</v>
      </c>
      <c r="D260" s="1297">
        <f t="shared" si="3"/>
        <v>0</v>
      </c>
      <c r="E260" s="1297">
        <v>0</v>
      </c>
    </row>
    <row r="261" spans="1:5" x14ac:dyDescent="0.2">
      <c r="A261" s="1295" t="s">
        <v>1717</v>
      </c>
      <c r="B261" s="1296" t="s">
        <v>1718</v>
      </c>
      <c r="C261" s="1297">
        <v>0</v>
      </c>
      <c r="D261" s="1297">
        <f t="shared" si="3"/>
        <v>0</v>
      </c>
      <c r="E261" s="1297">
        <v>0</v>
      </c>
    </row>
    <row r="262" spans="1:5" ht="25.5" x14ac:dyDescent="0.2">
      <c r="A262" s="1298" t="s">
        <v>1719</v>
      </c>
      <c r="B262" s="1299" t="s">
        <v>1720</v>
      </c>
      <c r="C262" s="1300">
        <v>0</v>
      </c>
      <c r="D262" s="1297">
        <f t="shared" si="3"/>
        <v>0</v>
      </c>
      <c r="E262" s="1300">
        <v>0</v>
      </c>
    </row>
    <row r="263" spans="1:5" x14ac:dyDescent="0.2">
      <c r="A263" s="1298" t="s">
        <v>1721</v>
      </c>
      <c r="B263" s="1299" t="s">
        <v>1722</v>
      </c>
      <c r="C263" s="1300">
        <v>3601904000</v>
      </c>
      <c r="D263" s="1300">
        <f t="shared" ref="D263" si="4">E263-C263</f>
        <v>97321520</v>
      </c>
      <c r="E263" s="1300">
        <v>3699225520</v>
      </c>
    </row>
  </sheetData>
  <mergeCells count="1">
    <mergeCell ref="A1:E1"/>
  </mergeCells>
  <pageMargins left="0.75" right="0.75" top="1" bottom="1" header="0.5" footer="0.5"/>
  <pageSetup scale="86" orientation="portrait" horizontalDpi="300" verticalDpi="300" r:id="rId1"/>
  <headerFooter alignWithMargins="0">
    <oddHeader>&amp;R&amp;"Times New Roman CE,Félkövér"&amp;12 13. melléklet a 6/2017. (V.26.) önkormányzati rendelethez</oddHeader>
    <oddFooter>&amp;C&amp;LAdatellenőrző kód: -e40-65-30-3d777054-3a5f1e-341f296f7f-171672-68&amp;R</oddFooter>
  </headerFooter>
  <colBreaks count="1" manualBreakCount="1">
    <brk id="5" max="61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tabSelected="1" view="pageBreakPreview" zoomScaleNormal="100" zoomScaleSheetLayoutView="100" workbookViewId="0">
      <selection activeCell="A2" sqref="A2:AT2"/>
    </sheetView>
  </sheetViews>
  <sheetFormatPr defaultColWidth="10.5" defaultRowHeight="12.75" x14ac:dyDescent="0.2"/>
  <cols>
    <col min="1" max="1" width="8.33203125" style="1311" customWidth="1"/>
    <col min="2" max="6" width="3.83203125" style="1311" customWidth="1"/>
    <col min="7" max="7" width="4.5" style="1311" customWidth="1"/>
    <col min="8" max="11" width="3.83203125" style="1311" customWidth="1"/>
    <col min="12" max="12" width="4.5" style="1311" customWidth="1"/>
    <col min="13" max="16" width="3.83203125" style="1311" customWidth="1"/>
    <col min="17" max="17" width="2" style="1311" customWidth="1"/>
    <col min="18" max="31" width="3.83203125" style="1311" hidden="1" customWidth="1"/>
    <col min="32" max="39" width="3.83203125" style="1311" customWidth="1"/>
    <col min="40" max="40" width="12.83203125" style="1311" customWidth="1"/>
    <col min="41" max="41" width="10.5" style="1311" hidden="1" customWidth="1"/>
    <col min="42" max="42" width="6.6640625" style="1311" customWidth="1"/>
    <col min="43" max="43" width="3.83203125" style="1311" customWidth="1"/>
    <col min="44" max="44" width="2.5" style="1311" customWidth="1"/>
    <col min="45" max="45" width="2.83203125" style="1311" customWidth="1"/>
    <col min="46" max="46" width="2" style="1311" customWidth="1"/>
    <col min="47" max="256" width="10.5" style="1311"/>
    <col min="257" max="257" width="8.33203125" style="1311" customWidth="1"/>
    <col min="258" max="262" width="3.83203125" style="1311" customWidth="1"/>
    <col min="263" max="263" width="4.5" style="1311" customWidth="1"/>
    <col min="264" max="267" width="3.83203125" style="1311" customWidth="1"/>
    <col min="268" max="268" width="4.5" style="1311" customWidth="1"/>
    <col min="269" max="272" width="3.83203125" style="1311" customWidth="1"/>
    <col min="273" max="273" width="2" style="1311" customWidth="1"/>
    <col min="274" max="287" width="0" style="1311" hidden="1" customWidth="1"/>
    <col min="288" max="295" width="3.83203125" style="1311" customWidth="1"/>
    <col min="296" max="296" width="12.83203125" style="1311" customWidth="1"/>
    <col min="297" max="297" width="0" style="1311" hidden="1" customWidth="1"/>
    <col min="298" max="298" width="6.6640625" style="1311" customWidth="1"/>
    <col min="299" max="299" width="3.83203125" style="1311" customWidth="1"/>
    <col min="300" max="300" width="2.5" style="1311" customWidth="1"/>
    <col min="301" max="301" width="2.83203125" style="1311" customWidth="1"/>
    <col min="302" max="302" width="2" style="1311" customWidth="1"/>
    <col min="303" max="512" width="10.5" style="1311"/>
    <col min="513" max="513" width="8.33203125" style="1311" customWidth="1"/>
    <col min="514" max="518" width="3.83203125" style="1311" customWidth="1"/>
    <col min="519" max="519" width="4.5" style="1311" customWidth="1"/>
    <col min="520" max="523" width="3.83203125" style="1311" customWidth="1"/>
    <col min="524" max="524" width="4.5" style="1311" customWidth="1"/>
    <col min="525" max="528" width="3.83203125" style="1311" customWidth="1"/>
    <col min="529" max="529" width="2" style="1311" customWidth="1"/>
    <col min="530" max="543" width="0" style="1311" hidden="1" customWidth="1"/>
    <col min="544" max="551" width="3.83203125" style="1311" customWidth="1"/>
    <col min="552" max="552" width="12.83203125" style="1311" customWidth="1"/>
    <col min="553" max="553" width="0" style="1311" hidden="1" customWidth="1"/>
    <col min="554" max="554" width="6.6640625" style="1311" customWidth="1"/>
    <col min="555" max="555" width="3.83203125" style="1311" customWidth="1"/>
    <col min="556" max="556" width="2.5" style="1311" customWidth="1"/>
    <col min="557" max="557" width="2.83203125" style="1311" customWidth="1"/>
    <col min="558" max="558" width="2" style="1311" customWidth="1"/>
    <col min="559" max="768" width="10.5" style="1311"/>
    <col min="769" max="769" width="8.33203125" style="1311" customWidth="1"/>
    <col min="770" max="774" width="3.83203125" style="1311" customWidth="1"/>
    <col min="775" max="775" width="4.5" style="1311" customWidth="1"/>
    <col min="776" max="779" width="3.83203125" style="1311" customWidth="1"/>
    <col min="780" max="780" width="4.5" style="1311" customWidth="1"/>
    <col min="781" max="784" width="3.83203125" style="1311" customWidth="1"/>
    <col min="785" max="785" width="2" style="1311" customWidth="1"/>
    <col min="786" max="799" width="0" style="1311" hidden="1" customWidth="1"/>
    <col min="800" max="807" width="3.83203125" style="1311" customWidth="1"/>
    <col min="808" max="808" width="12.83203125" style="1311" customWidth="1"/>
    <col min="809" max="809" width="0" style="1311" hidden="1" customWidth="1"/>
    <col min="810" max="810" width="6.6640625" style="1311" customWidth="1"/>
    <col min="811" max="811" width="3.83203125" style="1311" customWidth="1"/>
    <col min="812" max="812" width="2.5" style="1311" customWidth="1"/>
    <col min="813" max="813" width="2.83203125" style="1311" customWidth="1"/>
    <col min="814" max="814" width="2" style="1311" customWidth="1"/>
    <col min="815" max="1024" width="10.5" style="1311"/>
    <col min="1025" max="1025" width="8.33203125" style="1311" customWidth="1"/>
    <col min="1026" max="1030" width="3.83203125" style="1311" customWidth="1"/>
    <col min="1031" max="1031" width="4.5" style="1311" customWidth="1"/>
    <col min="1032" max="1035" width="3.83203125" style="1311" customWidth="1"/>
    <col min="1036" max="1036" width="4.5" style="1311" customWidth="1"/>
    <col min="1037" max="1040" width="3.83203125" style="1311" customWidth="1"/>
    <col min="1041" max="1041" width="2" style="1311" customWidth="1"/>
    <col min="1042" max="1055" width="0" style="1311" hidden="1" customWidth="1"/>
    <col min="1056" max="1063" width="3.83203125" style="1311" customWidth="1"/>
    <col min="1064" max="1064" width="12.83203125" style="1311" customWidth="1"/>
    <col min="1065" max="1065" width="0" style="1311" hidden="1" customWidth="1"/>
    <col min="1066" max="1066" width="6.6640625" style="1311" customWidth="1"/>
    <col min="1067" max="1067" width="3.83203125" style="1311" customWidth="1"/>
    <col min="1068" max="1068" width="2.5" style="1311" customWidth="1"/>
    <col min="1069" max="1069" width="2.83203125" style="1311" customWidth="1"/>
    <col min="1070" max="1070" width="2" style="1311" customWidth="1"/>
    <col min="1071" max="1280" width="10.5" style="1311"/>
    <col min="1281" max="1281" width="8.33203125" style="1311" customWidth="1"/>
    <col min="1282" max="1286" width="3.83203125" style="1311" customWidth="1"/>
    <col min="1287" max="1287" width="4.5" style="1311" customWidth="1"/>
    <col min="1288" max="1291" width="3.83203125" style="1311" customWidth="1"/>
    <col min="1292" max="1292" width="4.5" style="1311" customWidth="1"/>
    <col min="1293" max="1296" width="3.83203125" style="1311" customWidth="1"/>
    <col min="1297" max="1297" width="2" style="1311" customWidth="1"/>
    <col min="1298" max="1311" width="0" style="1311" hidden="1" customWidth="1"/>
    <col min="1312" max="1319" width="3.83203125" style="1311" customWidth="1"/>
    <col min="1320" max="1320" width="12.83203125" style="1311" customWidth="1"/>
    <col min="1321" max="1321" width="0" style="1311" hidden="1" customWidth="1"/>
    <col min="1322" max="1322" width="6.6640625" style="1311" customWidth="1"/>
    <col min="1323" max="1323" width="3.83203125" style="1311" customWidth="1"/>
    <col min="1324" max="1324" width="2.5" style="1311" customWidth="1"/>
    <col min="1325" max="1325" width="2.83203125" style="1311" customWidth="1"/>
    <col min="1326" max="1326" width="2" style="1311" customWidth="1"/>
    <col min="1327" max="1536" width="10.5" style="1311"/>
    <col min="1537" max="1537" width="8.33203125" style="1311" customWidth="1"/>
    <col min="1538" max="1542" width="3.83203125" style="1311" customWidth="1"/>
    <col min="1543" max="1543" width="4.5" style="1311" customWidth="1"/>
    <col min="1544" max="1547" width="3.83203125" style="1311" customWidth="1"/>
    <col min="1548" max="1548" width="4.5" style="1311" customWidth="1"/>
    <col min="1549" max="1552" width="3.83203125" style="1311" customWidth="1"/>
    <col min="1553" max="1553" width="2" style="1311" customWidth="1"/>
    <col min="1554" max="1567" width="0" style="1311" hidden="1" customWidth="1"/>
    <col min="1568" max="1575" width="3.83203125" style="1311" customWidth="1"/>
    <col min="1576" max="1576" width="12.83203125" style="1311" customWidth="1"/>
    <col min="1577" max="1577" width="0" style="1311" hidden="1" customWidth="1"/>
    <col min="1578" max="1578" width="6.6640625" style="1311" customWidth="1"/>
    <col min="1579" max="1579" width="3.83203125" style="1311" customWidth="1"/>
    <col min="1580" max="1580" width="2.5" style="1311" customWidth="1"/>
    <col min="1581" max="1581" width="2.83203125" style="1311" customWidth="1"/>
    <col min="1582" max="1582" width="2" style="1311" customWidth="1"/>
    <col min="1583" max="1792" width="10.5" style="1311"/>
    <col min="1793" max="1793" width="8.33203125" style="1311" customWidth="1"/>
    <col min="1794" max="1798" width="3.83203125" style="1311" customWidth="1"/>
    <col min="1799" max="1799" width="4.5" style="1311" customWidth="1"/>
    <col min="1800" max="1803" width="3.83203125" style="1311" customWidth="1"/>
    <col min="1804" max="1804" width="4.5" style="1311" customWidth="1"/>
    <col min="1805" max="1808" width="3.83203125" style="1311" customWidth="1"/>
    <col min="1809" max="1809" width="2" style="1311" customWidth="1"/>
    <col min="1810" max="1823" width="0" style="1311" hidden="1" customWidth="1"/>
    <col min="1824" max="1831" width="3.83203125" style="1311" customWidth="1"/>
    <col min="1832" max="1832" width="12.83203125" style="1311" customWidth="1"/>
    <col min="1833" max="1833" width="0" style="1311" hidden="1" customWidth="1"/>
    <col min="1834" max="1834" width="6.6640625" style="1311" customWidth="1"/>
    <col min="1835" max="1835" width="3.83203125" style="1311" customWidth="1"/>
    <col min="1836" max="1836" width="2.5" style="1311" customWidth="1"/>
    <col min="1837" max="1837" width="2.83203125" style="1311" customWidth="1"/>
    <col min="1838" max="1838" width="2" style="1311" customWidth="1"/>
    <col min="1839" max="2048" width="10.5" style="1311"/>
    <col min="2049" max="2049" width="8.33203125" style="1311" customWidth="1"/>
    <col min="2050" max="2054" width="3.83203125" style="1311" customWidth="1"/>
    <col min="2055" max="2055" width="4.5" style="1311" customWidth="1"/>
    <col min="2056" max="2059" width="3.83203125" style="1311" customWidth="1"/>
    <col min="2060" max="2060" width="4.5" style="1311" customWidth="1"/>
    <col min="2061" max="2064" width="3.83203125" style="1311" customWidth="1"/>
    <col min="2065" max="2065" width="2" style="1311" customWidth="1"/>
    <col min="2066" max="2079" width="0" style="1311" hidden="1" customWidth="1"/>
    <col min="2080" max="2087" width="3.83203125" style="1311" customWidth="1"/>
    <col min="2088" max="2088" width="12.83203125" style="1311" customWidth="1"/>
    <col min="2089" max="2089" width="0" style="1311" hidden="1" customWidth="1"/>
    <col min="2090" max="2090" width="6.6640625" style="1311" customWidth="1"/>
    <col min="2091" max="2091" width="3.83203125" style="1311" customWidth="1"/>
    <col min="2092" max="2092" width="2.5" style="1311" customWidth="1"/>
    <col min="2093" max="2093" width="2.83203125" style="1311" customWidth="1"/>
    <col min="2094" max="2094" width="2" style="1311" customWidth="1"/>
    <col min="2095" max="2304" width="10.5" style="1311"/>
    <col min="2305" max="2305" width="8.33203125" style="1311" customWidth="1"/>
    <col min="2306" max="2310" width="3.83203125" style="1311" customWidth="1"/>
    <col min="2311" max="2311" width="4.5" style="1311" customWidth="1"/>
    <col min="2312" max="2315" width="3.83203125" style="1311" customWidth="1"/>
    <col min="2316" max="2316" width="4.5" style="1311" customWidth="1"/>
    <col min="2317" max="2320" width="3.83203125" style="1311" customWidth="1"/>
    <col min="2321" max="2321" width="2" style="1311" customWidth="1"/>
    <col min="2322" max="2335" width="0" style="1311" hidden="1" customWidth="1"/>
    <col min="2336" max="2343" width="3.83203125" style="1311" customWidth="1"/>
    <col min="2344" max="2344" width="12.83203125" style="1311" customWidth="1"/>
    <col min="2345" max="2345" width="0" style="1311" hidden="1" customWidth="1"/>
    <col min="2346" max="2346" width="6.6640625" style="1311" customWidth="1"/>
    <col min="2347" max="2347" width="3.83203125" style="1311" customWidth="1"/>
    <col min="2348" max="2348" width="2.5" style="1311" customWidth="1"/>
    <col min="2349" max="2349" width="2.83203125" style="1311" customWidth="1"/>
    <col min="2350" max="2350" width="2" style="1311" customWidth="1"/>
    <col min="2351" max="2560" width="10.5" style="1311"/>
    <col min="2561" max="2561" width="8.33203125" style="1311" customWidth="1"/>
    <col min="2562" max="2566" width="3.83203125" style="1311" customWidth="1"/>
    <col min="2567" max="2567" width="4.5" style="1311" customWidth="1"/>
    <col min="2568" max="2571" width="3.83203125" style="1311" customWidth="1"/>
    <col min="2572" max="2572" width="4.5" style="1311" customWidth="1"/>
    <col min="2573" max="2576" width="3.83203125" style="1311" customWidth="1"/>
    <col min="2577" max="2577" width="2" style="1311" customWidth="1"/>
    <col min="2578" max="2591" width="0" style="1311" hidden="1" customWidth="1"/>
    <col min="2592" max="2599" width="3.83203125" style="1311" customWidth="1"/>
    <col min="2600" max="2600" width="12.83203125" style="1311" customWidth="1"/>
    <col min="2601" max="2601" width="0" style="1311" hidden="1" customWidth="1"/>
    <col min="2602" max="2602" width="6.6640625" style="1311" customWidth="1"/>
    <col min="2603" max="2603" width="3.83203125" style="1311" customWidth="1"/>
    <col min="2604" max="2604" width="2.5" style="1311" customWidth="1"/>
    <col min="2605" max="2605" width="2.83203125" style="1311" customWidth="1"/>
    <col min="2606" max="2606" width="2" style="1311" customWidth="1"/>
    <col min="2607" max="2816" width="10.5" style="1311"/>
    <col min="2817" max="2817" width="8.33203125" style="1311" customWidth="1"/>
    <col min="2818" max="2822" width="3.83203125" style="1311" customWidth="1"/>
    <col min="2823" max="2823" width="4.5" style="1311" customWidth="1"/>
    <col min="2824" max="2827" width="3.83203125" style="1311" customWidth="1"/>
    <col min="2828" max="2828" width="4.5" style="1311" customWidth="1"/>
    <col min="2829" max="2832" width="3.83203125" style="1311" customWidth="1"/>
    <col min="2833" max="2833" width="2" style="1311" customWidth="1"/>
    <col min="2834" max="2847" width="0" style="1311" hidden="1" customWidth="1"/>
    <col min="2848" max="2855" width="3.83203125" style="1311" customWidth="1"/>
    <col min="2856" max="2856" width="12.83203125" style="1311" customWidth="1"/>
    <col min="2857" max="2857" width="0" style="1311" hidden="1" customWidth="1"/>
    <col min="2858" max="2858" width="6.6640625" style="1311" customWidth="1"/>
    <col min="2859" max="2859" width="3.83203125" style="1311" customWidth="1"/>
    <col min="2860" max="2860" width="2.5" style="1311" customWidth="1"/>
    <col min="2861" max="2861" width="2.83203125" style="1311" customWidth="1"/>
    <col min="2862" max="2862" width="2" style="1311" customWidth="1"/>
    <col min="2863" max="3072" width="10.5" style="1311"/>
    <col min="3073" max="3073" width="8.33203125" style="1311" customWidth="1"/>
    <col min="3074" max="3078" width="3.83203125" style="1311" customWidth="1"/>
    <col min="3079" max="3079" width="4.5" style="1311" customWidth="1"/>
    <col min="3080" max="3083" width="3.83203125" style="1311" customWidth="1"/>
    <col min="3084" max="3084" width="4.5" style="1311" customWidth="1"/>
    <col min="3085" max="3088" width="3.83203125" style="1311" customWidth="1"/>
    <col min="3089" max="3089" width="2" style="1311" customWidth="1"/>
    <col min="3090" max="3103" width="0" style="1311" hidden="1" customWidth="1"/>
    <col min="3104" max="3111" width="3.83203125" style="1311" customWidth="1"/>
    <col min="3112" max="3112" width="12.83203125" style="1311" customWidth="1"/>
    <col min="3113" max="3113" width="0" style="1311" hidden="1" customWidth="1"/>
    <col min="3114" max="3114" width="6.6640625" style="1311" customWidth="1"/>
    <col min="3115" max="3115" width="3.83203125" style="1311" customWidth="1"/>
    <col min="3116" max="3116" width="2.5" style="1311" customWidth="1"/>
    <col min="3117" max="3117" width="2.83203125" style="1311" customWidth="1"/>
    <col min="3118" max="3118" width="2" style="1311" customWidth="1"/>
    <col min="3119" max="3328" width="10.5" style="1311"/>
    <col min="3329" max="3329" width="8.33203125" style="1311" customWidth="1"/>
    <col min="3330" max="3334" width="3.83203125" style="1311" customWidth="1"/>
    <col min="3335" max="3335" width="4.5" style="1311" customWidth="1"/>
    <col min="3336" max="3339" width="3.83203125" style="1311" customWidth="1"/>
    <col min="3340" max="3340" width="4.5" style="1311" customWidth="1"/>
    <col min="3341" max="3344" width="3.83203125" style="1311" customWidth="1"/>
    <col min="3345" max="3345" width="2" style="1311" customWidth="1"/>
    <col min="3346" max="3359" width="0" style="1311" hidden="1" customWidth="1"/>
    <col min="3360" max="3367" width="3.83203125" style="1311" customWidth="1"/>
    <col min="3368" max="3368" width="12.83203125" style="1311" customWidth="1"/>
    <col min="3369" max="3369" width="0" style="1311" hidden="1" customWidth="1"/>
    <col min="3370" max="3370" width="6.6640625" style="1311" customWidth="1"/>
    <col min="3371" max="3371" width="3.83203125" style="1311" customWidth="1"/>
    <col min="3372" max="3372" width="2.5" style="1311" customWidth="1"/>
    <col min="3373" max="3373" width="2.83203125" style="1311" customWidth="1"/>
    <col min="3374" max="3374" width="2" style="1311" customWidth="1"/>
    <col min="3375" max="3584" width="10.5" style="1311"/>
    <col min="3585" max="3585" width="8.33203125" style="1311" customWidth="1"/>
    <col min="3586" max="3590" width="3.83203125" style="1311" customWidth="1"/>
    <col min="3591" max="3591" width="4.5" style="1311" customWidth="1"/>
    <col min="3592" max="3595" width="3.83203125" style="1311" customWidth="1"/>
    <col min="3596" max="3596" width="4.5" style="1311" customWidth="1"/>
    <col min="3597" max="3600" width="3.83203125" style="1311" customWidth="1"/>
    <col min="3601" max="3601" width="2" style="1311" customWidth="1"/>
    <col min="3602" max="3615" width="0" style="1311" hidden="1" customWidth="1"/>
    <col min="3616" max="3623" width="3.83203125" style="1311" customWidth="1"/>
    <col min="3624" max="3624" width="12.83203125" style="1311" customWidth="1"/>
    <col min="3625" max="3625" width="0" style="1311" hidden="1" customWidth="1"/>
    <col min="3626" max="3626" width="6.6640625" style="1311" customWidth="1"/>
    <col min="3627" max="3627" width="3.83203125" style="1311" customWidth="1"/>
    <col min="3628" max="3628" width="2.5" style="1311" customWidth="1"/>
    <col min="3629" max="3629" width="2.83203125" style="1311" customWidth="1"/>
    <col min="3630" max="3630" width="2" style="1311" customWidth="1"/>
    <col min="3631" max="3840" width="10.5" style="1311"/>
    <col min="3841" max="3841" width="8.33203125" style="1311" customWidth="1"/>
    <col min="3842" max="3846" width="3.83203125" style="1311" customWidth="1"/>
    <col min="3847" max="3847" width="4.5" style="1311" customWidth="1"/>
    <col min="3848" max="3851" width="3.83203125" style="1311" customWidth="1"/>
    <col min="3852" max="3852" width="4.5" style="1311" customWidth="1"/>
    <col min="3853" max="3856" width="3.83203125" style="1311" customWidth="1"/>
    <col min="3857" max="3857" width="2" style="1311" customWidth="1"/>
    <col min="3858" max="3871" width="0" style="1311" hidden="1" customWidth="1"/>
    <col min="3872" max="3879" width="3.83203125" style="1311" customWidth="1"/>
    <col min="3880" max="3880" width="12.83203125" style="1311" customWidth="1"/>
    <col min="3881" max="3881" width="0" style="1311" hidden="1" customWidth="1"/>
    <col min="3882" max="3882" width="6.6640625" style="1311" customWidth="1"/>
    <col min="3883" max="3883" width="3.83203125" style="1311" customWidth="1"/>
    <col min="3884" max="3884" width="2.5" style="1311" customWidth="1"/>
    <col min="3885" max="3885" width="2.83203125" style="1311" customWidth="1"/>
    <col min="3886" max="3886" width="2" style="1311" customWidth="1"/>
    <col min="3887" max="4096" width="10.5" style="1311"/>
    <col min="4097" max="4097" width="8.33203125" style="1311" customWidth="1"/>
    <col min="4098" max="4102" width="3.83203125" style="1311" customWidth="1"/>
    <col min="4103" max="4103" width="4.5" style="1311" customWidth="1"/>
    <col min="4104" max="4107" width="3.83203125" style="1311" customWidth="1"/>
    <col min="4108" max="4108" width="4.5" style="1311" customWidth="1"/>
    <col min="4109" max="4112" width="3.83203125" style="1311" customWidth="1"/>
    <col min="4113" max="4113" width="2" style="1311" customWidth="1"/>
    <col min="4114" max="4127" width="0" style="1311" hidden="1" customWidth="1"/>
    <col min="4128" max="4135" width="3.83203125" style="1311" customWidth="1"/>
    <col min="4136" max="4136" width="12.83203125" style="1311" customWidth="1"/>
    <col min="4137" max="4137" width="0" style="1311" hidden="1" customWidth="1"/>
    <col min="4138" max="4138" width="6.6640625" style="1311" customWidth="1"/>
    <col min="4139" max="4139" width="3.83203125" style="1311" customWidth="1"/>
    <col min="4140" max="4140" width="2.5" style="1311" customWidth="1"/>
    <col min="4141" max="4141" width="2.83203125" style="1311" customWidth="1"/>
    <col min="4142" max="4142" width="2" style="1311" customWidth="1"/>
    <col min="4143" max="4352" width="10.5" style="1311"/>
    <col min="4353" max="4353" width="8.33203125" style="1311" customWidth="1"/>
    <col min="4354" max="4358" width="3.83203125" style="1311" customWidth="1"/>
    <col min="4359" max="4359" width="4.5" style="1311" customWidth="1"/>
    <col min="4360" max="4363" width="3.83203125" style="1311" customWidth="1"/>
    <col min="4364" max="4364" width="4.5" style="1311" customWidth="1"/>
    <col min="4365" max="4368" width="3.83203125" style="1311" customWidth="1"/>
    <col min="4369" max="4369" width="2" style="1311" customWidth="1"/>
    <col min="4370" max="4383" width="0" style="1311" hidden="1" customWidth="1"/>
    <col min="4384" max="4391" width="3.83203125" style="1311" customWidth="1"/>
    <col min="4392" max="4392" width="12.83203125" style="1311" customWidth="1"/>
    <col min="4393" max="4393" width="0" style="1311" hidden="1" customWidth="1"/>
    <col min="4394" max="4394" width="6.6640625" style="1311" customWidth="1"/>
    <col min="4395" max="4395" width="3.83203125" style="1311" customWidth="1"/>
    <col min="4396" max="4396" width="2.5" style="1311" customWidth="1"/>
    <col min="4397" max="4397" width="2.83203125" style="1311" customWidth="1"/>
    <col min="4398" max="4398" width="2" style="1311" customWidth="1"/>
    <col min="4399" max="4608" width="10.5" style="1311"/>
    <col min="4609" max="4609" width="8.33203125" style="1311" customWidth="1"/>
    <col min="4610" max="4614" width="3.83203125" style="1311" customWidth="1"/>
    <col min="4615" max="4615" width="4.5" style="1311" customWidth="1"/>
    <col min="4616" max="4619" width="3.83203125" style="1311" customWidth="1"/>
    <col min="4620" max="4620" width="4.5" style="1311" customWidth="1"/>
    <col min="4621" max="4624" width="3.83203125" style="1311" customWidth="1"/>
    <col min="4625" max="4625" width="2" style="1311" customWidth="1"/>
    <col min="4626" max="4639" width="0" style="1311" hidden="1" customWidth="1"/>
    <col min="4640" max="4647" width="3.83203125" style="1311" customWidth="1"/>
    <col min="4648" max="4648" width="12.83203125" style="1311" customWidth="1"/>
    <col min="4649" max="4649" width="0" style="1311" hidden="1" customWidth="1"/>
    <col min="4650" max="4650" width="6.6640625" style="1311" customWidth="1"/>
    <col min="4651" max="4651" width="3.83203125" style="1311" customWidth="1"/>
    <col min="4652" max="4652" width="2.5" style="1311" customWidth="1"/>
    <col min="4653" max="4653" width="2.83203125" style="1311" customWidth="1"/>
    <col min="4654" max="4654" width="2" style="1311" customWidth="1"/>
    <col min="4655" max="4864" width="10.5" style="1311"/>
    <col min="4865" max="4865" width="8.33203125" style="1311" customWidth="1"/>
    <col min="4866" max="4870" width="3.83203125" style="1311" customWidth="1"/>
    <col min="4871" max="4871" width="4.5" style="1311" customWidth="1"/>
    <col min="4872" max="4875" width="3.83203125" style="1311" customWidth="1"/>
    <col min="4876" max="4876" width="4.5" style="1311" customWidth="1"/>
    <col min="4877" max="4880" width="3.83203125" style="1311" customWidth="1"/>
    <col min="4881" max="4881" width="2" style="1311" customWidth="1"/>
    <col min="4882" max="4895" width="0" style="1311" hidden="1" customWidth="1"/>
    <col min="4896" max="4903" width="3.83203125" style="1311" customWidth="1"/>
    <col min="4904" max="4904" width="12.83203125" style="1311" customWidth="1"/>
    <col min="4905" max="4905" width="0" style="1311" hidden="1" customWidth="1"/>
    <col min="4906" max="4906" width="6.6640625" style="1311" customWidth="1"/>
    <col min="4907" max="4907" width="3.83203125" style="1311" customWidth="1"/>
    <col min="4908" max="4908" width="2.5" style="1311" customWidth="1"/>
    <col min="4909" max="4909" width="2.83203125" style="1311" customWidth="1"/>
    <col min="4910" max="4910" width="2" style="1311" customWidth="1"/>
    <col min="4911" max="5120" width="10.5" style="1311"/>
    <col min="5121" max="5121" width="8.33203125" style="1311" customWidth="1"/>
    <col min="5122" max="5126" width="3.83203125" style="1311" customWidth="1"/>
    <col min="5127" max="5127" width="4.5" style="1311" customWidth="1"/>
    <col min="5128" max="5131" width="3.83203125" style="1311" customWidth="1"/>
    <col min="5132" max="5132" width="4.5" style="1311" customWidth="1"/>
    <col min="5133" max="5136" width="3.83203125" style="1311" customWidth="1"/>
    <col min="5137" max="5137" width="2" style="1311" customWidth="1"/>
    <col min="5138" max="5151" width="0" style="1311" hidden="1" customWidth="1"/>
    <col min="5152" max="5159" width="3.83203125" style="1311" customWidth="1"/>
    <col min="5160" max="5160" width="12.83203125" style="1311" customWidth="1"/>
    <col min="5161" max="5161" width="0" style="1311" hidden="1" customWidth="1"/>
    <col min="5162" max="5162" width="6.6640625" style="1311" customWidth="1"/>
    <col min="5163" max="5163" width="3.83203125" style="1311" customWidth="1"/>
    <col min="5164" max="5164" width="2.5" style="1311" customWidth="1"/>
    <col min="5165" max="5165" width="2.83203125" style="1311" customWidth="1"/>
    <col min="5166" max="5166" width="2" style="1311" customWidth="1"/>
    <col min="5167" max="5376" width="10.5" style="1311"/>
    <col min="5377" max="5377" width="8.33203125" style="1311" customWidth="1"/>
    <col min="5378" max="5382" width="3.83203125" style="1311" customWidth="1"/>
    <col min="5383" max="5383" width="4.5" style="1311" customWidth="1"/>
    <col min="5384" max="5387" width="3.83203125" style="1311" customWidth="1"/>
    <col min="5388" max="5388" width="4.5" style="1311" customWidth="1"/>
    <col min="5389" max="5392" width="3.83203125" style="1311" customWidth="1"/>
    <col min="5393" max="5393" width="2" style="1311" customWidth="1"/>
    <col min="5394" max="5407" width="0" style="1311" hidden="1" customWidth="1"/>
    <col min="5408" max="5415" width="3.83203125" style="1311" customWidth="1"/>
    <col min="5416" max="5416" width="12.83203125" style="1311" customWidth="1"/>
    <col min="5417" max="5417" width="0" style="1311" hidden="1" customWidth="1"/>
    <col min="5418" max="5418" width="6.6640625" style="1311" customWidth="1"/>
    <col min="5419" max="5419" width="3.83203125" style="1311" customWidth="1"/>
    <col min="5420" max="5420" width="2.5" style="1311" customWidth="1"/>
    <col min="5421" max="5421" width="2.83203125" style="1311" customWidth="1"/>
    <col min="5422" max="5422" width="2" style="1311" customWidth="1"/>
    <col min="5423" max="5632" width="10.5" style="1311"/>
    <col min="5633" max="5633" width="8.33203125" style="1311" customWidth="1"/>
    <col min="5634" max="5638" width="3.83203125" style="1311" customWidth="1"/>
    <col min="5639" max="5639" width="4.5" style="1311" customWidth="1"/>
    <col min="5640" max="5643" width="3.83203125" style="1311" customWidth="1"/>
    <col min="5644" max="5644" width="4.5" style="1311" customWidth="1"/>
    <col min="5645" max="5648" width="3.83203125" style="1311" customWidth="1"/>
    <col min="5649" max="5649" width="2" style="1311" customWidth="1"/>
    <col min="5650" max="5663" width="0" style="1311" hidden="1" customWidth="1"/>
    <col min="5664" max="5671" width="3.83203125" style="1311" customWidth="1"/>
    <col min="5672" max="5672" width="12.83203125" style="1311" customWidth="1"/>
    <col min="5673" max="5673" width="0" style="1311" hidden="1" customWidth="1"/>
    <col min="5674" max="5674" width="6.6640625" style="1311" customWidth="1"/>
    <col min="5675" max="5675" width="3.83203125" style="1311" customWidth="1"/>
    <col min="5676" max="5676" width="2.5" style="1311" customWidth="1"/>
    <col min="5677" max="5677" width="2.83203125" style="1311" customWidth="1"/>
    <col min="5678" max="5678" width="2" style="1311" customWidth="1"/>
    <col min="5679" max="5888" width="10.5" style="1311"/>
    <col min="5889" max="5889" width="8.33203125" style="1311" customWidth="1"/>
    <col min="5890" max="5894" width="3.83203125" style="1311" customWidth="1"/>
    <col min="5895" max="5895" width="4.5" style="1311" customWidth="1"/>
    <col min="5896" max="5899" width="3.83203125" style="1311" customWidth="1"/>
    <col min="5900" max="5900" width="4.5" style="1311" customWidth="1"/>
    <col min="5901" max="5904" width="3.83203125" style="1311" customWidth="1"/>
    <col min="5905" max="5905" width="2" style="1311" customWidth="1"/>
    <col min="5906" max="5919" width="0" style="1311" hidden="1" customWidth="1"/>
    <col min="5920" max="5927" width="3.83203125" style="1311" customWidth="1"/>
    <col min="5928" max="5928" width="12.83203125" style="1311" customWidth="1"/>
    <col min="5929" max="5929" width="0" style="1311" hidden="1" customWidth="1"/>
    <col min="5930" max="5930" width="6.6640625" style="1311" customWidth="1"/>
    <col min="5931" max="5931" width="3.83203125" style="1311" customWidth="1"/>
    <col min="5932" max="5932" width="2.5" style="1311" customWidth="1"/>
    <col min="5933" max="5933" width="2.83203125" style="1311" customWidth="1"/>
    <col min="5934" max="5934" width="2" style="1311" customWidth="1"/>
    <col min="5935" max="6144" width="10.5" style="1311"/>
    <col min="6145" max="6145" width="8.33203125" style="1311" customWidth="1"/>
    <col min="6146" max="6150" width="3.83203125" style="1311" customWidth="1"/>
    <col min="6151" max="6151" width="4.5" style="1311" customWidth="1"/>
    <col min="6152" max="6155" width="3.83203125" style="1311" customWidth="1"/>
    <col min="6156" max="6156" width="4.5" style="1311" customWidth="1"/>
    <col min="6157" max="6160" width="3.83203125" style="1311" customWidth="1"/>
    <col min="6161" max="6161" width="2" style="1311" customWidth="1"/>
    <col min="6162" max="6175" width="0" style="1311" hidden="1" customWidth="1"/>
    <col min="6176" max="6183" width="3.83203125" style="1311" customWidth="1"/>
    <col min="6184" max="6184" width="12.83203125" style="1311" customWidth="1"/>
    <col min="6185" max="6185" width="0" style="1311" hidden="1" customWidth="1"/>
    <col min="6186" max="6186" width="6.6640625" style="1311" customWidth="1"/>
    <col min="6187" max="6187" width="3.83203125" style="1311" customWidth="1"/>
    <col min="6188" max="6188" width="2.5" style="1311" customWidth="1"/>
    <col min="6189" max="6189" width="2.83203125" style="1311" customWidth="1"/>
    <col min="6190" max="6190" width="2" style="1311" customWidth="1"/>
    <col min="6191" max="6400" width="10.5" style="1311"/>
    <col min="6401" max="6401" width="8.33203125" style="1311" customWidth="1"/>
    <col min="6402" max="6406" width="3.83203125" style="1311" customWidth="1"/>
    <col min="6407" max="6407" width="4.5" style="1311" customWidth="1"/>
    <col min="6408" max="6411" width="3.83203125" style="1311" customWidth="1"/>
    <col min="6412" max="6412" width="4.5" style="1311" customWidth="1"/>
    <col min="6413" max="6416" width="3.83203125" style="1311" customWidth="1"/>
    <col min="6417" max="6417" width="2" style="1311" customWidth="1"/>
    <col min="6418" max="6431" width="0" style="1311" hidden="1" customWidth="1"/>
    <col min="6432" max="6439" width="3.83203125" style="1311" customWidth="1"/>
    <col min="6440" max="6440" width="12.83203125" style="1311" customWidth="1"/>
    <col min="6441" max="6441" width="0" style="1311" hidden="1" customWidth="1"/>
    <col min="6442" max="6442" width="6.6640625" style="1311" customWidth="1"/>
    <col min="6443" max="6443" width="3.83203125" style="1311" customWidth="1"/>
    <col min="6444" max="6444" width="2.5" style="1311" customWidth="1"/>
    <col min="6445" max="6445" width="2.83203125" style="1311" customWidth="1"/>
    <col min="6446" max="6446" width="2" style="1311" customWidth="1"/>
    <col min="6447" max="6656" width="10.5" style="1311"/>
    <col min="6657" max="6657" width="8.33203125" style="1311" customWidth="1"/>
    <col min="6658" max="6662" width="3.83203125" style="1311" customWidth="1"/>
    <col min="6663" max="6663" width="4.5" style="1311" customWidth="1"/>
    <col min="6664" max="6667" width="3.83203125" style="1311" customWidth="1"/>
    <col min="6668" max="6668" width="4.5" style="1311" customWidth="1"/>
    <col min="6669" max="6672" width="3.83203125" style="1311" customWidth="1"/>
    <col min="6673" max="6673" width="2" style="1311" customWidth="1"/>
    <col min="6674" max="6687" width="0" style="1311" hidden="1" customWidth="1"/>
    <col min="6688" max="6695" width="3.83203125" style="1311" customWidth="1"/>
    <col min="6696" max="6696" width="12.83203125" style="1311" customWidth="1"/>
    <col min="6697" max="6697" width="0" style="1311" hidden="1" customWidth="1"/>
    <col min="6698" max="6698" width="6.6640625" style="1311" customWidth="1"/>
    <col min="6699" max="6699" width="3.83203125" style="1311" customWidth="1"/>
    <col min="6700" max="6700" width="2.5" style="1311" customWidth="1"/>
    <col min="6701" max="6701" width="2.83203125" style="1311" customWidth="1"/>
    <col min="6702" max="6702" width="2" style="1311" customWidth="1"/>
    <col min="6703" max="6912" width="10.5" style="1311"/>
    <col min="6913" max="6913" width="8.33203125" style="1311" customWidth="1"/>
    <col min="6914" max="6918" width="3.83203125" style="1311" customWidth="1"/>
    <col min="6919" max="6919" width="4.5" style="1311" customWidth="1"/>
    <col min="6920" max="6923" width="3.83203125" style="1311" customWidth="1"/>
    <col min="6924" max="6924" width="4.5" style="1311" customWidth="1"/>
    <col min="6925" max="6928" width="3.83203125" style="1311" customWidth="1"/>
    <col min="6929" max="6929" width="2" style="1311" customWidth="1"/>
    <col min="6930" max="6943" width="0" style="1311" hidden="1" customWidth="1"/>
    <col min="6944" max="6951" width="3.83203125" style="1311" customWidth="1"/>
    <col min="6952" max="6952" width="12.83203125" style="1311" customWidth="1"/>
    <col min="6953" max="6953" width="0" style="1311" hidden="1" customWidth="1"/>
    <col min="6954" max="6954" width="6.6640625" style="1311" customWidth="1"/>
    <col min="6955" max="6955" width="3.83203125" style="1311" customWidth="1"/>
    <col min="6956" max="6956" width="2.5" style="1311" customWidth="1"/>
    <col min="6957" max="6957" width="2.83203125" style="1311" customWidth="1"/>
    <col min="6958" max="6958" width="2" style="1311" customWidth="1"/>
    <col min="6959" max="7168" width="10.5" style="1311"/>
    <col min="7169" max="7169" width="8.33203125" style="1311" customWidth="1"/>
    <col min="7170" max="7174" width="3.83203125" style="1311" customWidth="1"/>
    <col min="7175" max="7175" width="4.5" style="1311" customWidth="1"/>
    <col min="7176" max="7179" width="3.83203125" style="1311" customWidth="1"/>
    <col min="7180" max="7180" width="4.5" style="1311" customWidth="1"/>
    <col min="7181" max="7184" width="3.83203125" style="1311" customWidth="1"/>
    <col min="7185" max="7185" width="2" style="1311" customWidth="1"/>
    <col min="7186" max="7199" width="0" style="1311" hidden="1" customWidth="1"/>
    <col min="7200" max="7207" width="3.83203125" style="1311" customWidth="1"/>
    <col min="7208" max="7208" width="12.83203125" style="1311" customWidth="1"/>
    <col min="7209" max="7209" width="0" style="1311" hidden="1" customWidth="1"/>
    <col min="7210" max="7210" width="6.6640625" style="1311" customWidth="1"/>
    <col min="7211" max="7211" width="3.83203125" style="1311" customWidth="1"/>
    <col min="7212" max="7212" width="2.5" style="1311" customWidth="1"/>
    <col min="7213" max="7213" width="2.83203125" style="1311" customWidth="1"/>
    <col min="7214" max="7214" width="2" style="1311" customWidth="1"/>
    <col min="7215" max="7424" width="10.5" style="1311"/>
    <col min="7425" max="7425" width="8.33203125" style="1311" customWidth="1"/>
    <col min="7426" max="7430" width="3.83203125" style="1311" customWidth="1"/>
    <col min="7431" max="7431" width="4.5" style="1311" customWidth="1"/>
    <col min="7432" max="7435" width="3.83203125" style="1311" customWidth="1"/>
    <col min="7436" max="7436" width="4.5" style="1311" customWidth="1"/>
    <col min="7437" max="7440" width="3.83203125" style="1311" customWidth="1"/>
    <col min="7441" max="7441" width="2" style="1311" customWidth="1"/>
    <col min="7442" max="7455" width="0" style="1311" hidden="1" customWidth="1"/>
    <col min="7456" max="7463" width="3.83203125" style="1311" customWidth="1"/>
    <col min="7464" max="7464" width="12.83203125" style="1311" customWidth="1"/>
    <col min="7465" max="7465" width="0" style="1311" hidden="1" customWidth="1"/>
    <col min="7466" max="7466" width="6.6640625" style="1311" customWidth="1"/>
    <col min="7467" max="7467" width="3.83203125" style="1311" customWidth="1"/>
    <col min="7468" max="7468" width="2.5" style="1311" customWidth="1"/>
    <col min="7469" max="7469" width="2.83203125" style="1311" customWidth="1"/>
    <col min="7470" max="7470" width="2" style="1311" customWidth="1"/>
    <col min="7471" max="7680" width="10.5" style="1311"/>
    <col min="7681" max="7681" width="8.33203125" style="1311" customWidth="1"/>
    <col min="7682" max="7686" width="3.83203125" style="1311" customWidth="1"/>
    <col min="7687" max="7687" width="4.5" style="1311" customWidth="1"/>
    <col min="7688" max="7691" width="3.83203125" style="1311" customWidth="1"/>
    <col min="7692" max="7692" width="4.5" style="1311" customWidth="1"/>
    <col min="7693" max="7696" width="3.83203125" style="1311" customWidth="1"/>
    <col min="7697" max="7697" width="2" style="1311" customWidth="1"/>
    <col min="7698" max="7711" width="0" style="1311" hidden="1" customWidth="1"/>
    <col min="7712" max="7719" width="3.83203125" style="1311" customWidth="1"/>
    <col min="7720" max="7720" width="12.83203125" style="1311" customWidth="1"/>
    <col min="7721" max="7721" width="0" style="1311" hidden="1" customWidth="1"/>
    <col min="7722" max="7722" width="6.6640625" style="1311" customWidth="1"/>
    <col min="7723" max="7723" width="3.83203125" style="1311" customWidth="1"/>
    <col min="7724" max="7724" width="2.5" style="1311" customWidth="1"/>
    <col min="7725" max="7725" width="2.83203125" style="1311" customWidth="1"/>
    <col min="7726" max="7726" width="2" style="1311" customWidth="1"/>
    <col min="7727" max="7936" width="10.5" style="1311"/>
    <col min="7937" max="7937" width="8.33203125" style="1311" customWidth="1"/>
    <col min="7938" max="7942" width="3.83203125" style="1311" customWidth="1"/>
    <col min="7943" max="7943" width="4.5" style="1311" customWidth="1"/>
    <col min="7944" max="7947" width="3.83203125" style="1311" customWidth="1"/>
    <col min="7948" max="7948" width="4.5" style="1311" customWidth="1"/>
    <col min="7949" max="7952" width="3.83203125" style="1311" customWidth="1"/>
    <col min="7953" max="7953" width="2" style="1311" customWidth="1"/>
    <col min="7954" max="7967" width="0" style="1311" hidden="1" customWidth="1"/>
    <col min="7968" max="7975" width="3.83203125" style="1311" customWidth="1"/>
    <col min="7976" max="7976" width="12.83203125" style="1311" customWidth="1"/>
    <col min="7977" max="7977" width="0" style="1311" hidden="1" customWidth="1"/>
    <col min="7978" max="7978" width="6.6640625" style="1311" customWidth="1"/>
    <col min="7979" max="7979" width="3.83203125" style="1311" customWidth="1"/>
    <col min="7980" max="7980" width="2.5" style="1311" customWidth="1"/>
    <col min="7981" max="7981" width="2.83203125" style="1311" customWidth="1"/>
    <col min="7982" max="7982" width="2" style="1311" customWidth="1"/>
    <col min="7983" max="8192" width="10.5" style="1311"/>
    <col min="8193" max="8193" width="8.33203125" style="1311" customWidth="1"/>
    <col min="8194" max="8198" width="3.83203125" style="1311" customWidth="1"/>
    <col min="8199" max="8199" width="4.5" style="1311" customWidth="1"/>
    <col min="8200" max="8203" width="3.83203125" style="1311" customWidth="1"/>
    <col min="8204" max="8204" width="4.5" style="1311" customWidth="1"/>
    <col min="8205" max="8208" width="3.83203125" style="1311" customWidth="1"/>
    <col min="8209" max="8209" width="2" style="1311" customWidth="1"/>
    <col min="8210" max="8223" width="0" style="1311" hidden="1" customWidth="1"/>
    <col min="8224" max="8231" width="3.83203125" style="1311" customWidth="1"/>
    <col min="8232" max="8232" width="12.83203125" style="1311" customWidth="1"/>
    <col min="8233" max="8233" width="0" style="1311" hidden="1" customWidth="1"/>
    <col min="8234" max="8234" width="6.6640625" style="1311" customWidth="1"/>
    <col min="8235" max="8235" width="3.83203125" style="1311" customWidth="1"/>
    <col min="8236" max="8236" width="2.5" style="1311" customWidth="1"/>
    <col min="8237" max="8237" width="2.83203125" style="1311" customWidth="1"/>
    <col min="8238" max="8238" width="2" style="1311" customWidth="1"/>
    <col min="8239" max="8448" width="10.5" style="1311"/>
    <col min="8449" max="8449" width="8.33203125" style="1311" customWidth="1"/>
    <col min="8450" max="8454" width="3.83203125" style="1311" customWidth="1"/>
    <col min="8455" max="8455" width="4.5" style="1311" customWidth="1"/>
    <col min="8456" max="8459" width="3.83203125" style="1311" customWidth="1"/>
    <col min="8460" max="8460" width="4.5" style="1311" customWidth="1"/>
    <col min="8461" max="8464" width="3.83203125" style="1311" customWidth="1"/>
    <col min="8465" max="8465" width="2" style="1311" customWidth="1"/>
    <col min="8466" max="8479" width="0" style="1311" hidden="1" customWidth="1"/>
    <col min="8480" max="8487" width="3.83203125" style="1311" customWidth="1"/>
    <col min="8488" max="8488" width="12.83203125" style="1311" customWidth="1"/>
    <col min="8489" max="8489" width="0" style="1311" hidden="1" customWidth="1"/>
    <col min="8490" max="8490" width="6.6640625" style="1311" customWidth="1"/>
    <col min="8491" max="8491" width="3.83203125" style="1311" customWidth="1"/>
    <col min="8492" max="8492" width="2.5" style="1311" customWidth="1"/>
    <col min="8493" max="8493" width="2.83203125" style="1311" customWidth="1"/>
    <col min="8494" max="8494" width="2" style="1311" customWidth="1"/>
    <col min="8495" max="8704" width="10.5" style="1311"/>
    <col min="8705" max="8705" width="8.33203125" style="1311" customWidth="1"/>
    <col min="8706" max="8710" width="3.83203125" style="1311" customWidth="1"/>
    <col min="8711" max="8711" width="4.5" style="1311" customWidth="1"/>
    <col min="8712" max="8715" width="3.83203125" style="1311" customWidth="1"/>
    <col min="8716" max="8716" width="4.5" style="1311" customWidth="1"/>
    <col min="8717" max="8720" width="3.83203125" style="1311" customWidth="1"/>
    <col min="8721" max="8721" width="2" style="1311" customWidth="1"/>
    <col min="8722" max="8735" width="0" style="1311" hidden="1" customWidth="1"/>
    <col min="8736" max="8743" width="3.83203125" style="1311" customWidth="1"/>
    <col min="8744" max="8744" width="12.83203125" style="1311" customWidth="1"/>
    <col min="8745" max="8745" width="0" style="1311" hidden="1" customWidth="1"/>
    <col min="8746" max="8746" width="6.6640625" style="1311" customWidth="1"/>
    <col min="8747" max="8747" width="3.83203125" style="1311" customWidth="1"/>
    <col min="8748" max="8748" width="2.5" style="1311" customWidth="1"/>
    <col min="8749" max="8749" width="2.83203125" style="1311" customWidth="1"/>
    <col min="8750" max="8750" width="2" style="1311" customWidth="1"/>
    <col min="8751" max="8960" width="10.5" style="1311"/>
    <col min="8961" max="8961" width="8.33203125" style="1311" customWidth="1"/>
    <col min="8962" max="8966" width="3.83203125" style="1311" customWidth="1"/>
    <col min="8967" max="8967" width="4.5" style="1311" customWidth="1"/>
    <col min="8968" max="8971" width="3.83203125" style="1311" customWidth="1"/>
    <col min="8972" max="8972" width="4.5" style="1311" customWidth="1"/>
    <col min="8973" max="8976" width="3.83203125" style="1311" customWidth="1"/>
    <col min="8977" max="8977" width="2" style="1311" customWidth="1"/>
    <col min="8978" max="8991" width="0" style="1311" hidden="1" customWidth="1"/>
    <col min="8992" max="8999" width="3.83203125" style="1311" customWidth="1"/>
    <col min="9000" max="9000" width="12.83203125" style="1311" customWidth="1"/>
    <col min="9001" max="9001" width="0" style="1311" hidden="1" customWidth="1"/>
    <col min="9002" max="9002" width="6.6640625" style="1311" customWidth="1"/>
    <col min="9003" max="9003" width="3.83203125" style="1311" customWidth="1"/>
    <col min="9004" max="9004" width="2.5" style="1311" customWidth="1"/>
    <col min="9005" max="9005" width="2.83203125" style="1311" customWidth="1"/>
    <col min="9006" max="9006" width="2" style="1311" customWidth="1"/>
    <col min="9007" max="9216" width="10.5" style="1311"/>
    <col min="9217" max="9217" width="8.33203125" style="1311" customWidth="1"/>
    <col min="9218" max="9222" width="3.83203125" style="1311" customWidth="1"/>
    <col min="9223" max="9223" width="4.5" style="1311" customWidth="1"/>
    <col min="9224" max="9227" width="3.83203125" style="1311" customWidth="1"/>
    <col min="9228" max="9228" width="4.5" style="1311" customWidth="1"/>
    <col min="9229" max="9232" width="3.83203125" style="1311" customWidth="1"/>
    <col min="9233" max="9233" width="2" style="1311" customWidth="1"/>
    <col min="9234" max="9247" width="0" style="1311" hidden="1" customWidth="1"/>
    <col min="9248" max="9255" width="3.83203125" style="1311" customWidth="1"/>
    <col min="9256" max="9256" width="12.83203125" style="1311" customWidth="1"/>
    <col min="9257" max="9257" width="0" style="1311" hidden="1" customWidth="1"/>
    <col min="9258" max="9258" width="6.6640625" style="1311" customWidth="1"/>
    <col min="9259" max="9259" width="3.83203125" style="1311" customWidth="1"/>
    <col min="9260" max="9260" width="2.5" style="1311" customWidth="1"/>
    <col min="9261" max="9261" width="2.83203125" style="1311" customWidth="1"/>
    <col min="9262" max="9262" width="2" style="1311" customWidth="1"/>
    <col min="9263" max="9472" width="10.5" style="1311"/>
    <col min="9473" max="9473" width="8.33203125" style="1311" customWidth="1"/>
    <col min="9474" max="9478" width="3.83203125" style="1311" customWidth="1"/>
    <col min="9479" max="9479" width="4.5" style="1311" customWidth="1"/>
    <col min="9480" max="9483" width="3.83203125" style="1311" customWidth="1"/>
    <col min="9484" max="9484" width="4.5" style="1311" customWidth="1"/>
    <col min="9485" max="9488" width="3.83203125" style="1311" customWidth="1"/>
    <col min="9489" max="9489" width="2" style="1311" customWidth="1"/>
    <col min="9490" max="9503" width="0" style="1311" hidden="1" customWidth="1"/>
    <col min="9504" max="9511" width="3.83203125" style="1311" customWidth="1"/>
    <col min="9512" max="9512" width="12.83203125" style="1311" customWidth="1"/>
    <col min="9513" max="9513" width="0" style="1311" hidden="1" customWidth="1"/>
    <col min="9514" max="9514" width="6.6640625" style="1311" customWidth="1"/>
    <col min="9515" max="9515" width="3.83203125" style="1311" customWidth="1"/>
    <col min="9516" max="9516" width="2.5" style="1311" customWidth="1"/>
    <col min="9517" max="9517" width="2.83203125" style="1311" customWidth="1"/>
    <col min="9518" max="9518" width="2" style="1311" customWidth="1"/>
    <col min="9519" max="9728" width="10.5" style="1311"/>
    <col min="9729" max="9729" width="8.33203125" style="1311" customWidth="1"/>
    <col min="9730" max="9734" width="3.83203125" style="1311" customWidth="1"/>
    <col min="9735" max="9735" width="4.5" style="1311" customWidth="1"/>
    <col min="9736" max="9739" width="3.83203125" style="1311" customWidth="1"/>
    <col min="9740" max="9740" width="4.5" style="1311" customWidth="1"/>
    <col min="9741" max="9744" width="3.83203125" style="1311" customWidth="1"/>
    <col min="9745" max="9745" width="2" style="1311" customWidth="1"/>
    <col min="9746" max="9759" width="0" style="1311" hidden="1" customWidth="1"/>
    <col min="9760" max="9767" width="3.83203125" style="1311" customWidth="1"/>
    <col min="9768" max="9768" width="12.83203125" style="1311" customWidth="1"/>
    <col min="9769" max="9769" width="0" style="1311" hidden="1" customWidth="1"/>
    <col min="9770" max="9770" width="6.6640625" style="1311" customWidth="1"/>
    <col min="9771" max="9771" width="3.83203125" style="1311" customWidth="1"/>
    <col min="9772" max="9772" width="2.5" style="1311" customWidth="1"/>
    <col min="9773" max="9773" width="2.83203125" style="1311" customWidth="1"/>
    <col min="9774" max="9774" width="2" style="1311" customWidth="1"/>
    <col min="9775" max="9984" width="10.5" style="1311"/>
    <col min="9985" max="9985" width="8.33203125" style="1311" customWidth="1"/>
    <col min="9986" max="9990" width="3.83203125" style="1311" customWidth="1"/>
    <col min="9991" max="9991" width="4.5" style="1311" customWidth="1"/>
    <col min="9992" max="9995" width="3.83203125" style="1311" customWidth="1"/>
    <col min="9996" max="9996" width="4.5" style="1311" customWidth="1"/>
    <col min="9997" max="10000" width="3.83203125" style="1311" customWidth="1"/>
    <col min="10001" max="10001" width="2" style="1311" customWidth="1"/>
    <col min="10002" max="10015" width="0" style="1311" hidden="1" customWidth="1"/>
    <col min="10016" max="10023" width="3.83203125" style="1311" customWidth="1"/>
    <col min="10024" max="10024" width="12.83203125" style="1311" customWidth="1"/>
    <col min="10025" max="10025" width="0" style="1311" hidden="1" customWidth="1"/>
    <col min="10026" max="10026" width="6.6640625" style="1311" customWidth="1"/>
    <col min="10027" max="10027" width="3.83203125" style="1311" customWidth="1"/>
    <col min="10028" max="10028" width="2.5" style="1311" customWidth="1"/>
    <col min="10029" max="10029" width="2.83203125" style="1311" customWidth="1"/>
    <col min="10030" max="10030" width="2" style="1311" customWidth="1"/>
    <col min="10031" max="10240" width="10.5" style="1311"/>
    <col min="10241" max="10241" width="8.33203125" style="1311" customWidth="1"/>
    <col min="10242" max="10246" width="3.83203125" style="1311" customWidth="1"/>
    <col min="10247" max="10247" width="4.5" style="1311" customWidth="1"/>
    <col min="10248" max="10251" width="3.83203125" style="1311" customWidth="1"/>
    <col min="10252" max="10252" width="4.5" style="1311" customWidth="1"/>
    <col min="10253" max="10256" width="3.83203125" style="1311" customWidth="1"/>
    <col min="10257" max="10257" width="2" style="1311" customWidth="1"/>
    <col min="10258" max="10271" width="0" style="1311" hidden="1" customWidth="1"/>
    <col min="10272" max="10279" width="3.83203125" style="1311" customWidth="1"/>
    <col min="10280" max="10280" width="12.83203125" style="1311" customWidth="1"/>
    <col min="10281" max="10281" width="0" style="1311" hidden="1" customWidth="1"/>
    <col min="10282" max="10282" width="6.6640625" style="1311" customWidth="1"/>
    <col min="10283" max="10283" width="3.83203125" style="1311" customWidth="1"/>
    <col min="10284" max="10284" width="2.5" style="1311" customWidth="1"/>
    <col min="10285" max="10285" width="2.83203125" style="1311" customWidth="1"/>
    <col min="10286" max="10286" width="2" style="1311" customWidth="1"/>
    <col min="10287" max="10496" width="10.5" style="1311"/>
    <col min="10497" max="10497" width="8.33203125" style="1311" customWidth="1"/>
    <col min="10498" max="10502" width="3.83203125" style="1311" customWidth="1"/>
    <col min="10503" max="10503" width="4.5" style="1311" customWidth="1"/>
    <col min="10504" max="10507" width="3.83203125" style="1311" customWidth="1"/>
    <col min="10508" max="10508" width="4.5" style="1311" customWidth="1"/>
    <col min="10509" max="10512" width="3.83203125" style="1311" customWidth="1"/>
    <col min="10513" max="10513" width="2" style="1311" customWidth="1"/>
    <col min="10514" max="10527" width="0" style="1311" hidden="1" customWidth="1"/>
    <col min="10528" max="10535" width="3.83203125" style="1311" customWidth="1"/>
    <col min="10536" max="10536" width="12.83203125" style="1311" customWidth="1"/>
    <col min="10537" max="10537" width="0" style="1311" hidden="1" customWidth="1"/>
    <col min="10538" max="10538" width="6.6640625" style="1311" customWidth="1"/>
    <col min="10539" max="10539" width="3.83203125" style="1311" customWidth="1"/>
    <col min="10540" max="10540" width="2.5" style="1311" customWidth="1"/>
    <col min="10541" max="10541" width="2.83203125" style="1311" customWidth="1"/>
    <col min="10542" max="10542" width="2" style="1311" customWidth="1"/>
    <col min="10543" max="10752" width="10.5" style="1311"/>
    <col min="10753" max="10753" width="8.33203125" style="1311" customWidth="1"/>
    <col min="10754" max="10758" width="3.83203125" style="1311" customWidth="1"/>
    <col min="10759" max="10759" width="4.5" style="1311" customWidth="1"/>
    <col min="10760" max="10763" width="3.83203125" style="1311" customWidth="1"/>
    <col min="10764" max="10764" width="4.5" style="1311" customWidth="1"/>
    <col min="10765" max="10768" width="3.83203125" style="1311" customWidth="1"/>
    <col min="10769" max="10769" width="2" style="1311" customWidth="1"/>
    <col min="10770" max="10783" width="0" style="1311" hidden="1" customWidth="1"/>
    <col min="10784" max="10791" width="3.83203125" style="1311" customWidth="1"/>
    <col min="10792" max="10792" width="12.83203125" style="1311" customWidth="1"/>
    <col min="10793" max="10793" width="0" style="1311" hidden="1" customWidth="1"/>
    <col min="10794" max="10794" width="6.6640625" style="1311" customWidth="1"/>
    <col min="10795" max="10795" width="3.83203125" style="1311" customWidth="1"/>
    <col min="10796" max="10796" width="2.5" style="1311" customWidth="1"/>
    <col min="10797" max="10797" width="2.83203125" style="1311" customWidth="1"/>
    <col min="10798" max="10798" width="2" style="1311" customWidth="1"/>
    <col min="10799" max="11008" width="10.5" style="1311"/>
    <col min="11009" max="11009" width="8.33203125" style="1311" customWidth="1"/>
    <col min="11010" max="11014" width="3.83203125" style="1311" customWidth="1"/>
    <col min="11015" max="11015" width="4.5" style="1311" customWidth="1"/>
    <col min="11016" max="11019" width="3.83203125" style="1311" customWidth="1"/>
    <col min="11020" max="11020" width="4.5" style="1311" customWidth="1"/>
    <col min="11021" max="11024" width="3.83203125" style="1311" customWidth="1"/>
    <col min="11025" max="11025" width="2" style="1311" customWidth="1"/>
    <col min="11026" max="11039" width="0" style="1311" hidden="1" customWidth="1"/>
    <col min="11040" max="11047" width="3.83203125" style="1311" customWidth="1"/>
    <col min="11048" max="11048" width="12.83203125" style="1311" customWidth="1"/>
    <col min="11049" max="11049" width="0" style="1311" hidden="1" customWidth="1"/>
    <col min="11050" max="11050" width="6.6640625" style="1311" customWidth="1"/>
    <col min="11051" max="11051" width="3.83203125" style="1311" customWidth="1"/>
    <col min="11052" max="11052" width="2.5" style="1311" customWidth="1"/>
    <col min="11053" max="11053" width="2.83203125" style="1311" customWidth="1"/>
    <col min="11054" max="11054" width="2" style="1311" customWidth="1"/>
    <col min="11055" max="11264" width="10.5" style="1311"/>
    <col min="11265" max="11265" width="8.33203125" style="1311" customWidth="1"/>
    <col min="11266" max="11270" width="3.83203125" style="1311" customWidth="1"/>
    <col min="11271" max="11271" width="4.5" style="1311" customWidth="1"/>
    <col min="11272" max="11275" width="3.83203125" style="1311" customWidth="1"/>
    <col min="11276" max="11276" width="4.5" style="1311" customWidth="1"/>
    <col min="11277" max="11280" width="3.83203125" style="1311" customWidth="1"/>
    <col min="11281" max="11281" width="2" style="1311" customWidth="1"/>
    <col min="11282" max="11295" width="0" style="1311" hidden="1" customWidth="1"/>
    <col min="11296" max="11303" width="3.83203125" style="1311" customWidth="1"/>
    <col min="11304" max="11304" width="12.83203125" style="1311" customWidth="1"/>
    <col min="11305" max="11305" width="0" style="1311" hidden="1" customWidth="1"/>
    <col min="11306" max="11306" width="6.6640625" style="1311" customWidth="1"/>
    <col min="11307" max="11307" width="3.83203125" style="1311" customWidth="1"/>
    <col min="11308" max="11308" width="2.5" style="1311" customWidth="1"/>
    <col min="11309" max="11309" width="2.83203125" style="1311" customWidth="1"/>
    <col min="11310" max="11310" width="2" style="1311" customWidth="1"/>
    <col min="11311" max="11520" width="10.5" style="1311"/>
    <col min="11521" max="11521" width="8.33203125" style="1311" customWidth="1"/>
    <col min="11522" max="11526" width="3.83203125" style="1311" customWidth="1"/>
    <col min="11527" max="11527" width="4.5" style="1311" customWidth="1"/>
    <col min="11528" max="11531" width="3.83203125" style="1311" customWidth="1"/>
    <col min="11532" max="11532" width="4.5" style="1311" customWidth="1"/>
    <col min="11533" max="11536" width="3.83203125" style="1311" customWidth="1"/>
    <col min="11537" max="11537" width="2" style="1311" customWidth="1"/>
    <col min="11538" max="11551" width="0" style="1311" hidden="1" customWidth="1"/>
    <col min="11552" max="11559" width="3.83203125" style="1311" customWidth="1"/>
    <col min="11560" max="11560" width="12.83203125" style="1311" customWidth="1"/>
    <col min="11561" max="11561" width="0" style="1311" hidden="1" customWidth="1"/>
    <col min="11562" max="11562" width="6.6640625" style="1311" customWidth="1"/>
    <col min="11563" max="11563" width="3.83203125" style="1311" customWidth="1"/>
    <col min="11564" max="11564" width="2.5" style="1311" customWidth="1"/>
    <col min="11565" max="11565" width="2.83203125" style="1311" customWidth="1"/>
    <col min="11566" max="11566" width="2" style="1311" customWidth="1"/>
    <col min="11567" max="11776" width="10.5" style="1311"/>
    <col min="11777" max="11777" width="8.33203125" style="1311" customWidth="1"/>
    <col min="11778" max="11782" width="3.83203125" style="1311" customWidth="1"/>
    <col min="11783" max="11783" width="4.5" style="1311" customWidth="1"/>
    <col min="11784" max="11787" width="3.83203125" style="1311" customWidth="1"/>
    <col min="11788" max="11788" width="4.5" style="1311" customWidth="1"/>
    <col min="11789" max="11792" width="3.83203125" style="1311" customWidth="1"/>
    <col min="11793" max="11793" width="2" style="1311" customWidth="1"/>
    <col min="11794" max="11807" width="0" style="1311" hidden="1" customWidth="1"/>
    <col min="11808" max="11815" width="3.83203125" style="1311" customWidth="1"/>
    <col min="11816" max="11816" width="12.83203125" style="1311" customWidth="1"/>
    <col min="11817" max="11817" width="0" style="1311" hidden="1" customWidth="1"/>
    <col min="11818" max="11818" width="6.6640625" style="1311" customWidth="1"/>
    <col min="11819" max="11819" width="3.83203125" style="1311" customWidth="1"/>
    <col min="11820" max="11820" width="2.5" style="1311" customWidth="1"/>
    <col min="11821" max="11821" width="2.83203125" style="1311" customWidth="1"/>
    <col min="11822" max="11822" width="2" style="1311" customWidth="1"/>
    <col min="11823" max="12032" width="10.5" style="1311"/>
    <col min="12033" max="12033" width="8.33203125" style="1311" customWidth="1"/>
    <col min="12034" max="12038" width="3.83203125" style="1311" customWidth="1"/>
    <col min="12039" max="12039" width="4.5" style="1311" customWidth="1"/>
    <col min="12040" max="12043" width="3.83203125" style="1311" customWidth="1"/>
    <col min="12044" max="12044" width="4.5" style="1311" customWidth="1"/>
    <col min="12045" max="12048" width="3.83203125" style="1311" customWidth="1"/>
    <col min="12049" max="12049" width="2" style="1311" customWidth="1"/>
    <col min="12050" max="12063" width="0" style="1311" hidden="1" customWidth="1"/>
    <col min="12064" max="12071" width="3.83203125" style="1311" customWidth="1"/>
    <col min="12072" max="12072" width="12.83203125" style="1311" customWidth="1"/>
    <col min="12073" max="12073" width="0" style="1311" hidden="1" customWidth="1"/>
    <col min="12074" max="12074" width="6.6640625" style="1311" customWidth="1"/>
    <col min="12075" max="12075" width="3.83203125" style="1311" customWidth="1"/>
    <col min="12076" max="12076" width="2.5" style="1311" customWidth="1"/>
    <col min="12077" max="12077" width="2.83203125" style="1311" customWidth="1"/>
    <col min="12078" max="12078" width="2" style="1311" customWidth="1"/>
    <col min="12079" max="12288" width="10.5" style="1311"/>
    <col min="12289" max="12289" width="8.33203125" style="1311" customWidth="1"/>
    <col min="12290" max="12294" width="3.83203125" style="1311" customWidth="1"/>
    <col min="12295" max="12295" width="4.5" style="1311" customWidth="1"/>
    <col min="12296" max="12299" width="3.83203125" style="1311" customWidth="1"/>
    <col min="12300" max="12300" width="4.5" style="1311" customWidth="1"/>
    <col min="12301" max="12304" width="3.83203125" style="1311" customWidth="1"/>
    <col min="12305" max="12305" width="2" style="1311" customWidth="1"/>
    <col min="12306" max="12319" width="0" style="1311" hidden="1" customWidth="1"/>
    <col min="12320" max="12327" width="3.83203125" style="1311" customWidth="1"/>
    <col min="12328" max="12328" width="12.83203125" style="1311" customWidth="1"/>
    <col min="12329" max="12329" width="0" style="1311" hidden="1" customWidth="1"/>
    <col min="12330" max="12330" width="6.6640625" style="1311" customWidth="1"/>
    <col min="12331" max="12331" width="3.83203125" style="1311" customWidth="1"/>
    <col min="12332" max="12332" width="2.5" style="1311" customWidth="1"/>
    <col min="12333" max="12333" width="2.83203125" style="1311" customWidth="1"/>
    <col min="12334" max="12334" width="2" style="1311" customWidth="1"/>
    <col min="12335" max="12544" width="10.5" style="1311"/>
    <col min="12545" max="12545" width="8.33203125" style="1311" customWidth="1"/>
    <col min="12546" max="12550" width="3.83203125" style="1311" customWidth="1"/>
    <col min="12551" max="12551" width="4.5" style="1311" customWidth="1"/>
    <col min="12552" max="12555" width="3.83203125" style="1311" customWidth="1"/>
    <col min="12556" max="12556" width="4.5" style="1311" customWidth="1"/>
    <col min="12557" max="12560" width="3.83203125" style="1311" customWidth="1"/>
    <col min="12561" max="12561" width="2" style="1311" customWidth="1"/>
    <col min="12562" max="12575" width="0" style="1311" hidden="1" customWidth="1"/>
    <col min="12576" max="12583" width="3.83203125" style="1311" customWidth="1"/>
    <col min="12584" max="12584" width="12.83203125" style="1311" customWidth="1"/>
    <col min="12585" max="12585" width="0" style="1311" hidden="1" customWidth="1"/>
    <col min="12586" max="12586" width="6.6640625" style="1311" customWidth="1"/>
    <col min="12587" max="12587" width="3.83203125" style="1311" customWidth="1"/>
    <col min="12588" max="12588" width="2.5" style="1311" customWidth="1"/>
    <col min="12589" max="12589" width="2.83203125" style="1311" customWidth="1"/>
    <col min="12590" max="12590" width="2" style="1311" customWidth="1"/>
    <col min="12591" max="12800" width="10.5" style="1311"/>
    <col min="12801" max="12801" width="8.33203125" style="1311" customWidth="1"/>
    <col min="12802" max="12806" width="3.83203125" style="1311" customWidth="1"/>
    <col min="12807" max="12807" width="4.5" style="1311" customWidth="1"/>
    <col min="12808" max="12811" width="3.83203125" style="1311" customWidth="1"/>
    <col min="12812" max="12812" width="4.5" style="1311" customWidth="1"/>
    <col min="12813" max="12816" width="3.83203125" style="1311" customWidth="1"/>
    <col min="12817" max="12817" width="2" style="1311" customWidth="1"/>
    <col min="12818" max="12831" width="0" style="1311" hidden="1" customWidth="1"/>
    <col min="12832" max="12839" width="3.83203125" style="1311" customWidth="1"/>
    <col min="12840" max="12840" width="12.83203125" style="1311" customWidth="1"/>
    <col min="12841" max="12841" width="0" style="1311" hidden="1" customWidth="1"/>
    <col min="12842" max="12842" width="6.6640625" style="1311" customWidth="1"/>
    <col min="12843" max="12843" width="3.83203125" style="1311" customWidth="1"/>
    <col min="12844" max="12844" width="2.5" style="1311" customWidth="1"/>
    <col min="12845" max="12845" width="2.83203125" style="1311" customWidth="1"/>
    <col min="12846" max="12846" width="2" style="1311" customWidth="1"/>
    <col min="12847" max="13056" width="10.5" style="1311"/>
    <col min="13057" max="13057" width="8.33203125" style="1311" customWidth="1"/>
    <col min="13058" max="13062" width="3.83203125" style="1311" customWidth="1"/>
    <col min="13063" max="13063" width="4.5" style="1311" customWidth="1"/>
    <col min="13064" max="13067" width="3.83203125" style="1311" customWidth="1"/>
    <col min="13068" max="13068" width="4.5" style="1311" customWidth="1"/>
    <col min="13069" max="13072" width="3.83203125" style="1311" customWidth="1"/>
    <col min="13073" max="13073" width="2" style="1311" customWidth="1"/>
    <col min="13074" max="13087" width="0" style="1311" hidden="1" customWidth="1"/>
    <col min="13088" max="13095" width="3.83203125" style="1311" customWidth="1"/>
    <col min="13096" max="13096" width="12.83203125" style="1311" customWidth="1"/>
    <col min="13097" max="13097" width="0" style="1311" hidden="1" customWidth="1"/>
    <col min="13098" max="13098" width="6.6640625" style="1311" customWidth="1"/>
    <col min="13099" max="13099" width="3.83203125" style="1311" customWidth="1"/>
    <col min="13100" max="13100" width="2.5" style="1311" customWidth="1"/>
    <col min="13101" max="13101" width="2.83203125" style="1311" customWidth="1"/>
    <col min="13102" max="13102" width="2" style="1311" customWidth="1"/>
    <col min="13103" max="13312" width="10.5" style="1311"/>
    <col min="13313" max="13313" width="8.33203125" style="1311" customWidth="1"/>
    <col min="13314" max="13318" width="3.83203125" style="1311" customWidth="1"/>
    <col min="13319" max="13319" width="4.5" style="1311" customWidth="1"/>
    <col min="13320" max="13323" width="3.83203125" style="1311" customWidth="1"/>
    <col min="13324" max="13324" width="4.5" style="1311" customWidth="1"/>
    <col min="13325" max="13328" width="3.83203125" style="1311" customWidth="1"/>
    <col min="13329" max="13329" width="2" style="1311" customWidth="1"/>
    <col min="13330" max="13343" width="0" style="1311" hidden="1" customWidth="1"/>
    <col min="13344" max="13351" width="3.83203125" style="1311" customWidth="1"/>
    <col min="13352" max="13352" width="12.83203125" style="1311" customWidth="1"/>
    <col min="13353" max="13353" width="0" style="1311" hidden="1" customWidth="1"/>
    <col min="13354" max="13354" width="6.6640625" style="1311" customWidth="1"/>
    <col min="13355" max="13355" width="3.83203125" style="1311" customWidth="1"/>
    <col min="13356" max="13356" width="2.5" style="1311" customWidth="1"/>
    <col min="13357" max="13357" width="2.83203125" style="1311" customWidth="1"/>
    <col min="13358" max="13358" width="2" style="1311" customWidth="1"/>
    <col min="13359" max="13568" width="10.5" style="1311"/>
    <col min="13569" max="13569" width="8.33203125" style="1311" customWidth="1"/>
    <col min="13570" max="13574" width="3.83203125" style="1311" customWidth="1"/>
    <col min="13575" max="13575" width="4.5" style="1311" customWidth="1"/>
    <col min="13576" max="13579" width="3.83203125" style="1311" customWidth="1"/>
    <col min="13580" max="13580" width="4.5" style="1311" customWidth="1"/>
    <col min="13581" max="13584" width="3.83203125" style="1311" customWidth="1"/>
    <col min="13585" max="13585" width="2" style="1311" customWidth="1"/>
    <col min="13586" max="13599" width="0" style="1311" hidden="1" customWidth="1"/>
    <col min="13600" max="13607" width="3.83203125" style="1311" customWidth="1"/>
    <col min="13608" max="13608" width="12.83203125" style="1311" customWidth="1"/>
    <col min="13609" max="13609" width="0" style="1311" hidden="1" customWidth="1"/>
    <col min="13610" max="13610" width="6.6640625" style="1311" customWidth="1"/>
    <col min="13611" max="13611" width="3.83203125" style="1311" customWidth="1"/>
    <col min="13612" max="13612" width="2.5" style="1311" customWidth="1"/>
    <col min="13613" max="13613" width="2.83203125" style="1311" customWidth="1"/>
    <col min="13614" max="13614" width="2" style="1311" customWidth="1"/>
    <col min="13615" max="13824" width="10.5" style="1311"/>
    <col min="13825" max="13825" width="8.33203125" style="1311" customWidth="1"/>
    <col min="13826" max="13830" width="3.83203125" style="1311" customWidth="1"/>
    <col min="13831" max="13831" width="4.5" style="1311" customWidth="1"/>
    <col min="13832" max="13835" width="3.83203125" style="1311" customWidth="1"/>
    <col min="13836" max="13836" width="4.5" style="1311" customWidth="1"/>
    <col min="13837" max="13840" width="3.83203125" style="1311" customWidth="1"/>
    <col min="13841" max="13841" width="2" style="1311" customWidth="1"/>
    <col min="13842" max="13855" width="0" style="1311" hidden="1" customWidth="1"/>
    <col min="13856" max="13863" width="3.83203125" style="1311" customWidth="1"/>
    <col min="13864" max="13864" width="12.83203125" style="1311" customWidth="1"/>
    <col min="13865" max="13865" width="0" style="1311" hidden="1" customWidth="1"/>
    <col min="13866" max="13866" width="6.6640625" style="1311" customWidth="1"/>
    <col min="13867" max="13867" width="3.83203125" style="1311" customWidth="1"/>
    <col min="13868" max="13868" width="2.5" style="1311" customWidth="1"/>
    <col min="13869" max="13869" width="2.83203125" style="1311" customWidth="1"/>
    <col min="13870" max="13870" width="2" style="1311" customWidth="1"/>
    <col min="13871" max="14080" width="10.5" style="1311"/>
    <col min="14081" max="14081" width="8.33203125" style="1311" customWidth="1"/>
    <col min="14082" max="14086" width="3.83203125" style="1311" customWidth="1"/>
    <col min="14087" max="14087" width="4.5" style="1311" customWidth="1"/>
    <col min="14088" max="14091" width="3.83203125" style="1311" customWidth="1"/>
    <col min="14092" max="14092" width="4.5" style="1311" customWidth="1"/>
    <col min="14093" max="14096" width="3.83203125" style="1311" customWidth="1"/>
    <col min="14097" max="14097" width="2" style="1311" customWidth="1"/>
    <col min="14098" max="14111" width="0" style="1311" hidden="1" customWidth="1"/>
    <col min="14112" max="14119" width="3.83203125" style="1311" customWidth="1"/>
    <col min="14120" max="14120" width="12.83203125" style="1311" customWidth="1"/>
    <col min="14121" max="14121" width="0" style="1311" hidden="1" customWidth="1"/>
    <col min="14122" max="14122" width="6.6640625" style="1311" customWidth="1"/>
    <col min="14123" max="14123" width="3.83203125" style="1311" customWidth="1"/>
    <col min="14124" max="14124" width="2.5" style="1311" customWidth="1"/>
    <col min="14125" max="14125" width="2.83203125" style="1311" customWidth="1"/>
    <col min="14126" max="14126" width="2" style="1311" customWidth="1"/>
    <col min="14127" max="14336" width="10.5" style="1311"/>
    <col min="14337" max="14337" width="8.33203125" style="1311" customWidth="1"/>
    <col min="14338" max="14342" width="3.83203125" style="1311" customWidth="1"/>
    <col min="14343" max="14343" width="4.5" style="1311" customWidth="1"/>
    <col min="14344" max="14347" width="3.83203125" style="1311" customWidth="1"/>
    <col min="14348" max="14348" width="4.5" style="1311" customWidth="1"/>
    <col min="14349" max="14352" width="3.83203125" style="1311" customWidth="1"/>
    <col min="14353" max="14353" width="2" style="1311" customWidth="1"/>
    <col min="14354" max="14367" width="0" style="1311" hidden="1" customWidth="1"/>
    <col min="14368" max="14375" width="3.83203125" style="1311" customWidth="1"/>
    <col min="14376" max="14376" width="12.83203125" style="1311" customWidth="1"/>
    <col min="14377" max="14377" width="0" style="1311" hidden="1" customWidth="1"/>
    <col min="14378" max="14378" width="6.6640625" style="1311" customWidth="1"/>
    <col min="14379" max="14379" width="3.83203125" style="1311" customWidth="1"/>
    <col min="14380" max="14380" width="2.5" style="1311" customWidth="1"/>
    <col min="14381" max="14381" width="2.83203125" style="1311" customWidth="1"/>
    <col min="14382" max="14382" width="2" style="1311" customWidth="1"/>
    <col min="14383" max="14592" width="10.5" style="1311"/>
    <col min="14593" max="14593" width="8.33203125" style="1311" customWidth="1"/>
    <col min="14594" max="14598" width="3.83203125" style="1311" customWidth="1"/>
    <col min="14599" max="14599" width="4.5" style="1311" customWidth="1"/>
    <col min="14600" max="14603" width="3.83203125" style="1311" customWidth="1"/>
    <col min="14604" max="14604" width="4.5" style="1311" customWidth="1"/>
    <col min="14605" max="14608" width="3.83203125" style="1311" customWidth="1"/>
    <col min="14609" max="14609" width="2" style="1311" customWidth="1"/>
    <col min="14610" max="14623" width="0" style="1311" hidden="1" customWidth="1"/>
    <col min="14624" max="14631" width="3.83203125" style="1311" customWidth="1"/>
    <col min="14632" max="14632" width="12.83203125" style="1311" customWidth="1"/>
    <col min="14633" max="14633" width="0" style="1311" hidden="1" customWidth="1"/>
    <col min="14634" max="14634" width="6.6640625" style="1311" customWidth="1"/>
    <col min="14635" max="14635" width="3.83203125" style="1311" customWidth="1"/>
    <col min="14636" max="14636" width="2.5" style="1311" customWidth="1"/>
    <col min="14637" max="14637" width="2.83203125" style="1311" customWidth="1"/>
    <col min="14638" max="14638" width="2" style="1311" customWidth="1"/>
    <col min="14639" max="14848" width="10.5" style="1311"/>
    <col min="14849" max="14849" width="8.33203125" style="1311" customWidth="1"/>
    <col min="14850" max="14854" width="3.83203125" style="1311" customWidth="1"/>
    <col min="14855" max="14855" width="4.5" style="1311" customWidth="1"/>
    <col min="14856" max="14859" width="3.83203125" style="1311" customWidth="1"/>
    <col min="14860" max="14860" width="4.5" style="1311" customWidth="1"/>
    <col min="14861" max="14864" width="3.83203125" style="1311" customWidth="1"/>
    <col min="14865" max="14865" width="2" style="1311" customWidth="1"/>
    <col min="14866" max="14879" width="0" style="1311" hidden="1" customWidth="1"/>
    <col min="14880" max="14887" width="3.83203125" style="1311" customWidth="1"/>
    <col min="14888" max="14888" width="12.83203125" style="1311" customWidth="1"/>
    <col min="14889" max="14889" width="0" style="1311" hidden="1" customWidth="1"/>
    <col min="14890" max="14890" width="6.6640625" style="1311" customWidth="1"/>
    <col min="14891" max="14891" width="3.83203125" style="1311" customWidth="1"/>
    <col min="14892" max="14892" width="2.5" style="1311" customWidth="1"/>
    <col min="14893" max="14893" width="2.83203125" style="1311" customWidth="1"/>
    <col min="14894" max="14894" width="2" style="1311" customWidth="1"/>
    <col min="14895" max="15104" width="10.5" style="1311"/>
    <col min="15105" max="15105" width="8.33203125" style="1311" customWidth="1"/>
    <col min="15106" max="15110" width="3.83203125" style="1311" customWidth="1"/>
    <col min="15111" max="15111" width="4.5" style="1311" customWidth="1"/>
    <col min="15112" max="15115" width="3.83203125" style="1311" customWidth="1"/>
    <col min="15116" max="15116" width="4.5" style="1311" customWidth="1"/>
    <col min="15117" max="15120" width="3.83203125" style="1311" customWidth="1"/>
    <col min="15121" max="15121" width="2" style="1311" customWidth="1"/>
    <col min="15122" max="15135" width="0" style="1311" hidden="1" customWidth="1"/>
    <col min="15136" max="15143" width="3.83203125" style="1311" customWidth="1"/>
    <col min="15144" max="15144" width="12.83203125" style="1311" customWidth="1"/>
    <col min="15145" max="15145" width="0" style="1311" hidden="1" customWidth="1"/>
    <col min="15146" max="15146" width="6.6640625" style="1311" customWidth="1"/>
    <col min="15147" max="15147" width="3.83203125" style="1311" customWidth="1"/>
    <col min="15148" max="15148" width="2.5" style="1311" customWidth="1"/>
    <col min="15149" max="15149" width="2.83203125" style="1311" customWidth="1"/>
    <col min="15150" max="15150" width="2" style="1311" customWidth="1"/>
    <col min="15151" max="15360" width="10.5" style="1311"/>
    <col min="15361" max="15361" width="8.33203125" style="1311" customWidth="1"/>
    <col min="15362" max="15366" width="3.83203125" style="1311" customWidth="1"/>
    <col min="15367" max="15367" width="4.5" style="1311" customWidth="1"/>
    <col min="15368" max="15371" width="3.83203125" style="1311" customWidth="1"/>
    <col min="15372" max="15372" width="4.5" style="1311" customWidth="1"/>
    <col min="15373" max="15376" width="3.83203125" style="1311" customWidth="1"/>
    <col min="15377" max="15377" width="2" style="1311" customWidth="1"/>
    <col min="15378" max="15391" width="0" style="1311" hidden="1" customWidth="1"/>
    <col min="15392" max="15399" width="3.83203125" style="1311" customWidth="1"/>
    <col min="15400" max="15400" width="12.83203125" style="1311" customWidth="1"/>
    <col min="15401" max="15401" width="0" style="1311" hidden="1" customWidth="1"/>
    <col min="15402" max="15402" width="6.6640625" style="1311" customWidth="1"/>
    <col min="15403" max="15403" width="3.83203125" style="1311" customWidth="1"/>
    <col min="15404" max="15404" width="2.5" style="1311" customWidth="1"/>
    <col min="15405" max="15405" width="2.83203125" style="1311" customWidth="1"/>
    <col min="15406" max="15406" width="2" style="1311" customWidth="1"/>
    <col min="15407" max="15616" width="10.5" style="1311"/>
    <col min="15617" max="15617" width="8.33203125" style="1311" customWidth="1"/>
    <col min="15618" max="15622" width="3.83203125" style="1311" customWidth="1"/>
    <col min="15623" max="15623" width="4.5" style="1311" customWidth="1"/>
    <col min="15624" max="15627" width="3.83203125" style="1311" customWidth="1"/>
    <col min="15628" max="15628" width="4.5" style="1311" customWidth="1"/>
    <col min="15629" max="15632" width="3.83203125" style="1311" customWidth="1"/>
    <col min="15633" max="15633" width="2" style="1311" customWidth="1"/>
    <col min="15634" max="15647" width="0" style="1311" hidden="1" customWidth="1"/>
    <col min="15648" max="15655" width="3.83203125" style="1311" customWidth="1"/>
    <col min="15656" max="15656" width="12.83203125" style="1311" customWidth="1"/>
    <col min="15657" max="15657" width="0" style="1311" hidden="1" customWidth="1"/>
    <col min="15658" max="15658" width="6.6640625" style="1311" customWidth="1"/>
    <col min="15659" max="15659" width="3.83203125" style="1311" customWidth="1"/>
    <col min="15660" max="15660" width="2.5" style="1311" customWidth="1"/>
    <col min="15661" max="15661" width="2.83203125" style="1311" customWidth="1"/>
    <col min="15662" max="15662" width="2" style="1311" customWidth="1"/>
    <col min="15663" max="15872" width="10.5" style="1311"/>
    <col min="15873" max="15873" width="8.33203125" style="1311" customWidth="1"/>
    <col min="15874" max="15878" width="3.83203125" style="1311" customWidth="1"/>
    <col min="15879" max="15879" width="4.5" style="1311" customWidth="1"/>
    <col min="15880" max="15883" width="3.83203125" style="1311" customWidth="1"/>
    <col min="15884" max="15884" width="4.5" style="1311" customWidth="1"/>
    <col min="15885" max="15888" width="3.83203125" style="1311" customWidth="1"/>
    <col min="15889" max="15889" width="2" style="1311" customWidth="1"/>
    <col min="15890" max="15903" width="0" style="1311" hidden="1" customWidth="1"/>
    <col min="15904" max="15911" width="3.83203125" style="1311" customWidth="1"/>
    <col min="15912" max="15912" width="12.83203125" style="1311" customWidth="1"/>
    <col min="15913" max="15913" width="0" style="1311" hidden="1" customWidth="1"/>
    <col min="15914" max="15914" width="6.6640625" style="1311" customWidth="1"/>
    <col min="15915" max="15915" width="3.83203125" style="1311" customWidth="1"/>
    <col min="15916" max="15916" width="2.5" style="1311" customWidth="1"/>
    <col min="15917" max="15917" width="2.83203125" style="1311" customWidth="1"/>
    <col min="15918" max="15918" width="2" style="1311" customWidth="1"/>
    <col min="15919" max="16128" width="10.5" style="1311"/>
    <col min="16129" max="16129" width="8.33203125" style="1311" customWidth="1"/>
    <col min="16130" max="16134" width="3.83203125" style="1311" customWidth="1"/>
    <col min="16135" max="16135" width="4.5" style="1311" customWidth="1"/>
    <col min="16136" max="16139" width="3.83203125" style="1311" customWidth="1"/>
    <col min="16140" max="16140" width="4.5" style="1311" customWidth="1"/>
    <col min="16141" max="16144" width="3.83203125" style="1311" customWidth="1"/>
    <col min="16145" max="16145" width="2" style="1311" customWidth="1"/>
    <col min="16146" max="16159" width="0" style="1311" hidden="1" customWidth="1"/>
    <col min="16160" max="16167" width="3.83203125" style="1311" customWidth="1"/>
    <col min="16168" max="16168" width="12.83203125" style="1311" customWidth="1"/>
    <col min="16169" max="16169" width="0" style="1311" hidden="1" customWidth="1"/>
    <col min="16170" max="16170" width="6.6640625" style="1311" customWidth="1"/>
    <col min="16171" max="16171" width="3.83203125" style="1311" customWidth="1"/>
    <col min="16172" max="16172" width="2.5" style="1311" customWidth="1"/>
    <col min="16173" max="16173" width="2.83203125" style="1311" customWidth="1"/>
    <col min="16174" max="16174" width="2" style="1311" customWidth="1"/>
    <col min="16175" max="16384" width="10.5" style="1311"/>
  </cols>
  <sheetData>
    <row r="1" spans="1:46" s="1310" customFormat="1" ht="21" customHeight="1" x14ac:dyDescent="0.2">
      <c r="A1" s="1493" t="s">
        <v>1769</v>
      </c>
      <c r="B1" s="1388"/>
      <c r="C1" s="1388"/>
      <c r="D1" s="1388"/>
      <c r="E1" s="1388"/>
      <c r="F1" s="1388"/>
      <c r="G1" s="1388"/>
      <c r="H1" s="1388"/>
      <c r="I1" s="1388"/>
      <c r="J1" s="1388"/>
      <c r="K1" s="1388"/>
      <c r="L1" s="1388"/>
      <c r="M1" s="1388"/>
      <c r="N1" s="1388"/>
      <c r="O1" s="1388"/>
      <c r="P1" s="1388"/>
      <c r="Q1" s="1388"/>
      <c r="R1" s="1388"/>
      <c r="S1" s="1388"/>
      <c r="T1" s="1388"/>
      <c r="U1" s="1388"/>
      <c r="V1" s="1388"/>
      <c r="W1" s="1388"/>
      <c r="X1" s="1388"/>
      <c r="Y1" s="1388"/>
      <c r="Z1" s="1388"/>
      <c r="AA1" s="1388"/>
      <c r="AB1" s="1388"/>
      <c r="AC1" s="1388"/>
      <c r="AD1" s="1388"/>
      <c r="AE1" s="1388"/>
      <c r="AF1" s="1388"/>
      <c r="AG1" s="1388"/>
      <c r="AH1" s="1388"/>
      <c r="AI1" s="1388"/>
      <c r="AJ1" s="1388"/>
      <c r="AK1" s="1388"/>
      <c r="AL1" s="1388"/>
      <c r="AM1" s="1388"/>
      <c r="AN1" s="1388"/>
      <c r="AO1" s="1388"/>
      <c r="AP1" s="1388"/>
      <c r="AQ1" s="1388"/>
      <c r="AR1" s="1388"/>
      <c r="AS1" s="1388"/>
      <c r="AT1" s="1388"/>
    </row>
    <row r="2" spans="1:46" ht="75.75" customHeight="1" x14ac:dyDescent="0.2">
      <c r="A2" s="1374" t="s">
        <v>1765</v>
      </c>
      <c r="B2" s="1374"/>
      <c r="C2" s="1374"/>
      <c r="D2" s="1374"/>
      <c r="E2" s="1374"/>
      <c r="F2" s="1374"/>
      <c r="G2" s="1374"/>
      <c r="H2" s="1374"/>
      <c r="I2" s="1374"/>
      <c r="J2" s="1374"/>
      <c r="K2" s="1374"/>
      <c r="L2" s="1374"/>
      <c r="M2" s="1374"/>
      <c r="N2" s="1374"/>
      <c r="O2" s="1374"/>
      <c r="P2" s="1374"/>
      <c r="Q2" s="1374"/>
      <c r="R2" s="1374"/>
      <c r="S2" s="1374"/>
      <c r="T2" s="1374"/>
      <c r="U2" s="1374"/>
      <c r="V2" s="1374"/>
      <c r="W2" s="1374"/>
      <c r="X2" s="1374"/>
      <c r="Y2" s="1374"/>
      <c r="Z2" s="1374"/>
      <c r="AA2" s="1374"/>
      <c r="AB2" s="1374"/>
      <c r="AC2" s="1374"/>
      <c r="AD2" s="1374"/>
      <c r="AE2" s="1374"/>
      <c r="AF2" s="1374"/>
      <c r="AG2" s="1374"/>
      <c r="AH2" s="1374"/>
      <c r="AI2" s="1374"/>
      <c r="AJ2" s="1374"/>
      <c r="AK2" s="1374"/>
      <c r="AL2" s="1374"/>
      <c r="AM2" s="1374"/>
      <c r="AN2" s="1374"/>
      <c r="AO2" s="1374"/>
      <c r="AP2" s="1374"/>
      <c r="AQ2" s="1374"/>
      <c r="AR2" s="1374"/>
      <c r="AS2" s="1374"/>
      <c r="AT2" s="1374"/>
    </row>
    <row r="3" spans="1:46" ht="23.25" customHeight="1" x14ac:dyDescent="0.2">
      <c r="A3" s="1375" t="s">
        <v>1723</v>
      </c>
      <c r="B3" s="1375"/>
      <c r="C3" s="1375"/>
      <c r="D3" s="1375"/>
      <c r="E3" s="1375"/>
      <c r="F3" s="1375"/>
      <c r="G3" s="1375"/>
      <c r="H3" s="1375"/>
      <c r="I3" s="1375"/>
      <c r="J3" s="1375"/>
      <c r="K3" s="1375"/>
      <c r="L3" s="1375"/>
      <c r="M3" s="1375"/>
      <c r="N3" s="1375"/>
      <c r="O3" s="1375"/>
      <c r="P3" s="1375"/>
      <c r="Q3" s="1375"/>
      <c r="R3" s="1375"/>
      <c r="S3" s="1375"/>
      <c r="T3" s="1375"/>
      <c r="U3" s="1375"/>
      <c r="V3" s="1375"/>
      <c r="W3" s="1375"/>
      <c r="X3" s="1375"/>
      <c r="Y3" s="1375"/>
      <c r="Z3" s="1375"/>
      <c r="AA3" s="1375"/>
      <c r="AB3" s="1375"/>
      <c r="AC3" s="1375"/>
      <c r="AD3" s="1375"/>
      <c r="AE3" s="1375"/>
      <c r="AF3" s="1375"/>
      <c r="AG3" s="1375"/>
      <c r="AH3" s="1375"/>
      <c r="AI3" s="1375"/>
      <c r="AJ3" s="1375"/>
      <c r="AK3" s="1375"/>
      <c r="AL3" s="1375"/>
      <c r="AM3" s="1375"/>
      <c r="AN3" s="1375"/>
      <c r="AO3" s="1375"/>
      <c r="AP3" s="1375"/>
      <c r="AQ3" s="1375"/>
      <c r="AR3" s="1375"/>
      <c r="AS3" s="1375"/>
      <c r="AT3" s="1375"/>
    </row>
    <row r="4" spans="1:46" ht="51" customHeight="1" x14ac:dyDescent="0.2">
      <c r="A4" s="1376" t="s">
        <v>12</v>
      </c>
      <c r="B4" s="1376"/>
      <c r="C4" s="1376"/>
      <c r="D4" s="1376"/>
      <c r="E4" s="1376"/>
      <c r="F4" s="1376"/>
      <c r="G4" s="1376"/>
      <c r="H4" s="1376"/>
      <c r="I4" s="1376"/>
      <c r="J4" s="1376"/>
      <c r="K4" s="1376"/>
      <c r="L4" s="1376"/>
      <c r="M4" s="1376"/>
      <c r="N4" s="1376"/>
      <c r="O4" s="1376"/>
      <c r="P4" s="1376"/>
      <c r="Q4" s="1376"/>
      <c r="R4" s="1376"/>
      <c r="S4" s="1376"/>
      <c r="T4" s="1376"/>
      <c r="U4" s="1376"/>
      <c r="V4" s="1376"/>
      <c r="W4" s="1376"/>
      <c r="X4" s="1376"/>
      <c r="Y4" s="1376"/>
      <c r="Z4" s="1376"/>
      <c r="AA4" s="1376"/>
      <c r="AB4" s="1376"/>
      <c r="AC4" s="1376"/>
      <c r="AD4" s="1376"/>
      <c r="AE4" s="1376"/>
      <c r="AF4" s="1377" t="s">
        <v>1202</v>
      </c>
      <c r="AG4" s="1377"/>
      <c r="AH4" s="1377"/>
      <c r="AI4" s="1377"/>
      <c r="AJ4" s="1377"/>
      <c r="AK4" s="1378" t="s">
        <v>1728</v>
      </c>
      <c r="AL4" s="1378"/>
      <c r="AM4" s="1378"/>
      <c r="AN4" s="1378"/>
      <c r="AO4" s="1312"/>
      <c r="AP4" s="1379" t="s">
        <v>479</v>
      </c>
      <c r="AQ4" s="1380"/>
      <c r="AR4" s="1380"/>
      <c r="AS4" s="1380"/>
      <c r="AT4" s="1381"/>
    </row>
    <row r="5" spans="1:46" x14ac:dyDescent="0.2">
      <c r="A5" s="1376"/>
      <c r="B5" s="1376"/>
      <c r="C5" s="1376"/>
      <c r="D5" s="1376"/>
      <c r="E5" s="1376"/>
      <c r="F5" s="1376"/>
      <c r="G5" s="1376"/>
      <c r="H5" s="1376"/>
      <c r="I5" s="1376"/>
      <c r="J5" s="1376"/>
      <c r="K5" s="1376"/>
      <c r="L5" s="1376"/>
      <c r="M5" s="1376"/>
      <c r="N5" s="1376"/>
      <c r="O5" s="1376"/>
      <c r="P5" s="1376"/>
      <c r="Q5" s="1376"/>
      <c r="R5" s="1376"/>
      <c r="S5" s="1376"/>
      <c r="T5" s="1376"/>
      <c r="U5" s="1376"/>
      <c r="V5" s="1376"/>
      <c r="W5" s="1376"/>
      <c r="X5" s="1376"/>
      <c r="Y5" s="1376"/>
      <c r="Z5" s="1376"/>
      <c r="AA5" s="1376"/>
      <c r="AB5" s="1376"/>
      <c r="AC5" s="1376"/>
      <c r="AD5" s="1376"/>
      <c r="AE5" s="1376"/>
      <c r="AF5" s="1377"/>
      <c r="AG5" s="1377"/>
      <c r="AH5" s="1377"/>
      <c r="AI5" s="1377"/>
      <c r="AJ5" s="1377"/>
      <c r="AK5" s="1378"/>
      <c r="AL5" s="1378"/>
      <c r="AM5" s="1378"/>
      <c r="AN5" s="1378"/>
      <c r="AO5" s="1312"/>
      <c r="AP5" s="1382"/>
      <c r="AQ5" s="1383"/>
      <c r="AR5" s="1383"/>
      <c r="AS5" s="1383"/>
      <c r="AT5" s="1384"/>
    </row>
    <row r="6" spans="1:46" ht="12.75" customHeight="1" x14ac:dyDescent="0.2">
      <c r="A6" s="1385" t="s">
        <v>1729</v>
      </c>
      <c r="B6" s="1385"/>
      <c r="C6" s="1385"/>
      <c r="D6" s="1385"/>
      <c r="E6" s="1385"/>
      <c r="F6" s="1385"/>
      <c r="G6" s="1385"/>
      <c r="H6" s="1385"/>
      <c r="I6" s="1385"/>
      <c r="J6" s="1385"/>
      <c r="K6" s="1385"/>
      <c r="L6" s="1385"/>
      <c r="M6" s="1385"/>
      <c r="N6" s="1385"/>
      <c r="O6" s="1385"/>
      <c r="P6" s="1385"/>
      <c r="Q6" s="1385"/>
      <c r="R6" s="1385"/>
      <c r="S6" s="1385"/>
      <c r="T6" s="1385"/>
      <c r="U6" s="1385"/>
      <c r="V6" s="1385"/>
      <c r="W6" s="1385"/>
      <c r="X6" s="1385"/>
      <c r="Y6" s="1385"/>
      <c r="Z6" s="1385"/>
      <c r="AA6" s="1385"/>
      <c r="AB6" s="1385"/>
      <c r="AC6" s="1385"/>
      <c r="AD6" s="1385"/>
      <c r="AE6" s="1385"/>
      <c r="AF6" s="1386" t="s">
        <v>1730</v>
      </c>
      <c r="AG6" s="1386"/>
      <c r="AH6" s="1386"/>
      <c r="AI6" s="1386"/>
      <c r="AJ6" s="1386"/>
      <c r="AK6" s="1386" t="s">
        <v>1731</v>
      </c>
      <c r="AL6" s="1386"/>
      <c r="AM6" s="1386"/>
      <c r="AN6" s="1386"/>
      <c r="AO6" s="1386"/>
      <c r="AP6" s="1386" t="s">
        <v>1732</v>
      </c>
      <c r="AQ6" s="1386"/>
      <c r="AR6" s="1386"/>
      <c r="AS6" s="1386"/>
      <c r="AT6" s="1386"/>
    </row>
    <row r="7" spans="1:46" ht="12.75" customHeight="1" x14ac:dyDescent="0.2">
      <c r="A7" s="1385" t="s">
        <v>1733</v>
      </c>
      <c r="B7" s="1385"/>
      <c r="C7" s="1385"/>
      <c r="D7" s="1385"/>
      <c r="E7" s="1385"/>
      <c r="F7" s="1385"/>
      <c r="G7" s="1385"/>
      <c r="H7" s="1385"/>
      <c r="I7" s="1385"/>
      <c r="J7" s="1385"/>
      <c r="K7" s="1385"/>
      <c r="L7" s="1385"/>
      <c r="M7" s="1385"/>
      <c r="N7" s="1385"/>
      <c r="O7" s="1385"/>
      <c r="P7" s="1385"/>
      <c r="Q7" s="1385"/>
      <c r="R7" s="1385"/>
      <c r="S7" s="1385"/>
      <c r="T7" s="1385"/>
      <c r="U7" s="1385"/>
      <c r="V7" s="1385"/>
      <c r="W7" s="1385"/>
      <c r="X7" s="1385"/>
      <c r="Y7" s="1385"/>
      <c r="Z7" s="1385"/>
      <c r="AA7" s="1385"/>
      <c r="AB7" s="1385"/>
      <c r="AC7" s="1385"/>
      <c r="AD7" s="1385"/>
      <c r="AE7" s="1385"/>
      <c r="AF7" s="1386" t="s">
        <v>1734</v>
      </c>
      <c r="AG7" s="1386"/>
      <c r="AH7" s="1386"/>
      <c r="AI7" s="1386"/>
      <c r="AJ7" s="1386"/>
      <c r="AK7" s="1386" t="s">
        <v>1735</v>
      </c>
      <c r="AL7" s="1386"/>
      <c r="AM7" s="1386"/>
      <c r="AN7" s="1386"/>
      <c r="AO7" s="1386"/>
      <c r="AP7" s="1386" t="s">
        <v>1736</v>
      </c>
      <c r="AQ7" s="1386"/>
      <c r="AR7" s="1386"/>
      <c r="AS7" s="1386"/>
      <c r="AT7" s="1386"/>
    </row>
    <row r="8" spans="1:46" ht="12.75" customHeight="1" x14ac:dyDescent="0.2">
      <c r="A8" s="1385" t="s">
        <v>1737</v>
      </c>
      <c r="B8" s="1385"/>
      <c r="C8" s="1385"/>
      <c r="D8" s="1385"/>
      <c r="E8" s="1385"/>
      <c r="F8" s="1385"/>
      <c r="G8" s="1385"/>
      <c r="H8" s="1385"/>
      <c r="I8" s="1385"/>
      <c r="J8" s="1385"/>
      <c r="K8" s="1385"/>
      <c r="L8" s="1385"/>
      <c r="M8" s="1385"/>
      <c r="N8" s="1385"/>
      <c r="O8" s="1385"/>
      <c r="P8" s="1385"/>
      <c r="Q8" s="1385"/>
      <c r="R8" s="1385"/>
      <c r="S8" s="1385"/>
      <c r="T8" s="1385"/>
      <c r="U8" s="1385"/>
      <c r="V8" s="1385"/>
      <c r="W8" s="1385"/>
      <c r="X8" s="1385"/>
      <c r="Y8" s="1385"/>
      <c r="Z8" s="1385"/>
      <c r="AA8" s="1385"/>
      <c r="AB8" s="1385"/>
      <c r="AC8" s="1385"/>
      <c r="AD8" s="1385"/>
      <c r="AE8" s="1385"/>
      <c r="AF8" s="1386" t="s">
        <v>1738</v>
      </c>
      <c r="AG8" s="1386"/>
      <c r="AH8" s="1386"/>
      <c r="AI8" s="1386"/>
      <c r="AJ8" s="1386"/>
      <c r="AK8" s="1386" t="s">
        <v>1739</v>
      </c>
      <c r="AL8" s="1386"/>
      <c r="AM8" s="1386"/>
      <c r="AN8" s="1386"/>
      <c r="AO8" s="1386"/>
      <c r="AP8" s="1386" t="s">
        <v>1740</v>
      </c>
      <c r="AQ8" s="1386"/>
      <c r="AR8" s="1386"/>
      <c r="AS8" s="1386"/>
      <c r="AT8" s="1386"/>
    </row>
    <row r="9" spans="1:46" ht="12.75" customHeight="1" x14ac:dyDescent="0.2">
      <c r="A9" s="1385" t="s">
        <v>1741</v>
      </c>
      <c r="B9" s="1385"/>
      <c r="C9" s="1385"/>
      <c r="D9" s="1385"/>
      <c r="E9" s="1385"/>
      <c r="F9" s="1385"/>
      <c r="G9" s="1385"/>
      <c r="H9" s="1385"/>
      <c r="I9" s="1385"/>
      <c r="J9" s="1385"/>
      <c r="K9" s="1385"/>
      <c r="L9" s="1385"/>
      <c r="M9" s="1385"/>
      <c r="N9" s="1385"/>
      <c r="O9" s="1385"/>
      <c r="P9" s="1385"/>
      <c r="Q9" s="1385"/>
      <c r="R9" s="1385"/>
      <c r="S9" s="1385"/>
      <c r="T9" s="1385"/>
      <c r="U9" s="1385"/>
      <c r="V9" s="1385"/>
      <c r="W9" s="1385"/>
      <c r="X9" s="1385"/>
      <c r="Y9" s="1385"/>
      <c r="Z9" s="1385"/>
      <c r="AA9" s="1385"/>
      <c r="AB9" s="1385"/>
      <c r="AC9" s="1385"/>
      <c r="AD9" s="1385"/>
      <c r="AE9" s="1385"/>
      <c r="AF9" s="1386" t="s">
        <v>1742</v>
      </c>
      <c r="AG9" s="1386"/>
      <c r="AH9" s="1386"/>
      <c r="AI9" s="1386"/>
      <c r="AJ9" s="1386"/>
      <c r="AK9" s="1386" t="s">
        <v>1743</v>
      </c>
      <c r="AL9" s="1386"/>
      <c r="AM9" s="1386"/>
      <c r="AN9" s="1386"/>
      <c r="AO9" s="1386"/>
      <c r="AP9" s="1386" t="s">
        <v>1744</v>
      </c>
      <c r="AQ9" s="1386"/>
      <c r="AR9" s="1386"/>
      <c r="AS9" s="1386"/>
      <c r="AT9" s="1386"/>
    </row>
    <row r="10" spans="1:46" ht="12.75" customHeight="1" x14ac:dyDescent="0.2">
      <c r="A10" s="1385" t="s">
        <v>1745</v>
      </c>
      <c r="B10" s="1385"/>
      <c r="C10" s="1385"/>
      <c r="D10" s="1385"/>
      <c r="E10" s="1385"/>
      <c r="F10" s="1385"/>
      <c r="G10" s="1385"/>
      <c r="H10" s="1385"/>
      <c r="I10" s="1385"/>
      <c r="J10" s="1385"/>
      <c r="K10" s="1385"/>
      <c r="L10" s="1385"/>
      <c r="M10" s="1385"/>
      <c r="N10" s="1385"/>
      <c r="O10" s="1385"/>
      <c r="P10" s="1385"/>
      <c r="Q10" s="1385"/>
      <c r="R10" s="1385"/>
      <c r="S10" s="1385"/>
      <c r="T10" s="1385"/>
      <c r="U10" s="1385"/>
      <c r="V10" s="1385"/>
      <c r="W10" s="1385"/>
      <c r="X10" s="1385"/>
      <c r="Y10" s="1385"/>
      <c r="Z10" s="1385"/>
      <c r="AA10" s="1385"/>
      <c r="AB10" s="1385"/>
      <c r="AC10" s="1385"/>
      <c r="AD10" s="1385"/>
      <c r="AE10" s="1385"/>
      <c r="AF10" s="1386" t="s">
        <v>1746</v>
      </c>
      <c r="AG10" s="1386"/>
      <c r="AH10" s="1386"/>
      <c r="AI10" s="1386"/>
      <c r="AJ10" s="1386"/>
      <c r="AK10" s="1386" t="s">
        <v>1203</v>
      </c>
      <c r="AL10" s="1386"/>
      <c r="AM10" s="1386"/>
      <c r="AN10" s="1386"/>
      <c r="AO10" s="1386"/>
      <c r="AP10" s="1386" t="s">
        <v>1203</v>
      </c>
      <c r="AQ10" s="1386"/>
      <c r="AR10" s="1386"/>
      <c r="AS10" s="1386"/>
      <c r="AT10" s="1386"/>
    </row>
    <row r="11" spans="1:46" ht="12.75" customHeight="1" x14ac:dyDescent="0.2">
      <c r="A11" s="1385" t="s">
        <v>1747</v>
      </c>
      <c r="B11" s="1385"/>
      <c r="C11" s="1385"/>
      <c r="D11" s="1385"/>
      <c r="E11" s="1385"/>
      <c r="F11" s="1385"/>
      <c r="G11" s="1385"/>
      <c r="H11" s="1385"/>
      <c r="I11" s="1385"/>
      <c r="J11" s="1385"/>
      <c r="K11" s="1385"/>
      <c r="L11" s="1385"/>
      <c r="M11" s="1385"/>
      <c r="N11" s="1385"/>
      <c r="O11" s="1385"/>
      <c r="P11" s="1385"/>
      <c r="Q11" s="1385"/>
      <c r="R11" s="1385"/>
      <c r="S11" s="1385"/>
      <c r="T11" s="1385"/>
      <c r="U11" s="1385"/>
      <c r="V11" s="1385"/>
      <c r="W11" s="1385"/>
      <c r="X11" s="1385"/>
      <c r="Y11" s="1385"/>
      <c r="Z11" s="1385"/>
      <c r="AA11" s="1385"/>
      <c r="AB11" s="1385"/>
      <c r="AC11" s="1385"/>
      <c r="AD11" s="1385"/>
      <c r="AE11" s="1385"/>
      <c r="AF11" s="1386" t="s">
        <v>1748</v>
      </c>
      <c r="AG11" s="1386"/>
      <c r="AH11" s="1386"/>
      <c r="AI11" s="1386"/>
      <c r="AJ11" s="1386"/>
      <c r="AK11" s="1386" t="s">
        <v>1743</v>
      </c>
      <c r="AL11" s="1386"/>
      <c r="AM11" s="1386"/>
      <c r="AN11" s="1386"/>
      <c r="AO11" s="1386"/>
      <c r="AP11" s="1386" t="s">
        <v>1744</v>
      </c>
      <c r="AQ11" s="1386"/>
      <c r="AR11" s="1386"/>
      <c r="AS11" s="1386"/>
      <c r="AT11" s="1386"/>
    </row>
    <row r="12" spans="1:46" ht="12.75" customHeight="1" x14ac:dyDescent="0.2">
      <c r="A12" s="1385" t="s">
        <v>1749</v>
      </c>
      <c r="B12" s="1385"/>
      <c r="C12" s="1385"/>
      <c r="D12" s="1385"/>
      <c r="E12" s="1385"/>
      <c r="F12" s="1385"/>
      <c r="G12" s="1385"/>
      <c r="H12" s="1385"/>
      <c r="I12" s="1385"/>
      <c r="J12" s="1385"/>
      <c r="K12" s="1385"/>
      <c r="L12" s="1385"/>
      <c r="M12" s="1385"/>
      <c r="N12" s="1385"/>
      <c r="O12" s="1385"/>
      <c r="P12" s="1385"/>
      <c r="Q12" s="1385"/>
      <c r="R12" s="1385"/>
      <c r="S12" s="1385"/>
      <c r="T12" s="1385"/>
      <c r="U12" s="1385"/>
      <c r="V12" s="1385"/>
      <c r="W12" s="1385"/>
      <c r="X12" s="1385"/>
      <c r="Y12" s="1385"/>
      <c r="Z12" s="1385"/>
      <c r="AA12" s="1385"/>
      <c r="AB12" s="1385"/>
      <c r="AC12" s="1385"/>
      <c r="AD12" s="1385"/>
      <c r="AE12" s="1385"/>
      <c r="AF12" s="1386" t="s">
        <v>1750</v>
      </c>
      <c r="AG12" s="1386"/>
      <c r="AH12" s="1386"/>
      <c r="AI12" s="1386"/>
      <c r="AJ12" s="1386"/>
      <c r="AK12" s="1386" t="s">
        <v>1751</v>
      </c>
      <c r="AL12" s="1386"/>
      <c r="AM12" s="1386"/>
      <c r="AN12" s="1386"/>
      <c r="AO12" s="1386"/>
      <c r="AP12" s="1386" t="s">
        <v>1752</v>
      </c>
      <c r="AQ12" s="1386"/>
      <c r="AR12" s="1386"/>
      <c r="AS12" s="1386"/>
      <c r="AT12" s="1386"/>
    </row>
    <row r="13" spans="1:46" ht="12.75" customHeight="1" x14ac:dyDescent="0.2">
      <c r="A13" s="1385" t="s">
        <v>1753</v>
      </c>
      <c r="B13" s="1385"/>
      <c r="C13" s="1385"/>
      <c r="D13" s="1385"/>
      <c r="E13" s="1385"/>
      <c r="F13" s="1385"/>
      <c r="G13" s="1385"/>
      <c r="H13" s="1385"/>
      <c r="I13" s="1385"/>
      <c r="J13" s="1385"/>
      <c r="K13" s="1385"/>
      <c r="L13" s="1385"/>
      <c r="M13" s="1385"/>
      <c r="N13" s="1385"/>
      <c r="O13" s="1385"/>
      <c r="P13" s="1385"/>
      <c r="Q13" s="1385"/>
      <c r="R13" s="1385"/>
      <c r="S13" s="1385"/>
      <c r="T13" s="1385"/>
      <c r="U13" s="1385"/>
      <c r="V13" s="1385"/>
      <c r="W13" s="1385"/>
      <c r="X13" s="1385"/>
      <c r="Y13" s="1385"/>
      <c r="Z13" s="1385"/>
      <c r="AA13" s="1385"/>
      <c r="AB13" s="1385"/>
      <c r="AC13" s="1385"/>
      <c r="AD13" s="1385"/>
      <c r="AE13" s="1385"/>
      <c r="AF13" s="1386" t="s">
        <v>1203</v>
      </c>
      <c r="AG13" s="1386"/>
      <c r="AH13" s="1386"/>
      <c r="AI13" s="1386"/>
      <c r="AJ13" s="1386"/>
      <c r="AK13" s="1386" t="s">
        <v>1203</v>
      </c>
      <c r="AL13" s="1386"/>
      <c r="AM13" s="1386"/>
      <c r="AN13" s="1386"/>
      <c r="AO13" s="1386"/>
      <c r="AP13" s="1386" t="s">
        <v>1203</v>
      </c>
      <c r="AQ13" s="1386"/>
      <c r="AR13" s="1386"/>
      <c r="AS13" s="1386"/>
      <c r="AT13" s="1386"/>
    </row>
    <row r="14" spans="1:46" ht="12.75" customHeight="1" x14ac:dyDescent="0.2">
      <c r="A14" s="1385" t="s">
        <v>1754</v>
      </c>
      <c r="B14" s="1385"/>
      <c r="C14" s="1385"/>
      <c r="D14" s="1385"/>
      <c r="E14" s="1385"/>
      <c r="F14" s="1385"/>
      <c r="G14" s="1385"/>
      <c r="H14" s="1385"/>
      <c r="I14" s="1385"/>
      <c r="J14" s="1385"/>
      <c r="K14" s="1385"/>
      <c r="L14" s="1385"/>
      <c r="M14" s="1385"/>
      <c r="N14" s="1385"/>
      <c r="O14" s="1385"/>
      <c r="P14" s="1385"/>
      <c r="Q14" s="1385"/>
      <c r="R14" s="1385"/>
      <c r="S14" s="1385"/>
      <c r="T14" s="1385"/>
      <c r="U14" s="1385"/>
      <c r="V14" s="1385"/>
      <c r="W14" s="1385"/>
      <c r="X14" s="1385"/>
      <c r="Y14" s="1385"/>
      <c r="Z14" s="1385"/>
      <c r="AA14" s="1385"/>
      <c r="AB14" s="1385"/>
      <c r="AC14" s="1385"/>
      <c r="AD14" s="1385"/>
      <c r="AE14" s="1385"/>
      <c r="AF14" s="1386" t="s">
        <v>1203</v>
      </c>
      <c r="AG14" s="1386"/>
      <c r="AH14" s="1386"/>
      <c r="AI14" s="1386"/>
      <c r="AJ14" s="1386"/>
      <c r="AK14" s="1386" t="s">
        <v>1203</v>
      </c>
      <c r="AL14" s="1386"/>
      <c r="AM14" s="1386"/>
      <c r="AN14" s="1386"/>
      <c r="AO14" s="1386"/>
      <c r="AP14" s="1386" t="s">
        <v>1203</v>
      </c>
      <c r="AQ14" s="1386"/>
      <c r="AR14" s="1386"/>
      <c r="AS14" s="1386"/>
      <c r="AT14" s="1386"/>
    </row>
    <row r="15" spans="1:46" ht="12.75" customHeight="1" x14ac:dyDescent="0.2">
      <c r="A15" s="1385" t="s">
        <v>1755</v>
      </c>
      <c r="B15" s="1385"/>
      <c r="C15" s="1385"/>
      <c r="D15" s="1385"/>
      <c r="E15" s="1385"/>
      <c r="F15" s="1385"/>
      <c r="G15" s="1385"/>
      <c r="H15" s="1385"/>
      <c r="I15" s="1385"/>
      <c r="J15" s="1385"/>
      <c r="K15" s="1385"/>
      <c r="L15" s="1385"/>
      <c r="M15" s="1385"/>
      <c r="N15" s="1385"/>
      <c r="O15" s="1385"/>
      <c r="P15" s="1385"/>
      <c r="Q15" s="1385"/>
      <c r="R15" s="1385"/>
      <c r="S15" s="1385"/>
      <c r="T15" s="1385"/>
      <c r="U15" s="1385"/>
      <c r="V15" s="1385"/>
      <c r="W15" s="1385"/>
      <c r="X15" s="1385"/>
      <c r="Y15" s="1385"/>
      <c r="Z15" s="1385"/>
      <c r="AA15" s="1385"/>
      <c r="AB15" s="1385"/>
      <c r="AC15" s="1385"/>
      <c r="AD15" s="1385"/>
      <c r="AE15" s="1385"/>
      <c r="AF15" s="1386" t="s">
        <v>1203</v>
      </c>
      <c r="AG15" s="1386"/>
      <c r="AH15" s="1386"/>
      <c r="AI15" s="1386"/>
      <c r="AJ15" s="1386"/>
      <c r="AK15" s="1386" t="s">
        <v>1203</v>
      </c>
      <c r="AL15" s="1386"/>
      <c r="AM15" s="1386"/>
      <c r="AN15" s="1386"/>
      <c r="AO15" s="1386"/>
      <c r="AP15" s="1386" t="s">
        <v>1203</v>
      </c>
      <c r="AQ15" s="1386"/>
      <c r="AR15" s="1386"/>
      <c r="AS15" s="1386"/>
      <c r="AT15" s="1386"/>
    </row>
    <row r="16" spans="1:46" ht="12.75" customHeight="1" x14ac:dyDescent="0.2">
      <c r="A16" s="1385" t="s">
        <v>1756</v>
      </c>
      <c r="B16" s="1385"/>
      <c r="C16" s="1385"/>
      <c r="D16" s="1385"/>
      <c r="E16" s="1385"/>
      <c r="F16" s="1385"/>
      <c r="G16" s="1385"/>
      <c r="H16" s="1385"/>
      <c r="I16" s="1385"/>
      <c r="J16" s="1385"/>
      <c r="K16" s="1385"/>
      <c r="L16" s="1385"/>
      <c r="M16" s="1385"/>
      <c r="N16" s="1385"/>
      <c r="O16" s="1385"/>
      <c r="P16" s="1385"/>
      <c r="Q16" s="1385"/>
      <c r="R16" s="1385"/>
      <c r="S16" s="1385"/>
      <c r="T16" s="1385"/>
      <c r="U16" s="1385"/>
      <c r="V16" s="1385"/>
      <c r="W16" s="1385"/>
      <c r="X16" s="1385"/>
      <c r="Y16" s="1385"/>
      <c r="Z16" s="1385"/>
      <c r="AA16" s="1385"/>
      <c r="AB16" s="1385"/>
      <c r="AC16" s="1385"/>
      <c r="AD16" s="1385"/>
      <c r="AE16" s="1385"/>
      <c r="AF16" s="1386" t="s">
        <v>1203</v>
      </c>
      <c r="AG16" s="1386"/>
      <c r="AH16" s="1386"/>
      <c r="AI16" s="1386"/>
      <c r="AJ16" s="1386"/>
      <c r="AK16" s="1386" t="s">
        <v>1203</v>
      </c>
      <c r="AL16" s="1386"/>
      <c r="AM16" s="1386"/>
      <c r="AN16" s="1386"/>
      <c r="AO16" s="1386"/>
      <c r="AP16" s="1386" t="s">
        <v>1203</v>
      </c>
      <c r="AQ16" s="1386"/>
      <c r="AR16" s="1386"/>
      <c r="AS16" s="1386"/>
      <c r="AT16" s="1386"/>
    </row>
    <row r="17" spans="1:46" ht="12.75" customHeight="1" x14ac:dyDescent="0.2">
      <c r="A17" s="1385" t="s">
        <v>1757</v>
      </c>
      <c r="B17" s="1385"/>
      <c r="C17" s="1385"/>
      <c r="D17" s="1385"/>
      <c r="E17" s="1385"/>
      <c r="F17" s="1385"/>
      <c r="G17" s="1385"/>
      <c r="H17" s="1385"/>
      <c r="I17" s="1385"/>
      <c r="J17" s="1385"/>
      <c r="K17" s="1385"/>
      <c r="L17" s="1385"/>
      <c r="M17" s="1385"/>
      <c r="N17" s="1385"/>
      <c r="O17" s="1385"/>
      <c r="P17" s="1385"/>
      <c r="Q17" s="1385"/>
      <c r="R17" s="1385"/>
      <c r="S17" s="1385"/>
      <c r="T17" s="1385"/>
      <c r="U17" s="1385"/>
      <c r="V17" s="1385"/>
      <c r="W17" s="1385"/>
      <c r="X17" s="1385"/>
      <c r="Y17" s="1385"/>
      <c r="Z17" s="1385"/>
      <c r="AA17" s="1385"/>
      <c r="AB17" s="1385"/>
      <c r="AC17" s="1385"/>
      <c r="AD17" s="1385"/>
      <c r="AE17" s="1385"/>
      <c r="AF17" s="1386" t="s">
        <v>1203</v>
      </c>
      <c r="AG17" s="1386"/>
      <c r="AH17" s="1386"/>
      <c r="AI17" s="1386"/>
      <c r="AJ17" s="1386"/>
      <c r="AK17" s="1386" t="s">
        <v>1203</v>
      </c>
      <c r="AL17" s="1386"/>
      <c r="AM17" s="1386"/>
      <c r="AN17" s="1386"/>
      <c r="AO17" s="1386"/>
      <c r="AP17" s="1386" t="s">
        <v>1203</v>
      </c>
      <c r="AQ17" s="1386"/>
      <c r="AR17" s="1386"/>
      <c r="AS17" s="1386"/>
      <c r="AT17" s="1386"/>
    </row>
    <row r="18" spans="1:46" ht="12.75" customHeight="1" x14ac:dyDescent="0.2">
      <c r="A18" s="1385" t="s">
        <v>1758</v>
      </c>
      <c r="B18" s="1385"/>
      <c r="C18" s="1385"/>
      <c r="D18" s="1385"/>
      <c r="E18" s="1385"/>
      <c r="F18" s="1385"/>
      <c r="G18" s="1385"/>
      <c r="H18" s="1385"/>
      <c r="I18" s="1385"/>
      <c r="J18" s="1385"/>
      <c r="K18" s="1385"/>
      <c r="L18" s="1385"/>
      <c r="M18" s="1385"/>
      <c r="N18" s="1385"/>
      <c r="O18" s="1385"/>
      <c r="P18" s="1385"/>
      <c r="Q18" s="1385"/>
      <c r="R18" s="1385"/>
      <c r="S18" s="1385"/>
      <c r="T18" s="1385"/>
      <c r="U18" s="1385"/>
      <c r="V18" s="1385"/>
      <c r="W18" s="1385"/>
      <c r="X18" s="1385"/>
      <c r="Y18" s="1385"/>
      <c r="Z18" s="1385"/>
      <c r="AA18" s="1385"/>
      <c r="AB18" s="1385"/>
      <c r="AC18" s="1385"/>
      <c r="AD18" s="1385"/>
      <c r="AE18" s="1385"/>
      <c r="AF18" s="1386" t="s">
        <v>1203</v>
      </c>
      <c r="AG18" s="1386"/>
      <c r="AH18" s="1386"/>
      <c r="AI18" s="1386"/>
      <c r="AJ18" s="1386"/>
      <c r="AK18" s="1386" t="s">
        <v>1203</v>
      </c>
      <c r="AL18" s="1386"/>
      <c r="AM18" s="1386"/>
      <c r="AN18" s="1386"/>
      <c r="AO18" s="1386"/>
      <c r="AP18" s="1386" t="s">
        <v>1203</v>
      </c>
      <c r="AQ18" s="1386"/>
      <c r="AR18" s="1386"/>
      <c r="AS18" s="1386"/>
      <c r="AT18" s="1386"/>
    </row>
    <row r="19" spans="1:46" ht="12.75" customHeight="1" x14ac:dyDescent="0.2">
      <c r="A19" s="1385" t="s">
        <v>1759</v>
      </c>
      <c r="B19" s="1385"/>
      <c r="C19" s="1385"/>
      <c r="D19" s="1385"/>
      <c r="E19" s="1385"/>
      <c r="F19" s="1385"/>
      <c r="G19" s="1385"/>
      <c r="H19" s="1385"/>
      <c r="I19" s="1385"/>
      <c r="J19" s="1385"/>
      <c r="K19" s="1385"/>
      <c r="L19" s="1385"/>
      <c r="M19" s="1385"/>
      <c r="N19" s="1385"/>
      <c r="O19" s="1385"/>
      <c r="P19" s="1385"/>
      <c r="Q19" s="1385"/>
      <c r="R19" s="1385"/>
      <c r="S19" s="1385"/>
      <c r="T19" s="1385"/>
      <c r="U19" s="1385"/>
      <c r="V19" s="1385"/>
      <c r="W19" s="1385"/>
      <c r="X19" s="1385"/>
      <c r="Y19" s="1385"/>
      <c r="Z19" s="1385"/>
      <c r="AA19" s="1385"/>
      <c r="AB19" s="1385"/>
      <c r="AC19" s="1385"/>
      <c r="AD19" s="1385"/>
      <c r="AE19" s="1385"/>
      <c r="AF19" s="1386" t="s">
        <v>1203</v>
      </c>
      <c r="AG19" s="1386"/>
      <c r="AH19" s="1386"/>
      <c r="AI19" s="1386"/>
      <c r="AJ19" s="1386"/>
      <c r="AK19" s="1386" t="s">
        <v>1203</v>
      </c>
      <c r="AL19" s="1386"/>
      <c r="AM19" s="1386"/>
      <c r="AN19" s="1386"/>
      <c r="AO19" s="1386"/>
      <c r="AP19" s="1386" t="s">
        <v>1203</v>
      </c>
      <c r="AQ19" s="1386"/>
      <c r="AR19" s="1386"/>
      <c r="AS19" s="1386"/>
      <c r="AT19" s="1386"/>
    </row>
    <row r="20" spans="1:46" ht="12.75" customHeight="1" x14ac:dyDescent="0.2">
      <c r="A20" s="1389" t="s">
        <v>1760</v>
      </c>
      <c r="B20" s="1389"/>
      <c r="C20" s="1389"/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  <c r="O20" s="1389"/>
      <c r="P20" s="1389"/>
      <c r="Q20" s="1389"/>
      <c r="R20" s="1389"/>
      <c r="S20" s="1389"/>
      <c r="T20" s="1389"/>
      <c r="U20" s="1389"/>
      <c r="V20" s="1389"/>
      <c r="W20" s="1389"/>
      <c r="X20" s="1389"/>
      <c r="Y20" s="1389"/>
      <c r="Z20" s="1389"/>
      <c r="AA20" s="1389"/>
      <c r="AB20" s="1389"/>
      <c r="AC20" s="1389"/>
      <c r="AD20" s="1389"/>
      <c r="AE20" s="1389"/>
      <c r="AF20" s="1387" t="s">
        <v>1750</v>
      </c>
      <c r="AG20" s="1387"/>
      <c r="AH20" s="1387"/>
      <c r="AI20" s="1387"/>
      <c r="AJ20" s="1387"/>
      <c r="AK20" s="1387" t="s">
        <v>1751</v>
      </c>
      <c r="AL20" s="1387"/>
      <c r="AM20" s="1387"/>
      <c r="AN20" s="1387"/>
      <c r="AO20" s="1387"/>
      <c r="AP20" s="1387" t="s">
        <v>1752</v>
      </c>
      <c r="AQ20" s="1387"/>
      <c r="AR20" s="1387"/>
      <c r="AS20" s="1387"/>
      <c r="AT20" s="1387"/>
    </row>
    <row r="21" spans="1:46" ht="12.75" customHeight="1" x14ac:dyDescent="0.2">
      <c r="A21" s="1385" t="s">
        <v>1761</v>
      </c>
      <c r="B21" s="1385"/>
      <c r="C21" s="1385"/>
      <c r="D21" s="1385"/>
      <c r="E21" s="1385"/>
      <c r="F21" s="1385"/>
      <c r="G21" s="1385"/>
      <c r="H21" s="1385"/>
      <c r="I21" s="1385"/>
      <c r="J21" s="1385"/>
      <c r="K21" s="1385"/>
      <c r="L21" s="1385"/>
      <c r="M21" s="1385"/>
      <c r="N21" s="1385"/>
      <c r="O21" s="1385"/>
      <c r="P21" s="1385"/>
      <c r="Q21" s="1385"/>
      <c r="R21" s="1385"/>
      <c r="S21" s="1385"/>
      <c r="T21" s="1385"/>
      <c r="U21" s="1385"/>
      <c r="V21" s="1385"/>
      <c r="W21" s="1385"/>
      <c r="X21" s="1385"/>
      <c r="Y21" s="1385"/>
      <c r="Z21" s="1385"/>
      <c r="AA21" s="1385"/>
      <c r="AB21" s="1385"/>
      <c r="AC21" s="1385"/>
      <c r="AD21" s="1385"/>
      <c r="AE21" s="1385"/>
      <c r="AF21" s="1386" t="s">
        <v>1203</v>
      </c>
      <c r="AG21" s="1386"/>
      <c r="AH21" s="1386"/>
      <c r="AI21" s="1386"/>
      <c r="AJ21" s="1386"/>
      <c r="AK21" s="1386" t="s">
        <v>1203</v>
      </c>
      <c r="AL21" s="1386"/>
      <c r="AM21" s="1386"/>
      <c r="AN21" s="1386"/>
      <c r="AO21" s="1386"/>
      <c r="AP21" s="1386" t="s">
        <v>1203</v>
      </c>
      <c r="AQ21" s="1386"/>
      <c r="AR21" s="1386"/>
      <c r="AS21" s="1386"/>
      <c r="AT21" s="1386"/>
    </row>
    <row r="22" spans="1:46" ht="12.75" customHeight="1" x14ac:dyDescent="0.2">
      <c r="A22" s="1385" t="s">
        <v>1762</v>
      </c>
      <c r="B22" s="1385"/>
      <c r="C22" s="1385"/>
      <c r="D22" s="1385"/>
      <c r="E22" s="1385"/>
      <c r="F22" s="1385"/>
      <c r="G22" s="1385"/>
      <c r="H22" s="1385"/>
      <c r="I22" s="1385"/>
      <c r="J22" s="1385"/>
      <c r="K22" s="1385"/>
      <c r="L22" s="1385"/>
      <c r="M22" s="1385"/>
      <c r="N22" s="1385"/>
      <c r="O22" s="1385"/>
      <c r="P22" s="1385"/>
      <c r="Q22" s="1385"/>
      <c r="R22" s="1385"/>
      <c r="S22" s="1385"/>
      <c r="T22" s="1385"/>
      <c r="U22" s="1385"/>
      <c r="V22" s="1385"/>
      <c r="W22" s="1385"/>
      <c r="X22" s="1385"/>
      <c r="Y22" s="1385"/>
      <c r="Z22" s="1385"/>
      <c r="AA22" s="1385"/>
      <c r="AB22" s="1385"/>
      <c r="AC22" s="1385"/>
      <c r="AD22" s="1385"/>
      <c r="AE22" s="1385"/>
      <c r="AF22" s="1386" t="s">
        <v>1750</v>
      </c>
      <c r="AG22" s="1386"/>
      <c r="AH22" s="1386"/>
      <c r="AI22" s="1386"/>
      <c r="AJ22" s="1386"/>
      <c r="AK22" s="1386" t="s">
        <v>1751</v>
      </c>
      <c r="AL22" s="1386"/>
      <c r="AM22" s="1386"/>
      <c r="AN22" s="1386"/>
      <c r="AO22" s="1386"/>
      <c r="AP22" s="1386" t="s">
        <v>1752</v>
      </c>
      <c r="AQ22" s="1386"/>
      <c r="AR22" s="1386"/>
      <c r="AS22" s="1386"/>
      <c r="AT22" s="1386"/>
    </row>
    <row r="23" spans="1:46" ht="12.75" customHeight="1" x14ac:dyDescent="0.2">
      <c r="A23" s="1385" t="s">
        <v>1763</v>
      </c>
      <c r="B23" s="1385"/>
      <c r="C23" s="1385"/>
      <c r="D23" s="1385"/>
      <c r="E23" s="1385"/>
      <c r="F23" s="1385"/>
      <c r="G23" s="1385"/>
      <c r="H23" s="1385"/>
      <c r="I23" s="1385"/>
      <c r="J23" s="1385"/>
      <c r="K23" s="1385"/>
      <c r="L23" s="1385"/>
      <c r="M23" s="1385"/>
      <c r="N23" s="1385"/>
      <c r="O23" s="1385"/>
      <c r="P23" s="1385"/>
      <c r="Q23" s="1385"/>
      <c r="R23" s="1385"/>
      <c r="S23" s="1385"/>
      <c r="T23" s="1385"/>
      <c r="U23" s="1385"/>
      <c r="V23" s="1385"/>
      <c r="W23" s="1385"/>
      <c r="X23" s="1385"/>
      <c r="Y23" s="1385"/>
      <c r="Z23" s="1385"/>
      <c r="AA23" s="1385"/>
      <c r="AB23" s="1385"/>
      <c r="AC23" s="1385"/>
      <c r="AD23" s="1385"/>
      <c r="AE23" s="1385"/>
      <c r="AF23" s="1386" t="s">
        <v>1203</v>
      </c>
      <c r="AG23" s="1386"/>
      <c r="AH23" s="1386"/>
      <c r="AI23" s="1386"/>
      <c r="AJ23" s="1386"/>
      <c r="AK23" s="1386" t="s">
        <v>1203</v>
      </c>
      <c r="AL23" s="1386"/>
      <c r="AM23" s="1386"/>
      <c r="AN23" s="1386"/>
      <c r="AO23" s="1386"/>
      <c r="AP23" s="1386" t="s">
        <v>1203</v>
      </c>
      <c r="AQ23" s="1386"/>
      <c r="AR23" s="1386"/>
      <c r="AS23" s="1386"/>
      <c r="AT23" s="1386"/>
    </row>
    <row r="24" spans="1:46" ht="12.75" customHeight="1" x14ac:dyDescent="0.2">
      <c r="A24" s="1385" t="s">
        <v>1764</v>
      </c>
      <c r="B24" s="1385"/>
      <c r="C24" s="1385"/>
      <c r="D24" s="1385"/>
      <c r="E24" s="1385"/>
      <c r="F24" s="1385"/>
      <c r="G24" s="1385"/>
      <c r="H24" s="1385"/>
      <c r="I24" s="1385"/>
      <c r="J24" s="1385"/>
      <c r="K24" s="1385"/>
      <c r="L24" s="1385"/>
      <c r="M24" s="1385"/>
      <c r="N24" s="1385"/>
      <c r="O24" s="1385"/>
      <c r="P24" s="1385"/>
      <c r="Q24" s="1385"/>
      <c r="R24" s="1385"/>
      <c r="S24" s="1385"/>
      <c r="T24" s="1385"/>
      <c r="U24" s="1385"/>
      <c r="V24" s="1385"/>
      <c r="W24" s="1385"/>
      <c r="X24" s="1385"/>
      <c r="Y24" s="1385"/>
      <c r="Z24" s="1385"/>
      <c r="AA24" s="1385"/>
      <c r="AB24" s="1385"/>
      <c r="AC24" s="1385"/>
      <c r="AD24" s="1385"/>
      <c r="AE24" s="1385"/>
      <c r="AF24" s="1386" t="s">
        <v>1203</v>
      </c>
      <c r="AG24" s="1386"/>
      <c r="AH24" s="1386"/>
      <c r="AI24" s="1386"/>
      <c r="AJ24" s="1386"/>
      <c r="AK24" s="1386" t="s">
        <v>1203</v>
      </c>
      <c r="AL24" s="1386"/>
      <c r="AM24" s="1386"/>
      <c r="AN24" s="1386"/>
      <c r="AO24" s="1386"/>
      <c r="AP24" s="1386" t="s">
        <v>1203</v>
      </c>
      <c r="AQ24" s="1386"/>
      <c r="AR24" s="1386"/>
      <c r="AS24" s="1386"/>
      <c r="AT24" s="1386"/>
    </row>
    <row r="25" spans="1:46" x14ac:dyDescent="0.2">
      <c r="A25" s="1313"/>
      <c r="B25" s="1313"/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313"/>
      <c r="X25" s="1313"/>
      <c r="Y25" s="1313"/>
      <c r="Z25" s="1313"/>
      <c r="AA25" s="1313"/>
      <c r="AB25" s="1313"/>
      <c r="AC25" s="1313"/>
      <c r="AD25" s="1313"/>
      <c r="AE25" s="1313"/>
    </row>
  </sheetData>
  <sheetProtection selectLockedCells="1" selectUnlockedCells="1"/>
  <mergeCells count="83">
    <mergeCell ref="A24:AE24"/>
    <mergeCell ref="AF24:AJ24"/>
    <mergeCell ref="AK24:AO24"/>
    <mergeCell ref="AP24:AT24"/>
    <mergeCell ref="A1:AT1"/>
    <mergeCell ref="A22:AE22"/>
    <mergeCell ref="AF22:AJ22"/>
    <mergeCell ref="AK22:AO22"/>
    <mergeCell ref="AP22:AT22"/>
    <mergeCell ref="A23:AE23"/>
    <mergeCell ref="AF23:AJ23"/>
    <mergeCell ref="AK23:AO23"/>
    <mergeCell ref="AP23:AT23"/>
    <mergeCell ref="A20:AE20"/>
    <mergeCell ref="AF20:AJ20"/>
    <mergeCell ref="AK20:AO20"/>
    <mergeCell ref="AP20:AT20"/>
    <mergeCell ref="A21:AE21"/>
    <mergeCell ref="AF21:AJ21"/>
    <mergeCell ref="AK21:AO21"/>
    <mergeCell ref="AP21:AT21"/>
    <mergeCell ref="A18:AE18"/>
    <mergeCell ref="AF18:AJ18"/>
    <mergeCell ref="AK18:AO18"/>
    <mergeCell ref="AP18:AT18"/>
    <mergeCell ref="A19:AE19"/>
    <mergeCell ref="AF19:AJ19"/>
    <mergeCell ref="AK19:AO19"/>
    <mergeCell ref="AP19:AT19"/>
    <mergeCell ref="A16:AE16"/>
    <mergeCell ref="AF16:AJ16"/>
    <mergeCell ref="AK16:AO16"/>
    <mergeCell ref="AP16:AT16"/>
    <mergeCell ref="A17:AE17"/>
    <mergeCell ref="AF17:AJ17"/>
    <mergeCell ref="AK17:AO17"/>
    <mergeCell ref="AP17:AT17"/>
    <mergeCell ref="A14:AE14"/>
    <mergeCell ref="AF14:AJ14"/>
    <mergeCell ref="AK14:AO14"/>
    <mergeCell ref="AP14:AT14"/>
    <mergeCell ref="A15:AE15"/>
    <mergeCell ref="AF15:AJ15"/>
    <mergeCell ref="AK15:AO15"/>
    <mergeCell ref="AP15:AT15"/>
    <mergeCell ref="A12:AE12"/>
    <mergeCell ref="AF12:AJ12"/>
    <mergeCell ref="AK12:AO12"/>
    <mergeCell ref="AP12:AT12"/>
    <mergeCell ref="A13:AE13"/>
    <mergeCell ref="AF13:AJ13"/>
    <mergeCell ref="AK13:AO13"/>
    <mergeCell ref="AP13:AT13"/>
    <mergeCell ref="A10:AE10"/>
    <mergeCell ref="AF10:AJ10"/>
    <mergeCell ref="AK10:AO10"/>
    <mergeCell ref="AP10:AT10"/>
    <mergeCell ref="A11:AE11"/>
    <mergeCell ref="AF11:AJ11"/>
    <mergeCell ref="AK11:AO11"/>
    <mergeCell ref="AP11:AT11"/>
    <mergeCell ref="A8:AE8"/>
    <mergeCell ref="AF8:AJ8"/>
    <mergeCell ref="AK8:AO8"/>
    <mergeCell ref="AP8:AT8"/>
    <mergeCell ref="A9:AE9"/>
    <mergeCell ref="AF9:AJ9"/>
    <mergeCell ref="AK9:AO9"/>
    <mergeCell ref="AP9:AT9"/>
    <mergeCell ref="A6:AE6"/>
    <mergeCell ref="AF6:AJ6"/>
    <mergeCell ref="AK6:AO6"/>
    <mergeCell ref="AP6:AT6"/>
    <mergeCell ref="A7:AE7"/>
    <mergeCell ref="AF7:AJ7"/>
    <mergeCell ref="AK7:AO7"/>
    <mergeCell ref="AP7:AT7"/>
    <mergeCell ref="A2:AT2"/>
    <mergeCell ref="A3:AT3"/>
    <mergeCell ref="A4:AE5"/>
    <mergeCell ref="AF4:AJ5"/>
    <mergeCell ref="AK4:AN5"/>
    <mergeCell ref="AP4:AT5"/>
  </mergeCells>
  <conditionalFormatting sqref="A6:A24">
    <cfRule type="cellIs" dxfId="5" priority="4" stopIfTrue="1" operator="equal">
      <formula>#REF!</formula>
    </cfRule>
  </conditionalFormatting>
  <conditionalFormatting sqref="AF6:AF24">
    <cfRule type="cellIs" dxfId="4" priority="3" stopIfTrue="1" operator="equal">
      <formula>#REF!</formula>
    </cfRule>
  </conditionalFormatting>
  <conditionalFormatting sqref="AK6:AK24">
    <cfRule type="cellIs" dxfId="3" priority="2" stopIfTrue="1" operator="equal">
      <formula>#REF!</formula>
    </cfRule>
  </conditionalFormatting>
  <conditionalFormatting sqref="AP6:AP24">
    <cfRule type="cellIs" dxfId="2" priority="1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391" t="s">
        <v>875</v>
      </c>
      <c r="B1" s="1391"/>
      <c r="C1" s="1391"/>
      <c r="D1" s="1391"/>
      <c r="E1" s="1391"/>
      <c r="F1" s="1391"/>
      <c r="G1" s="1391"/>
    </row>
    <row r="3" spans="1:7" s="178" customFormat="1" ht="27" customHeight="1" x14ac:dyDescent="0.25">
      <c r="A3" s="176" t="s">
        <v>217</v>
      </c>
      <c r="B3" s="177"/>
      <c r="C3" s="1390" t="s">
        <v>218</v>
      </c>
      <c r="D3" s="1390"/>
      <c r="E3" s="1390"/>
      <c r="F3" s="1390"/>
      <c r="G3" s="1390"/>
    </row>
    <row r="4" spans="1:7" s="178" customFormat="1" ht="15.75" x14ac:dyDescent="0.25">
      <c r="A4" s="177"/>
      <c r="B4" s="177"/>
      <c r="C4" s="177"/>
      <c r="D4" s="177"/>
      <c r="E4" s="177"/>
      <c r="F4" s="177"/>
      <c r="G4" s="177"/>
    </row>
    <row r="5" spans="1:7" s="178" customFormat="1" ht="24.75" customHeight="1" x14ac:dyDescent="0.25">
      <c r="A5" s="176" t="s">
        <v>219</v>
      </c>
      <c r="B5" s="177"/>
      <c r="C5" s="1390" t="s">
        <v>218</v>
      </c>
      <c r="D5" s="1390"/>
      <c r="E5" s="1390"/>
      <c r="F5" s="1390"/>
      <c r="G5" s="177"/>
    </row>
    <row r="6" spans="1:7" s="179" customFormat="1" x14ac:dyDescent="0.2">
      <c r="A6" s="219"/>
      <c r="B6" s="219"/>
      <c r="C6" s="219"/>
      <c r="D6" s="219"/>
      <c r="E6" s="219"/>
      <c r="F6" s="219"/>
      <c r="G6" s="219"/>
    </row>
    <row r="7" spans="1:7" s="180" customFormat="1" ht="15" customHeight="1" x14ac:dyDescent="0.25">
      <c r="A7" s="286" t="s">
        <v>220</v>
      </c>
      <c r="B7" s="285"/>
      <c r="C7" s="285"/>
      <c r="D7" s="271"/>
      <c r="E7" s="271"/>
      <c r="F7" s="271"/>
      <c r="G7" s="271"/>
    </row>
    <row r="8" spans="1:7" s="180" customFormat="1" ht="15" customHeight="1" thickBot="1" x14ac:dyDescent="0.3">
      <c r="A8" s="286" t="s">
        <v>221</v>
      </c>
      <c r="B8" s="271"/>
      <c r="C8" s="271"/>
      <c r="D8" s="271"/>
      <c r="E8" s="271"/>
      <c r="F8" s="271"/>
      <c r="G8" s="271"/>
    </row>
    <row r="9" spans="1:7" s="88" customFormat="1" ht="42" customHeight="1" thickBot="1" x14ac:dyDescent="0.25">
      <c r="A9" s="203" t="s">
        <v>893</v>
      </c>
      <c r="B9" s="204" t="s">
        <v>222</v>
      </c>
      <c r="C9" s="204" t="s">
        <v>223</v>
      </c>
      <c r="D9" s="204" t="s">
        <v>224</v>
      </c>
      <c r="E9" s="204" t="s">
        <v>225</v>
      </c>
      <c r="F9" s="204" t="s">
        <v>226</v>
      </c>
      <c r="G9" s="205" t="s">
        <v>930</v>
      </c>
    </row>
    <row r="10" spans="1:7" ht="24" customHeight="1" x14ac:dyDescent="0.2">
      <c r="A10" s="272" t="s">
        <v>895</v>
      </c>
      <c r="B10" s="212" t="s">
        <v>227</v>
      </c>
      <c r="C10" s="181"/>
      <c r="D10" s="181"/>
      <c r="E10" s="181"/>
      <c r="F10" s="181"/>
      <c r="G10" s="273">
        <f>SUM(C10:F10)</f>
        <v>0</v>
      </c>
    </row>
    <row r="11" spans="1:7" ht="24" customHeight="1" x14ac:dyDescent="0.2">
      <c r="A11" s="274" t="s">
        <v>896</v>
      </c>
      <c r="B11" s="213" t="s">
        <v>228</v>
      </c>
      <c r="C11" s="182"/>
      <c r="D11" s="182"/>
      <c r="E11" s="182"/>
      <c r="F11" s="182"/>
      <c r="G11" s="275">
        <f t="shared" ref="G11:G16" si="0">SUM(C11:F11)</f>
        <v>0</v>
      </c>
    </row>
    <row r="12" spans="1:7" ht="24" customHeight="1" x14ac:dyDescent="0.2">
      <c r="A12" s="274" t="s">
        <v>897</v>
      </c>
      <c r="B12" s="213" t="s">
        <v>229</v>
      </c>
      <c r="C12" s="182"/>
      <c r="D12" s="182"/>
      <c r="E12" s="182"/>
      <c r="F12" s="182"/>
      <c r="G12" s="275">
        <f t="shared" si="0"/>
        <v>0</v>
      </c>
    </row>
    <row r="13" spans="1:7" ht="24" customHeight="1" x14ac:dyDescent="0.2">
      <c r="A13" s="274" t="s">
        <v>898</v>
      </c>
      <c r="B13" s="213" t="s">
        <v>230</v>
      </c>
      <c r="C13" s="182"/>
      <c r="D13" s="182"/>
      <c r="E13" s="182"/>
      <c r="F13" s="182"/>
      <c r="G13" s="275">
        <f t="shared" si="0"/>
        <v>0</v>
      </c>
    </row>
    <row r="14" spans="1:7" ht="24" customHeight="1" x14ac:dyDescent="0.2">
      <c r="A14" s="274" t="s">
        <v>899</v>
      </c>
      <c r="B14" s="213" t="s">
        <v>231</v>
      </c>
      <c r="C14" s="182"/>
      <c r="D14" s="182"/>
      <c r="E14" s="182"/>
      <c r="F14" s="182"/>
      <c r="G14" s="275">
        <f t="shared" si="0"/>
        <v>0</v>
      </c>
    </row>
    <row r="15" spans="1:7" ht="24" customHeight="1" thickBot="1" x14ac:dyDescent="0.25">
      <c r="A15" s="276" t="s">
        <v>900</v>
      </c>
      <c r="B15" s="277" t="s">
        <v>232</v>
      </c>
      <c r="C15" s="183"/>
      <c r="D15" s="183"/>
      <c r="E15" s="183"/>
      <c r="F15" s="183"/>
      <c r="G15" s="278">
        <f t="shared" si="0"/>
        <v>0</v>
      </c>
    </row>
    <row r="16" spans="1:7" s="184" customFormat="1" ht="24" customHeight="1" thickBot="1" x14ac:dyDescent="0.25">
      <c r="A16" s="279" t="s">
        <v>901</v>
      </c>
      <c r="B16" s="280" t="s">
        <v>930</v>
      </c>
      <c r="C16" s="281">
        <f>SUM(C10:C15)</f>
        <v>0</v>
      </c>
      <c r="D16" s="281">
        <f>SUM(D10:D15)</f>
        <v>0</v>
      </c>
      <c r="E16" s="281">
        <f>SUM(E10:E15)</f>
        <v>0</v>
      </c>
      <c r="F16" s="281">
        <f>SUM(F10:F15)</f>
        <v>0</v>
      </c>
      <c r="G16" s="282">
        <f t="shared" si="0"/>
        <v>0</v>
      </c>
    </row>
    <row r="17" spans="1:7" s="179" customFormat="1" x14ac:dyDescent="0.2">
      <c r="A17" s="219"/>
      <c r="B17" s="219"/>
      <c r="C17" s="219"/>
      <c r="D17" s="219"/>
      <c r="E17" s="219"/>
      <c r="F17" s="219"/>
      <c r="G17" s="219"/>
    </row>
    <row r="18" spans="1:7" s="179" customFormat="1" x14ac:dyDescent="0.2">
      <c r="A18" s="219"/>
      <c r="B18" s="219"/>
      <c r="C18" s="219"/>
      <c r="D18" s="219"/>
      <c r="E18" s="219"/>
      <c r="F18" s="219"/>
      <c r="G18" s="219"/>
    </row>
    <row r="19" spans="1:7" s="179" customFormat="1" x14ac:dyDescent="0.2">
      <c r="A19" s="219"/>
      <c r="B19" s="219"/>
      <c r="C19" s="219"/>
      <c r="D19" s="219"/>
      <c r="E19" s="219"/>
      <c r="F19" s="219"/>
      <c r="G19" s="219"/>
    </row>
    <row r="20" spans="1:7" s="179" customFormat="1" ht="15.75" x14ac:dyDescent="0.25">
      <c r="A20" s="178" t="s">
        <v>404</v>
      </c>
      <c r="B20" s="219"/>
      <c r="C20" s="219"/>
      <c r="D20" s="219"/>
      <c r="E20" s="219"/>
      <c r="F20" s="219"/>
      <c r="G20" s="219"/>
    </row>
    <row r="21" spans="1:7" s="179" customFormat="1" x14ac:dyDescent="0.2">
      <c r="A21" s="219"/>
      <c r="B21" s="219"/>
      <c r="C21" s="219"/>
      <c r="D21" s="219"/>
      <c r="E21" s="219"/>
      <c r="F21" s="219"/>
      <c r="G21" s="219"/>
    </row>
    <row r="22" spans="1:7" x14ac:dyDescent="0.2">
      <c r="A22" s="219"/>
      <c r="B22" s="219"/>
      <c r="C22" s="219"/>
      <c r="D22" s="219"/>
      <c r="E22" s="219"/>
      <c r="F22" s="219"/>
      <c r="G22" s="219"/>
    </row>
    <row r="23" spans="1:7" x14ac:dyDescent="0.2">
      <c r="A23" s="219"/>
      <c r="B23" s="219"/>
      <c r="C23" s="179"/>
      <c r="D23" s="179"/>
      <c r="E23" s="179"/>
      <c r="F23" s="179"/>
      <c r="G23" s="219"/>
    </row>
    <row r="24" spans="1:7" ht="13.5" x14ac:dyDescent="0.25">
      <c r="A24" s="219"/>
      <c r="B24" s="219"/>
      <c r="C24" s="283"/>
      <c r="D24" s="284" t="s">
        <v>233</v>
      </c>
      <c r="E24" s="284"/>
      <c r="F24" s="283"/>
      <c r="G24" s="219"/>
    </row>
    <row r="25" spans="1:7" ht="13.5" x14ac:dyDescent="0.25">
      <c r="C25" s="185"/>
      <c r="D25" s="186"/>
      <c r="E25" s="186"/>
      <c r="F25" s="185"/>
    </row>
    <row r="26" spans="1:7" ht="13.5" x14ac:dyDescent="0.25">
      <c r="C26" s="185"/>
      <c r="D26" s="186"/>
      <c r="E26" s="186"/>
      <c r="F26" s="185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348" t="s">
        <v>878</v>
      </c>
      <c r="B1" s="1348"/>
      <c r="C1" s="1348"/>
      <c r="D1" s="1348"/>
      <c r="E1" s="1348"/>
      <c r="F1" s="1348"/>
      <c r="G1" s="1348"/>
      <c r="H1" s="1348"/>
      <c r="I1" s="1348"/>
    </row>
    <row r="2" spans="1:10" ht="20.25" customHeight="1" thickBot="1" x14ac:dyDescent="0.3">
      <c r="I2" s="59" t="s">
        <v>11</v>
      </c>
    </row>
    <row r="3" spans="1:10" s="60" customFormat="1" ht="26.25" customHeight="1" x14ac:dyDescent="0.2">
      <c r="A3" s="1399" t="s">
        <v>17</v>
      </c>
      <c r="B3" s="1394" t="s">
        <v>34</v>
      </c>
      <c r="C3" s="1399" t="s">
        <v>35</v>
      </c>
      <c r="D3" s="1399" t="s">
        <v>876</v>
      </c>
      <c r="E3" s="1396" t="s">
        <v>16</v>
      </c>
      <c r="F3" s="1397"/>
      <c r="G3" s="1397"/>
      <c r="H3" s="1398"/>
      <c r="I3" s="1394" t="s">
        <v>928</v>
      </c>
    </row>
    <row r="4" spans="1:10" s="61" customFormat="1" ht="32.25" customHeight="1" thickBot="1" x14ac:dyDescent="0.25">
      <c r="A4" s="1400"/>
      <c r="B4" s="1395"/>
      <c r="C4" s="1395"/>
      <c r="D4" s="1400"/>
      <c r="E4" s="287" t="s">
        <v>124</v>
      </c>
      <c r="F4" s="287" t="s">
        <v>199</v>
      </c>
      <c r="G4" s="287" t="s">
        <v>370</v>
      </c>
      <c r="H4" s="288" t="s">
        <v>877</v>
      </c>
      <c r="I4" s="1395"/>
    </row>
    <row r="5" spans="1:10" s="62" customFormat="1" ht="12.95" customHeight="1" thickBot="1" x14ac:dyDescent="0.25">
      <c r="A5" s="289">
        <v>1</v>
      </c>
      <c r="B5" s="290">
        <v>2</v>
      </c>
      <c r="C5" s="291">
        <v>3</v>
      </c>
      <c r="D5" s="290">
        <v>4</v>
      </c>
      <c r="E5" s="289">
        <v>5</v>
      </c>
      <c r="F5" s="291">
        <v>6</v>
      </c>
      <c r="G5" s="291">
        <v>7</v>
      </c>
      <c r="H5" s="292">
        <v>8</v>
      </c>
      <c r="I5" s="293" t="s">
        <v>36</v>
      </c>
    </row>
    <row r="6" spans="1:10" ht="24.75" customHeight="1" thickBot="1" x14ac:dyDescent="0.25">
      <c r="A6" s="294" t="s">
        <v>895</v>
      </c>
      <c r="B6" s="295" t="s">
        <v>879</v>
      </c>
      <c r="C6" s="303"/>
      <c r="D6" s="76"/>
      <c r="E6" s="77"/>
      <c r="F6" s="78"/>
      <c r="G6" s="78"/>
      <c r="H6" s="79"/>
      <c r="I6" s="63">
        <f t="shared" ref="I6:I17" si="0">SUM(D6:H6)</f>
        <v>0</v>
      </c>
    </row>
    <row r="7" spans="1:10" ht="20.100000000000001" customHeight="1" x14ac:dyDescent="0.2">
      <c r="A7" s="296" t="s">
        <v>896</v>
      </c>
      <c r="B7" s="67" t="s">
        <v>18</v>
      </c>
      <c r="C7" s="68"/>
      <c r="D7" s="69"/>
      <c r="E7" s="70"/>
      <c r="F7" s="33"/>
      <c r="G7" s="33"/>
      <c r="H7" s="30"/>
      <c r="I7" s="297">
        <f t="shared" si="0"/>
        <v>0</v>
      </c>
    </row>
    <row r="8" spans="1:10" ht="20.100000000000001" customHeight="1" thickBot="1" x14ac:dyDescent="0.25">
      <c r="A8" s="296" t="s">
        <v>897</v>
      </c>
      <c r="B8" s="67" t="s">
        <v>18</v>
      </c>
      <c r="C8" s="68"/>
      <c r="D8" s="69"/>
      <c r="E8" s="70"/>
      <c r="F8" s="33"/>
      <c r="G8" s="33"/>
      <c r="H8" s="30"/>
      <c r="I8" s="297">
        <f t="shared" si="0"/>
        <v>0</v>
      </c>
    </row>
    <row r="9" spans="1:10" ht="26.1" customHeight="1" thickBot="1" x14ac:dyDescent="0.25">
      <c r="A9" s="294" t="s">
        <v>898</v>
      </c>
      <c r="B9" s="295" t="s">
        <v>880</v>
      </c>
      <c r="C9" s="304"/>
      <c r="D9" s="76"/>
      <c r="E9" s="77"/>
      <c r="F9" s="78"/>
      <c r="G9" s="78"/>
      <c r="H9" s="79"/>
      <c r="I9" s="63">
        <f t="shared" si="0"/>
        <v>0</v>
      </c>
    </row>
    <row r="10" spans="1:10" ht="20.100000000000001" customHeight="1" x14ac:dyDescent="0.2">
      <c r="A10" s="296" t="s">
        <v>899</v>
      </c>
      <c r="B10" s="67" t="s">
        <v>18</v>
      </c>
      <c r="C10" s="68"/>
      <c r="D10" s="69"/>
      <c r="E10" s="70"/>
      <c r="F10" s="33"/>
      <c r="G10" s="33"/>
      <c r="H10" s="30"/>
      <c r="I10" s="297">
        <f t="shared" si="0"/>
        <v>0</v>
      </c>
    </row>
    <row r="11" spans="1:10" ht="20.100000000000001" customHeight="1" thickBot="1" x14ac:dyDescent="0.25">
      <c r="A11" s="296" t="s">
        <v>900</v>
      </c>
      <c r="B11" s="67" t="s">
        <v>18</v>
      </c>
      <c r="C11" s="68"/>
      <c r="D11" s="69"/>
      <c r="E11" s="70"/>
      <c r="F11" s="33"/>
      <c r="G11" s="33"/>
      <c r="H11" s="30"/>
      <c r="I11" s="297">
        <f t="shared" si="0"/>
        <v>0</v>
      </c>
    </row>
    <row r="12" spans="1:10" ht="20.100000000000001" customHeight="1" thickBot="1" x14ac:dyDescent="0.25">
      <c r="A12" s="294" t="s">
        <v>901</v>
      </c>
      <c r="B12" s="295" t="s">
        <v>214</v>
      </c>
      <c r="C12" s="304"/>
      <c r="D12" s="76"/>
      <c r="E12" s="77"/>
      <c r="F12" s="78"/>
      <c r="G12" s="78"/>
      <c r="H12" s="79"/>
      <c r="I12" s="63">
        <f t="shared" si="0"/>
        <v>0</v>
      </c>
    </row>
    <row r="13" spans="1:10" ht="20.100000000000001" customHeight="1" thickBot="1" x14ac:dyDescent="0.25">
      <c r="A13" s="296" t="s">
        <v>902</v>
      </c>
      <c r="B13" s="67" t="s">
        <v>18</v>
      </c>
      <c r="C13" s="68"/>
      <c r="D13" s="69"/>
      <c r="E13" s="70"/>
      <c r="F13" s="33"/>
      <c r="G13" s="33"/>
      <c r="H13" s="30"/>
      <c r="I13" s="297">
        <f t="shared" si="0"/>
        <v>0</v>
      </c>
    </row>
    <row r="14" spans="1:10" ht="20.100000000000001" customHeight="1" thickBot="1" x14ac:dyDescent="0.25">
      <c r="A14" s="294" t="s">
        <v>903</v>
      </c>
      <c r="B14" s="295" t="s">
        <v>215</v>
      </c>
      <c r="C14" s="304"/>
      <c r="D14" s="76"/>
      <c r="E14" s="77"/>
      <c r="F14" s="78"/>
      <c r="G14" s="78"/>
      <c r="H14" s="79"/>
      <c r="I14" s="63">
        <f t="shared" si="0"/>
        <v>0</v>
      </c>
      <c r="J14" s="71"/>
    </row>
    <row r="15" spans="1:10" ht="20.100000000000001" customHeight="1" thickBot="1" x14ac:dyDescent="0.25">
      <c r="A15" s="298" t="s">
        <v>904</v>
      </c>
      <c r="B15" s="72" t="s">
        <v>18</v>
      </c>
      <c r="C15" s="73"/>
      <c r="D15" s="74"/>
      <c r="E15" s="75"/>
      <c r="F15" s="34"/>
      <c r="G15" s="34"/>
      <c r="H15" s="32"/>
      <c r="I15" s="299">
        <f t="shared" si="0"/>
        <v>0</v>
      </c>
    </row>
    <row r="16" spans="1:10" ht="20.100000000000001" customHeight="1" thickBot="1" x14ac:dyDescent="0.25">
      <c r="A16" s="294" t="s">
        <v>905</v>
      </c>
      <c r="B16" s="300" t="s">
        <v>216</v>
      </c>
      <c r="C16" s="304"/>
      <c r="D16" s="76"/>
      <c r="E16" s="77"/>
      <c r="F16" s="78"/>
      <c r="G16" s="78"/>
      <c r="H16" s="79"/>
      <c r="I16" s="63">
        <f t="shared" si="0"/>
        <v>0</v>
      </c>
    </row>
    <row r="17" spans="1:9" ht="20.100000000000001" customHeight="1" thickBot="1" x14ac:dyDescent="0.25">
      <c r="A17" s="301" t="s">
        <v>906</v>
      </c>
      <c r="B17" s="80" t="s">
        <v>18</v>
      </c>
      <c r="C17" s="81"/>
      <c r="D17" s="82"/>
      <c r="E17" s="83"/>
      <c r="F17" s="84"/>
      <c r="G17" s="84"/>
      <c r="H17" s="31"/>
      <c r="I17" s="302">
        <f t="shared" si="0"/>
        <v>0</v>
      </c>
    </row>
    <row r="18" spans="1:9" ht="20.100000000000001" customHeight="1" thickBot="1" x14ac:dyDescent="0.25">
      <c r="A18" s="1392" t="s">
        <v>90</v>
      </c>
      <c r="B18" s="1393"/>
      <c r="C18" s="129"/>
      <c r="D18" s="63">
        <f>D6+D9+D12+D14+D16</f>
        <v>0</v>
      </c>
      <c r="E18" s="64">
        <f>E6+E9+E12+E14+E16</f>
        <v>0</v>
      </c>
      <c r="F18" s="65">
        <f>F6+F9+F12+F14+F16</f>
        <v>0</v>
      </c>
      <c r="G18" s="65">
        <f>G6+G9+G12+G14+G16</f>
        <v>0</v>
      </c>
      <c r="H18" s="66">
        <f>H6+H9+H12+H14+H16</f>
        <v>0</v>
      </c>
      <c r="I18" s="63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901" bestFit="1" customWidth="1"/>
    <col min="2" max="2" width="23" style="901" customWidth="1"/>
    <col min="3" max="3" width="21.1640625" style="901" customWidth="1"/>
    <col min="4" max="4" width="17" style="901" hidden="1" customWidth="1"/>
    <col min="5" max="8" width="17" style="901" customWidth="1"/>
    <col min="9" max="9" width="12.83203125" style="904" customWidth="1"/>
    <col min="10" max="16384" width="9.33203125" style="901"/>
  </cols>
  <sheetData>
    <row r="1" spans="1:9" ht="13.5" x14ac:dyDescent="0.25">
      <c r="A1" s="1319" t="s">
        <v>1766</v>
      </c>
      <c r="B1" s="1319"/>
      <c r="C1" s="1319"/>
      <c r="D1" s="914"/>
      <c r="E1" s="914"/>
      <c r="F1" s="914"/>
      <c r="G1" s="914"/>
      <c r="H1" s="914"/>
      <c r="I1" s="914"/>
    </row>
    <row r="4" spans="1:9" ht="12.75" customHeight="1" x14ac:dyDescent="0.2">
      <c r="A4" s="1317" t="s">
        <v>820</v>
      </c>
      <c r="B4" s="1317"/>
      <c r="C4" s="1317"/>
      <c r="D4" s="825"/>
      <c r="E4" s="825"/>
      <c r="F4" s="825"/>
      <c r="G4" s="825"/>
      <c r="H4" s="825"/>
      <c r="I4" s="825"/>
    </row>
    <row r="5" spans="1:9" x14ac:dyDescent="0.2">
      <c r="A5" s="1318" t="s">
        <v>1188</v>
      </c>
      <c r="B5" s="1318"/>
      <c r="C5" s="1318"/>
      <c r="D5" s="913"/>
      <c r="E5" s="913"/>
      <c r="F5" s="913"/>
      <c r="G5" s="913"/>
      <c r="H5" s="913"/>
      <c r="I5" s="913"/>
    </row>
    <row r="6" spans="1:9" ht="13.5" thickBot="1" x14ac:dyDescent="0.25">
      <c r="A6" s="902"/>
      <c r="B6" s="903"/>
    </row>
    <row r="7" spans="1:9" ht="14.25" thickTop="1" thickBot="1" x14ac:dyDescent="0.25">
      <c r="A7" s="1314" t="s">
        <v>1042</v>
      </c>
      <c r="B7" s="1315"/>
      <c r="C7" s="1316"/>
    </row>
    <row r="8" spans="1:9" ht="14.25" thickTop="1" thickBot="1" x14ac:dyDescent="0.25">
      <c r="A8" s="905" t="s">
        <v>1043</v>
      </c>
      <c r="B8" s="906" t="s">
        <v>1044</v>
      </c>
      <c r="C8" s="907" t="s">
        <v>1045</v>
      </c>
    </row>
    <row r="9" spans="1:9" ht="14.25" thickTop="1" thickBot="1" x14ac:dyDescent="0.25">
      <c r="A9" s="1322" t="s">
        <v>1046</v>
      </c>
      <c r="B9" s="908" t="s">
        <v>1047</v>
      </c>
      <c r="C9" s="908" t="s">
        <v>1048</v>
      </c>
    </row>
    <row r="10" spans="1:9" ht="13.5" thickBot="1" x14ac:dyDescent="0.25">
      <c r="A10" s="1321"/>
      <c r="B10" s="908" t="s">
        <v>1049</v>
      </c>
      <c r="C10" s="908" t="s">
        <v>1048</v>
      </c>
    </row>
    <row r="11" spans="1:9" ht="13.5" thickBot="1" x14ac:dyDescent="0.25">
      <c r="A11" s="909" t="s">
        <v>1050</v>
      </c>
      <c r="B11" s="908" t="s">
        <v>1052</v>
      </c>
      <c r="C11" s="908" t="s">
        <v>1086</v>
      </c>
    </row>
    <row r="12" spans="1:9" ht="26.25" thickBot="1" x14ac:dyDescent="0.25">
      <c r="A12" s="910" t="s">
        <v>1051</v>
      </c>
      <c r="B12" s="908" t="s">
        <v>1054</v>
      </c>
      <c r="C12" s="908" t="s">
        <v>1055</v>
      </c>
    </row>
    <row r="13" spans="1:9" x14ac:dyDescent="0.2">
      <c r="A13" s="909" t="s">
        <v>1058</v>
      </c>
      <c r="B13" s="1320" t="s">
        <v>1059</v>
      </c>
      <c r="C13" s="1320" t="s">
        <v>1048</v>
      </c>
    </row>
    <row r="14" spans="1:9" ht="13.5" thickBot="1" x14ac:dyDescent="0.25">
      <c r="A14" s="910" t="s">
        <v>1056</v>
      </c>
      <c r="B14" s="1321"/>
      <c r="C14" s="1321"/>
    </row>
    <row r="15" spans="1:9" ht="13.5" thickBot="1" x14ac:dyDescent="0.25">
      <c r="A15" s="910"/>
      <c r="B15" s="908" t="s">
        <v>1060</v>
      </c>
      <c r="C15" s="908" t="s">
        <v>1055</v>
      </c>
    </row>
    <row r="16" spans="1:9" x14ac:dyDescent="0.2">
      <c r="A16" s="909" t="s">
        <v>822</v>
      </c>
      <c r="B16" s="1320" t="s">
        <v>1061</v>
      </c>
      <c r="C16" s="1320" t="s">
        <v>1048</v>
      </c>
    </row>
    <row r="17" spans="1:3" ht="13.5" thickBot="1" x14ac:dyDescent="0.25">
      <c r="A17" s="910" t="s">
        <v>1056</v>
      </c>
      <c r="B17" s="1321"/>
      <c r="C17" s="1321"/>
    </row>
    <row r="18" spans="1:3" x14ac:dyDescent="0.2">
      <c r="A18" s="909" t="s">
        <v>956</v>
      </c>
      <c r="B18" s="1320" t="s">
        <v>1062</v>
      </c>
      <c r="C18" s="1320" t="s">
        <v>1053</v>
      </c>
    </row>
    <row r="19" spans="1:3" ht="13.5" thickBot="1" x14ac:dyDescent="0.25">
      <c r="A19" s="910" t="s">
        <v>1056</v>
      </c>
      <c r="B19" s="1321"/>
      <c r="C19" s="1321"/>
    </row>
    <row r="20" spans="1:3" ht="13.5" thickBot="1" x14ac:dyDescent="0.25"/>
    <row r="21" spans="1:3" ht="14.25" thickTop="1" thickBot="1" x14ac:dyDescent="0.25">
      <c r="A21" s="1314" t="s">
        <v>821</v>
      </c>
      <c r="B21" s="1315"/>
      <c r="C21" s="1316"/>
    </row>
    <row r="22" spans="1:3" ht="14.25" thickTop="1" thickBot="1" x14ac:dyDescent="0.25">
      <c r="A22" s="905" t="s">
        <v>1043</v>
      </c>
      <c r="B22" s="906" t="s">
        <v>1044</v>
      </c>
      <c r="C22" s="907" t="s">
        <v>1045</v>
      </c>
    </row>
    <row r="23" spans="1:3" ht="14.25" thickTop="1" thickBot="1" x14ac:dyDescent="0.25">
      <c r="A23" s="909" t="s">
        <v>1063</v>
      </c>
      <c r="B23" s="911" t="s">
        <v>1065</v>
      </c>
      <c r="C23" s="911" t="s">
        <v>1048</v>
      </c>
    </row>
    <row r="24" spans="1:3" ht="13.5" thickBot="1" x14ac:dyDescent="0.25">
      <c r="A24" s="910" t="s">
        <v>1064</v>
      </c>
      <c r="B24" s="908" t="s">
        <v>1063</v>
      </c>
      <c r="C24" s="908" t="s">
        <v>1066</v>
      </c>
    </row>
    <row r="25" spans="1:3" ht="13.5" thickBot="1" x14ac:dyDescent="0.25"/>
    <row r="26" spans="1:3" ht="14.25" thickTop="1" thickBot="1" x14ac:dyDescent="0.25">
      <c r="A26" s="1314" t="s">
        <v>479</v>
      </c>
      <c r="B26" s="1315"/>
      <c r="C26" s="1316"/>
    </row>
    <row r="27" spans="1:3" ht="14.25" thickTop="1" thickBot="1" x14ac:dyDescent="0.25">
      <c r="A27" s="905" t="s">
        <v>1043</v>
      </c>
      <c r="B27" s="906" t="s">
        <v>1044</v>
      </c>
      <c r="C27" s="907" t="s">
        <v>1045</v>
      </c>
    </row>
    <row r="28" spans="1:3" ht="14.25" thickTop="1" thickBot="1" x14ac:dyDescent="0.25">
      <c r="A28" s="909" t="s">
        <v>1067</v>
      </c>
      <c r="B28" s="911" t="s">
        <v>1069</v>
      </c>
      <c r="C28" s="911" t="s">
        <v>1048</v>
      </c>
    </row>
    <row r="29" spans="1:3" ht="13.5" thickBot="1" x14ac:dyDescent="0.25">
      <c r="A29" s="909" t="s">
        <v>1068</v>
      </c>
      <c r="B29" s="911" t="s">
        <v>1070</v>
      </c>
      <c r="C29" s="911" t="s">
        <v>1071</v>
      </c>
    </row>
    <row r="30" spans="1:3" ht="13.5" thickBot="1" x14ac:dyDescent="0.25">
      <c r="A30" s="912"/>
      <c r="B30" s="908" t="s">
        <v>1072</v>
      </c>
      <c r="C30" s="908" t="s">
        <v>1048</v>
      </c>
    </row>
    <row r="31" spans="1:3" ht="13.5" thickBot="1" x14ac:dyDescent="0.25">
      <c r="A31" s="899"/>
      <c r="B31" s="908" t="s">
        <v>1073</v>
      </c>
      <c r="C31" s="908" t="s">
        <v>1074</v>
      </c>
    </row>
    <row r="32" spans="1:3" ht="13.5" thickBot="1" x14ac:dyDescent="0.25">
      <c r="A32" s="899"/>
      <c r="B32" s="908" t="s">
        <v>1075</v>
      </c>
      <c r="C32" s="908" t="s">
        <v>1048</v>
      </c>
    </row>
    <row r="33" spans="1:3" ht="26.25" thickBot="1" x14ac:dyDescent="0.25">
      <c r="A33" s="900"/>
      <c r="B33" s="908" t="s">
        <v>1057</v>
      </c>
      <c r="C33" s="908" t="s">
        <v>1053</v>
      </c>
    </row>
  </sheetData>
  <mergeCells count="13">
    <mergeCell ref="A26:C26"/>
    <mergeCell ref="A4:C4"/>
    <mergeCell ref="A5:C5"/>
    <mergeCell ref="A1:C1"/>
    <mergeCell ref="B16:B17"/>
    <mergeCell ref="C16:C17"/>
    <mergeCell ref="B18:B19"/>
    <mergeCell ref="C18:C19"/>
    <mergeCell ref="A21:C21"/>
    <mergeCell ref="A7:C7"/>
    <mergeCell ref="A9:A10"/>
    <mergeCell ref="B13:B14"/>
    <mergeCell ref="C13:C14"/>
  </mergeCells>
  <phoneticPr fontId="30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6" bestFit="1" customWidth="1"/>
    <col min="2" max="2" width="63" style="426" customWidth="1"/>
    <col min="3" max="3" width="6.33203125" style="425" hidden="1" customWidth="1"/>
    <col min="4" max="4" width="9.83203125" style="484" bestFit="1" customWidth="1"/>
    <col min="5" max="5" width="18.1640625" style="484" customWidth="1"/>
    <col min="6" max="6" width="15.1640625" style="484" customWidth="1"/>
    <col min="7" max="7" width="15.5" style="484" customWidth="1"/>
    <col min="8" max="8" width="11.33203125" style="484" bestFit="1" customWidth="1"/>
    <col min="9" max="9" width="9.83203125" style="484" bestFit="1" customWidth="1"/>
    <col min="10" max="10" width="13.1640625" style="485" bestFit="1" customWidth="1"/>
    <col min="11" max="11" width="17.33203125" style="425" customWidth="1"/>
    <col min="12" max="12" width="9.1640625" style="425" hidden="1" customWidth="1"/>
    <col min="13" max="13" width="16.83203125" style="425" customWidth="1"/>
    <col min="14" max="14" width="0" style="425" hidden="1" customWidth="1"/>
    <col min="15" max="15" width="18.5" style="425" customWidth="1"/>
    <col min="16" max="16" width="9.83203125" style="425" customWidth="1"/>
    <col min="17" max="17" width="16.1640625" style="469" customWidth="1"/>
    <col min="18" max="18" width="9.33203125" style="426"/>
    <col min="19" max="19" width="9.33203125" style="427"/>
    <col min="20" max="16384" width="9.33203125" style="426"/>
  </cols>
  <sheetData>
    <row r="1" spans="1:19" x14ac:dyDescent="0.25">
      <c r="A1" s="1401" t="s">
        <v>687</v>
      </c>
      <c r="B1" s="1401"/>
      <c r="C1" s="1401"/>
      <c r="D1" s="1401"/>
      <c r="E1" s="1401"/>
      <c r="F1" s="1401"/>
      <c r="G1" s="1401"/>
      <c r="H1" s="1401"/>
      <c r="I1" s="1401"/>
      <c r="J1" s="1401"/>
      <c r="K1" s="1401"/>
      <c r="L1" s="1401"/>
      <c r="M1" s="1401"/>
      <c r="N1" s="1401"/>
      <c r="O1" s="1401"/>
      <c r="P1" s="1401"/>
      <c r="Q1" s="1401"/>
    </row>
    <row r="2" spans="1:19" x14ac:dyDescent="0.25">
      <c r="A2" s="1402" t="s">
        <v>475</v>
      </c>
      <c r="B2" s="1402"/>
      <c r="C2" s="1402"/>
      <c r="D2" s="1402"/>
      <c r="E2" s="1402"/>
      <c r="F2" s="1402"/>
      <c r="G2" s="1402"/>
      <c r="H2" s="1402"/>
      <c r="I2" s="1402"/>
      <c r="J2" s="1402"/>
      <c r="K2" s="1402"/>
      <c r="L2" s="1402"/>
      <c r="M2" s="1402"/>
      <c r="N2" s="1402"/>
      <c r="O2" s="1402"/>
      <c r="P2" s="1402"/>
      <c r="Q2" s="1402"/>
    </row>
    <row r="3" spans="1:19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  <c r="Q3" s="425"/>
    </row>
    <row r="4" spans="1:19" s="432" customFormat="1" x14ac:dyDescent="0.2">
      <c r="A4" s="429"/>
      <c r="B4" s="430" t="s">
        <v>12</v>
      </c>
      <c r="C4" s="431">
        <v>2011</v>
      </c>
      <c r="D4" s="1403" t="s">
        <v>476</v>
      </c>
      <c r="E4" s="1404"/>
      <c r="F4" s="1404"/>
      <c r="G4" s="1404"/>
      <c r="H4" s="1404"/>
      <c r="I4" s="1404"/>
      <c r="J4" s="1405"/>
      <c r="K4" s="1403" t="s">
        <v>477</v>
      </c>
      <c r="L4" s="1404"/>
      <c r="M4" s="1404"/>
      <c r="N4" s="1404"/>
      <c r="O4" s="1404"/>
      <c r="P4" s="1404"/>
      <c r="Q4" s="1405"/>
      <c r="S4" s="433"/>
    </row>
    <row r="5" spans="1:19" s="432" customFormat="1" ht="75" x14ac:dyDescent="0.2">
      <c r="A5" s="434"/>
      <c r="B5" s="435"/>
      <c r="C5" s="436" t="s">
        <v>478</v>
      </c>
      <c r="D5" s="437" t="s">
        <v>454</v>
      </c>
      <c r="E5" s="437" t="s">
        <v>479</v>
      </c>
      <c r="F5" s="437" t="s">
        <v>480</v>
      </c>
      <c r="G5" s="437" t="s">
        <v>481</v>
      </c>
      <c r="H5" s="437" t="s">
        <v>452</v>
      </c>
      <c r="I5" s="437" t="s">
        <v>453</v>
      </c>
      <c r="J5" s="438" t="s">
        <v>928</v>
      </c>
      <c r="K5" s="437" t="s">
        <v>479</v>
      </c>
      <c r="L5" s="437" t="s">
        <v>480</v>
      </c>
      <c r="M5" s="437" t="s">
        <v>481</v>
      </c>
      <c r="N5" s="437" t="s">
        <v>452</v>
      </c>
      <c r="O5" s="437" t="s">
        <v>688</v>
      </c>
      <c r="P5" s="437" t="s">
        <v>453</v>
      </c>
      <c r="Q5" s="438" t="s">
        <v>928</v>
      </c>
      <c r="S5" s="433"/>
    </row>
    <row r="6" spans="1:19" x14ac:dyDescent="0.25">
      <c r="A6" s="440">
        <v>1</v>
      </c>
      <c r="B6" s="441" t="s">
        <v>482</v>
      </c>
      <c r="C6" s="442"/>
      <c r="D6" s="443">
        <v>27.562999999999999</v>
      </c>
      <c r="E6" s="443">
        <v>0</v>
      </c>
      <c r="F6" s="443">
        <v>0</v>
      </c>
      <c r="G6" s="443">
        <v>0</v>
      </c>
      <c r="H6" s="443">
        <v>392.04300000000001</v>
      </c>
      <c r="I6" s="443">
        <v>0</v>
      </c>
      <c r="J6" s="444">
        <v>419.60599999999999</v>
      </c>
      <c r="K6" s="445">
        <v>0</v>
      </c>
      <c r="L6" s="445">
        <v>0</v>
      </c>
      <c r="M6" s="445">
        <v>0</v>
      </c>
      <c r="N6" s="445">
        <v>0</v>
      </c>
      <c r="O6" s="445">
        <v>0</v>
      </c>
      <c r="P6" s="445">
        <v>0</v>
      </c>
      <c r="Q6" s="446">
        <v>0</v>
      </c>
    </row>
    <row r="7" spans="1:19" x14ac:dyDescent="0.25">
      <c r="A7" s="440">
        <v>2</v>
      </c>
      <c r="B7" s="441" t="s">
        <v>483</v>
      </c>
      <c r="C7" s="442"/>
      <c r="D7" s="443">
        <v>0</v>
      </c>
      <c r="E7" s="443">
        <v>0</v>
      </c>
      <c r="F7" s="443">
        <v>0</v>
      </c>
      <c r="G7" s="443">
        <v>0</v>
      </c>
      <c r="H7" s="443">
        <v>20548.030999999999</v>
      </c>
      <c r="I7" s="443">
        <v>0</v>
      </c>
      <c r="J7" s="444">
        <v>20548.030999999999</v>
      </c>
      <c r="K7" s="445">
        <v>0</v>
      </c>
      <c r="L7" s="445">
        <v>0</v>
      </c>
      <c r="M7" s="445">
        <v>0</v>
      </c>
      <c r="N7" s="445">
        <v>9998.68</v>
      </c>
      <c r="O7" s="445">
        <v>9998.68</v>
      </c>
      <c r="P7" s="445">
        <v>0</v>
      </c>
      <c r="Q7" s="446">
        <v>9998.68</v>
      </c>
    </row>
    <row r="8" spans="1:19" x14ac:dyDescent="0.25">
      <c r="A8" s="440">
        <v>3</v>
      </c>
      <c r="B8" s="441" t="s">
        <v>484</v>
      </c>
      <c r="C8" s="442">
        <v>0</v>
      </c>
      <c r="D8" s="443">
        <v>0</v>
      </c>
      <c r="E8" s="443">
        <v>0</v>
      </c>
      <c r="F8" s="443">
        <v>0</v>
      </c>
      <c r="G8" s="443">
        <v>0</v>
      </c>
      <c r="H8" s="443">
        <v>81690.829999999987</v>
      </c>
      <c r="I8" s="443">
        <v>0</v>
      </c>
      <c r="J8" s="444">
        <v>81690.829999999987</v>
      </c>
      <c r="K8" s="445">
        <v>0</v>
      </c>
      <c r="L8" s="445">
        <v>0</v>
      </c>
      <c r="M8" s="445">
        <v>0</v>
      </c>
      <c r="N8" s="445">
        <v>100697.92</v>
      </c>
      <c r="O8" s="445">
        <v>100697.92</v>
      </c>
      <c r="P8" s="445">
        <v>0</v>
      </c>
      <c r="Q8" s="446">
        <v>100697.92</v>
      </c>
    </row>
    <row r="9" spans="1:19" x14ac:dyDescent="0.25">
      <c r="A9" s="440">
        <v>4</v>
      </c>
      <c r="B9" s="441" t="s">
        <v>485</v>
      </c>
      <c r="C9" s="442"/>
      <c r="D9" s="443">
        <v>0</v>
      </c>
      <c r="E9" s="443">
        <v>0</v>
      </c>
      <c r="F9" s="443">
        <v>0</v>
      </c>
      <c r="G9" s="443">
        <v>0</v>
      </c>
      <c r="H9" s="443">
        <v>33829.214999999997</v>
      </c>
      <c r="I9" s="443">
        <v>0</v>
      </c>
      <c r="J9" s="444">
        <v>33829.214999999997</v>
      </c>
      <c r="K9" s="445">
        <v>0</v>
      </c>
      <c r="L9" s="445">
        <v>0</v>
      </c>
      <c r="M9" s="445">
        <v>0</v>
      </c>
      <c r="N9" s="445">
        <v>42924.409999999996</v>
      </c>
      <c r="O9" s="445">
        <v>42924.409999999996</v>
      </c>
      <c r="P9" s="445">
        <v>0</v>
      </c>
      <c r="Q9" s="446">
        <v>42924.409999999996</v>
      </c>
    </row>
    <row r="10" spans="1:19" x14ac:dyDescent="0.25">
      <c r="A10" s="440">
        <v>5</v>
      </c>
      <c r="B10" s="441" t="s">
        <v>486</v>
      </c>
      <c r="C10" s="442"/>
      <c r="D10" s="443">
        <v>0</v>
      </c>
      <c r="E10" s="443">
        <v>0</v>
      </c>
      <c r="F10" s="443">
        <v>0</v>
      </c>
      <c r="G10" s="443">
        <v>0</v>
      </c>
      <c r="H10" s="443">
        <v>18379.445</v>
      </c>
      <c r="I10" s="443">
        <v>0</v>
      </c>
      <c r="J10" s="444">
        <v>18379.445</v>
      </c>
      <c r="K10" s="445">
        <v>0</v>
      </c>
      <c r="L10" s="445">
        <v>0</v>
      </c>
      <c r="M10" s="445">
        <v>0</v>
      </c>
      <c r="N10" s="445">
        <v>21189.848000000002</v>
      </c>
      <c r="O10" s="445">
        <v>21189.848000000002</v>
      </c>
      <c r="P10" s="445">
        <v>0</v>
      </c>
      <c r="Q10" s="446">
        <v>21189.848000000002</v>
      </c>
    </row>
    <row r="11" spans="1:19" x14ac:dyDescent="0.25">
      <c r="A11" s="440">
        <v>6</v>
      </c>
      <c r="B11" s="441" t="s">
        <v>116</v>
      </c>
      <c r="C11" s="442"/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4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6">
        <v>0</v>
      </c>
    </row>
    <row r="12" spans="1:19" x14ac:dyDescent="0.25">
      <c r="A12" s="440">
        <v>7</v>
      </c>
      <c r="B12" s="441" t="s">
        <v>487</v>
      </c>
      <c r="C12" s="442"/>
      <c r="D12" s="443">
        <v>0</v>
      </c>
      <c r="E12" s="443">
        <v>0</v>
      </c>
      <c r="F12" s="443">
        <v>0</v>
      </c>
      <c r="G12" s="443">
        <v>0</v>
      </c>
      <c r="H12" s="443">
        <v>29482.17</v>
      </c>
      <c r="I12" s="443">
        <v>0</v>
      </c>
      <c r="J12" s="444">
        <v>29482.17</v>
      </c>
      <c r="K12" s="445">
        <v>0</v>
      </c>
      <c r="L12" s="445">
        <v>0</v>
      </c>
      <c r="M12" s="445">
        <v>0</v>
      </c>
      <c r="N12" s="445">
        <v>36583.661999999997</v>
      </c>
      <c r="O12" s="445">
        <v>36583.661999999997</v>
      </c>
      <c r="P12" s="445">
        <v>0</v>
      </c>
      <c r="Q12" s="446">
        <v>36583.661999999997</v>
      </c>
    </row>
    <row r="13" spans="1:19" x14ac:dyDescent="0.25">
      <c r="A13" s="440">
        <v>8</v>
      </c>
      <c r="B13" s="441" t="s">
        <v>488</v>
      </c>
      <c r="C13" s="442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4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9" x14ac:dyDescent="0.25">
      <c r="A14" s="440">
        <v>9</v>
      </c>
      <c r="B14" s="441" t="s">
        <v>489</v>
      </c>
      <c r="C14" s="442">
        <v>0</v>
      </c>
      <c r="D14" s="443">
        <v>0</v>
      </c>
      <c r="E14" s="443">
        <v>0</v>
      </c>
      <c r="F14" s="443">
        <v>0</v>
      </c>
      <c r="G14" s="443">
        <v>0</v>
      </c>
      <c r="H14" s="443">
        <v>91588.676000000007</v>
      </c>
      <c r="I14" s="443">
        <v>0</v>
      </c>
      <c r="J14" s="444">
        <v>91588.676000000007</v>
      </c>
      <c r="K14" s="445">
        <v>0</v>
      </c>
      <c r="L14" s="445">
        <v>0</v>
      </c>
      <c r="M14" s="445">
        <v>0</v>
      </c>
      <c r="N14" s="445">
        <v>0</v>
      </c>
      <c r="O14" s="445">
        <v>0</v>
      </c>
      <c r="P14" s="445">
        <v>0</v>
      </c>
      <c r="Q14" s="446">
        <v>0</v>
      </c>
    </row>
    <row r="15" spans="1:19" x14ac:dyDescent="0.25">
      <c r="A15" s="440"/>
      <c r="B15" s="441" t="s">
        <v>490</v>
      </c>
      <c r="C15" s="442"/>
      <c r="D15" s="443">
        <v>0</v>
      </c>
      <c r="E15" s="443">
        <v>0</v>
      </c>
      <c r="F15" s="443">
        <v>0</v>
      </c>
      <c r="G15" s="443">
        <v>0</v>
      </c>
      <c r="H15" s="443">
        <v>0</v>
      </c>
      <c r="I15" s="443">
        <v>0</v>
      </c>
      <c r="J15" s="444">
        <v>0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9" ht="30" x14ac:dyDescent="0.25">
      <c r="A16" s="440">
        <v>10</v>
      </c>
      <c r="B16" s="441" t="s">
        <v>491</v>
      </c>
      <c r="C16" s="442"/>
      <c r="D16" s="443">
        <v>0</v>
      </c>
      <c r="E16" s="443">
        <v>0</v>
      </c>
      <c r="F16" s="443">
        <v>0</v>
      </c>
      <c r="G16" s="443">
        <v>0</v>
      </c>
      <c r="H16" s="443">
        <v>63892.480000000003</v>
      </c>
      <c r="I16" s="443">
        <v>0</v>
      </c>
      <c r="J16" s="444">
        <v>63892.480000000003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5">
        <v>0</v>
      </c>
      <c r="Q16" s="446">
        <v>0</v>
      </c>
    </row>
    <row r="17" spans="1:19" x14ac:dyDescent="0.25">
      <c r="A17" s="440">
        <v>11</v>
      </c>
      <c r="B17" s="441" t="s">
        <v>492</v>
      </c>
      <c r="C17" s="442"/>
      <c r="D17" s="443">
        <v>0</v>
      </c>
      <c r="E17" s="443">
        <v>0</v>
      </c>
      <c r="F17" s="443">
        <v>0</v>
      </c>
      <c r="G17" s="443">
        <v>0</v>
      </c>
      <c r="H17" s="443">
        <v>27696.196</v>
      </c>
      <c r="I17" s="443">
        <v>0</v>
      </c>
      <c r="J17" s="444">
        <v>27696.196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5">
        <v>0</v>
      </c>
      <c r="Q17" s="446">
        <v>0</v>
      </c>
    </row>
    <row r="18" spans="1:19" x14ac:dyDescent="0.25">
      <c r="A18" s="440">
        <v>12</v>
      </c>
      <c r="B18" s="441" t="s">
        <v>493</v>
      </c>
      <c r="C18" s="442"/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4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0</v>
      </c>
    </row>
    <row r="19" spans="1:19" x14ac:dyDescent="0.25">
      <c r="A19" s="440">
        <v>13</v>
      </c>
      <c r="B19" s="441" t="s">
        <v>494</v>
      </c>
      <c r="C19" s="442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4">
        <v>0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0</v>
      </c>
      <c r="Q19" s="446">
        <v>0</v>
      </c>
    </row>
    <row r="20" spans="1:19" x14ac:dyDescent="0.25">
      <c r="A20" s="440">
        <v>14</v>
      </c>
      <c r="B20" s="441" t="s">
        <v>495</v>
      </c>
      <c r="C20" s="442"/>
      <c r="D20" s="443">
        <v>0</v>
      </c>
      <c r="E20" s="443">
        <v>0</v>
      </c>
      <c r="F20" s="443">
        <v>0</v>
      </c>
      <c r="G20" s="443">
        <v>0</v>
      </c>
      <c r="H20" s="443">
        <v>177.84299999999999</v>
      </c>
      <c r="I20" s="443">
        <v>0</v>
      </c>
      <c r="J20" s="444">
        <v>177.84299999999999</v>
      </c>
      <c r="K20" s="445">
        <v>0</v>
      </c>
      <c r="L20" s="445">
        <v>0</v>
      </c>
      <c r="M20" s="445">
        <v>0</v>
      </c>
      <c r="N20" s="445">
        <v>234.5</v>
      </c>
      <c r="O20" s="445">
        <v>234.5</v>
      </c>
      <c r="P20" s="445">
        <v>0</v>
      </c>
      <c r="Q20" s="446">
        <v>234.5</v>
      </c>
    </row>
    <row r="21" spans="1:19" ht="45" x14ac:dyDescent="0.25">
      <c r="A21" s="440">
        <v>15</v>
      </c>
      <c r="B21" s="441" t="s">
        <v>496</v>
      </c>
      <c r="C21" s="442"/>
      <c r="D21" s="443">
        <v>0</v>
      </c>
      <c r="E21" s="443">
        <v>0</v>
      </c>
      <c r="F21" s="443">
        <v>0</v>
      </c>
      <c r="G21" s="443">
        <v>0</v>
      </c>
      <c r="H21" s="443">
        <v>2732.6729999999998</v>
      </c>
      <c r="I21" s="443">
        <v>0</v>
      </c>
      <c r="J21" s="444">
        <v>2732.6729999999998</v>
      </c>
      <c r="K21" s="445">
        <v>0</v>
      </c>
      <c r="L21" s="445">
        <v>0</v>
      </c>
      <c r="M21" s="445">
        <v>0</v>
      </c>
      <c r="N21" s="445">
        <v>3411.7649999999999</v>
      </c>
      <c r="O21" s="445">
        <v>3411.7649999999999</v>
      </c>
      <c r="P21" s="445">
        <v>0</v>
      </c>
      <c r="Q21" s="446">
        <v>3411.7649999999999</v>
      </c>
    </row>
    <row r="22" spans="1:19" s="454" customFormat="1" ht="30" x14ac:dyDescent="0.25">
      <c r="A22" s="457">
        <v>16</v>
      </c>
      <c r="B22" s="458" t="s">
        <v>497</v>
      </c>
      <c r="C22" s="459">
        <v>0</v>
      </c>
      <c r="D22" s="459">
        <v>27.562999999999999</v>
      </c>
      <c r="E22" s="459">
        <v>0</v>
      </c>
      <c r="F22" s="459">
        <v>0</v>
      </c>
      <c r="G22" s="459">
        <v>0</v>
      </c>
      <c r="H22" s="459">
        <v>197130.09599999999</v>
      </c>
      <c r="I22" s="459">
        <v>0</v>
      </c>
      <c r="J22" s="459">
        <v>197157.65899999999</v>
      </c>
      <c r="K22" s="459">
        <v>0</v>
      </c>
      <c r="L22" s="459">
        <v>0</v>
      </c>
      <c r="M22" s="459">
        <v>0</v>
      </c>
      <c r="N22" s="459">
        <v>114342.86500000001</v>
      </c>
      <c r="O22" s="459">
        <v>114342.86500000001</v>
      </c>
      <c r="P22" s="459">
        <v>0</v>
      </c>
      <c r="Q22" s="459">
        <v>114342.86500000001</v>
      </c>
    </row>
    <row r="23" spans="1:19" s="460" customFormat="1" x14ac:dyDescent="0.25">
      <c r="A23" s="447">
        <v>17</v>
      </c>
      <c r="B23" s="448" t="s">
        <v>498</v>
      </c>
      <c r="C23" s="449">
        <v>0</v>
      </c>
      <c r="D23" s="449">
        <v>4243.21</v>
      </c>
      <c r="E23" s="449">
        <v>1897.9190000000001</v>
      </c>
      <c r="F23" s="449">
        <v>97.016999999999996</v>
      </c>
      <c r="G23" s="449">
        <v>68.47</v>
      </c>
      <c r="H23" s="449">
        <v>10089.620000000001</v>
      </c>
      <c r="I23" s="449">
        <v>0</v>
      </c>
      <c r="J23" s="449">
        <v>16396.236000000001</v>
      </c>
      <c r="K23" s="449">
        <v>5104.866</v>
      </c>
      <c r="L23" s="449">
        <v>546.55100000000004</v>
      </c>
      <c r="M23" s="449">
        <v>250</v>
      </c>
      <c r="N23" s="449">
        <v>6559.9620000000014</v>
      </c>
      <c r="O23" s="449">
        <v>7106.5130000000017</v>
      </c>
      <c r="P23" s="449">
        <v>0</v>
      </c>
      <c r="Q23" s="526">
        <v>12461.379000000001</v>
      </c>
      <c r="S23" s="461"/>
    </row>
    <row r="24" spans="1:19" s="462" customFormat="1" x14ac:dyDescent="0.25">
      <c r="A24" s="440"/>
      <c r="B24" s="452" t="s">
        <v>499</v>
      </c>
      <c r="C24" s="453"/>
      <c r="D24" s="443">
        <v>0</v>
      </c>
      <c r="E24" s="443">
        <v>0</v>
      </c>
      <c r="F24" s="443">
        <v>0</v>
      </c>
      <c r="G24" s="443">
        <v>0</v>
      </c>
      <c r="H24" s="443">
        <v>0</v>
      </c>
      <c r="I24" s="443">
        <v>0</v>
      </c>
      <c r="J24" s="444">
        <v>0</v>
      </c>
      <c r="K24" s="445">
        <v>0</v>
      </c>
      <c r="L24" s="445">
        <v>0</v>
      </c>
      <c r="M24" s="445">
        <v>0</v>
      </c>
      <c r="N24" s="445">
        <v>0</v>
      </c>
      <c r="O24" s="445">
        <v>0</v>
      </c>
      <c r="P24" s="445">
        <v>0</v>
      </c>
      <c r="Q24" s="446">
        <v>0</v>
      </c>
      <c r="S24" s="454"/>
    </row>
    <row r="25" spans="1:19" s="462" customFormat="1" x14ac:dyDescent="0.25">
      <c r="A25" s="451">
        <v>18</v>
      </c>
      <c r="B25" s="455" t="s">
        <v>500</v>
      </c>
      <c r="C25" s="453"/>
      <c r="D25" s="443">
        <v>0</v>
      </c>
      <c r="E25" s="443">
        <v>0</v>
      </c>
      <c r="F25" s="443">
        <v>0</v>
      </c>
      <c r="G25" s="443">
        <v>0</v>
      </c>
      <c r="H25" s="443">
        <v>0</v>
      </c>
      <c r="I25" s="443">
        <v>0</v>
      </c>
      <c r="J25" s="444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6">
        <v>0</v>
      </c>
      <c r="S25" s="454"/>
    </row>
    <row r="26" spans="1:19" s="462" customFormat="1" x14ac:dyDescent="0.25">
      <c r="A26" s="451">
        <v>19</v>
      </c>
      <c r="B26" s="455" t="s">
        <v>501</v>
      </c>
      <c r="C26" s="453"/>
      <c r="D26" s="443">
        <v>0</v>
      </c>
      <c r="E26" s="443">
        <v>0</v>
      </c>
      <c r="F26" s="443">
        <v>0</v>
      </c>
      <c r="G26" s="443">
        <v>0</v>
      </c>
      <c r="H26" s="443">
        <v>-379.15300000000002</v>
      </c>
      <c r="I26" s="443">
        <v>0</v>
      </c>
      <c r="J26" s="444">
        <v>-379.15300000000002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6">
        <v>0</v>
      </c>
      <c r="S26" s="454"/>
    </row>
    <row r="27" spans="1:19" s="464" customFormat="1" x14ac:dyDescent="0.25">
      <c r="A27" s="451">
        <v>20</v>
      </c>
      <c r="B27" s="455" t="s">
        <v>502</v>
      </c>
      <c r="C27" s="463"/>
      <c r="D27" s="443">
        <v>60.6</v>
      </c>
      <c r="E27" s="443">
        <v>0</v>
      </c>
      <c r="F27" s="443">
        <v>50.9</v>
      </c>
      <c r="G27" s="443">
        <v>0</v>
      </c>
      <c r="H27" s="443">
        <v>0</v>
      </c>
      <c r="I27" s="443">
        <v>0</v>
      </c>
      <c r="J27" s="444">
        <v>111.5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6">
        <v>0</v>
      </c>
      <c r="S27" s="454"/>
    </row>
    <row r="28" spans="1:19" s="462" customFormat="1" x14ac:dyDescent="0.25">
      <c r="A28" s="451">
        <v>21</v>
      </c>
      <c r="B28" s="455" t="s">
        <v>503</v>
      </c>
      <c r="C28" s="453"/>
      <c r="D28" s="443">
        <v>0</v>
      </c>
      <c r="E28" s="443">
        <v>0</v>
      </c>
      <c r="F28" s="443">
        <v>0</v>
      </c>
      <c r="G28" s="443">
        <v>0</v>
      </c>
      <c r="H28" s="443">
        <v>1749.952</v>
      </c>
      <c r="I28" s="443">
        <v>0</v>
      </c>
      <c r="J28" s="444">
        <v>1749.952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6">
        <v>0</v>
      </c>
      <c r="S28" s="454"/>
    </row>
    <row r="29" spans="1:19" s="462" customFormat="1" ht="30" x14ac:dyDescent="0.25">
      <c r="A29" s="451">
        <v>22</v>
      </c>
      <c r="B29" s="455" t="s">
        <v>504</v>
      </c>
      <c r="C29" s="453"/>
      <c r="D29" s="443">
        <v>0</v>
      </c>
      <c r="E29" s="443">
        <v>0</v>
      </c>
      <c r="F29" s="443">
        <v>0</v>
      </c>
      <c r="G29" s="443">
        <v>0</v>
      </c>
      <c r="H29" s="443">
        <v>940.2</v>
      </c>
      <c r="I29" s="443">
        <v>0</v>
      </c>
      <c r="J29" s="444">
        <v>940.2</v>
      </c>
      <c r="K29" s="445">
        <v>0</v>
      </c>
      <c r="L29" s="445">
        <v>0</v>
      </c>
      <c r="M29" s="445">
        <v>0</v>
      </c>
      <c r="N29" s="445">
        <v>0</v>
      </c>
      <c r="O29" s="445">
        <v>0</v>
      </c>
      <c r="P29" s="445">
        <v>0</v>
      </c>
      <c r="Q29" s="446">
        <v>0</v>
      </c>
      <c r="S29" s="454"/>
    </row>
    <row r="30" spans="1:19" s="462" customFormat="1" x14ac:dyDescent="0.25">
      <c r="A30" s="451">
        <v>23</v>
      </c>
      <c r="B30" s="455" t="s">
        <v>505</v>
      </c>
      <c r="C30" s="453">
        <v>0</v>
      </c>
      <c r="D30" s="443">
        <v>29.12</v>
      </c>
      <c r="E30" s="443">
        <v>0</v>
      </c>
      <c r="F30" s="443">
        <v>0</v>
      </c>
      <c r="G30" s="443">
        <v>68.47</v>
      </c>
      <c r="H30" s="443">
        <v>7778.621000000001</v>
      </c>
      <c r="I30" s="443">
        <v>0</v>
      </c>
      <c r="J30" s="444">
        <v>7876.2110000000002</v>
      </c>
      <c r="K30" s="445">
        <v>0</v>
      </c>
      <c r="L30" s="445">
        <v>0</v>
      </c>
      <c r="M30" s="445">
        <v>250</v>
      </c>
      <c r="N30" s="445">
        <v>6559.9620000000014</v>
      </c>
      <c r="O30" s="445">
        <v>6559.9620000000014</v>
      </c>
      <c r="P30" s="445">
        <v>0</v>
      </c>
      <c r="Q30" s="446">
        <v>6809.9620000000014</v>
      </c>
      <c r="S30" s="454"/>
    </row>
    <row r="31" spans="1:19" s="462" customFormat="1" x14ac:dyDescent="0.25">
      <c r="A31" s="451">
        <v>24</v>
      </c>
      <c r="B31" s="465" t="s">
        <v>506</v>
      </c>
      <c r="C31" s="453"/>
      <c r="D31" s="443">
        <v>0</v>
      </c>
      <c r="E31" s="443">
        <v>0</v>
      </c>
      <c r="F31" s="443">
        <v>0</v>
      </c>
      <c r="G31" s="443">
        <v>0</v>
      </c>
      <c r="H31" s="443">
        <v>2307.4070000000002</v>
      </c>
      <c r="I31" s="443">
        <v>0</v>
      </c>
      <c r="J31" s="444">
        <v>2307.4070000000002</v>
      </c>
      <c r="K31" s="445">
        <v>0</v>
      </c>
      <c r="L31" s="445">
        <v>0</v>
      </c>
      <c r="M31" s="445">
        <v>0</v>
      </c>
      <c r="N31" s="445">
        <v>2307.4070000000002</v>
      </c>
      <c r="O31" s="445">
        <v>2307.4070000000002</v>
      </c>
      <c r="P31" s="445">
        <v>0</v>
      </c>
      <c r="Q31" s="446">
        <v>2307.4070000000002</v>
      </c>
      <c r="S31" s="454"/>
    </row>
    <row r="32" spans="1:19" s="462" customFormat="1" x14ac:dyDescent="0.25">
      <c r="A32" s="451">
        <v>25</v>
      </c>
      <c r="B32" s="465" t="s">
        <v>507</v>
      </c>
      <c r="C32" s="453"/>
      <c r="D32" s="443">
        <v>0</v>
      </c>
      <c r="E32" s="443">
        <v>0</v>
      </c>
      <c r="F32" s="443">
        <v>0</v>
      </c>
      <c r="G32" s="443">
        <v>0</v>
      </c>
      <c r="H32" s="443">
        <v>289.65800000000002</v>
      </c>
      <c r="I32" s="443">
        <v>0</v>
      </c>
      <c r="J32" s="444">
        <v>289.65800000000002</v>
      </c>
      <c r="K32" s="445">
        <v>0</v>
      </c>
      <c r="L32" s="445">
        <v>0</v>
      </c>
      <c r="M32" s="445">
        <v>0</v>
      </c>
      <c r="N32" s="445">
        <v>700.48800000000006</v>
      </c>
      <c r="O32" s="445">
        <v>700.48800000000006</v>
      </c>
      <c r="P32" s="445">
        <v>0</v>
      </c>
      <c r="Q32" s="446">
        <v>700.48800000000006</v>
      </c>
      <c r="S32" s="454"/>
    </row>
    <row r="33" spans="1:20" s="462" customFormat="1" x14ac:dyDescent="0.25">
      <c r="A33" s="451">
        <v>26</v>
      </c>
      <c r="B33" s="465" t="s">
        <v>508</v>
      </c>
      <c r="C33" s="453"/>
      <c r="D33" s="443">
        <v>29.12</v>
      </c>
      <c r="E33" s="443">
        <v>0</v>
      </c>
      <c r="F33" s="443">
        <v>0</v>
      </c>
      <c r="G33" s="443">
        <v>68.47</v>
      </c>
      <c r="H33" s="443">
        <v>1668.768</v>
      </c>
      <c r="I33" s="443">
        <v>0</v>
      </c>
      <c r="J33" s="444">
        <v>1766.3579999999999</v>
      </c>
      <c r="K33" s="445">
        <v>0</v>
      </c>
      <c r="L33" s="445">
        <v>0</v>
      </c>
      <c r="M33" s="445">
        <v>250</v>
      </c>
      <c r="N33" s="445">
        <v>1536.19</v>
      </c>
      <c r="O33" s="445">
        <v>1536.19</v>
      </c>
      <c r="P33" s="445">
        <v>0</v>
      </c>
      <c r="Q33" s="446">
        <v>1786.19</v>
      </c>
      <c r="S33" s="454"/>
    </row>
    <row r="34" spans="1:20" s="462" customFormat="1" x14ac:dyDescent="0.25">
      <c r="A34" s="451">
        <v>27</v>
      </c>
      <c r="B34" s="465" t="s">
        <v>509</v>
      </c>
      <c r="C34" s="453"/>
      <c r="D34" s="443">
        <v>0</v>
      </c>
      <c r="E34" s="443">
        <v>0</v>
      </c>
      <c r="F34" s="443">
        <v>0</v>
      </c>
      <c r="G34" s="443">
        <v>0</v>
      </c>
      <c r="H34" s="443">
        <v>38.97</v>
      </c>
      <c r="I34" s="443">
        <v>0</v>
      </c>
      <c r="J34" s="444">
        <v>38.97</v>
      </c>
      <c r="K34" s="445">
        <v>0</v>
      </c>
      <c r="L34" s="445">
        <v>0</v>
      </c>
      <c r="M34" s="445">
        <v>0</v>
      </c>
      <c r="N34" s="445">
        <v>40</v>
      </c>
      <c r="O34" s="445">
        <v>40</v>
      </c>
      <c r="P34" s="445">
        <v>0</v>
      </c>
      <c r="Q34" s="446">
        <v>40</v>
      </c>
      <c r="S34" s="454"/>
    </row>
    <row r="35" spans="1:20" s="462" customFormat="1" x14ac:dyDescent="0.25">
      <c r="A35" s="451">
        <v>28</v>
      </c>
      <c r="B35" s="465" t="s">
        <v>510</v>
      </c>
      <c r="C35" s="453"/>
      <c r="D35" s="443">
        <v>0</v>
      </c>
      <c r="E35" s="443">
        <v>0</v>
      </c>
      <c r="F35" s="443">
        <v>0</v>
      </c>
      <c r="G35" s="443">
        <v>0</v>
      </c>
      <c r="H35" s="443">
        <v>3168.8980000000001</v>
      </c>
      <c r="I35" s="443">
        <v>0</v>
      </c>
      <c r="J35" s="444">
        <v>3168.8980000000001</v>
      </c>
      <c r="K35" s="527">
        <v>0</v>
      </c>
      <c r="L35" s="527">
        <v>0</v>
      </c>
      <c r="M35" s="527">
        <v>0</v>
      </c>
      <c r="N35" s="527">
        <v>0</v>
      </c>
      <c r="O35" s="527">
        <v>0</v>
      </c>
      <c r="P35" s="527">
        <v>0</v>
      </c>
      <c r="Q35" s="528">
        <v>0</v>
      </c>
      <c r="S35" s="464"/>
    </row>
    <row r="36" spans="1:20" s="462" customFormat="1" x14ac:dyDescent="0.25">
      <c r="A36" s="451">
        <v>29</v>
      </c>
      <c r="B36" s="465" t="s">
        <v>511</v>
      </c>
      <c r="C36" s="453"/>
      <c r="D36" s="443">
        <v>0</v>
      </c>
      <c r="E36" s="443">
        <v>0</v>
      </c>
      <c r="F36" s="443">
        <v>0</v>
      </c>
      <c r="G36" s="443">
        <v>0</v>
      </c>
      <c r="H36" s="443">
        <v>304.92</v>
      </c>
      <c r="I36" s="443">
        <v>0</v>
      </c>
      <c r="J36" s="444">
        <v>304.92</v>
      </c>
      <c r="K36" s="445">
        <v>0</v>
      </c>
      <c r="L36" s="445">
        <v>0</v>
      </c>
      <c r="M36" s="445">
        <v>0</v>
      </c>
      <c r="N36" s="445">
        <v>1975.877</v>
      </c>
      <c r="O36" s="445">
        <v>1975.877</v>
      </c>
      <c r="P36" s="445">
        <v>0</v>
      </c>
      <c r="Q36" s="446">
        <v>1975.877</v>
      </c>
      <c r="S36" s="454"/>
    </row>
    <row r="37" spans="1:20" s="462" customFormat="1" x14ac:dyDescent="0.25">
      <c r="A37" s="451">
        <v>30</v>
      </c>
      <c r="B37" s="455" t="s">
        <v>512</v>
      </c>
      <c r="C37" s="453"/>
      <c r="D37" s="443">
        <v>4153.027</v>
      </c>
      <c r="E37" s="443">
        <v>1049.8510000000001</v>
      </c>
      <c r="F37" s="443">
        <v>37.506999999999998</v>
      </c>
      <c r="G37" s="443">
        <v>0</v>
      </c>
      <c r="H37" s="443">
        <v>0</v>
      </c>
      <c r="I37" s="443">
        <v>0</v>
      </c>
      <c r="J37" s="444">
        <v>5240.3850000000002</v>
      </c>
      <c r="K37" s="445">
        <v>5104.866</v>
      </c>
      <c r="L37" s="445">
        <v>546.55100000000004</v>
      </c>
      <c r="M37" s="445">
        <v>0</v>
      </c>
      <c r="N37" s="445">
        <v>0</v>
      </c>
      <c r="O37" s="445">
        <v>546.55100000000004</v>
      </c>
      <c r="P37" s="445">
        <v>0</v>
      </c>
      <c r="Q37" s="446">
        <v>5651.4170000000004</v>
      </c>
      <c r="S37" s="454"/>
    </row>
    <row r="38" spans="1:20" s="462" customFormat="1" x14ac:dyDescent="0.25">
      <c r="A38" s="451">
        <v>31</v>
      </c>
      <c r="B38" s="455" t="s">
        <v>513</v>
      </c>
      <c r="C38" s="453"/>
      <c r="D38" s="443">
        <v>0</v>
      </c>
      <c r="E38" s="443">
        <v>848.06799999999998</v>
      </c>
      <c r="F38" s="443">
        <v>0</v>
      </c>
      <c r="G38" s="443">
        <v>0</v>
      </c>
      <c r="H38" s="443">
        <v>0</v>
      </c>
      <c r="I38" s="443">
        <v>0</v>
      </c>
      <c r="J38" s="444">
        <v>848.06799999999998</v>
      </c>
      <c r="K38" s="445">
        <v>0</v>
      </c>
      <c r="L38" s="445">
        <v>0</v>
      </c>
      <c r="M38" s="445">
        <v>0</v>
      </c>
      <c r="N38" s="445">
        <v>0</v>
      </c>
      <c r="O38" s="445">
        <v>0</v>
      </c>
      <c r="P38" s="445">
        <v>0</v>
      </c>
      <c r="Q38" s="446">
        <v>0</v>
      </c>
      <c r="S38" s="454"/>
    </row>
    <row r="39" spans="1:20" s="462" customFormat="1" x14ac:dyDescent="0.25">
      <c r="A39" s="451">
        <v>32</v>
      </c>
      <c r="B39" s="455" t="s">
        <v>514</v>
      </c>
      <c r="C39" s="453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4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  <c r="S39" s="454"/>
    </row>
    <row r="40" spans="1:20" s="462" customFormat="1" ht="30" x14ac:dyDescent="0.25">
      <c r="A40" s="451">
        <v>33</v>
      </c>
      <c r="B40" s="455" t="s">
        <v>515</v>
      </c>
      <c r="C40" s="453"/>
      <c r="D40" s="443">
        <v>0.46300000000000002</v>
      </c>
      <c r="E40" s="443">
        <v>0</v>
      </c>
      <c r="F40" s="443">
        <v>8.61</v>
      </c>
      <c r="G40" s="443">
        <v>0</v>
      </c>
      <c r="H40" s="443">
        <v>0</v>
      </c>
      <c r="I40" s="443">
        <v>0</v>
      </c>
      <c r="J40" s="444">
        <v>9.0729999999999986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  <c r="S40" s="454"/>
    </row>
    <row r="41" spans="1:20" x14ac:dyDescent="0.25">
      <c r="A41" s="440">
        <v>34</v>
      </c>
      <c r="B41" s="441" t="s">
        <v>516</v>
      </c>
      <c r="C41" s="442"/>
      <c r="D41" s="443">
        <v>0</v>
      </c>
      <c r="E41" s="443">
        <v>512.44100000000003</v>
      </c>
      <c r="F41" s="443">
        <v>7.4980000000000002</v>
      </c>
      <c r="G41" s="443">
        <v>0</v>
      </c>
      <c r="H41" s="443">
        <v>25938.665000000001</v>
      </c>
      <c r="I41" s="443">
        <v>0</v>
      </c>
      <c r="J41" s="444">
        <v>26458.603999999999</v>
      </c>
      <c r="K41" s="445">
        <v>1378.3138200000001</v>
      </c>
      <c r="L41" s="445">
        <v>147.56877000000003</v>
      </c>
      <c r="M41" s="445">
        <v>0</v>
      </c>
      <c r="N41" s="445">
        <v>0</v>
      </c>
      <c r="O41" s="445">
        <v>147.56877000000003</v>
      </c>
      <c r="P41" s="445">
        <v>0</v>
      </c>
      <c r="Q41" s="446">
        <v>1525.8825900000002</v>
      </c>
    </row>
    <row r="42" spans="1:20" x14ac:dyDescent="0.25">
      <c r="A42" s="440">
        <v>35</v>
      </c>
      <c r="B42" s="441" t="s">
        <v>517</v>
      </c>
      <c r="C42" s="442"/>
      <c r="D42" s="443">
        <v>0</v>
      </c>
      <c r="E42" s="443">
        <v>1.218</v>
      </c>
      <c r="F42" s="443">
        <v>8.2000000000000003E-2</v>
      </c>
      <c r="G42" s="443">
        <v>1E-3</v>
      </c>
      <c r="H42" s="443">
        <v>227.964</v>
      </c>
      <c r="I42" s="443">
        <v>1.409</v>
      </c>
      <c r="J42" s="444">
        <v>230.67399999999998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20" s="470" customFormat="1" ht="30" x14ac:dyDescent="0.25">
      <c r="A43" s="457">
        <v>36</v>
      </c>
      <c r="B43" s="458" t="s">
        <v>518</v>
      </c>
      <c r="C43" s="459">
        <v>0</v>
      </c>
      <c r="D43" s="459">
        <v>4243.21</v>
      </c>
      <c r="E43" s="459">
        <v>2411.578</v>
      </c>
      <c r="F43" s="459">
        <v>104.59699999999999</v>
      </c>
      <c r="G43" s="459">
        <v>68.471000000000004</v>
      </c>
      <c r="H43" s="459">
        <v>36256.249000000003</v>
      </c>
      <c r="I43" s="459">
        <v>1.409</v>
      </c>
      <c r="J43" s="459">
        <v>43085.513999999996</v>
      </c>
      <c r="K43" s="459">
        <v>6483.1798200000003</v>
      </c>
      <c r="L43" s="459">
        <v>694.11977000000002</v>
      </c>
      <c r="M43" s="459">
        <v>250</v>
      </c>
      <c r="N43" s="459">
        <v>6559.9620000000014</v>
      </c>
      <c r="O43" s="459">
        <v>7254.0817700000016</v>
      </c>
      <c r="P43" s="459">
        <v>0</v>
      </c>
      <c r="Q43" s="459">
        <v>13987.261590000002</v>
      </c>
      <c r="R43" s="469"/>
      <c r="S43" s="427"/>
    </row>
    <row r="44" spans="1:20" x14ac:dyDescent="0.25">
      <c r="A44" s="471">
        <v>37</v>
      </c>
      <c r="B44" s="472" t="s">
        <v>519</v>
      </c>
      <c r="C44" s="442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4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  <c r="T44"/>
    </row>
    <row r="45" spans="1:20" ht="30" x14ac:dyDescent="0.25">
      <c r="A45" s="440">
        <v>38</v>
      </c>
      <c r="B45" s="441" t="s">
        <v>520</v>
      </c>
      <c r="C45" s="442"/>
      <c r="D45" s="443">
        <v>313</v>
      </c>
      <c r="E45" s="443">
        <v>0</v>
      </c>
      <c r="F45" s="443">
        <v>0</v>
      </c>
      <c r="G45" s="443">
        <v>0</v>
      </c>
      <c r="H45" s="443">
        <v>0</v>
      </c>
      <c r="I45" s="443">
        <v>0</v>
      </c>
      <c r="J45" s="444">
        <v>313</v>
      </c>
      <c r="K45" s="445">
        <v>0</v>
      </c>
      <c r="L45" s="445">
        <v>0</v>
      </c>
      <c r="M45" s="445">
        <v>0</v>
      </c>
      <c r="N45" s="445">
        <v>12500</v>
      </c>
      <c r="O45" s="445">
        <v>12500</v>
      </c>
      <c r="P45" s="445">
        <v>0</v>
      </c>
      <c r="Q45" s="446">
        <v>12500</v>
      </c>
    </row>
    <row r="46" spans="1:20" ht="30" x14ac:dyDescent="0.25">
      <c r="A46" s="440">
        <v>39</v>
      </c>
      <c r="B46" s="441" t="s">
        <v>521</v>
      </c>
      <c r="C46" s="442">
        <v>0</v>
      </c>
      <c r="D46" s="443">
        <v>0</v>
      </c>
      <c r="E46" s="443">
        <v>0</v>
      </c>
      <c r="F46" s="443">
        <v>0</v>
      </c>
      <c r="G46" s="443">
        <v>0</v>
      </c>
      <c r="H46" s="443">
        <v>11442.049000000001</v>
      </c>
      <c r="I46" s="443">
        <v>0</v>
      </c>
      <c r="J46" s="444">
        <v>11442.049000000001</v>
      </c>
      <c r="K46" s="445">
        <v>0</v>
      </c>
      <c r="L46" s="445">
        <v>0</v>
      </c>
      <c r="M46" s="445">
        <v>0</v>
      </c>
      <c r="N46" s="445">
        <v>11561.272000000001</v>
      </c>
      <c r="O46" s="445">
        <v>11561.272000000001</v>
      </c>
      <c r="P46" s="445">
        <v>0</v>
      </c>
      <c r="Q46" s="446">
        <v>11561.272000000001</v>
      </c>
    </row>
    <row r="47" spans="1:20" s="462" customFormat="1" x14ac:dyDescent="0.25">
      <c r="A47" s="451">
        <v>40</v>
      </c>
      <c r="B47" s="455" t="s">
        <v>522</v>
      </c>
      <c r="C47" s="453"/>
      <c r="D47" s="443">
        <v>0</v>
      </c>
      <c r="E47" s="443">
        <v>0</v>
      </c>
      <c r="F47" s="443">
        <v>0</v>
      </c>
      <c r="G47" s="443">
        <v>0</v>
      </c>
      <c r="H47" s="443">
        <v>3645.9</v>
      </c>
      <c r="I47" s="443">
        <v>0</v>
      </c>
      <c r="J47" s="444">
        <v>3645.9</v>
      </c>
      <c r="K47" s="445">
        <v>0</v>
      </c>
      <c r="L47" s="445">
        <v>0</v>
      </c>
      <c r="M47" s="445">
        <v>0</v>
      </c>
      <c r="N47" s="445">
        <v>4018.8</v>
      </c>
      <c r="O47" s="445">
        <v>4018.8</v>
      </c>
      <c r="P47" s="445">
        <v>0</v>
      </c>
      <c r="Q47" s="446">
        <v>4018.8</v>
      </c>
      <c r="S47" s="454"/>
    </row>
    <row r="48" spans="1:20" s="462" customFormat="1" x14ac:dyDescent="0.25">
      <c r="A48" s="451">
        <v>41</v>
      </c>
      <c r="B48" s="473" t="s">
        <v>523</v>
      </c>
      <c r="C48" s="453"/>
      <c r="D48" s="443">
        <v>0</v>
      </c>
      <c r="E48" s="443">
        <v>0</v>
      </c>
      <c r="F48" s="443">
        <v>0</v>
      </c>
      <c r="G48" s="443">
        <v>0</v>
      </c>
      <c r="H48" s="443">
        <v>7796.1490000000003</v>
      </c>
      <c r="I48" s="443">
        <v>0</v>
      </c>
      <c r="J48" s="444">
        <v>7796.1490000000003</v>
      </c>
      <c r="K48" s="445">
        <v>0</v>
      </c>
      <c r="L48" s="445">
        <v>0</v>
      </c>
      <c r="M48" s="445">
        <v>0</v>
      </c>
      <c r="N48" s="445">
        <v>7542.4719999999998</v>
      </c>
      <c r="O48" s="445">
        <f>7542.472-2668</f>
        <v>4874.4719999999998</v>
      </c>
      <c r="P48" s="445">
        <v>0</v>
      </c>
      <c r="Q48" s="446">
        <v>4874</v>
      </c>
      <c r="S48" s="454"/>
    </row>
    <row r="49" spans="1:19" s="462" customFormat="1" x14ac:dyDescent="0.25">
      <c r="A49" s="451">
        <v>42</v>
      </c>
      <c r="B49" s="473" t="s">
        <v>689</v>
      </c>
      <c r="C49" s="453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4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2668</v>
      </c>
      <c r="P49" s="445">
        <v>0</v>
      </c>
      <c r="Q49" s="446">
        <v>2668</v>
      </c>
      <c r="S49" s="454"/>
    </row>
    <row r="50" spans="1:19" x14ac:dyDescent="0.25">
      <c r="A50" s="457">
        <v>43</v>
      </c>
      <c r="B50" s="458" t="s">
        <v>524</v>
      </c>
      <c r="C50" s="459">
        <v>0</v>
      </c>
      <c r="D50" s="459">
        <v>4583.7730000000001</v>
      </c>
      <c r="E50" s="459">
        <v>2411.578</v>
      </c>
      <c r="F50" s="459">
        <v>104.59699999999999</v>
      </c>
      <c r="G50" s="459">
        <v>68.471000000000004</v>
      </c>
      <c r="H50" s="459">
        <v>244828.394</v>
      </c>
      <c r="I50" s="459">
        <v>1.409</v>
      </c>
      <c r="J50" s="459">
        <v>251998.22199999998</v>
      </c>
      <c r="K50" s="459">
        <v>6483.1798200000003</v>
      </c>
      <c r="L50" s="459">
        <v>694.11977000000002</v>
      </c>
      <c r="M50" s="459">
        <v>250</v>
      </c>
      <c r="N50" s="459">
        <v>144964.09900000002</v>
      </c>
      <c r="O50" s="459">
        <v>145658.21877000001</v>
      </c>
      <c r="P50" s="459">
        <v>0</v>
      </c>
      <c r="Q50" s="459">
        <v>152391.39859000003</v>
      </c>
    </row>
    <row r="51" spans="1:19" x14ac:dyDescent="0.25">
      <c r="A51" s="440">
        <v>44</v>
      </c>
      <c r="B51" s="441" t="s">
        <v>525</v>
      </c>
      <c r="C51" s="442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4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9" x14ac:dyDescent="0.25">
      <c r="A52" s="440">
        <v>45</v>
      </c>
      <c r="B52" s="441" t="s">
        <v>526</v>
      </c>
      <c r="C52" s="442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4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9" x14ac:dyDescent="0.25">
      <c r="A53" s="440">
        <v>46</v>
      </c>
      <c r="B53" s="441" t="s">
        <v>527</v>
      </c>
      <c r="C53" s="442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4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9" x14ac:dyDescent="0.25">
      <c r="A54" s="440">
        <v>47</v>
      </c>
      <c r="B54" s="441" t="s">
        <v>528</v>
      </c>
      <c r="C54" s="442"/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4">
        <v>0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9" x14ac:dyDescent="0.25">
      <c r="A55" s="440">
        <v>48</v>
      </c>
      <c r="B55" s="441" t="s">
        <v>529</v>
      </c>
      <c r="C55" s="442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332.12199999999996</v>
      </c>
      <c r="I55" s="443">
        <v>0</v>
      </c>
      <c r="J55" s="444">
        <v>332.12199999999996</v>
      </c>
      <c r="K55" s="445">
        <v>0</v>
      </c>
      <c r="L55" s="445">
        <v>0</v>
      </c>
      <c r="M55" s="445">
        <v>0</v>
      </c>
      <c r="N55" s="445">
        <v>400</v>
      </c>
      <c r="O55" s="445">
        <v>400</v>
      </c>
      <c r="P55" s="445">
        <v>0</v>
      </c>
      <c r="Q55" s="446">
        <v>400</v>
      </c>
    </row>
    <row r="56" spans="1:19" s="462" customFormat="1" x14ac:dyDescent="0.25">
      <c r="A56" s="451">
        <v>49</v>
      </c>
      <c r="B56" s="455" t="s">
        <v>530</v>
      </c>
      <c r="C56" s="453"/>
      <c r="D56" s="443">
        <v>0</v>
      </c>
      <c r="E56" s="443">
        <v>0</v>
      </c>
      <c r="F56" s="443">
        <v>0</v>
      </c>
      <c r="G56" s="443">
        <v>0</v>
      </c>
      <c r="H56" s="443">
        <v>128.249</v>
      </c>
      <c r="I56" s="443">
        <v>0</v>
      </c>
      <c r="J56" s="444">
        <v>128.249</v>
      </c>
      <c r="K56" s="445">
        <v>0</v>
      </c>
      <c r="L56" s="445">
        <v>0</v>
      </c>
      <c r="M56" s="445">
        <v>0</v>
      </c>
      <c r="N56" s="445">
        <v>150</v>
      </c>
      <c r="O56" s="445">
        <v>150</v>
      </c>
      <c r="P56" s="445">
        <v>0</v>
      </c>
      <c r="Q56" s="446">
        <v>150</v>
      </c>
      <c r="S56" s="454"/>
    </row>
    <row r="57" spans="1:19" s="462" customFormat="1" x14ac:dyDescent="0.25">
      <c r="A57" s="451">
        <v>50</v>
      </c>
      <c r="B57" s="455" t="s">
        <v>531</v>
      </c>
      <c r="C57" s="453"/>
      <c r="D57" s="443">
        <v>0</v>
      </c>
      <c r="E57" s="443">
        <v>0</v>
      </c>
      <c r="F57" s="443">
        <v>0</v>
      </c>
      <c r="G57" s="443">
        <v>0</v>
      </c>
      <c r="H57" s="443">
        <v>203.87299999999999</v>
      </c>
      <c r="I57" s="443">
        <v>0</v>
      </c>
      <c r="J57" s="444">
        <v>203.87299999999999</v>
      </c>
      <c r="K57" s="445">
        <v>0</v>
      </c>
      <c r="L57" s="445">
        <v>0</v>
      </c>
      <c r="M57" s="445">
        <v>0</v>
      </c>
      <c r="N57" s="445">
        <v>250</v>
      </c>
      <c r="O57" s="445">
        <v>250</v>
      </c>
      <c r="P57" s="445">
        <v>0</v>
      </c>
      <c r="Q57" s="446">
        <v>250</v>
      </c>
      <c r="S57" s="454"/>
    </row>
    <row r="58" spans="1:19" s="462" customFormat="1" x14ac:dyDescent="0.25">
      <c r="A58" s="451">
        <v>51</v>
      </c>
      <c r="B58" s="455" t="s">
        <v>532</v>
      </c>
      <c r="C58" s="474"/>
      <c r="D58" s="443">
        <v>0</v>
      </c>
      <c r="E58" s="443">
        <v>0</v>
      </c>
      <c r="F58" s="443">
        <v>0</v>
      </c>
      <c r="G58" s="443">
        <v>0</v>
      </c>
      <c r="H58" s="443">
        <v>0</v>
      </c>
      <c r="I58" s="443">
        <v>0</v>
      </c>
      <c r="J58" s="444">
        <v>0</v>
      </c>
      <c r="K58" s="445">
        <v>0</v>
      </c>
      <c r="L58" s="445">
        <v>0</v>
      </c>
      <c r="M58" s="445">
        <v>0</v>
      </c>
      <c r="N58" s="445">
        <v>0</v>
      </c>
      <c r="O58" s="445">
        <v>0</v>
      </c>
      <c r="P58" s="445">
        <v>0</v>
      </c>
      <c r="Q58" s="446">
        <v>0</v>
      </c>
      <c r="S58" s="454"/>
    </row>
    <row r="59" spans="1:19" ht="30" x14ac:dyDescent="0.25">
      <c r="A59" s="440">
        <v>52</v>
      </c>
      <c r="B59" s="441" t="s">
        <v>533</v>
      </c>
      <c r="C59" s="442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4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9" s="470" customFormat="1" ht="30" x14ac:dyDescent="0.25">
      <c r="A60" s="457">
        <v>53</v>
      </c>
      <c r="B60" s="458" t="s">
        <v>534</v>
      </c>
      <c r="C60" s="459">
        <v>0</v>
      </c>
      <c r="D60" s="459">
        <v>0</v>
      </c>
      <c r="E60" s="459">
        <v>0</v>
      </c>
      <c r="F60" s="459">
        <v>0</v>
      </c>
      <c r="G60" s="459">
        <v>0</v>
      </c>
      <c r="H60" s="459">
        <v>332.12199999999996</v>
      </c>
      <c r="I60" s="459">
        <v>0</v>
      </c>
      <c r="J60" s="459">
        <v>332.12199999999996</v>
      </c>
      <c r="K60" s="459">
        <v>0</v>
      </c>
      <c r="L60" s="459">
        <v>0</v>
      </c>
      <c r="M60" s="459">
        <v>0</v>
      </c>
      <c r="N60" s="459">
        <v>400</v>
      </c>
      <c r="O60" s="459">
        <v>400</v>
      </c>
      <c r="P60" s="459">
        <v>0</v>
      </c>
      <c r="Q60" s="459">
        <v>400</v>
      </c>
      <c r="S60" s="427"/>
    </row>
    <row r="61" spans="1:19" s="470" customFormat="1" x14ac:dyDescent="0.25">
      <c r="A61" s="471">
        <v>54</v>
      </c>
      <c r="B61" s="472" t="s">
        <v>535</v>
      </c>
      <c r="C61" s="475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4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  <c r="S61" s="427"/>
    </row>
    <row r="62" spans="1:19" ht="30" x14ac:dyDescent="0.25">
      <c r="A62" s="440">
        <v>55</v>
      </c>
      <c r="B62" s="441" t="s">
        <v>536</v>
      </c>
      <c r="C62" s="442"/>
      <c r="D62" s="443">
        <v>280.10700000000003</v>
      </c>
      <c r="E62" s="443">
        <v>0</v>
      </c>
      <c r="F62" s="443">
        <v>0</v>
      </c>
      <c r="G62" s="443">
        <v>0</v>
      </c>
      <c r="H62" s="443">
        <v>2407.5880000000002</v>
      </c>
      <c r="I62" s="443">
        <v>0</v>
      </c>
      <c r="J62" s="444">
        <v>2687.6950000000002</v>
      </c>
      <c r="K62" s="445">
        <v>0</v>
      </c>
      <c r="L62" s="445">
        <v>0</v>
      </c>
      <c r="M62" s="445">
        <v>0</v>
      </c>
      <c r="N62" s="445">
        <v>0</v>
      </c>
      <c r="O62" s="445">
        <v>0</v>
      </c>
      <c r="P62" s="445">
        <v>0</v>
      </c>
      <c r="Q62" s="446">
        <v>0</v>
      </c>
    </row>
    <row r="63" spans="1:19" ht="30" x14ac:dyDescent="0.25">
      <c r="A63" s="440">
        <v>56</v>
      </c>
      <c r="B63" s="441" t="s">
        <v>537</v>
      </c>
      <c r="C63" s="442">
        <v>0</v>
      </c>
      <c r="D63" s="443">
        <v>0</v>
      </c>
      <c r="E63" s="443">
        <v>0</v>
      </c>
      <c r="F63" s="443">
        <v>0</v>
      </c>
      <c r="G63" s="443">
        <v>0</v>
      </c>
      <c r="H63" s="443">
        <v>185517.524</v>
      </c>
      <c r="I63" s="443">
        <v>0</v>
      </c>
      <c r="J63" s="444">
        <v>185517.524</v>
      </c>
      <c r="K63" s="445">
        <v>0</v>
      </c>
      <c r="L63" s="445">
        <v>0</v>
      </c>
      <c r="M63" s="445">
        <v>0</v>
      </c>
      <c r="N63" s="445">
        <v>1453.2360000000001</v>
      </c>
      <c r="O63" s="445">
        <v>1453.2360000000001</v>
      </c>
      <c r="P63" s="445">
        <v>0</v>
      </c>
      <c r="Q63" s="446">
        <v>1453.2360000000001</v>
      </c>
    </row>
    <row r="64" spans="1:19" s="462" customFormat="1" ht="30" x14ac:dyDescent="0.25">
      <c r="A64" s="451">
        <v>57</v>
      </c>
      <c r="B64" s="455" t="s">
        <v>538</v>
      </c>
      <c r="C64" s="453"/>
      <c r="D64" s="443">
        <v>0</v>
      </c>
      <c r="E64" s="443">
        <v>0</v>
      </c>
      <c r="F64" s="443">
        <v>0</v>
      </c>
      <c r="G64" s="443">
        <v>0</v>
      </c>
      <c r="H64" s="443">
        <v>8801.6620000000003</v>
      </c>
      <c r="I64" s="443">
        <v>0</v>
      </c>
      <c r="J64" s="444">
        <v>8801.6620000000003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  <c r="S64" s="454"/>
    </row>
    <row r="65" spans="1:19" s="460" customFormat="1" ht="30" x14ac:dyDescent="0.25">
      <c r="A65" s="466">
        <v>58</v>
      </c>
      <c r="B65" s="476" t="s">
        <v>539</v>
      </c>
      <c r="C65" s="467"/>
      <c r="D65" s="443">
        <v>0</v>
      </c>
      <c r="E65" s="443">
        <v>0</v>
      </c>
      <c r="F65" s="443">
        <v>0</v>
      </c>
      <c r="G65" s="443">
        <v>0</v>
      </c>
      <c r="H65" s="443">
        <v>176715.86199999999</v>
      </c>
      <c r="I65" s="443">
        <v>0</v>
      </c>
      <c r="J65" s="444">
        <v>176715.86199999999</v>
      </c>
      <c r="K65" s="445">
        <v>0</v>
      </c>
      <c r="L65" s="445">
        <v>0</v>
      </c>
      <c r="M65" s="445">
        <v>0</v>
      </c>
      <c r="N65" s="445">
        <v>1453.2360000000001</v>
      </c>
      <c r="O65" s="445">
        <v>1453.2360000000001</v>
      </c>
      <c r="P65" s="445">
        <v>0</v>
      </c>
      <c r="Q65" s="446">
        <v>1453.2360000000001</v>
      </c>
      <c r="S65" s="468"/>
    </row>
    <row r="66" spans="1:19" x14ac:dyDescent="0.25">
      <c r="A66" s="457">
        <v>59</v>
      </c>
      <c r="B66" s="477" t="s">
        <v>540</v>
      </c>
      <c r="C66" s="478">
        <v>0</v>
      </c>
      <c r="D66" s="478">
        <v>280.10700000000003</v>
      </c>
      <c r="E66" s="478">
        <v>0</v>
      </c>
      <c r="F66" s="478">
        <v>0</v>
      </c>
      <c r="G66" s="478">
        <v>0</v>
      </c>
      <c r="H66" s="478">
        <v>188257.234</v>
      </c>
      <c r="I66" s="478">
        <v>0</v>
      </c>
      <c r="J66" s="478">
        <v>188537.34100000001</v>
      </c>
      <c r="K66" s="478">
        <v>0</v>
      </c>
      <c r="L66" s="478">
        <v>0</v>
      </c>
      <c r="M66" s="478">
        <v>0</v>
      </c>
      <c r="N66" s="478">
        <v>1853.2360000000001</v>
      </c>
      <c r="O66" s="478">
        <v>1853.2360000000001</v>
      </c>
      <c r="P66" s="478">
        <v>0</v>
      </c>
      <c r="Q66" s="478">
        <v>1853.2360000000001</v>
      </c>
    </row>
    <row r="67" spans="1:19" s="470" customFormat="1" ht="30" x14ac:dyDescent="0.25">
      <c r="A67" s="457">
        <v>60</v>
      </c>
      <c r="B67" s="458" t="s">
        <v>541</v>
      </c>
      <c r="C67" s="478"/>
      <c r="D67" s="478">
        <v>0</v>
      </c>
      <c r="E67" s="478">
        <v>0</v>
      </c>
      <c r="F67" s="478">
        <v>0</v>
      </c>
      <c r="G67" s="478">
        <v>0</v>
      </c>
      <c r="H67" s="478">
        <v>0</v>
      </c>
      <c r="I67" s="478">
        <v>0</v>
      </c>
      <c r="J67" s="478"/>
      <c r="K67" s="478">
        <v>0</v>
      </c>
      <c r="L67" s="478">
        <v>0</v>
      </c>
      <c r="M67" s="478">
        <v>0</v>
      </c>
      <c r="N67" s="478">
        <v>0</v>
      </c>
      <c r="O67" s="478">
        <v>0</v>
      </c>
      <c r="P67" s="478">
        <v>0</v>
      </c>
      <c r="Q67" s="478">
        <v>0</v>
      </c>
      <c r="S67" s="427"/>
    </row>
    <row r="68" spans="1:19" x14ac:dyDescent="0.25">
      <c r="A68" s="457">
        <v>61</v>
      </c>
      <c r="B68" s="458" t="s">
        <v>542</v>
      </c>
      <c r="C68" s="478">
        <v>0</v>
      </c>
      <c r="D68" s="478">
        <v>4863.88</v>
      </c>
      <c r="E68" s="478">
        <v>2411.578</v>
      </c>
      <c r="F68" s="478">
        <v>104.59699999999999</v>
      </c>
      <c r="G68" s="478">
        <v>68.471000000000004</v>
      </c>
      <c r="H68" s="478">
        <v>433085.62800000003</v>
      </c>
      <c r="I68" s="478">
        <v>1.409</v>
      </c>
      <c r="J68" s="478">
        <v>440535.56299999997</v>
      </c>
      <c r="K68" s="478">
        <v>6483.1798200000003</v>
      </c>
      <c r="L68" s="478">
        <v>694.11977000000002</v>
      </c>
      <c r="M68" s="478">
        <v>250</v>
      </c>
      <c r="N68" s="478">
        <v>146817.33500000002</v>
      </c>
      <c r="O68" s="478">
        <v>147511.45477000001</v>
      </c>
      <c r="P68" s="478">
        <v>0</v>
      </c>
      <c r="Q68" s="478">
        <v>154244.63459000003</v>
      </c>
    </row>
    <row r="69" spans="1:19" x14ac:dyDescent="0.25">
      <c r="A69" s="440">
        <v>62</v>
      </c>
      <c r="B69" s="441" t="s">
        <v>543</v>
      </c>
      <c r="C69" s="442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251305.24900000001</v>
      </c>
      <c r="I69" s="443">
        <v>0</v>
      </c>
      <c r="J69" s="444">
        <v>251305.24900000001</v>
      </c>
      <c r="K69" s="445">
        <v>0</v>
      </c>
      <c r="L69" s="445">
        <v>0</v>
      </c>
      <c r="M69" s="445">
        <v>0</v>
      </c>
      <c r="N69" s="445">
        <v>118553.02799999999</v>
      </c>
      <c r="O69" s="445">
        <v>118553.02799999999</v>
      </c>
      <c r="P69" s="445">
        <v>0</v>
      </c>
      <c r="Q69" s="446">
        <v>118553.02799999999</v>
      </c>
    </row>
    <row r="70" spans="1:19" s="462" customFormat="1" x14ac:dyDescent="0.25">
      <c r="A70" s="451">
        <v>63</v>
      </c>
      <c r="B70" s="455" t="s">
        <v>544</v>
      </c>
      <c r="C70" s="453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4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  <c r="S70" s="454"/>
    </row>
    <row r="71" spans="1:19" s="462" customFormat="1" x14ac:dyDescent="0.25">
      <c r="A71" s="451">
        <v>64</v>
      </c>
      <c r="B71" s="479" t="s">
        <v>545</v>
      </c>
      <c r="C71" s="453"/>
      <c r="D71" s="443">
        <v>0</v>
      </c>
      <c r="E71" s="443">
        <v>0</v>
      </c>
      <c r="F71" s="443">
        <v>0</v>
      </c>
      <c r="G71" s="443">
        <v>0</v>
      </c>
      <c r="H71" s="443">
        <v>13012.044</v>
      </c>
      <c r="I71" s="443">
        <v>0</v>
      </c>
      <c r="J71" s="444">
        <v>13012.044</v>
      </c>
      <c r="K71" s="445">
        <v>0</v>
      </c>
      <c r="L71" s="445">
        <v>0</v>
      </c>
      <c r="M71" s="445">
        <v>0</v>
      </c>
      <c r="N71" s="445">
        <v>0</v>
      </c>
      <c r="O71" s="445">
        <v>0</v>
      </c>
      <c r="P71" s="445">
        <v>0</v>
      </c>
      <c r="Q71" s="446">
        <v>0</v>
      </c>
      <c r="S71" s="454"/>
    </row>
    <row r="72" spans="1:19" s="462" customFormat="1" x14ac:dyDescent="0.25">
      <c r="A72" s="451">
        <v>65</v>
      </c>
      <c r="B72" s="480" t="s">
        <v>546</v>
      </c>
      <c r="C72" s="453"/>
      <c r="D72" s="443">
        <v>0</v>
      </c>
      <c r="E72" s="443">
        <v>0</v>
      </c>
      <c r="F72" s="443">
        <v>0</v>
      </c>
      <c r="G72" s="443">
        <v>0</v>
      </c>
      <c r="H72" s="443">
        <v>41621.620999999999</v>
      </c>
      <c r="I72" s="443">
        <v>0</v>
      </c>
      <c r="J72" s="444">
        <v>41621.620999999999</v>
      </c>
      <c r="K72" s="445">
        <v>0</v>
      </c>
      <c r="L72" s="445">
        <v>0</v>
      </c>
      <c r="M72" s="445">
        <v>0</v>
      </c>
      <c r="N72" s="445">
        <v>0</v>
      </c>
      <c r="O72" s="445">
        <v>0</v>
      </c>
      <c r="P72" s="445">
        <v>0</v>
      </c>
      <c r="Q72" s="446">
        <v>0</v>
      </c>
      <c r="S72" s="454"/>
    </row>
    <row r="73" spans="1:19" s="462" customFormat="1" x14ac:dyDescent="0.25">
      <c r="A73" s="451">
        <v>66</v>
      </c>
      <c r="B73" s="455" t="s">
        <v>149</v>
      </c>
      <c r="C73" s="453"/>
      <c r="D73" s="443">
        <v>0</v>
      </c>
      <c r="E73" s="443">
        <v>0</v>
      </c>
      <c r="F73" s="443">
        <v>0</v>
      </c>
      <c r="G73" s="443">
        <v>0</v>
      </c>
      <c r="H73" s="443">
        <v>0</v>
      </c>
      <c r="I73" s="443">
        <v>0</v>
      </c>
      <c r="J73" s="444">
        <v>0</v>
      </c>
      <c r="K73" s="445">
        <v>0</v>
      </c>
      <c r="L73" s="445">
        <v>0</v>
      </c>
      <c r="M73" s="445">
        <v>0</v>
      </c>
      <c r="N73" s="445">
        <v>0</v>
      </c>
      <c r="O73" s="445">
        <v>0</v>
      </c>
      <c r="P73" s="445">
        <v>0</v>
      </c>
      <c r="Q73" s="446">
        <v>0</v>
      </c>
      <c r="S73" s="454"/>
    </row>
    <row r="74" spans="1:19" s="462" customFormat="1" x14ac:dyDescent="0.25">
      <c r="A74" s="451">
        <v>67</v>
      </c>
      <c r="B74" s="465" t="s">
        <v>547</v>
      </c>
      <c r="C74" s="453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4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  <c r="S74" s="454"/>
    </row>
    <row r="75" spans="1:19" s="462" customFormat="1" x14ac:dyDescent="0.25">
      <c r="A75" s="451">
        <v>68</v>
      </c>
      <c r="B75" s="465" t="s">
        <v>548</v>
      </c>
      <c r="C75" s="453"/>
      <c r="D75" s="443">
        <v>0</v>
      </c>
      <c r="E75" s="443">
        <v>0</v>
      </c>
      <c r="F75" s="443">
        <v>0</v>
      </c>
      <c r="G75" s="443">
        <v>0</v>
      </c>
      <c r="H75" s="443">
        <v>0</v>
      </c>
      <c r="I75" s="443">
        <v>0</v>
      </c>
      <c r="J75" s="444">
        <v>0</v>
      </c>
      <c r="K75" s="445">
        <v>0</v>
      </c>
      <c r="L75" s="445">
        <v>0</v>
      </c>
      <c r="M75" s="445">
        <v>0</v>
      </c>
      <c r="N75" s="445">
        <v>0</v>
      </c>
      <c r="O75" s="445">
        <v>0</v>
      </c>
      <c r="P75" s="445">
        <v>0</v>
      </c>
      <c r="Q75" s="446">
        <v>0</v>
      </c>
      <c r="S75" s="454"/>
    </row>
    <row r="76" spans="1:19" s="462" customFormat="1" ht="30" x14ac:dyDescent="0.25">
      <c r="A76" s="451">
        <v>69</v>
      </c>
      <c r="B76" s="455" t="s">
        <v>549</v>
      </c>
      <c r="C76" s="453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4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  <c r="S76" s="454"/>
    </row>
    <row r="77" spans="1:19" s="462" customFormat="1" ht="60" x14ac:dyDescent="0.25">
      <c r="A77" s="451">
        <v>70</v>
      </c>
      <c r="B77" s="455" t="s">
        <v>550</v>
      </c>
      <c r="C77" s="453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4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  <c r="S77" s="454"/>
    </row>
    <row r="78" spans="1:19" s="462" customFormat="1" ht="30" x14ac:dyDescent="0.25">
      <c r="A78" s="451">
        <v>71</v>
      </c>
      <c r="B78" s="455" t="s">
        <v>551</v>
      </c>
      <c r="C78" s="453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4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  <c r="S78" s="454"/>
    </row>
    <row r="79" spans="1:19" s="462" customFormat="1" x14ac:dyDescent="0.25">
      <c r="A79" s="451">
        <v>72</v>
      </c>
      <c r="B79" s="481" t="s">
        <v>552</v>
      </c>
      <c r="C79" s="453"/>
      <c r="D79" s="443">
        <v>0</v>
      </c>
      <c r="E79" s="443">
        <v>0</v>
      </c>
      <c r="F79" s="443">
        <v>0</v>
      </c>
      <c r="G79" s="443">
        <v>0</v>
      </c>
      <c r="H79" s="443">
        <v>14095.507</v>
      </c>
      <c r="I79" s="443">
        <v>0</v>
      </c>
      <c r="J79" s="444">
        <v>14095.507</v>
      </c>
      <c r="K79" s="445">
        <v>0</v>
      </c>
      <c r="L79" s="445">
        <v>0</v>
      </c>
      <c r="M79" s="445">
        <v>0</v>
      </c>
      <c r="N79" s="445">
        <v>16651.099000000002</v>
      </c>
      <c r="O79" s="445">
        <v>16651.099000000002</v>
      </c>
      <c r="P79" s="445">
        <v>0</v>
      </c>
      <c r="Q79" s="446">
        <v>16651.099000000002</v>
      </c>
      <c r="S79" s="454"/>
    </row>
    <row r="80" spans="1:19" s="462" customFormat="1" x14ac:dyDescent="0.25">
      <c r="A80" s="451">
        <v>73</v>
      </c>
      <c r="B80" s="455" t="s">
        <v>553</v>
      </c>
      <c r="C80" s="453"/>
      <c r="D80" s="443">
        <v>0</v>
      </c>
      <c r="E80" s="443">
        <v>0</v>
      </c>
      <c r="F80" s="443">
        <v>0</v>
      </c>
      <c r="G80" s="443">
        <v>0</v>
      </c>
      <c r="H80" s="443">
        <v>0</v>
      </c>
      <c r="I80" s="443">
        <v>0</v>
      </c>
      <c r="J80" s="444">
        <v>0</v>
      </c>
      <c r="K80" s="445">
        <v>0</v>
      </c>
      <c r="L80" s="445">
        <v>0</v>
      </c>
      <c r="M80" s="445">
        <v>0</v>
      </c>
      <c r="N80" s="445">
        <v>0</v>
      </c>
      <c r="O80" s="445">
        <v>0</v>
      </c>
      <c r="P80" s="445">
        <v>0</v>
      </c>
      <c r="Q80" s="446">
        <v>0</v>
      </c>
      <c r="S80" s="454"/>
    </row>
    <row r="81" spans="1:19" s="462" customFormat="1" x14ac:dyDescent="0.25">
      <c r="A81" s="451">
        <v>74</v>
      </c>
      <c r="B81" s="455" t="s">
        <v>554</v>
      </c>
      <c r="C81" s="453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4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  <c r="S81" s="454"/>
    </row>
    <row r="82" spans="1:19" s="462" customFormat="1" x14ac:dyDescent="0.25">
      <c r="A82" s="451">
        <v>75</v>
      </c>
      <c r="B82" s="455" t="s">
        <v>242</v>
      </c>
      <c r="C82" s="453"/>
      <c r="D82" s="443">
        <v>0</v>
      </c>
      <c r="E82" s="443">
        <v>0</v>
      </c>
      <c r="F82" s="443">
        <v>0</v>
      </c>
      <c r="G82" s="443">
        <v>0</v>
      </c>
      <c r="H82" s="443">
        <v>0</v>
      </c>
      <c r="I82" s="443">
        <v>0</v>
      </c>
      <c r="J82" s="444">
        <v>0</v>
      </c>
      <c r="K82" s="445">
        <v>0</v>
      </c>
      <c r="L82" s="445">
        <v>0</v>
      </c>
      <c r="M82" s="445">
        <v>0</v>
      </c>
      <c r="N82" s="445">
        <v>0</v>
      </c>
      <c r="O82" s="445">
        <v>0</v>
      </c>
      <c r="P82" s="445">
        <v>0</v>
      </c>
      <c r="Q82" s="446">
        <v>0</v>
      </c>
      <c r="S82" s="454"/>
    </row>
    <row r="83" spans="1:19" s="462" customFormat="1" ht="30" x14ac:dyDescent="0.25">
      <c r="A83" s="451">
        <v>76</v>
      </c>
      <c r="B83" s="455" t="s">
        <v>555</v>
      </c>
      <c r="C83" s="453"/>
      <c r="D83" s="443">
        <v>0</v>
      </c>
      <c r="E83" s="443">
        <v>0</v>
      </c>
      <c r="F83" s="443">
        <v>0</v>
      </c>
      <c r="G83" s="443">
        <v>0</v>
      </c>
      <c r="H83" s="443">
        <v>175850.42499999999</v>
      </c>
      <c r="I83" s="443">
        <v>0</v>
      </c>
      <c r="J83" s="444">
        <v>175850.42499999999</v>
      </c>
      <c r="K83" s="445">
        <v>0</v>
      </c>
      <c r="L83" s="445">
        <v>0</v>
      </c>
      <c r="M83" s="445">
        <v>0</v>
      </c>
      <c r="N83" s="445">
        <v>7.7649999999999997</v>
      </c>
      <c r="O83" s="445">
        <v>7.7649999999999997</v>
      </c>
      <c r="P83" s="445">
        <v>0</v>
      </c>
      <c r="Q83" s="446">
        <v>7.7649999999999997</v>
      </c>
      <c r="S83" s="454"/>
    </row>
    <row r="84" spans="1:19" s="462" customFormat="1" ht="30" x14ac:dyDescent="0.25">
      <c r="A84" s="451">
        <v>77</v>
      </c>
      <c r="B84" s="455" t="s">
        <v>465</v>
      </c>
      <c r="C84" s="453"/>
      <c r="D84" s="443">
        <v>0</v>
      </c>
      <c r="E84" s="443">
        <v>0</v>
      </c>
      <c r="F84" s="443">
        <v>0</v>
      </c>
      <c r="G84" s="443">
        <v>0</v>
      </c>
      <c r="H84" s="443">
        <v>150.25200000000001</v>
      </c>
      <c r="I84" s="443">
        <v>0</v>
      </c>
      <c r="J84" s="444">
        <v>150.25200000000001</v>
      </c>
      <c r="K84" s="445">
        <v>0</v>
      </c>
      <c r="L84" s="445">
        <v>0</v>
      </c>
      <c r="M84" s="445">
        <v>0</v>
      </c>
      <c r="N84" s="445">
        <v>51035.883999999998</v>
      </c>
      <c r="O84" s="445">
        <v>51035.883999999998</v>
      </c>
      <c r="P84" s="445">
        <v>0</v>
      </c>
      <c r="Q84" s="446">
        <v>51035.883999999998</v>
      </c>
      <c r="S84" s="454"/>
    </row>
    <row r="85" spans="1:19" s="462" customFormat="1" x14ac:dyDescent="0.25">
      <c r="A85" s="451">
        <v>78</v>
      </c>
      <c r="B85" s="455" t="s">
        <v>466</v>
      </c>
      <c r="C85" s="453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4">
        <v>0</v>
      </c>
      <c r="K85" s="445">
        <v>0</v>
      </c>
      <c r="L85" s="445">
        <v>0</v>
      </c>
      <c r="M85" s="445">
        <v>0</v>
      </c>
      <c r="N85" s="445">
        <v>33648</v>
      </c>
      <c r="O85" s="445">
        <v>33648</v>
      </c>
      <c r="P85" s="445">
        <v>0</v>
      </c>
      <c r="Q85" s="446">
        <v>33648</v>
      </c>
      <c r="S85" s="454"/>
    </row>
    <row r="86" spans="1:19" s="462" customFormat="1" x14ac:dyDescent="0.25">
      <c r="A86" s="451">
        <v>79</v>
      </c>
      <c r="B86" s="455" t="s">
        <v>467</v>
      </c>
      <c r="C86" s="453"/>
      <c r="D86" s="443">
        <v>0</v>
      </c>
      <c r="E86" s="443">
        <v>0</v>
      </c>
      <c r="F86" s="443">
        <v>0</v>
      </c>
      <c r="G86" s="443">
        <v>0</v>
      </c>
      <c r="H86" s="443">
        <v>0</v>
      </c>
      <c r="I86" s="443">
        <v>0</v>
      </c>
      <c r="J86" s="444">
        <v>0</v>
      </c>
      <c r="K86" s="445">
        <v>0</v>
      </c>
      <c r="L86" s="445">
        <v>0</v>
      </c>
      <c r="M86" s="445">
        <v>0</v>
      </c>
      <c r="N86" s="445">
        <v>5400</v>
      </c>
      <c r="O86" s="445">
        <v>5400</v>
      </c>
      <c r="P86" s="445">
        <v>0</v>
      </c>
      <c r="Q86" s="446">
        <v>5400</v>
      </c>
      <c r="S86" s="454"/>
    </row>
    <row r="87" spans="1:19" s="462" customFormat="1" x14ac:dyDescent="0.25">
      <c r="A87" s="451">
        <v>80</v>
      </c>
      <c r="B87" s="455" t="s">
        <v>468</v>
      </c>
      <c r="C87" s="453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4">
        <v>0</v>
      </c>
      <c r="K87" s="445">
        <v>0</v>
      </c>
      <c r="L87" s="445">
        <v>0</v>
      </c>
      <c r="M87" s="445">
        <v>0</v>
      </c>
      <c r="N87" s="445">
        <v>8160</v>
      </c>
      <c r="O87" s="445">
        <v>8160</v>
      </c>
      <c r="P87" s="445">
        <v>0</v>
      </c>
      <c r="Q87" s="446">
        <v>8160</v>
      </c>
      <c r="S87" s="454"/>
    </row>
    <row r="88" spans="1:19" s="462" customFormat="1" x14ac:dyDescent="0.25">
      <c r="A88" s="451">
        <v>81</v>
      </c>
      <c r="B88" s="455" t="s">
        <v>470</v>
      </c>
      <c r="C88" s="453"/>
      <c r="D88" s="443">
        <v>0</v>
      </c>
      <c r="E88" s="443">
        <v>0</v>
      </c>
      <c r="F88" s="443">
        <v>0</v>
      </c>
      <c r="G88" s="443">
        <v>0</v>
      </c>
      <c r="H88" s="443">
        <v>123.9</v>
      </c>
      <c r="I88" s="443">
        <v>0</v>
      </c>
      <c r="J88" s="444">
        <v>123.9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  <c r="S88" s="454"/>
    </row>
    <row r="89" spans="1:19" s="462" customFormat="1" x14ac:dyDescent="0.25">
      <c r="A89" s="451">
        <v>82</v>
      </c>
      <c r="B89" s="455" t="s">
        <v>471</v>
      </c>
      <c r="C89" s="453"/>
      <c r="D89" s="443">
        <v>0</v>
      </c>
      <c r="E89" s="443">
        <v>0</v>
      </c>
      <c r="F89" s="443">
        <v>0</v>
      </c>
      <c r="G89" s="443">
        <v>0</v>
      </c>
      <c r="H89" s="443">
        <v>104</v>
      </c>
      <c r="I89" s="443">
        <v>0</v>
      </c>
      <c r="J89" s="444">
        <v>104</v>
      </c>
      <c r="K89" s="445">
        <v>0</v>
      </c>
      <c r="L89" s="445">
        <v>0</v>
      </c>
      <c r="M89" s="445">
        <v>0</v>
      </c>
      <c r="N89" s="445">
        <v>0</v>
      </c>
      <c r="O89" s="445">
        <v>0</v>
      </c>
      <c r="P89" s="445">
        <v>0</v>
      </c>
      <c r="Q89" s="446">
        <v>0</v>
      </c>
      <c r="S89" s="454"/>
    </row>
    <row r="90" spans="1:19" s="462" customFormat="1" x14ac:dyDescent="0.25">
      <c r="A90" s="451">
        <v>83</v>
      </c>
      <c r="B90" s="455" t="s">
        <v>472</v>
      </c>
      <c r="C90" s="453"/>
      <c r="D90" s="443">
        <v>0</v>
      </c>
      <c r="E90" s="443">
        <v>0</v>
      </c>
      <c r="F90" s="443">
        <v>0</v>
      </c>
      <c r="G90" s="443">
        <v>0</v>
      </c>
      <c r="H90" s="443">
        <v>6260</v>
      </c>
      <c r="I90" s="443">
        <v>0</v>
      </c>
      <c r="J90" s="444">
        <v>6260</v>
      </c>
      <c r="K90" s="445">
        <v>0</v>
      </c>
      <c r="L90" s="445">
        <v>0</v>
      </c>
      <c r="M90" s="445">
        <v>0</v>
      </c>
      <c r="N90" s="445">
        <v>0</v>
      </c>
      <c r="O90" s="445">
        <v>0</v>
      </c>
      <c r="P90" s="445">
        <v>0</v>
      </c>
      <c r="Q90" s="446">
        <v>0</v>
      </c>
      <c r="S90" s="454"/>
    </row>
    <row r="91" spans="1:19" s="462" customFormat="1" x14ac:dyDescent="0.25">
      <c r="A91" s="451">
        <v>84</v>
      </c>
      <c r="B91" s="455" t="s">
        <v>473</v>
      </c>
      <c r="C91" s="453"/>
      <c r="D91" s="443">
        <v>0</v>
      </c>
      <c r="E91" s="443">
        <v>0</v>
      </c>
      <c r="F91" s="443">
        <v>0</v>
      </c>
      <c r="G91" s="443">
        <v>0</v>
      </c>
      <c r="H91" s="443">
        <v>87.5</v>
      </c>
      <c r="I91" s="443">
        <v>0</v>
      </c>
      <c r="J91" s="444">
        <v>87.5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  <c r="S91" s="454"/>
    </row>
    <row r="92" spans="1:19" s="462" customFormat="1" x14ac:dyDescent="0.25">
      <c r="A92" s="451">
        <v>85</v>
      </c>
      <c r="B92" s="455" t="s">
        <v>474</v>
      </c>
      <c r="C92" s="453"/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>
        <v>0</v>
      </c>
      <c r="J92" s="444">
        <v>0</v>
      </c>
      <c r="K92" s="445">
        <v>0</v>
      </c>
      <c r="L92" s="445">
        <v>0</v>
      </c>
      <c r="M92" s="445">
        <v>0</v>
      </c>
      <c r="N92" s="445">
        <v>3650.28</v>
      </c>
      <c r="O92" s="445">
        <v>3650.28</v>
      </c>
      <c r="P92" s="445">
        <v>0</v>
      </c>
      <c r="Q92" s="446">
        <v>3650.28</v>
      </c>
      <c r="S92" s="454"/>
    </row>
    <row r="93" spans="1:19" ht="30" x14ac:dyDescent="0.25">
      <c r="A93" s="440">
        <v>86</v>
      </c>
      <c r="B93" s="441" t="s">
        <v>556</v>
      </c>
      <c r="C93" s="442"/>
      <c r="D93" s="443">
        <v>79112.615000000005</v>
      </c>
      <c r="E93" s="443">
        <v>20759.187000000002</v>
      </c>
      <c r="F93" s="443">
        <v>16606.030999999999</v>
      </c>
      <c r="G93" s="443">
        <v>4741.4070000000002</v>
      </c>
      <c r="H93" s="443">
        <v>0</v>
      </c>
      <c r="I93" s="443">
        <v>66163.808000000005</v>
      </c>
      <c r="J93" s="444">
        <v>187383.04800000001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9" ht="30" x14ac:dyDescent="0.25">
      <c r="A94" s="440">
        <v>87</v>
      </c>
      <c r="B94" s="441" t="s">
        <v>557</v>
      </c>
      <c r="C94" s="442"/>
      <c r="D94" s="443">
        <v>0</v>
      </c>
      <c r="E94" s="443">
        <v>0</v>
      </c>
      <c r="F94" s="443">
        <v>0</v>
      </c>
      <c r="G94" s="443">
        <v>0</v>
      </c>
      <c r="H94" s="443">
        <v>0</v>
      </c>
      <c r="I94" s="443">
        <v>0</v>
      </c>
      <c r="J94" s="444">
        <v>0</v>
      </c>
      <c r="K94" s="445">
        <v>0</v>
      </c>
      <c r="L94" s="445">
        <v>0</v>
      </c>
      <c r="M94" s="445">
        <v>0</v>
      </c>
      <c r="N94" s="445">
        <v>0</v>
      </c>
      <c r="O94" s="445">
        <v>0</v>
      </c>
      <c r="P94" s="445">
        <v>0</v>
      </c>
      <c r="Q94" s="446">
        <v>0</v>
      </c>
    </row>
    <row r="95" spans="1:19" s="470" customFormat="1" x14ac:dyDescent="0.25">
      <c r="A95" s="457">
        <v>88</v>
      </c>
      <c r="B95" s="458" t="s">
        <v>558</v>
      </c>
      <c r="C95" s="478">
        <v>0</v>
      </c>
      <c r="D95" s="478">
        <v>79112.615000000005</v>
      </c>
      <c r="E95" s="478">
        <v>20759.187000000002</v>
      </c>
      <c r="F95" s="478">
        <v>16606.030999999999</v>
      </c>
      <c r="G95" s="478">
        <v>4741.4070000000002</v>
      </c>
      <c r="H95" s="478">
        <v>251305.24900000001</v>
      </c>
      <c r="I95" s="478">
        <v>66163.808000000005</v>
      </c>
      <c r="J95" s="478">
        <v>438688.29700000002</v>
      </c>
      <c r="K95" s="478">
        <v>0</v>
      </c>
      <c r="L95" s="478">
        <v>0</v>
      </c>
      <c r="M95" s="478">
        <v>0</v>
      </c>
      <c r="N95" s="478">
        <v>118553.02799999999</v>
      </c>
      <c r="O95" s="478">
        <v>118553.02799999999</v>
      </c>
      <c r="P95" s="478">
        <v>0</v>
      </c>
      <c r="Q95" s="478">
        <v>118553.02799999999</v>
      </c>
      <c r="S95" s="427"/>
    </row>
    <row r="96" spans="1:19" s="470" customFormat="1" x14ac:dyDescent="0.25">
      <c r="A96" s="457">
        <v>89</v>
      </c>
      <c r="B96" s="458" t="s">
        <v>559</v>
      </c>
      <c r="C96" s="478">
        <v>0</v>
      </c>
      <c r="D96" s="478">
        <v>83976.49500000001</v>
      </c>
      <c r="E96" s="478">
        <v>23170.765000000003</v>
      </c>
      <c r="F96" s="478">
        <v>16710.628000000001</v>
      </c>
      <c r="G96" s="478">
        <v>4809.8780000000006</v>
      </c>
      <c r="H96" s="478">
        <v>684390.87700000009</v>
      </c>
      <c r="I96" s="478">
        <v>66165.217000000004</v>
      </c>
      <c r="J96" s="478">
        <v>879223.86</v>
      </c>
      <c r="K96" s="478">
        <v>6483.1798200000003</v>
      </c>
      <c r="L96" s="478">
        <v>694.11977000000002</v>
      </c>
      <c r="M96" s="478">
        <v>250</v>
      </c>
      <c r="N96" s="478">
        <v>265370.36300000001</v>
      </c>
      <c r="O96" s="478">
        <v>266064.48277</v>
      </c>
      <c r="P96" s="478">
        <v>0</v>
      </c>
      <c r="Q96" s="478">
        <v>272797.66258999996</v>
      </c>
      <c r="S96" s="427"/>
    </row>
    <row r="97" spans="1:19" s="470" customFormat="1" x14ac:dyDescent="0.25">
      <c r="A97" s="457">
        <v>90</v>
      </c>
      <c r="B97" s="458" t="s">
        <v>560</v>
      </c>
      <c r="C97" s="478"/>
      <c r="D97" s="478">
        <v>0</v>
      </c>
      <c r="E97" s="478">
        <v>0</v>
      </c>
      <c r="F97" s="478">
        <v>0</v>
      </c>
      <c r="G97" s="478">
        <v>0</v>
      </c>
      <c r="H97" s="478">
        <v>0</v>
      </c>
      <c r="I97" s="478">
        <v>0</v>
      </c>
      <c r="J97" s="478"/>
      <c r="K97" s="478">
        <v>0</v>
      </c>
      <c r="L97" s="478">
        <v>0</v>
      </c>
      <c r="M97" s="478">
        <v>0</v>
      </c>
      <c r="N97" s="478">
        <v>0</v>
      </c>
      <c r="O97" s="478">
        <v>0</v>
      </c>
      <c r="P97" s="478">
        <v>0</v>
      </c>
      <c r="Q97" s="478">
        <v>0</v>
      </c>
      <c r="S97" s="427"/>
    </row>
    <row r="98" spans="1:19" x14ac:dyDescent="0.25">
      <c r="A98" s="440">
        <v>91</v>
      </c>
      <c r="B98" s="441" t="s">
        <v>561</v>
      </c>
      <c r="C98" s="442"/>
      <c r="D98" s="443">
        <v>0</v>
      </c>
      <c r="E98" s="443">
        <v>0</v>
      </c>
      <c r="F98" s="443">
        <v>0</v>
      </c>
      <c r="G98" s="443">
        <v>0</v>
      </c>
      <c r="H98" s="443">
        <v>77127.762000000002</v>
      </c>
      <c r="I98" s="443">
        <v>0</v>
      </c>
      <c r="J98" s="444">
        <v>77127.762000000002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9" x14ac:dyDescent="0.25">
      <c r="A99" s="440">
        <v>92</v>
      </c>
      <c r="B99" s="441" t="s">
        <v>562</v>
      </c>
      <c r="C99" s="442"/>
      <c r="D99" s="443">
        <v>0</v>
      </c>
      <c r="E99" s="443">
        <v>0</v>
      </c>
      <c r="F99" s="443">
        <v>0</v>
      </c>
      <c r="G99" s="443">
        <v>0</v>
      </c>
      <c r="H99" s="443">
        <v>0</v>
      </c>
      <c r="I99" s="443">
        <v>0</v>
      </c>
      <c r="J99" s="444">
        <v>0</v>
      </c>
      <c r="K99" s="445">
        <v>0</v>
      </c>
      <c r="L99" s="445">
        <v>0</v>
      </c>
      <c r="M99" s="445">
        <v>0</v>
      </c>
      <c r="N99" s="445">
        <v>0</v>
      </c>
      <c r="O99" s="445">
        <v>0</v>
      </c>
      <c r="P99" s="445">
        <v>0</v>
      </c>
      <c r="Q99" s="446">
        <v>0</v>
      </c>
    </row>
    <row r="100" spans="1:19" x14ac:dyDescent="0.25">
      <c r="A100" s="440">
        <v>93</v>
      </c>
      <c r="B100" s="482" t="s">
        <v>563</v>
      </c>
      <c r="C100" s="442"/>
      <c r="D100" s="443">
        <v>0</v>
      </c>
      <c r="E100" s="443">
        <v>0</v>
      </c>
      <c r="F100" s="443">
        <v>0</v>
      </c>
      <c r="G100" s="443">
        <v>0</v>
      </c>
      <c r="H100" s="443">
        <v>58201.942000000003</v>
      </c>
      <c r="I100" s="443">
        <v>0</v>
      </c>
      <c r="J100" s="444">
        <v>58201.942000000003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0</v>
      </c>
      <c r="Q100" s="446">
        <v>0</v>
      </c>
    </row>
    <row r="101" spans="1:19" x14ac:dyDescent="0.25">
      <c r="A101" s="440">
        <v>94</v>
      </c>
      <c r="B101" s="441" t="s">
        <v>564</v>
      </c>
      <c r="C101" s="442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4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9" x14ac:dyDescent="0.25">
      <c r="A102" s="440">
        <v>95</v>
      </c>
      <c r="B102" s="441" t="s">
        <v>565</v>
      </c>
      <c r="C102" s="442"/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>
        <v>0</v>
      </c>
      <c r="J102" s="444">
        <v>0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0</v>
      </c>
      <c r="Q102" s="446">
        <v>0</v>
      </c>
    </row>
    <row r="103" spans="1:19" x14ac:dyDescent="0.25">
      <c r="A103" s="440">
        <v>96</v>
      </c>
      <c r="B103" s="441" t="s">
        <v>566</v>
      </c>
      <c r="C103" s="442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4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9" x14ac:dyDescent="0.25">
      <c r="A104" s="440">
        <v>97</v>
      </c>
      <c r="B104" s="441" t="s">
        <v>567</v>
      </c>
      <c r="C104" s="442"/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>
        <v>0</v>
      </c>
      <c r="J104" s="444">
        <v>0</v>
      </c>
      <c r="K104" s="445">
        <v>0</v>
      </c>
      <c r="L104" s="445">
        <v>0</v>
      </c>
      <c r="M104" s="445">
        <v>0</v>
      </c>
      <c r="N104" s="445">
        <v>0</v>
      </c>
      <c r="O104" s="445">
        <v>0</v>
      </c>
      <c r="P104" s="445">
        <v>0</v>
      </c>
      <c r="Q104" s="446">
        <v>0</v>
      </c>
    </row>
    <row r="105" spans="1:19" x14ac:dyDescent="0.25">
      <c r="A105" s="440">
        <v>98</v>
      </c>
      <c r="B105" s="441" t="s">
        <v>568</v>
      </c>
      <c r="C105" s="442"/>
      <c r="D105" s="443">
        <v>0</v>
      </c>
      <c r="E105" s="443">
        <v>0</v>
      </c>
      <c r="F105" s="443">
        <v>0</v>
      </c>
      <c r="G105" s="443">
        <v>0</v>
      </c>
      <c r="H105" s="443">
        <v>0</v>
      </c>
      <c r="I105" s="443">
        <v>0</v>
      </c>
      <c r="J105" s="444">
        <v>0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0</v>
      </c>
      <c r="Q105" s="446">
        <v>0</v>
      </c>
    </row>
    <row r="106" spans="1:19" x14ac:dyDescent="0.25">
      <c r="A106" s="440">
        <v>99</v>
      </c>
      <c r="B106" s="441" t="s">
        <v>569</v>
      </c>
      <c r="C106" s="442"/>
      <c r="D106" s="443">
        <v>0</v>
      </c>
      <c r="E106" s="443">
        <v>0</v>
      </c>
      <c r="F106" s="443">
        <v>0</v>
      </c>
      <c r="G106" s="443">
        <v>0</v>
      </c>
      <c r="H106" s="443">
        <v>0</v>
      </c>
      <c r="I106" s="443">
        <v>0</v>
      </c>
      <c r="J106" s="444">
        <v>0</v>
      </c>
      <c r="K106" s="445">
        <v>0</v>
      </c>
      <c r="L106" s="445">
        <v>0</v>
      </c>
      <c r="M106" s="445">
        <v>0</v>
      </c>
      <c r="N106" s="445">
        <v>0</v>
      </c>
      <c r="O106" s="445">
        <v>0</v>
      </c>
      <c r="P106" s="445">
        <v>0</v>
      </c>
      <c r="Q106" s="446">
        <v>0</v>
      </c>
    </row>
    <row r="107" spans="1:19" x14ac:dyDescent="0.25">
      <c r="A107" s="440">
        <v>100</v>
      </c>
      <c r="B107" s="441" t="s">
        <v>570</v>
      </c>
      <c r="C107" s="442"/>
      <c r="D107" s="443">
        <v>0</v>
      </c>
      <c r="E107" s="443">
        <v>0</v>
      </c>
      <c r="F107" s="443">
        <v>0</v>
      </c>
      <c r="G107" s="443">
        <v>0</v>
      </c>
      <c r="H107" s="443">
        <v>633.00199999999984</v>
      </c>
      <c r="I107" s="443">
        <v>0</v>
      </c>
      <c r="J107" s="444">
        <v>633.00199999999984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9" s="470" customFormat="1" x14ac:dyDescent="0.25">
      <c r="A108" s="457">
        <v>101</v>
      </c>
      <c r="B108" s="458" t="s">
        <v>571</v>
      </c>
      <c r="C108" s="478">
        <v>0</v>
      </c>
      <c r="D108" s="478">
        <v>0</v>
      </c>
      <c r="E108" s="478">
        <v>0</v>
      </c>
      <c r="F108" s="478">
        <v>0</v>
      </c>
      <c r="G108" s="478">
        <v>0</v>
      </c>
      <c r="H108" s="478">
        <v>135962.70600000001</v>
      </c>
      <c r="I108" s="478">
        <v>0</v>
      </c>
      <c r="J108" s="478">
        <v>135962.70600000001</v>
      </c>
      <c r="K108" s="478">
        <v>0</v>
      </c>
      <c r="L108" s="478">
        <v>0</v>
      </c>
      <c r="M108" s="478">
        <v>0</v>
      </c>
      <c r="N108" s="478">
        <v>0</v>
      </c>
      <c r="O108" s="478">
        <v>0</v>
      </c>
      <c r="P108" s="478">
        <v>0</v>
      </c>
      <c r="Q108" s="478">
        <v>0</v>
      </c>
      <c r="S108" s="427"/>
    </row>
    <row r="109" spans="1:19" s="470" customFormat="1" x14ac:dyDescent="0.25">
      <c r="A109" s="457">
        <v>102</v>
      </c>
      <c r="B109" s="458" t="s">
        <v>572</v>
      </c>
      <c r="C109" s="478">
        <v>0</v>
      </c>
      <c r="D109" s="478">
        <v>83976.49500000001</v>
      </c>
      <c r="E109" s="478">
        <v>23170.765000000003</v>
      </c>
      <c r="F109" s="478">
        <v>16710.628000000001</v>
      </c>
      <c r="G109" s="478">
        <v>4809.8780000000006</v>
      </c>
      <c r="H109" s="478">
        <v>820353.5830000001</v>
      </c>
      <c r="I109" s="478">
        <v>66165.217000000004</v>
      </c>
      <c r="J109" s="478">
        <v>1015186.566</v>
      </c>
      <c r="K109" s="478">
        <v>6483.1798200000003</v>
      </c>
      <c r="L109" s="478">
        <v>694.11977000000002</v>
      </c>
      <c r="M109" s="478">
        <v>250</v>
      </c>
      <c r="N109" s="478">
        <v>265370.36300000001</v>
      </c>
      <c r="O109" s="478">
        <v>266064.48277</v>
      </c>
      <c r="P109" s="478">
        <v>0</v>
      </c>
      <c r="Q109" s="478">
        <v>272797.66258999996</v>
      </c>
      <c r="R109" s="469"/>
      <c r="S109" s="427"/>
    </row>
    <row r="110" spans="1:19" x14ac:dyDescent="0.25">
      <c r="A110" s="483"/>
      <c r="S110" s="426"/>
    </row>
    <row r="111" spans="1:19" x14ac:dyDescent="0.25">
      <c r="B111"/>
      <c r="S111" s="426"/>
    </row>
    <row r="112" spans="1:19" x14ac:dyDescent="0.25">
      <c r="B112"/>
      <c r="D112" s="484">
        <v>83976.49500000001</v>
      </c>
      <c r="E112" s="484">
        <v>23170.765000000003</v>
      </c>
      <c r="F112" s="484">
        <v>16710.628000000001</v>
      </c>
      <c r="G112" s="484">
        <v>4809.8780000000006</v>
      </c>
      <c r="H112" s="484">
        <v>820353.58299999998</v>
      </c>
      <c r="I112" s="484">
        <v>66165.217000000004</v>
      </c>
      <c r="J112" s="485">
        <v>1015186.5659999999</v>
      </c>
      <c r="K112" s="425">
        <v>6483.1798200000003</v>
      </c>
      <c r="L112" s="486">
        <v>694.11977000000002</v>
      </c>
      <c r="M112" s="486">
        <v>250</v>
      </c>
      <c r="N112" s="486">
        <v>265370.36300000001</v>
      </c>
      <c r="O112" s="486"/>
      <c r="P112" s="425">
        <v>0</v>
      </c>
      <c r="Q112" s="469">
        <v>272797.66258999996</v>
      </c>
      <c r="S112" s="426"/>
    </row>
    <row r="113" spans="2:19" x14ac:dyDescent="0.25">
      <c r="B113" t="s">
        <v>573</v>
      </c>
      <c r="D113" s="484">
        <v>0</v>
      </c>
      <c r="E113" s="484">
        <v>0</v>
      </c>
      <c r="F113" s="484">
        <v>0</v>
      </c>
      <c r="G113" s="484">
        <v>0</v>
      </c>
      <c r="H113" s="484">
        <v>0</v>
      </c>
      <c r="I113" s="484">
        <v>0</v>
      </c>
      <c r="J113" s="484">
        <v>0</v>
      </c>
      <c r="K113" s="484">
        <v>0</v>
      </c>
      <c r="L113" s="484">
        <v>0</v>
      </c>
      <c r="M113" s="484">
        <v>0</v>
      </c>
      <c r="N113" s="484">
        <v>0</v>
      </c>
      <c r="O113" s="484"/>
      <c r="P113" s="484">
        <v>0</v>
      </c>
      <c r="Q113" s="484">
        <v>0</v>
      </c>
      <c r="S113" s="426"/>
    </row>
    <row r="114" spans="2:19" x14ac:dyDescent="0.25">
      <c r="S114" s="426"/>
    </row>
    <row r="115" spans="2:19" x14ac:dyDescent="0.25">
      <c r="S115" s="426"/>
    </row>
    <row r="116" spans="2:19" x14ac:dyDescent="0.25">
      <c r="S116" s="426"/>
    </row>
    <row r="117" spans="2:19" x14ac:dyDescent="0.25">
      <c r="S117" s="426"/>
    </row>
    <row r="118" spans="2:19" x14ac:dyDescent="0.25">
      <c r="S118" s="426"/>
    </row>
    <row r="119" spans="2:19" x14ac:dyDescent="0.25">
      <c r="S119" s="426"/>
    </row>
    <row r="120" spans="2:19" x14ac:dyDescent="0.25">
      <c r="S120" s="426"/>
    </row>
    <row r="121" spans="2:19" x14ac:dyDescent="0.25">
      <c r="S121" s="426"/>
    </row>
    <row r="122" spans="2:19" x14ac:dyDescent="0.25">
      <c r="S122" s="426"/>
    </row>
    <row r="123" spans="2:19" x14ac:dyDescent="0.25">
      <c r="S123" s="426"/>
    </row>
    <row r="124" spans="2:19" x14ac:dyDescent="0.25">
      <c r="S124" s="426"/>
    </row>
    <row r="125" spans="2:19" x14ac:dyDescent="0.25">
      <c r="S125" s="426"/>
    </row>
    <row r="126" spans="2:19" x14ac:dyDescent="0.25">
      <c r="S126" s="426"/>
    </row>
    <row r="127" spans="2:19" x14ac:dyDescent="0.25">
      <c r="S127" s="426"/>
    </row>
    <row r="128" spans="2:19" x14ac:dyDescent="0.25">
      <c r="S128" s="426"/>
    </row>
    <row r="129" spans="19:19" x14ac:dyDescent="0.25">
      <c r="S129" s="426"/>
    </row>
    <row r="130" spans="19:19" x14ac:dyDescent="0.25">
      <c r="S130" s="426"/>
    </row>
    <row r="131" spans="19:19" x14ac:dyDescent="0.25">
      <c r="S131" s="426"/>
    </row>
    <row r="132" spans="19:19" x14ac:dyDescent="0.25">
      <c r="S132" s="426"/>
    </row>
    <row r="133" spans="19:19" x14ac:dyDescent="0.25">
      <c r="S133" s="426"/>
    </row>
    <row r="134" spans="19:19" x14ac:dyDescent="0.25">
      <c r="S134" s="426"/>
    </row>
    <row r="135" spans="19:19" x14ac:dyDescent="0.25">
      <c r="S135" s="426"/>
    </row>
    <row r="136" spans="19:19" x14ac:dyDescent="0.25">
      <c r="S136" s="426"/>
    </row>
    <row r="137" spans="19:19" x14ac:dyDescent="0.25">
      <c r="S137" s="426"/>
    </row>
    <row r="138" spans="19:19" x14ac:dyDescent="0.25">
      <c r="S138" s="426"/>
    </row>
    <row r="139" spans="19:19" x14ac:dyDescent="0.25">
      <c r="S139" s="426"/>
    </row>
    <row r="140" spans="19:19" x14ac:dyDescent="0.25">
      <c r="S140" s="426"/>
    </row>
    <row r="141" spans="19:19" x14ac:dyDescent="0.25">
      <c r="S141" s="426"/>
    </row>
    <row r="142" spans="19:19" x14ac:dyDescent="0.25">
      <c r="S142" s="426"/>
    </row>
    <row r="143" spans="19:19" x14ac:dyDescent="0.25">
      <c r="S143" s="426"/>
    </row>
    <row r="144" spans="19:19" x14ac:dyDescent="0.25">
      <c r="S144" s="426"/>
    </row>
    <row r="145" spans="19:19" x14ac:dyDescent="0.25">
      <c r="S145" s="426"/>
    </row>
    <row r="146" spans="19:19" x14ac:dyDescent="0.25">
      <c r="S146" s="426"/>
    </row>
    <row r="147" spans="19:19" x14ac:dyDescent="0.25">
      <c r="S147" s="426"/>
    </row>
    <row r="148" spans="19:19" x14ac:dyDescent="0.25">
      <c r="S148" s="426"/>
    </row>
    <row r="149" spans="19:19" x14ac:dyDescent="0.25">
      <c r="S149" s="426"/>
    </row>
    <row r="150" spans="19:19" x14ac:dyDescent="0.25">
      <c r="S150" s="426"/>
    </row>
    <row r="151" spans="19:19" x14ac:dyDescent="0.25">
      <c r="S151" s="426"/>
    </row>
    <row r="152" spans="19:19" x14ac:dyDescent="0.25">
      <c r="S152" s="426"/>
    </row>
    <row r="153" spans="19:19" x14ac:dyDescent="0.25">
      <c r="S153" s="426"/>
    </row>
    <row r="154" spans="19:19" x14ac:dyDescent="0.25">
      <c r="S154" s="426"/>
    </row>
    <row r="155" spans="19:19" x14ac:dyDescent="0.25">
      <c r="S155" s="426"/>
    </row>
    <row r="156" spans="19:19" x14ac:dyDescent="0.25">
      <c r="S156" s="426"/>
    </row>
    <row r="157" spans="19:19" x14ac:dyDescent="0.25">
      <c r="S157" s="426"/>
    </row>
    <row r="158" spans="19:19" x14ac:dyDescent="0.25">
      <c r="S158" s="426"/>
    </row>
    <row r="159" spans="19:19" x14ac:dyDescent="0.25">
      <c r="S159" s="426"/>
    </row>
    <row r="160" spans="19:19" x14ac:dyDescent="0.25">
      <c r="S160" s="426"/>
    </row>
    <row r="161" spans="19:19" x14ac:dyDescent="0.25">
      <c r="S161" s="426"/>
    </row>
    <row r="162" spans="19:19" x14ac:dyDescent="0.25">
      <c r="S162" s="426"/>
    </row>
    <row r="163" spans="19:19" x14ac:dyDescent="0.25">
      <c r="S163" s="426"/>
    </row>
    <row r="164" spans="19:19" x14ac:dyDescent="0.25">
      <c r="S164" s="426"/>
    </row>
    <row r="165" spans="19:19" x14ac:dyDescent="0.25">
      <c r="S165" s="426"/>
    </row>
    <row r="166" spans="19:19" x14ac:dyDescent="0.25">
      <c r="S166" s="426"/>
    </row>
    <row r="167" spans="19:19" x14ac:dyDescent="0.25">
      <c r="S167" s="426"/>
    </row>
    <row r="168" spans="19:19" x14ac:dyDescent="0.25">
      <c r="S168" s="426"/>
    </row>
    <row r="169" spans="19:19" x14ac:dyDescent="0.25">
      <c r="S169" s="426"/>
    </row>
    <row r="170" spans="19:19" x14ac:dyDescent="0.25">
      <c r="S170" s="426"/>
    </row>
    <row r="171" spans="19:19" x14ac:dyDescent="0.25">
      <c r="S171" s="426"/>
    </row>
    <row r="172" spans="19:19" x14ac:dyDescent="0.25">
      <c r="S172" s="426"/>
    </row>
    <row r="173" spans="19:19" x14ac:dyDescent="0.25">
      <c r="S173" s="426"/>
    </row>
    <row r="174" spans="19:19" x14ac:dyDescent="0.25">
      <c r="S174" s="426"/>
    </row>
    <row r="175" spans="19:19" x14ac:dyDescent="0.25">
      <c r="S175" s="426"/>
    </row>
    <row r="176" spans="19:19" x14ac:dyDescent="0.25">
      <c r="S176" s="426"/>
    </row>
    <row r="177" spans="19:19" x14ac:dyDescent="0.25">
      <c r="S177" s="426"/>
    </row>
    <row r="178" spans="19:19" x14ac:dyDescent="0.25">
      <c r="S178" s="426"/>
    </row>
    <row r="179" spans="19:19" x14ac:dyDescent="0.25">
      <c r="S179" s="426"/>
    </row>
    <row r="180" spans="19:19" x14ac:dyDescent="0.25">
      <c r="S180" s="426"/>
    </row>
    <row r="181" spans="19:19" x14ac:dyDescent="0.25">
      <c r="S181" s="426"/>
    </row>
    <row r="182" spans="19:19" x14ac:dyDescent="0.25">
      <c r="S182" s="426"/>
    </row>
    <row r="183" spans="19:19" x14ac:dyDescent="0.25">
      <c r="S183" s="426"/>
    </row>
    <row r="184" spans="19:19" x14ac:dyDescent="0.25">
      <c r="S184" s="426"/>
    </row>
    <row r="185" spans="19:19" x14ac:dyDescent="0.25">
      <c r="S185" s="426"/>
    </row>
    <row r="186" spans="19:19" x14ac:dyDescent="0.25">
      <c r="S186" s="426"/>
    </row>
    <row r="187" spans="19:19" x14ac:dyDescent="0.25">
      <c r="S187" s="426"/>
    </row>
    <row r="188" spans="19:19" x14ac:dyDescent="0.25">
      <c r="S188" s="426"/>
    </row>
    <row r="189" spans="19:19" x14ac:dyDescent="0.25">
      <c r="S189" s="426"/>
    </row>
    <row r="190" spans="19:19" x14ac:dyDescent="0.25">
      <c r="S190" s="426"/>
    </row>
    <row r="191" spans="19:19" x14ac:dyDescent="0.25">
      <c r="S191" s="426"/>
    </row>
    <row r="192" spans="19:19" x14ac:dyDescent="0.25">
      <c r="S192" s="426"/>
    </row>
    <row r="193" spans="19:19" x14ac:dyDescent="0.25">
      <c r="S193" s="426"/>
    </row>
    <row r="194" spans="19:19" x14ac:dyDescent="0.25">
      <c r="S194" s="426"/>
    </row>
    <row r="195" spans="19:19" x14ac:dyDescent="0.25">
      <c r="S195" s="426"/>
    </row>
    <row r="196" spans="19:19" x14ac:dyDescent="0.25">
      <c r="S196" s="426"/>
    </row>
    <row r="197" spans="19:19" x14ac:dyDescent="0.25">
      <c r="S197" s="426"/>
    </row>
    <row r="198" spans="19:19" x14ac:dyDescent="0.25">
      <c r="S198" s="426"/>
    </row>
    <row r="199" spans="19:19" x14ac:dyDescent="0.25">
      <c r="S199" s="426"/>
    </row>
    <row r="200" spans="19:19" x14ac:dyDescent="0.25">
      <c r="S200" s="426"/>
    </row>
    <row r="201" spans="19:19" x14ac:dyDescent="0.25">
      <c r="S201" s="426"/>
    </row>
    <row r="202" spans="19:19" x14ac:dyDescent="0.25">
      <c r="S202" s="426"/>
    </row>
    <row r="203" spans="19:19" x14ac:dyDescent="0.25">
      <c r="S203" s="426"/>
    </row>
    <row r="204" spans="19:19" x14ac:dyDescent="0.25">
      <c r="S204" s="426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30" bestFit="1" customWidth="1"/>
    <col min="2" max="2" width="60.1640625" style="487" customWidth="1"/>
    <col min="3" max="3" width="0" style="522" hidden="1" customWidth="1"/>
    <col min="4" max="4" width="11.5" style="522" customWidth="1"/>
    <col min="5" max="5" width="17.5" style="522" customWidth="1"/>
    <col min="6" max="6" width="14.33203125" style="522" customWidth="1"/>
    <col min="7" max="7" width="17.5" style="522" customWidth="1"/>
    <col min="8" max="8" width="11.33203125" style="522" bestFit="1" customWidth="1"/>
    <col min="9" max="9" width="9.83203125" style="522" bestFit="1" customWidth="1"/>
    <col min="10" max="10" width="13.1640625" style="522" customWidth="1"/>
    <col min="11" max="11" width="18.6640625" style="522" customWidth="1"/>
    <col min="12" max="12" width="9.5" style="522" hidden="1" customWidth="1"/>
    <col min="13" max="13" width="18.83203125" style="522" customWidth="1"/>
    <col min="14" max="14" width="0" style="522" hidden="1" customWidth="1"/>
    <col min="15" max="15" width="16.83203125" style="522" customWidth="1"/>
    <col min="16" max="16" width="9.83203125" style="522" bestFit="1" customWidth="1"/>
    <col min="17" max="17" width="13.6640625" style="531" customWidth="1"/>
    <col min="18" max="16384" width="9.33203125" style="487"/>
  </cols>
  <sheetData>
    <row r="1" spans="1:17" x14ac:dyDescent="0.25">
      <c r="A1" s="1401" t="s">
        <v>690</v>
      </c>
      <c r="B1" s="1401"/>
      <c r="C1" s="1401"/>
      <c r="D1" s="1401"/>
      <c r="E1" s="1401"/>
      <c r="F1" s="1401"/>
      <c r="G1" s="1401"/>
      <c r="H1" s="1401"/>
      <c r="I1" s="1401"/>
      <c r="J1" s="1401"/>
      <c r="K1" s="1401"/>
      <c r="L1" s="1401"/>
      <c r="M1" s="1401"/>
      <c r="N1" s="1401"/>
      <c r="O1" s="1401"/>
      <c r="P1" s="1401"/>
      <c r="Q1" s="1401"/>
    </row>
    <row r="2" spans="1:17" x14ac:dyDescent="0.25">
      <c r="A2" s="1402" t="s">
        <v>691</v>
      </c>
      <c r="B2" s="1402"/>
      <c r="C2" s="1402"/>
      <c r="D2" s="1402"/>
      <c r="E2" s="1402"/>
      <c r="F2" s="1402"/>
      <c r="G2" s="1402"/>
      <c r="H2" s="1402"/>
      <c r="I2" s="1402"/>
      <c r="J2" s="1402"/>
      <c r="K2" s="529"/>
      <c r="L2" s="487"/>
      <c r="M2" s="487"/>
      <c r="N2" s="487"/>
      <c r="O2" s="487"/>
      <c r="P2" s="487"/>
      <c r="Q2" s="487"/>
    </row>
    <row r="4" spans="1:17" s="535" customFormat="1" x14ac:dyDescent="0.2">
      <c r="A4" s="532"/>
      <c r="B4" s="533" t="s">
        <v>12</v>
      </c>
      <c r="C4" s="534">
        <v>2011</v>
      </c>
      <c r="D4" s="1406" t="s">
        <v>476</v>
      </c>
      <c r="E4" s="1407"/>
      <c r="F4" s="1407"/>
      <c r="G4" s="1407"/>
      <c r="H4" s="1407"/>
      <c r="I4" s="1407"/>
      <c r="J4" s="1408"/>
      <c r="K4" s="1404" t="s">
        <v>477</v>
      </c>
      <c r="L4" s="1404"/>
      <c r="M4" s="1404"/>
      <c r="N4" s="1404"/>
      <c r="O4" s="1404"/>
      <c r="P4" s="1404"/>
      <c r="Q4" s="1405"/>
    </row>
    <row r="5" spans="1:17" s="535" customFormat="1" ht="75" x14ac:dyDescent="0.2">
      <c r="A5" s="536"/>
      <c r="B5" s="537"/>
      <c r="C5" s="534" t="s">
        <v>692</v>
      </c>
      <c r="D5" s="534" t="s">
        <v>454</v>
      </c>
      <c r="E5" s="437" t="s">
        <v>479</v>
      </c>
      <c r="F5" s="437" t="s">
        <v>480</v>
      </c>
      <c r="G5" s="437" t="s">
        <v>481</v>
      </c>
      <c r="H5" s="534" t="s">
        <v>452</v>
      </c>
      <c r="I5" s="534" t="s">
        <v>453</v>
      </c>
      <c r="J5" s="534" t="s">
        <v>928</v>
      </c>
      <c r="K5" s="437" t="s">
        <v>479</v>
      </c>
      <c r="L5" s="437" t="s">
        <v>480</v>
      </c>
      <c r="M5" s="437" t="s">
        <v>481</v>
      </c>
      <c r="N5" s="534" t="s">
        <v>452</v>
      </c>
      <c r="O5" s="437" t="s">
        <v>688</v>
      </c>
      <c r="P5" s="534" t="s">
        <v>453</v>
      </c>
      <c r="Q5" s="439" t="s">
        <v>928</v>
      </c>
    </row>
    <row r="6" spans="1:17" x14ac:dyDescent="0.25">
      <c r="A6" s="538">
        <v>1</v>
      </c>
      <c r="B6" s="539" t="s">
        <v>693</v>
      </c>
      <c r="C6" s="456"/>
      <c r="D6" s="443">
        <v>37307.510999999999</v>
      </c>
      <c r="E6" s="443">
        <v>9658.8590000000004</v>
      </c>
      <c r="F6" s="443">
        <v>6776.4070000000002</v>
      </c>
      <c r="G6" s="443">
        <v>580.88199999999995</v>
      </c>
      <c r="H6" s="443">
        <v>10415.591</v>
      </c>
      <c r="I6" s="443">
        <v>33870.446999999993</v>
      </c>
      <c r="J6" s="443">
        <v>98609.696999999986</v>
      </c>
      <c r="K6" s="445">
        <v>30313.200000000001</v>
      </c>
      <c r="L6" s="445">
        <v>0</v>
      </c>
      <c r="M6" s="445">
        <v>2307.6</v>
      </c>
      <c r="N6" s="445">
        <v>14015.82</v>
      </c>
      <c r="O6" s="445">
        <v>14015.82</v>
      </c>
      <c r="P6" s="445">
        <v>32068.795000000002</v>
      </c>
      <c r="Q6" s="446">
        <v>78705.415000000008</v>
      </c>
    </row>
    <row r="7" spans="1:17" x14ac:dyDescent="0.25">
      <c r="A7" s="540">
        <v>2</v>
      </c>
      <c r="B7" s="541" t="s">
        <v>694</v>
      </c>
      <c r="C7" s="456"/>
      <c r="D7" s="443">
        <v>10871.213</v>
      </c>
      <c r="E7" s="443">
        <v>1885.702</v>
      </c>
      <c r="F7" s="443">
        <v>2102.7359999999999</v>
      </c>
      <c r="G7" s="443">
        <v>310.26400000000001</v>
      </c>
      <c r="H7" s="443">
        <v>4687.991</v>
      </c>
      <c r="I7" s="443">
        <v>9168.5529999999999</v>
      </c>
      <c r="J7" s="443">
        <v>29026.458999999995</v>
      </c>
      <c r="K7" s="445">
        <v>4347</v>
      </c>
      <c r="L7" s="445">
        <v>0</v>
      </c>
      <c r="M7" s="445">
        <v>480</v>
      </c>
      <c r="N7" s="445">
        <v>6303.9009999999998</v>
      </c>
      <c r="O7" s="445">
        <v>6303.9009999999998</v>
      </c>
      <c r="P7" s="445">
        <v>5704.558</v>
      </c>
      <c r="Q7" s="446">
        <v>16835.459000000003</v>
      </c>
    </row>
    <row r="8" spans="1:17" s="523" customFormat="1" x14ac:dyDescent="0.25">
      <c r="A8" s="540">
        <v>3</v>
      </c>
      <c r="B8" s="541" t="s">
        <v>695</v>
      </c>
      <c r="C8" s="456"/>
      <c r="D8" s="443">
        <v>321.15600000000001</v>
      </c>
      <c r="E8" s="443">
        <v>92</v>
      </c>
      <c r="F8" s="443">
        <v>818.31099999999992</v>
      </c>
      <c r="G8" s="443">
        <v>523.02099999999996</v>
      </c>
      <c r="H8" s="443">
        <v>3153.4</v>
      </c>
      <c r="I8" s="443">
        <v>1370.0910000000001</v>
      </c>
      <c r="J8" s="443">
        <v>6277.9790000000003</v>
      </c>
      <c r="K8" s="445">
        <v>276</v>
      </c>
      <c r="L8" s="445">
        <v>0</v>
      </c>
      <c r="M8" s="445">
        <v>926.4</v>
      </c>
      <c r="N8" s="445">
        <v>2087.1</v>
      </c>
      <c r="O8" s="445">
        <v>2087.1</v>
      </c>
      <c r="P8" s="445">
        <v>0</v>
      </c>
      <c r="Q8" s="446">
        <v>3289.5000000000005</v>
      </c>
    </row>
    <row r="9" spans="1:17" s="523" customFormat="1" x14ac:dyDescent="0.25">
      <c r="A9" s="457">
        <v>4</v>
      </c>
      <c r="B9" s="458" t="s">
        <v>696</v>
      </c>
      <c r="C9" s="542">
        <v>0</v>
      </c>
      <c r="D9" s="542">
        <v>48499.880000000005</v>
      </c>
      <c r="E9" s="542">
        <v>11636.561</v>
      </c>
      <c r="F9" s="542">
        <v>9697.4539999999997</v>
      </c>
      <c r="G9" s="542">
        <v>1414.1669999999999</v>
      </c>
      <c r="H9" s="542">
        <v>18256.982</v>
      </c>
      <c r="I9" s="542">
        <v>44409.090999999993</v>
      </c>
      <c r="J9" s="542">
        <v>133914.13500000001</v>
      </c>
      <c r="K9" s="542">
        <v>34936.199999999997</v>
      </c>
      <c r="L9" s="542">
        <v>0</v>
      </c>
      <c r="M9" s="542">
        <v>3714</v>
      </c>
      <c r="N9" s="542">
        <v>22406.820999999996</v>
      </c>
      <c r="O9" s="542">
        <v>22406.820999999996</v>
      </c>
      <c r="P9" s="542">
        <v>37773.353000000003</v>
      </c>
      <c r="Q9" s="542">
        <v>98830.373999999996</v>
      </c>
    </row>
    <row r="10" spans="1:17" s="523" customFormat="1" x14ac:dyDescent="0.25">
      <c r="A10" s="457">
        <v>5</v>
      </c>
      <c r="B10" s="458" t="s">
        <v>697</v>
      </c>
      <c r="C10" s="542"/>
      <c r="D10" s="542">
        <v>13945.891</v>
      </c>
      <c r="E10" s="542">
        <v>3062.3130000000001</v>
      </c>
      <c r="F10" s="542">
        <v>2452.9369999999999</v>
      </c>
      <c r="G10" s="542">
        <v>376.512</v>
      </c>
      <c r="H10" s="542">
        <v>4427.0889999999999</v>
      </c>
      <c r="I10" s="542">
        <v>11635.154999999999</v>
      </c>
      <c r="J10" s="542">
        <v>35899.896999999997</v>
      </c>
      <c r="K10" s="542">
        <v>10275.744000000001</v>
      </c>
      <c r="L10" s="542">
        <v>0</v>
      </c>
      <c r="M10" s="542">
        <v>1002.7800000000001</v>
      </c>
      <c r="N10" s="542">
        <v>6030.1790000000001</v>
      </c>
      <c r="O10" s="542">
        <v>6030.1790000000001</v>
      </c>
      <c r="P10" s="542">
        <v>9264.7510000000002</v>
      </c>
      <c r="Q10" s="542">
        <v>26573.454000000002</v>
      </c>
    </row>
    <row r="11" spans="1:17" s="543" customFormat="1" x14ac:dyDescent="0.2">
      <c r="A11" s="457">
        <v>6</v>
      </c>
      <c r="B11" s="458" t="s">
        <v>698</v>
      </c>
      <c r="C11" s="542">
        <v>0</v>
      </c>
      <c r="D11" s="542">
        <v>15676.251</v>
      </c>
      <c r="E11" s="542">
        <v>6338.8120000000008</v>
      </c>
      <c r="F11" s="542">
        <v>3552.2360000000003</v>
      </c>
      <c r="G11" s="542">
        <v>2335.3100000000004</v>
      </c>
      <c r="H11" s="542">
        <v>35830.889000000003</v>
      </c>
      <c r="I11" s="542">
        <v>7111.4290000000001</v>
      </c>
      <c r="J11" s="542">
        <v>70844.927000000011</v>
      </c>
      <c r="K11" s="542">
        <v>19973.105209599998</v>
      </c>
      <c r="L11" s="542">
        <v>10197.028188976377</v>
      </c>
      <c r="M11" s="542">
        <v>2497.6275000000001</v>
      </c>
      <c r="N11" s="542">
        <v>27951.150711220471</v>
      </c>
      <c r="O11" s="542">
        <v>38148.17890019685</v>
      </c>
      <c r="P11" s="542">
        <v>11774.928659000001</v>
      </c>
      <c r="Q11" s="542">
        <v>72393.840268796834</v>
      </c>
    </row>
    <row r="12" spans="1:17" x14ac:dyDescent="0.25">
      <c r="A12" s="544">
        <v>7</v>
      </c>
      <c r="B12" s="545" t="s">
        <v>699</v>
      </c>
      <c r="C12" s="456">
        <v>0</v>
      </c>
      <c r="D12" s="443">
        <v>275.70100000000002</v>
      </c>
      <c r="E12" s="443">
        <v>638.84199999999998</v>
      </c>
      <c r="F12" s="443">
        <v>470.01000000000005</v>
      </c>
      <c r="G12" s="443">
        <v>77.579000000000008</v>
      </c>
      <c r="H12" s="443">
        <v>2146.5930000000003</v>
      </c>
      <c r="I12" s="443">
        <v>1341.011</v>
      </c>
      <c r="J12" s="443">
        <v>4949.7360000000008</v>
      </c>
      <c r="K12" s="445">
        <v>745</v>
      </c>
      <c r="L12" s="445">
        <v>660</v>
      </c>
      <c r="M12" s="445">
        <v>200</v>
      </c>
      <c r="N12" s="445">
        <v>2282</v>
      </c>
      <c r="O12" s="445">
        <v>2942</v>
      </c>
      <c r="P12" s="445">
        <v>1969</v>
      </c>
      <c r="Q12" s="446">
        <v>5856</v>
      </c>
    </row>
    <row r="13" spans="1:17" x14ac:dyDescent="0.25">
      <c r="A13" s="546">
        <v>8</v>
      </c>
      <c r="B13" s="547" t="s">
        <v>700</v>
      </c>
      <c r="C13" s="456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7" x14ac:dyDescent="0.25">
      <c r="A14" s="546">
        <v>9</v>
      </c>
      <c r="B14" s="547" t="s">
        <v>455</v>
      </c>
      <c r="C14" s="456"/>
      <c r="D14" s="443">
        <v>3.9</v>
      </c>
      <c r="E14" s="443">
        <v>0</v>
      </c>
      <c r="F14" s="443">
        <v>0</v>
      </c>
      <c r="G14" s="443">
        <v>0</v>
      </c>
      <c r="H14" s="443">
        <v>57.414999999999999</v>
      </c>
      <c r="I14" s="443">
        <v>0</v>
      </c>
      <c r="J14" s="443">
        <v>61.314999999999998</v>
      </c>
      <c r="K14" s="445">
        <v>5</v>
      </c>
      <c r="L14" s="445">
        <v>10</v>
      </c>
      <c r="M14" s="445">
        <v>0</v>
      </c>
      <c r="N14" s="445">
        <v>150</v>
      </c>
      <c r="O14" s="445">
        <v>160</v>
      </c>
      <c r="P14" s="445">
        <v>0</v>
      </c>
      <c r="Q14" s="446">
        <v>165</v>
      </c>
    </row>
    <row r="15" spans="1:17" x14ac:dyDescent="0.25">
      <c r="A15" s="546">
        <v>10</v>
      </c>
      <c r="B15" s="547" t="s">
        <v>456</v>
      </c>
      <c r="C15" s="456"/>
      <c r="D15" s="443">
        <v>0</v>
      </c>
      <c r="E15" s="443">
        <v>0</v>
      </c>
      <c r="F15" s="443">
        <v>0</v>
      </c>
      <c r="G15" s="443">
        <v>17.811</v>
      </c>
      <c r="H15" s="443">
        <v>3.3050000000000002</v>
      </c>
      <c r="I15" s="443">
        <v>0</v>
      </c>
      <c r="J15" s="443">
        <v>21.116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7" s="450" customFormat="1" x14ac:dyDescent="0.25">
      <c r="A16" s="548">
        <v>11</v>
      </c>
      <c r="B16" s="549" t="s">
        <v>701</v>
      </c>
      <c r="C16" s="449"/>
      <c r="D16" s="443">
        <v>96.269000000000005</v>
      </c>
      <c r="E16" s="443">
        <v>22.527999999999999</v>
      </c>
      <c r="F16" s="443">
        <v>15.244</v>
      </c>
      <c r="G16" s="443">
        <v>24.071000000000002</v>
      </c>
      <c r="H16" s="443">
        <v>249.023</v>
      </c>
      <c r="I16" s="443">
        <v>585.18299999999999</v>
      </c>
      <c r="J16" s="443">
        <v>992.31799999999998</v>
      </c>
      <c r="K16" s="445">
        <v>45</v>
      </c>
      <c r="L16" s="445">
        <v>100</v>
      </c>
      <c r="M16" s="445">
        <v>50</v>
      </c>
      <c r="N16" s="445">
        <v>50</v>
      </c>
      <c r="O16" s="445">
        <v>150</v>
      </c>
      <c r="P16" s="445">
        <v>849</v>
      </c>
      <c r="Q16" s="446">
        <v>1094</v>
      </c>
    </row>
    <row r="17" spans="1:17" x14ac:dyDescent="0.25">
      <c r="A17" s="546">
        <v>12</v>
      </c>
      <c r="B17" s="547" t="s">
        <v>702</v>
      </c>
      <c r="C17" s="456"/>
      <c r="D17" s="443">
        <v>0</v>
      </c>
      <c r="E17" s="443">
        <v>0</v>
      </c>
      <c r="F17" s="443">
        <v>381.88099999999997</v>
      </c>
      <c r="G17" s="443">
        <v>0</v>
      </c>
      <c r="H17" s="443">
        <v>3.343</v>
      </c>
      <c r="I17" s="443">
        <v>0</v>
      </c>
      <c r="J17" s="443">
        <v>385.22399999999999</v>
      </c>
      <c r="K17" s="445">
        <v>0</v>
      </c>
      <c r="L17" s="445">
        <v>0</v>
      </c>
      <c r="M17" s="445">
        <v>0</v>
      </c>
      <c r="N17" s="445">
        <v>12</v>
      </c>
      <c r="O17" s="445">
        <v>12</v>
      </c>
      <c r="P17" s="445">
        <v>100</v>
      </c>
      <c r="Q17" s="446">
        <v>112</v>
      </c>
    </row>
    <row r="18" spans="1:17" x14ac:dyDescent="0.25">
      <c r="A18" s="546">
        <v>13</v>
      </c>
      <c r="B18" s="547" t="s">
        <v>703</v>
      </c>
      <c r="C18" s="456"/>
      <c r="D18" s="443">
        <v>0</v>
      </c>
      <c r="E18" s="443">
        <v>0</v>
      </c>
      <c r="F18" s="443">
        <v>35.5</v>
      </c>
      <c r="G18" s="443">
        <v>0</v>
      </c>
      <c r="H18" s="443">
        <v>0</v>
      </c>
      <c r="I18" s="443">
        <v>0</v>
      </c>
      <c r="J18" s="443">
        <v>35.5</v>
      </c>
      <c r="K18" s="445">
        <v>60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60</v>
      </c>
    </row>
    <row r="19" spans="1:17" x14ac:dyDescent="0.25">
      <c r="A19" s="546">
        <v>14</v>
      </c>
      <c r="B19" s="547" t="s">
        <v>704</v>
      </c>
      <c r="C19" s="456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206.1</v>
      </c>
      <c r="J19" s="443">
        <v>206.1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170</v>
      </c>
      <c r="Q19" s="446">
        <v>170</v>
      </c>
    </row>
    <row r="20" spans="1:17" x14ac:dyDescent="0.25">
      <c r="A20" s="546">
        <v>15</v>
      </c>
      <c r="B20" s="547" t="s">
        <v>705</v>
      </c>
      <c r="C20" s="456"/>
      <c r="D20" s="443">
        <v>0</v>
      </c>
      <c r="E20" s="443">
        <v>0</v>
      </c>
      <c r="F20" s="443">
        <v>0</v>
      </c>
      <c r="G20" s="443">
        <v>0</v>
      </c>
      <c r="H20" s="443">
        <v>0</v>
      </c>
      <c r="I20" s="443">
        <v>0</v>
      </c>
      <c r="J20" s="443">
        <v>0</v>
      </c>
      <c r="K20" s="445">
        <v>0</v>
      </c>
      <c r="L20" s="445">
        <v>0</v>
      </c>
      <c r="M20" s="445">
        <v>0</v>
      </c>
      <c r="N20" s="445">
        <v>0</v>
      </c>
      <c r="O20" s="445">
        <v>0</v>
      </c>
      <c r="P20" s="445">
        <v>0</v>
      </c>
      <c r="Q20" s="446">
        <v>0</v>
      </c>
    </row>
    <row r="21" spans="1:17" x14ac:dyDescent="0.25">
      <c r="A21" s="546">
        <v>16</v>
      </c>
      <c r="B21" s="547" t="s">
        <v>706</v>
      </c>
      <c r="C21" s="456"/>
      <c r="D21" s="443">
        <v>0</v>
      </c>
      <c r="E21" s="443">
        <v>0</v>
      </c>
      <c r="F21" s="443">
        <v>0</v>
      </c>
      <c r="G21" s="443">
        <v>0</v>
      </c>
      <c r="H21" s="443">
        <v>782.96799999999996</v>
      </c>
      <c r="I21" s="443">
        <v>0</v>
      </c>
      <c r="J21" s="443">
        <v>782.96799999999996</v>
      </c>
      <c r="K21" s="445">
        <v>0</v>
      </c>
      <c r="L21" s="445">
        <v>0</v>
      </c>
      <c r="M21" s="445">
        <v>0</v>
      </c>
      <c r="N21" s="445">
        <v>900</v>
      </c>
      <c r="O21" s="445">
        <v>900</v>
      </c>
      <c r="P21" s="445">
        <v>0</v>
      </c>
      <c r="Q21" s="446">
        <v>900</v>
      </c>
    </row>
    <row r="22" spans="1:17" x14ac:dyDescent="0.25">
      <c r="A22" s="546">
        <v>17</v>
      </c>
      <c r="B22" s="547" t="s">
        <v>457</v>
      </c>
      <c r="C22" s="456"/>
      <c r="D22" s="443">
        <v>107.072</v>
      </c>
      <c r="E22" s="443">
        <v>88.415999999999997</v>
      </c>
      <c r="F22" s="443">
        <v>2.0710000000000002</v>
      </c>
      <c r="G22" s="443">
        <v>0</v>
      </c>
      <c r="H22" s="443">
        <v>201.38</v>
      </c>
      <c r="I22" s="443">
        <v>0</v>
      </c>
      <c r="J22" s="443">
        <v>398.93899999999996</v>
      </c>
      <c r="K22" s="445">
        <v>300</v>
      </c>
      <c r="L22" s="445">
        <v>400</v>
      </c>
      <c r="M22" s="445">
        <v>0</v>
      </c>
      <c r="N22" s="445">
        <v>100</v>
      </c>
      <c r="O22" s="445">
        <v>500</v>
      </c>
      <c r="P22" s="445">
        <v>0</v>
      </c>
      <c r="Q22" s="446">
        <v>800</v>
      </c>
    </row>
    <row r="23" spans="1:17" ht="25.5" x14ac:dyDescent="0.25">
      <c r="A23" s="546">
        <v>18</v>
      </c>
      <c r="B23" s="547" t="s">
        <v>707</v>
      </c>
      <c r="C23" s="456"/>
      <c r="D23" s="443">
        <v>15.717000000000001</v>
      </c>
      <c r="E23" s="443">
        <v>180.34899999999999</v>
      </c>
      <c r="F23" s="443">
        <v>0</v>
      </c>
      <c r="G23" s="443">
        <v>22</v>
      </c>
      <c r="H23" s="443">
        <v>40.271999999999998</v>
      </c>
      <c r="I23" s="443">
        <v>84.063000000000002</v>
      </c>
      <c r="J23" s="443">
        <v>342.40100000000001</v>
      </c>
      <c r="K23" s="445">
        <v>120</v>
      </c>
      <c r="L23" s="445">
        <v>0</v>
      </c>
      <c r="M23" s="445">
        <v>100</v>
      </c>
      <c r="N23" s="445">
        <v>60</v>
      </c>
      <c r="O23" s="445">
        <v>60</v>
      </c>
      <c r="P23" s="445">
        <v>200</v>
      </c>
      <c r="Q23" s="446">
        <v>480</v>
      </c>
    </row>
    <row r="24" spans="1:17" ht="25.5" x14ac:dyDescent="0.25">
      <c r="A24" s="546">
        <v>19</v>
      </c>
      <c r="B24" s="547" t="s">
        <v>708</v>
      </c>
      <c r="C24" s="456"/>
      <c r="D24" s="443">
        <v>0</v>
      </c>
      <c r="E24" s="443">
        <v>0</v>
      </c>
      <c r="F24" s="443">
        <v>0</v>
      </c>
      <c r="G24" s="443">
        <v>0</v>
      </c>
      <c r="H24" s="443">
        <v>67.545000000000002</v>
      </c>
      <c r="I24" s="443">
        <v>0</v>
      </c>
      <c r="J24" s="443">
        <v>67.545000000000002</v>
      </c>
      <c r="K24" s="445">
        <v>0</v>
      </c>
      <c r="L24" s="445">
        <v>0</v>
      </c>
      <c r="M24" s="445">
        <v>0</v>
      </c>
      <c r="N24" s="445">
        <v>150</v>
      </c>
      <c r="O24" s="445">
        <v>150</v>
      </c>
      <c r="P24" s="445">
        <v>0</v>
      </c>
      <c r="Q24" s="446">
        <v>150</v>
      </c>
    </row>
    <row r="25" spans="1:17" x14ac:dyDescent="0.25">
      <c r="A25" s="546">
        <v>20</v>
      </c>
      <c r="B25" s="547" t="s">
        <v>709</v>
      </c>
      <c r="C25" s="456"/>
      <c r="D25" s="443">
        <v>52.742999999999995</v>
      </c>
      <c r="E25" s="443">
        <v>347.54899999999998</v>
      </c>
      <c r="F25" s="443">
        <v>35.314</v>
      </c>
      <c r="G25" s="443">
        <v>13.696999999999999</v>
      </c>
      <c r="H25" s="443">
        <v>741.34199999999998</v>
      </c>
      <c r="I25" s="443">
        <v>465.66500000000002</v>
      </c>
      <c r="J25" s="443">
        <v>1656.31</v>
      </c>
      <c r="K25" s="445">
        <v>215</v>
      </c>
      <c r="L25" s="445">
        <v>150</v>
      </c>
      <c r="M25" s="445">
        <v>50</v>
      </c>
      <c r="N25" s="445">
        <v>860</v>
      </c>
      <c r="O25" s="445">
        <v>1010</v>
      </c>
      <c r="P25" s="445">
        <v>650</v>
      </c>
      <c r="Q25" s="446">
        <v>1925</v>
      </c>
    </row>
    <row r="26" spans="1:17" x14ac:dyDescent="0.25">
      <c r="A26" s="544">
        <v>21</v>
      </c>
      <c r="B26" s="545" t="s">
        <v>710</v>
      </c>
      <c r="C26" s="456">
        <v>0</v>
      </c>
      <c r="D26" s="443">
        <v>192.25800000000001</v>
      </c>
      <c r="E26" s="443">
        <v>62.027000000000001</v>
      </c>
      <c r="F26" s="443">
        <v>28.827999999999999</v>
      </c>
      <c r="G26" s="443">
        <v>64.864000000000004</v>
      </c>
      <c r="H26" s="443">
        <v>372.27600000000001</v>
      </c>
      <c r="I26" s="443">
        <v>1051.4829999999999</v>
      </c>
      <c r="J26" s="443">
        <v>1771.7359999999999</v>
      </c>
      <c r="K26" s="445">
        <v>157.35009359999998</v>
      </c>
      <c r="L26" s="445">
        <v>73.131</v>
      </c>
      <c r="M26" s="445">
        <v>164</v>
      </c>
      <c r="N26" s="445">
        <v>649</v>
      </c>
      <c r="O26" s="445">
        <v>722.13099999999997</v>
      </c>
      <c r="P26" s="445">
        <v>685.40300000000002</v>
      </c>
      <c r="Q26" s="446">
        <v>1728.8840936000001</v>
      </c>
    </row>
    <row r="27" spans="1:17" x14ac:dyDescent="0.25">
      <c r="A27" s="546">
        <v>22</v>
      </c>
      <c r="B27" s="547" t="s">
        <v>711</v>
      </c>
      <c r="C27" s="456"/>
      <c r="D27" s="443">
        <v>73.188000000000002</v>
      </c>
      <c r="E27" s="443">
        <v>11.914999999999999</v>
      </c>
      <c r="F27" s="443">
        <v>28.827999999999999</v>
      </c>
      <c r="G27" s="443">
        <v>23.106000000000002</v>
      </c>
      <c r="H27" s="443">
        <v>-2.214</v>
      </c>
      <c r="I27" s="443">
        <v>1041.643</v>
      </c>
      <c r="J27" s="443">
        <v>1176.4660000000001</v>
      </c>
      <c r="K27" s="445">
        <v>30.225971999999999</v>
      </c>
      <c r="L27" s="445">
        <v>73.131</v>
      </c>
      <c r="M27" s="445">
        <v>50</v>
      </c>
      <c r="N27" s="445">
        <v>0</v>
      </c>
      <c r="O27" s="445">
        <v>73.131</v>
      </c>
      <c r="P27" s="445">
        <v>618.34699999999998</v>
      </c>
      <c r="Q27" s="446">
        <v>771.70397200000002</v>
      </c>
    </row>
    <row r="28" spans="1:17" x14ac:dyDescent="0.25">
      <c r="A28" s="546">
        <v>23</v>
      </c>
      <c r="B28" s="547" t="s">
        <v>712</v>
      </c>
      <c r="C28" s="456"/>
      <c r="D28" s="443">
        <v>85.066000000000003</v>
      </c>
      <c r="E28" s="443">
        <v>50.112000000000002</v>
      </c>
      <c r="F28" s="443">
        <v>0</v>
      </c>
      <c r="G28" s="443">
        <v>41.758000000000003</v>
      </c>
      <c r="H28" s="443">
        <v>0</v>
      </c>
      <c r="I28" s="443">
        <v>9.84</v>
      </c>
      <c r="J28" s="443">
        <v>186.77600000000001</v>
      </c>
      <c r="K28" s="445">
        <v>127.12412159999998</v>
      </c>
      <c r="L28" s="445">
        <v>0</v>
      </c>
      <c r="M28" s="445">
        <v>114</v>
      </c>
      <c r="N28" s="445">
        <v>105</v>
      </c>
      <c r="O28" s="445">
        <v>105</v>
      </c>
      <c r="P28" s="445">
        <v>67.055999999999997</v>
      </c>
      <c r="Q28" s="446">
        <v>413.18012160000001</v>
      </c>
    </row>
    <row r="29" spans="1:17" x14ac:dyDescent="0.25">
      <c r="A29" s="546">
        <v>24</v>
      </c>
      <c r="B29" s="547" t="s">
        <v>713</v>
      </c>
      <c r="C29" s="456"/>
      <c r="D29" s="443">
        <v>34.003999999999998</v>
      </c>
      <c r="E29" s="443">
        <v>0</v>
      </c>
      <c r="F29" s="443">
        <v>0</v>
      </c>
      <c r="G29" s="443">
        <v>0</v>
      </c>
      <c r="H29" s="443">
        <v>374.49</v>
      </c>
      <c r="I29" s="443">
        <v>0</v>
      </c>
      <c r="J29" s="443">
        <v>408.49400000000003</v>
      </c>
      <c r="K29" s="445">
        <v>0</v>
      </c>
      <c r="L29" s="445">
        <v>0</v>
      </c>
      <c r="M29" s="445">
        <v>0</v>
      </c>
      <c r="N29" s="445">
        <v>544</v>
      </c>
      <c r="O29" s="445">
        <v>544</v>
      </c>
      <c r="P29" s="445">
        <v>0</v>
      </c>
      <c r="Q29" s="446">
        <v>544</v>
      </c>
    </row>
    <row r="30" spans="1:17" x14ac:dyDescent="0.25">
      <c r="A30" s="544">
        <v>25</v>
      </c>
      <c r="B30" s="545" t="s">
        <v>714</v>
      </c>
      <c r="C30" s="456">
        <v>0</v>
      </c>
      <c r="D30" s="443">
        <v>15169.269999999999</v>
      </c>
      <c r="E30" s="443">
        <v>5606.3610000000008</v>
      </c>
      <c r="F30" s="443">
        <v>3053.3980000000001</v>
      </c>
      <c r="G30" s="443">
        <v>2192.8670000000002</v>
      </c>
      <c r="H30" s="443">
        <v>23636.494000000002</v>
      </c>
      <c r="I30" s="443">
        <v>4385.1760000000004</v>
      </c>
      <c r="J30" s="443">
        <v>54043.565999999999</v>
      </c>
      <c r="K30" s="445">
        <v>18870.755116</v>
      </c>
      <c r="L30" s="445">
        <v>9463.8971889763779</v>
      </c>
      <c r="M30" s="445">
        <v>2133.6275000000001</v>
      </c>
      <c r="N30" s="445">
        <v>18217.598711220471</v>
      </c>
      <c r="O30" s="445">
        <v>27681.495900196849</v>
      </c>
      <c r="P30" s="445">
        <v>7640.5256589999999</v>
      </c>
      <c r="Q30" s="446">
        <v>56326.404175196847</v>
      </c>
    </row>
    <row r="31" spans="1:17" x14ac:dyDescent="0.25">
      <c r="A31" s="546">
        <v>26</v>
      </c>
      <c r="B31" s="547" t="s">
        <v>458</v>
      </c>
      <c r="C31" s="456"/>
      <c r="D31" s="443">
        <v>11101.998</v>
      </c>
      <c r="E31" s="443">
        <v>4900.027</v>
      </c>
      <c r="F31" s="443">
        <v>1848.883</v>
      </c>
      <c r="G31" s="443">
        <v>0</v>
      </c>
      <c r="H31" s="443">
        <v>0</v>
      </c>
      <c r="I31" s="443">
        <v>0</v>
      </c>
      <c r="J31" s="443">
        <v>17850.907999999999</v>
      </c>
      <c r="K31" s="445">
        <v>14126.425999999999</v>
      </c>
      <c r="L31" s="445">
        <v>5519.4089999999997</v>
      </c>
      <c r="M31" s="445">
        <v>0</v>
      </c>
      <c r="N31" s="445">
        <v>0</v>
      </c>
      <c r="O31" s="445">
        <v>5519.4089999999997</v>
      </c>
      <c r="P31" s="445">
        <v>0</v>
      </c>
      <c r="Q31" s="446">
        <v>19645.834999999999</v>
      </c>
    </row>
    <row r="32" spans="1:17" s="450" customFormat="1" x14ac:dyDescent="0.25">
      <c r="A32" s="548">
        <v>27</v>
      </c>
      <c r="B32" s="549" t="s">
        <v>715</v>
      </c>
      <c r="C32" s="449"/>
      <c r="D32" s="443">
        <v>0</v>
      </c>
      <c r="E32" s="443">
        <v>10.894</v>
      </c>
      <c r="F32" s="443">
        <v>0</v>
      </c>
      <c r="G32" s="443">
        <v>0</v>
      </c>
      <c r="H32" s="443">
        <v>2938.3720000000003</v>
      </c>
      <c r="I32" s="443">
        <v>185.5</v>
      </c>
      <c r="J32" s="443">
        <v>3134.7660000000001</v>
      </c>
      <c r="K32" s="445">
        <v>96</v>
      </c>
      <c r="L32" s="445">
        <v>0</v>
      </c>
      <c r="M32" s="445">
        <v>0</v>
      </c>
      <c r="N32" s="445">
        <v>2471.94</v>
      </c>
      <c r="O32" s="445">
        <v>2471.94</v>
      </c>
      <c r="P32" s="445">
        <v>291</v>
      </c>
      <c r="Q32" s="446">
        <v>2858.94</v>
      </c>
    </row>
    <row r="33" spans="1:17" x14ac:dyDescent="0.25">
      <c r="A33" s="546">
        <v>28</v>
      </c>
      <c r="B33" s="547" t="s">
        <v>716</v>
      </c>
      <c r="C33" s="456"/>
      <c r="D33" s="443">
        <v>0</v>
      </c>
      <c r="E33" s="443">
        <v>0</v>
      </c>
      <c r="F33" s="443">
        <v>0</v>
      </c>
      <c r="G33" s="443">
        <v>0</v>
      </c>
      <c r="H33" s="443">
        <v>31.187999999999999</v>
      </c>
      <c r="I33" s="443">
        <v>5.3</v>
      </c>
      <c r="J33" s="443">
        <v>36.488</v>
      </c>
      <c r="K33" s="445">
        <v>0</v>
      </c>
      <c r="L33" s="445">
        <v>0</v>
      </c>
      <c r="M33" s="445">
        <v>0</v>
      </c>
      <c r="N33" s="445">
        <v>400</v>
      </c>
      <c r="O33" s="445">
        <v>400</v>
      </c>
      <c r="P33" s="445">
        <v>0</v>
      </c>
      <c r="Q33" s="446">
        <v>400</v>
      </c>
    </row>
    <row r="34" spans="1:17" x14ac:dyDescent="0.25">
      <c r="A34" s="546">
        <v>29</v>
      </c>
      <c r="B34" s="547" t="s">
        <v>717</v>
      </c>
      <c r="C34" s="456"/>
      <c r="D34" s="443">
        <v>2863.96</v>
      </c>
      <c r="E34" s="443">
        <v>46.578000000000003</v>
      </c>
      <c r="F34" s="443">
        <v>633.91399999999999</v>
      </c>
      <c r="G34" s="443">
        <v>1622.242</v>
      </c>
      <c r="H34" s="443">
        <v>1379.5170000000001</v>
      </c>
      <c r="I34" s="443">
        <v>1090.1869999999999</v>
      </c>
      <c r="J34" s="443">
        <v>7636.3980000000001</v>
      </c>
      <c r="K34" s="445">
        <v>3000</v>
      </c>
      <c r="L34" s="445">
        <v>2500</v>
      </c>
      <c r="M34" s="445">
        <v>885.62199999999996</v>
      </c>
      <c r="N34" s="445">
        <v>1458.1494689999997</v>
      </c>
      <c r="O34" s="445">
        <v>3958.149469</v>
      </c>
      <c r="P34" s="445">
        <v>1152.327659</v>
      </c>
      <c r="Q34" s="446">
        <v>8996.0991279999998</v>
      </c>
    </row>
    <row r="35" spans="1:17" x14ac:dyDescent="0.25">
      <c r="A35" s="546">
        <v>30</v>
      </c>
      <c r="B35" s="547" t="s">
        <v>718</v>
      </c>
      <c r="C35" s="456"/>
      <c r="D35" s="443">
        <v>412.15300000000002</v>
      </c>
      <c r="E35" s="443">
        <v>237.71799999999999</v>
      </c>
      <c r="F35" s="443">
        <v>290.74599999999998</v>
      </c>
      <c r="G35" s="443">
        <v>159.69200000000001</v>
      </c>
      <c r="H35" s="443">
        <v>5540.2290000000003</v>
      </c>
      <c r="I35" s="443">
        <v>792.774</v>
      </c>
      <c r="J35" s="443">
        <v>7433.3120000000008</v>
      </c>
      <c r="K35" s="445">
        <v>603.04302239999993</v>
      </c>
      <c r="L35" s="445">
        <v>600</v>
      </c>
      <c r="M35" s="445">
        <v>405.10750000000002</v>
      </c>
      <c r="N35" s="445">
        <v>5735.8823759999996</v>
      </c>
      <c r="O35" s="445">
        <v>6335.8823759999996</v>
      </c>
      <c r="P35" s="445">
        <v>898.23900000000003</v>
      </c>
      <c r="Q35" s="446">
        <v>8242.2718983999985</v>
      </c>
    </row>
    <row r="36" spans="1:17" x14ac:dyDescent="0.25">
      <c r="A36" s="546">
        <v>31</v>
      </c>
      <c r="B36" s="547" t="s">
        <v>719</v>
      </c>
      <c r="C36" s="456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5">
        <v>0</v>
      </c>
      <c r="L36" s="445">
        <v>0</v>
      </c>
      <c r="M36" s="445">
        <v>0</v>
      </c>
      <c r="N36" s="445">
        <v>0</v>
      </c>
      <c r="O36" s="445">
        <v>0</v>
      </c>
      <c r="P36" s="445">
        <v>0</v>
      </c>
      <c r="Q36" s="446">
        <v>0</v>
      </c>
    </row>
    <row r="37" spans="1:17" x14ac:dyDescent="0.25">
      <c r="A37" s="546">
        <v>32</v>
      </c>
      <c r="B37" s="547" t="s">
        <v>720</v>
      </c>
      <c r="C37" s="456"/>
      <c r="D37" s="443">
        <v>263.786</v>
      </c>
      <c r="E37" s="443">
        <v>110.432</v>
      </c>
      <c r="F37" s="443">
        <v>203.53200000000001</v>
      </c>
      <c r="G37" s="443">
        <v>122.47199999999999</v>
      </c>
      <c r="H37" s="443">
        <v>966.59</v>
      </c>
      <c r="I37" s="443">
        <v>46.304000000000002</v>
      </c>
      <c r="J37" s="443">
        <v>1713.116</v>
      </c>
      <c r="K37" s="445">
        <v>280.1438976</v>
      </c>
      <c r="L37" s="445">
        <v>300</v>
      </c>
      <c r="M37" s="445">
        <v>100</v>
      </c>
      <c r="N37" s="445">
        <v>1021.6856299999998</v>
      </c>
      <c r="O37" s="445">
        <v>1321.6856299999999</v>
      </c>
      <c r="P37" s="445">
        <v>80</v>
      </c>
      <c r="Q37" s="446">
        <v>1781.8295275999999</v>
      </c>
    </row>
    <row r="38" spans="1:17" s="450" customFormat="1" ht="25.5" x14ac:dyDescent="0.25">
      <c r="A38" s="548">
        <v>33</v>
      </c>
      <c r="B38" s="549" t="s">
        <v>721</v>
      </c>
      <c r="C38" s="449"/>
      <c r="D38" s="443">
        <v>55.47</v>
      </c>
      <c r="E38" s="443">
        <v>79.117000000000004</v>
      </c>
      <c r="F38" s="443">
        <v>61.283000000000001</v>
      </c>
      <c r="G38" s="443">
        <v>12</v>
      </c>
      <c r="H38" s="443">
        <v>6167.7709999999997</v>
      </c>
      <c r="I38" s="443">
        <v>1476.548</v>
      </c>
      <c r="J38" s="443">
        <v>7852.1889999999994</v>
      </c>
      <c r="K38" s="445">
        <v>203</v>
      </c>
      <c r="L38" s="445">
        <v>394.48818897637796</v>
      </c>
      <c r="M38" s="445">
        <v>50</v>
      </c>
      <c r="N38" s="445">
        <v>5767.3230000000003</v>
      </c>
      <c r="O38" s="445">
        <v>6161.8111889763786</v>
      </c>
      <c r="P38" s="445">
        <v>2200</v>
      </c>
      <c r="Q38" s="446">
        <v>8614.8111889763786</v>
      </c>
    </row>
    <row r="39" spans="1:17" s="552" customFormat="1" hidden="1" x14ac:dyDescent="0.25">
      <c r="A39" s="550"/>
      <c r="B39" s="551" t="s">
        <v>722</v>
      </c>
      <c r="C39" s="456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3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</row>
    <row r="40" spans="1:17" s="552" customFormat="1" hidden="1" x14ac:dyDescent="0.25">
      <c r="A40" s="550"/>
      <c r="B40" s="551" t="s">
        <v>723</v>
      </c>
      <c r="C40" s="456"/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>
        <v>0</v>
      </c>
      <c r="J40" s="443">
        <v>0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</row>
    <row r="41" spans="1:17" s="552" customFormat="1" hidden="1" x14ac:dyDescent="0.25">
      <c r="A41" s="550"/>
      <c r="B41" s="551" t="s">
        <v>724</v>
      </c>
      <c r="C41" s="456"/>
      <c r="D41" s="443">
        <v>0</v>
      </c>
      <c r="E41" s="443">
        <v>0</v>
      </c>
      <c r="F41" s="443">
        <v>0</v>
      </c>
      <c r="G41" s="443">
        <v>0</v>
      </c>
      <c r="H41" s="443">
        <v>0</v>
      </c>
      <c r="I41" s="443">
        <v>0</v>
      </c>
      <c r="J41" s="443">
        <v>0</v>
      </c>
      <c r="K41" s="445">
        <v>0</v>
      </c>
      <c r="L41" s="445">
        <v>0</v>
      </c>
      <c r="M41" s="445">
        <v>0</v>
      </c>
      <c r="N41" s="445">
        <v>0</v>
      </c>
      <c r="O41" s="445">
        <v>0</v>
      </c>
      <c r="P41" s="445">
        <v>0</v>
      </c>
      <c r="Q41" s="446">
        <v>0</v>
      </c>
    </row>
    <row r="42" spans="1:17" s="552" customFormat="1" hidden="1" x14ac:dyDescent="0.25">
      <c r="A42" s="550"/>
      <c r="B42" s="551" t="s">
        <v>725</v>
      </c>
      <c r="C42" s="456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17" s="552" customFormat="1" hidden="1" x14ac:dyDescent="0.25">
      <c r="A43" s="550"/>
      <c r="B43" s="551" t="s">
        <v>726</v>
      </c>
      <c r="C43" s="456"/>
      <c r="D43" s="443">
        <v>0</v>
      </c>
      <c r="E43" s="443">
        <v>0</v>
      </c>
      <c r="F43" s="443">
        <v>0</v>
      </c>
      <c r="G43" s="443">
        <v>0</v>
      </c>
      <c r="H43" s="443">
        <v>0</v>
      </c>
      <c r="I43" s="443">
        <v>0</v>
      </c>
      <c r="J43" s="443">
        <v>0</v>
      </c>
      <c r="K43" s="445">
        <v>0</v>
      </c>
      <c r="L43" s="445">
        <v>0</v>
      </c>
      <c r="M43" s="445">
        <v>0</v>
      </c>
      <c r="N43" s="445">
        <v>0</v>
      </c>
      <c r="O43" s="445">
        <v>0</v>
      </c>
      <c r="P43" s="445">
        <v>0</v>
      </c>
      <c r="Q43" s="446">
        <v>0</v>
      </c>
    </row>
    <row r="44" spans="1:17" s="552" customFormat="1" hidden="1" x14ac:dyDescent="0.25">
      <c r="A44" s="550"/>
      <c r="B44" s="551" t="s">
        <v>727</v>
      </c>
      <c r="C44" s="456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3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</row>
    <row r="45" spans="1:17" ht="25.5" x14ac:dyDescent="0.25">
      <c r="A45" s="546">
        <v>34</v>
      </c>
      <c r="B45" s="547" t="s">
        <v>728</v>
      </c>
      <c r="C45" s="456"/>
      <c r="D45" s="443">
        <v>471.90300000000002</v>
      </c>
      <c r="E45" s="443">
        <v>221.595</v>
      </c>
      <c r="F45" s="443">
        <v>15.04</v>
      </c>
      <c r="G45" s="443">
        <v>276.46100000000001</v>
      </c>
      <c r="H45" s="443">
        <v>5753.915</v>
      </c>
      <c r="I45" s="443">
        <v>788.56299999999999</v>
      </c>
      <c r="J45" s="443">
        <v>7527.4769999999999</v>
      </c>
      <c r="K45" s="445">
        <v>562.14219600000001</v>
      </c>
      <c r="L45" s="445">
        <v>150</v>
      </c>
      <c r="M45" s="445">
        <v>692.89800000000002</v>
      </c>
      <c r="N45" s="445">
        <v>1362.6182362204725</v>
      </c>
      <c r="O45" s="445">
        <v>1512.6182362204725</v>
      </c>
      <c r="P45" s="445">
        <v>3018.9589999999998</v>
      </c>
      <c r="Q45" s="446">
        <v>5786.6174322204724</v>
      </c>
    </row>
    <row r="46" spans="1:17" s="552" customFormat="1" hidden="1" x14ac:dyDescent="0.25">
      <c r="A46" s="550"/>
      <c r="B46" s="551" t="s">
        <v>729</v>
      </c>
      <c r="C46" s="456"/>
      <c r="D46" s="443">
        <v>0</v>
      </c>
      <c r="E46" s="443">
        <v>0</v>
      </c>
      <c r="F46" s="443">
        <v>0</v>
      </c>
      <c r="G46" s="443">
        <v>0</v>
      </c>
      <c r="H46" s="443">
        <v>0</v>
      </c>
      <c r="I46" s="443">
        <v>0</v>
      </c>
      <c r="J46" s="443">
        <v>0</v>
      </c>
      <c r="K46" s="445">
        <v>0</v>
      </c>
      <c r="L46" s="445">
        <v>0</v>
      </c>
      <c r="M46" s="445">
        <v>0</v>
      </c>
      <c r="N46" s="445">
        <v>0</v>
      </c>
      <c r="O46" s="445">
        <v>0</v>
      </c>
      <c r="P46" s="445">
        <v>0</v>
      </c>
      <c r="Q46" s="446">
        <v>0</v>
      </c>
    </row>
    <row r="47" spans="1:17" s="552" customFormat="1" hidden="1" x14ac:dyDescent="0.25">
      <c r="A47" s="550"/>
      <c r="B47" s="551" t="s">
        <v>730</v>
      </c>
      <c r="C47" s="456"/>
      <c r="D47" s="443">
        <v>0</v>
      </c>
      <c r="E47" s="443">
        <v>0</v>
      </c>
      <c r="F47" s="443">
        <v>0</v>
      </c>
      <c r="G47" s="443">
        <v>0</v>
      </c>
      <c r="H47" s="443">
        <v>0</v>
      </c>
      <c r="I47" s="443">
        <v>0</v>
      </c>
      <c r="J47" s="443">
        <v>0</v>
      </c>
      <c r="K47" s="445">
        <v>0</v>
      </c>
      <c r="L47" s="445">
        <v>0</v>
      </c>
      <c r="M47" s="445">
        <v>0</v>
      </c>
      <c r="N47" s="445">
        <v>0</v>
      </c>
      <c r="O47" s="445">
        <v>0</v>
      </c>
      <c r="P47" s="445">
        <v>0</v>
      </c>
      <c r="Q47" s="446">
        <v>0</v>
      </c>
    </row>
    <row r="48" spans="1:17" s="552" customFormat="1" hidden="1" x14ac:dyDescent="0.25">
      <c r="A48" s="550"/>
      <c r="B48" s="551" t="s">
        <v>731</v>
      </c>
      <c r="C48" s="456"/>
      <c r="D48" s="443">
        <v>0</v>
      </c>
      <c r="E48" s="443">
        <v>0</v>
      </c>
      <c r="F48" s="443">
        <v>0</v>
      </c>
      <c r="G48" s="443">
        <v>0</v>
      </c>
      <c r="H48" s="443">
        <v>0</v>
      </c>
      <c r="I48" s="443">
        <v>0</v>
      </c>
      <c r="J48" s="443">
        <v>0</v>
      </c>
      <c r="K48" s="445">
        <v>0</v>
      </c>
      <c r="L48" s="445">
        <v>0</v>
      </c>
      <c r="M48" s="445">
        <v>0</v>
      </c>
      <c r="N48" s="445">
        <v>0</v>
      </c>
      <c r="O48" s="445">
        <v>0</v>
      </c>
      <c r="P48" s="445">
        <v>0</v>
      </c>
      <c r="Q48" s="446">
        <v>0</v>
      </c>
    </row>
    <row r="49" spans="1:17" s="552" customFormat="1" hidden="1" x14ac:dyDescent="0.25">
      <c r="A49" s="550"/>
      <c r="B49" s="551" t="s">
        <v>732</v>
      </c>
      <c r="C49" s="456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3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0</v>
      </c>
      <c r="P49" s="445">
        <v>0</v>
      </c>
      <c r="Q49" s="446">
        <v>0</v>
      </c>
    </row>
    <row r="50" spans="1:17" s="552" customFormat="1" hidden="1" x14ac:dyDescent="0.25">
      <c r="A50" s="550"/>
      <c r="B50" s="551" t="s">
        <v>733</v>
      </c>
      <c r="C50" s="456"/>
      <c r="D50" s="443">
        <v>0</v>
      </c>
      <c r="E50" s="443">
        <v>0</v>
      </c>
      <c r="F50" s="443">
        <v>0</v>
      </c>
      <c r="G50" s="443">
        <v>0</v>
      </c>
      <c r="H50" s="443">
        <v>0</v>
      </c>
      <c r="I50" s="443">
        <v>0</v>
      </c>
      <c r="J50" s="443">
        <v>0</v>
      </c>
      <c r="K50" s="445">
        <v>0</v>
      </c>
      <c r="L50" s="445">
        <v>0</v>
      </c>
      <c r="M50" s="445">
        <v>0</v>
      </c>
      <c r="N50" s="445">
        <v>0</v>
      </c>
      <c r="O50" s="445">
        <v>0</v>
      </c>
      <c r="P50" s="445">
        <v>0</v>
      </c>
      <c r="Q50" s="446">
        <v>0</v>
      </c>
    </row>
    <row r="51" spans="1:17" s="552" customFormat="1" hidden="1" x14ac:dyDescent="0.25">
      <c r="A51" s="550"/>
      <c r="B51" s="551" t="s">
        <v>734</v>
      </c>
      <c r="C51" s="456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3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7" s="552" customFormat="1" hidden="1" x14ac:dyDescent="0.25">
      <c r="A52" s="550"/>
      <c r="B52" s="551" t="s">
        <v>735</v>
      </c>
      <c r="C52" s="456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3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7" s="552" customFormat="1" hidden="1" x14ac:dyDescent="0.25">
      <c r="A53" s="550"/>
      <c r="B53" s="551" t="s">
        <v>736</v>
      </c>
      <c r="C53" s="456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7" ht="25.5" x14ac:dyDescent="0.25">
      <c r="A54" s="546">
        <v>35</v>
      </c>
      <c r="B54" s="547" t="s">
        <v>737</v>
      </c>
      <c r="C54" s="456"/>
      <c r="D54" s="443">
        <v>0</v>
      </c>
      <c r="E54" s="443">
        <v>0</v>
      </c>
      <c r="F54" s="443">
        <v>0</v>
      </c>
      <c r="G54" s="443">
        <v>0</v>
      </c>
      <c r="H54" s="443">
        <v>858.91200000000003</v>
      </c>
      <c r="I54" s="443">
        <v>0</v>
      </c>
      <c r="J54" s="443">
        <v>858.91200000000003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7" x14ac:dyDescent="0.25">
      <c r="A55" s="546">
        <v>36</v>
      </c>
      <c r="B55" s="547" t="s">
        <v>738</v>
      </c>
      <c r="C55" s="456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5">
        <v>0</v>
      </c>
      <c r="L55" s="445">
        <v>0</v>
      </c>
      <c r="M55" s="445">
        <v>0</v>
      </c>
      <c r="N55" s="445">
        <v>0</v>
      </c>
      <c r="O55" s="445">
        <v>0</v>
      </c>
      <c r="P55" s="445">
        <v>0</v>
      </c>
      <c r="Q55" s="446">
        <v>0</v>
      </c>
    </row>
    <row r="56" spans="1:17" x14ac:dyDescent="0.25">
      <c r="A56" s="544">
        <v>37</v>
      </c>
      <c r="B56" s="545" t="s">
        <v>739</v>
      </c>
      <c r="C56" s="456"/>
      <c r="D56" s="443">
        <v>0</v>
      </c>
      <c r="E56" s="443">
        <v>0</v>
      </c>
      <c r="F56" s="443">
        <v>0</v>
      </c>
      <c r="G56" s="443">
        <v>0</v>
      </c>
      <c r="H56" s="443">
        <v>0</v>
      </c>
      <c r="I56" s="443">
        <v>0</v>
      </c>
      <c r="J56" s="443">
        <v>0</v>
      </c>
      <c r="K56" s="445">
        <v>0</v>
      </c>
      <c r="L56" s="445">
        <v>0</v>
      </c>
      <c r="M56" s="445">
        <v>0</v>
      </c>
      <c r="N56" s="445">
        <v>0</v>
      </c>
      <c r="O56" s="445">
        <v>0</v>
      </c>
      <c r="P56" s="445">
        <v>0</v>
      </c>
      <c r="Q56" s="446">
        <v>0</v>
      </c>
    </row>
    <row r="57" spans="1:17" x14ac:dyDescent="0.25">
      <c r="A57" s="544">
        <v>38</v>
      </c>
      <c r="B57" s="545" t="s">
        <v>740</v>
      </c>
      <c r="C57" s="456">
        <v>0</v>
      </c>
      <c r="D57" s="443">
        <v>0</v>
      </c>
      <c r="E57" s="443">
        <v>15.282</v>
      </c>
      <c r="F57" s="443">
        <v>0</v>
      </c>
      <c r="G57" s="443">
        <v>0</v>
      </c>
      <c r="H57" s="443">
        <v>398.45399999999995</v>
      </c>
      <c r="I57" s="443">
        <v>72.844999999999999</v>
      </c>
      <c r="J57" s="443">
        <v>486.5809999999999</v>
      </c>
      <c r="K57" s="445">
        <v>30</v>
      </c>
      <c r="L57" s="445">
        <v>0</v>
      </c>
      <c r="M57" s="445">
        <v>0</v>
      </c>
      <c r="N57" s="445">
        <v>370</v>
      </c>
      <c r="O57" s="445">
        <v>370</v>
      </c>
      <c r="P57" s="445">
        <v>100</v>
      </c>
      <c r="Q57" s="446">
        <v>500</v>
      </c>
    </row>
    <row r="58" spans="1:17" x14ac:dyDescent="0.25">
      <c r="A58" s="546">
        <v>39</v>
      </c>
      <c r="B58" s="547" t="s">
        <v>741</v>
      </c>
      <c r="C58" s="456"/>
      <c r="D58" s="443">
        <v>0</v>
      </c>
      <c r="E58" s="443">
        <v>0</v>
      </c>
      <c r="F58" s="443">
        <v>0</v>
      </c>
      <c r="G58" s="443">
        <v>0</v>
      </c>
      <c r="H58" s="443">
        <v>78.727000000000004</v>
      </c>
      <c r="I58" s="443">
        <v>72.844999999999999</v>
      </c>
      <c r="J58" s="443">
        <v>151.572</v>
      </c>
      <c r="K58" s="445">
        <v>0</v>
      </c>
      <c r="L58" s="445">
        <v>0</v>
      </c>
      <c r="M58" s="445">
        <v>0</v>
      </c>
      <c r="N58" s="445">
        <v>70</v>
      </c>
      <c r="O58" s="445">
        <v>70</v>
      </c>
      <c r="P58" s="445">
        <v>100</v>
      </c>
      <c r="Q58" s="446">
        <v>170</v>
      </c>
    </row>
    <row r="59" spans="1:17" x14ac:dyDescent="0.25">
      <c r="A59" s="546">
        <v>40</v>
      </c>
      <c r="B59" s="547" t="s">
        <v>742</v>
      </c>
      <c r="C59" s="456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3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7" x14ac:dyDescent="0.25">
      <c r="A60" s="546">
        <v>41</v>
      </c>
      <c r="B60" s="547" t="s">
        <v>743</v>
      </c>
      <c r="C60" s="456"/>
      <c r="D60" s="443">
        <v>0</v>
      </c>
      <c r="E60" s="443">
        <v>15.282</v>
      </c>
      <c r="F60" s="443">
        <v>0</v>
      </c>
      <c r="G60" s="443">
        <v>0</v>
      </c>
      <c r="H60" s="443">
        <v>319.72699999999998</v>
      </c>
      <c r="I60" s="443">
        <v>0</v>
      </c>
      <c r="J60" s="443">
        <v>335.00899999999996</v>
      </c>
      <c r="K60" s="445">
        <v>30</v>
      </c>
      <c r="L60" s="445">
        <v>0</v>
      </c>
      <c r="M60" s="445">
        <v>0</v>
      </c>
      <c r="N60" s="445">
        <v>300</v>
      </c>
      <c r="O60" s="445">
        <v>300</v>
      </c>
      <c r="P60" s="445">
        <v>0</v>
      </c>
      <c r="Q60" s="446">
        <v>330</v>
      </c>
    </row>
    <row r="61" spans="1:17" x14ac:dyDescent="0.25">
      <c r="A61" s="546">
        <v>42</v>
      </c>
      <c r="B61" s="547" t="s">
        <v>744</v>
      </c>
      <c r="C61" s="456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</row>
    <row r="62" spans="1:17" ht="25.5" x14ac:dyDescent="0.25">
      <c r="A62" s="544">
        <v>43</v>
      </c>
      <c r="B62" s="545" t="s">
        <v>745</v>
      </c>
      <c r="C62" s="456">
        <v>0</v>
      </c>
      <c r="D62" s="443">
        <v>0</v>
      </c>
      <c r="E62" s="443">
        <v>0</v>
      </c>
      <c r="F62" s="443">
        <v>0</v>
      </c>
      <c r="G62" s="443">
        <v>0</v>
      </c>
      <c r="H62" s="443">
        <v>5582.1049999999996</v>
      </c>
      <c r="I62" s="443">
        <v>260.91399999999999</v>
      </c>
      <c r="J62" s="443">
        <v>5843.0189999999993</v>
      </c>
      <c r="K62" s="445">
        <v>150</v>
      </c>
      <c r="L62" s="445">
        <v>0</v>
      </c>
      <c r="M62" s="445">
        <v>0</v>
      </c>
      <c r="N62" s="445">
        <v>5105.7</v>
      </c>
      <c r="O62" s="445">
        <v>5105.7</v>
      </c>
      <c r="P62" s="445">
        <v>1380</v>
      </c>
      <c r="Q62" s="446">
        <v>6635.7</v>
      </c>
    </row>
    <row r="63" spans="1:17" hidden="1" x14ac:dyDescent="0.25">
      <c r="A63" s="544"/>
      <c r="B63" s="551" t="s">
        <v>746</v>
      </c>
      <c r="C63" s="456"/>
      <c r="D63" s="443">
        <v>0</v>
      </c>
      <c r="E63" s="443">
        <v>0</v>
      </c>
      <c r="F63" s="443">
        <v>0</v>
      </c>
      <c r="G63" s="443">
        <v>0</v>
      </c>
      <c r="H63" s="443">
        <v>0</v>
      </c>
      <c r="I63" s="443">
        <v>0</v>
      </c>
      <c r="J63" s="443">
        <v>0</v>
      </c>
      <c r="K63" s="445">
        <v>0</v>
      </c>
      <c r="L63" s="445">
        <v>0</v>
      </c>
      <c r="M63" s="445">
        <v>0</v>
      </c>
      <c r="N63" s="445">
        <v>0</v>
      </c>
      <c r="O63" s="445">
        <v>0</v>
      </c>
      <c r="P63" s="445">
        <v>0</v>
      </c>
      <c r="Q63" s="446">
        <v>0</v>
      </c>
    </row>
    <row r="64" spans="1:17" hidden="1" x14ac:dyDescent="0.25">
      <c r="A64" s="544"/>
      <c r="B64" s="551" t="s">
        <v>459</v>
      </c>
      <c r="C64" s="456"/>
      <c r="D64" s="443">
        <v>0</v>
      </c>
      <c r="E64" s="443">
        <v>0</v>
      </c>
      <c r="F64" s="443">
        <v>0</v>
      </c>
      <c r="G64" s="443">
        <v>0</v>
      </c>
      <c r="H64" s="443">
        <v>0</v>
      </c>
      <c r="I64" s="443">
        <v>0</v>
      </c>
      <c r="J64" s="443">
        <v>0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</row>
    <row r="65" spans="1:17" hidden="1" x14ac:dyDescent="0.25">
      <c r="A65" s="544"/>
      <c r="B65" s="551" t="s">
        <v>747</v>
      </c>
      <c r="C65" s="456"/>
      <c r="D65" s="443">
        <v>0</v>
      </c>
      <c r="E65" s="443">
        <v>0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5">
        <v>0</v>
      </c>
      <c r="L65" s="445">
        <v>0</v>
      </c>
      <c r="M65" s="445">
        <v>0</v>
      </c>
      <c r="N65" s="445">
        <v>0</v>
      </c>
      <c r="O65" s="445">
        <v>0</v>
      </c>
      <c r="P65" s="445">
        <v>0</v>
      </c>
      <c r="Q65" s="446">
        <v>0</v>
      </c>
    </row>
    <row r="66" spans="1:17" hidden="1" x14ac:dyDescent="0.25">
      <c r="A66" s="544"/>
      <c r="B66" s="551" t="s">
        <v>748</v>
      </c>
      <c r="C66" s="456"/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0</v>
      </c>
      <c r="K66" s="445">
        <v>0</v>
      </c>
      <c r="L66" s="445">
        <v>0</v>
      </c>
      <c r="M66" s="445">
        <v>0</v>
      </c>
      <c r="N66" s="445">
        <v>0</v>
      </c>
      <c r="O66" s="445">
        <v>0</v>
      </c>
      <c r="P66" s="445">
        <v>0</v>
      </c>
      <c r="Q66" s="446">
        <v>0</v>
      </c>
    </row>
    <row r="67" spans="1:17" hidden="1" x14ac:dyDescent="0.25">
      <c r="A67" s="544"/>
      <c r="B67" s="551" t="s">
        <v>460</v>
      </c>
      <c r="C67" s="456"/>
      <c r="D67" s="443">
        <v>0</v>
      </c>
      <c r="E67" s="443">
        <v>0</v>
      </c>
      <c r="F67" s="443">
        <v>0</v>
      </c>
      <c r="G67" s="443">
        <v>0</v>
      </c>
      <c r="H67" s="443">
        <v>0</v>
      </c>
      <c r="I67" s="443">
        <v>0</v>
      </c>
      <c r="J67" s="443">
        <v>0</v>
      </c>
      <c r="K67" s="445">
        <v>0</v>
      </c>
      <c r="L67" s="445">
        <v>0</v>
      </c>
      <c r="M67" s="445">
        <v>0</v>
      </c>
      <c r="N67" s="445">
        <v>0</v>
      </c>
      <c r="O67" s="445">
        <v>0</v>
      </c>
      <c r="P67" s="445">
        <v>0</v>
      </c>
      <c r="Q67" s="446">
        <v>0</v>
      </c>
    </row>
    <row r="68" spans="1:17" hidden="1" x14ac:dyDescent="0.25">
      <c r="A68" s="544"/>
      <c r="B68" s="551" t="s">
        <v>461</v>
      </c>
      <c r="C68" s="456"/>
      <c r="D68" s="443">
        <v>0</v>
      </c>
      <c r="E68" s="443">
        <v>0</v>
      </c>
      <c r="F68" s="443">
        <v>0</v>
      </c>
      <c r="G68" s="443">
        <v>0</v>
      </c>
      <c r="H68" s="443">
        <v>0</v>
      </c>
      <c r="I68" s="443">
        <v>0</v>
      </c>
      <c r="J68" s="443">
        <v>0</v>
      </c>
      <c r="K68" s="445">
        <v>0</v>
      </c>
      <c r="L68" s="445">
        <v>0</v>
      </c>
      <c r="M68" s="445">
        <v>0</v>
      </c>
      <c r="N68" s="445">
        <v>0</v>
      </c>
      <c r="O68" s="445">
        <v>0</v>
      </c>
      <c r="P68" s="445">
        <v>0</v>
      </c>
      <c r="Q68" s="446">
        <v>0</v>
      </c>
    </row>
    <row r="69" spans="1:17" hidden="1" x14ac:dyDescent="0.25">
      <c r="A69" s="544"/>
      <c r="B69" s="551" t="s">
        <v>462</v>
      </c>
      <c r="C69" s="456"/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5">
        <v>0</v>
      </c>
      <c r="L69" s="445">
        <v>0</v>
      </c>
      <c r="M69" s="445">
        <v>0</v>
      </c>
      <c r="N69" s="445">
        <v>0</v>
      </c>
      <c r="O69" s="445">
        <v>0</v>
      </c>
      <c r="P69" s="445">
        <v>0</v>
      </c>
      <c r="Q69" s="446">
        <v>0</v>
      </c>
    </row>
    <row r="70" spans="1:17" hidden="1" x14ac:dyDescent="0.25">
      <c r="A70" s="544"/>
      <c r="B70" s="551" t="s">
        <v>749</v>
      </c>
      <c r="C70" s="456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3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</row>
    <row r="71" spans="1:17" x14ac:dyDescent="0.25">
      <c r="A71" s="544">
        <v>44</v>
      </c>
      <c r="B71" s="545" t="s">
        <v>750</v>
      </c>
      <c r="C71" s="456"/>
      <c r="D71" s="443">
        <v>39.021999999999998</v>
      </c>
      <c r="E71" s="443">
        <v>16.3</v>
      </c>
      <c r="F71" s="443">
        <v>0</v>
      </c>
      <c r="G71" s="443">
        <v>0</v>
      </c>
      <c r="H71" s="443">
        <v>3694.9670000000001</v>
      </c>
      <c r="I71" s="443">
        <v>0</v>
      </c>
      <c r="J71" s="443">
        <v>3750.2890000000002</v>
      </c>
      <c r="K71" s="445">
        <v>20</v>
      </c>
      <c r="L71" s="445">
        <v>0</v>
      </c>
      <c r="M71" s="445">
        <v>0</v>
      </c>
      <c r="N71" s="445">
        <v>1326.8520000000001</v>
      </c>
      <c r="O71" s="445">
        <v>1326.8520000000001</v>
      </c>
      <c r="P71" s="445">
        <v>0</v>
      </c>
      <c r="Q71" s="446">
        <v>1346.8520000000001</v>
      </c>
    </row>
    <row r="72" spans="1:17" x14ac:dyDescent="0.25">
      <c r="A72" s="544"/>
      <c r="B72" s="547" t="s">
        <v>630</v>
      </c>
      <c r="C72" s="456"/>
      <c r="D72" s="443"/>
      <c r="E72" s="443"/>
      <c r="F72" s="443"/>
      <c r="G72" s="443"/>
      <c r="H72" s="443"/>
      <c r="I72" s="443"/>
      <c r="J72" s="443"/>
      <c r="K72" s="445"/>
      <c r="L72" s="445"/>
      <c r="M72" s="445"/>
      <c r="N72" s="445"/>
      <c r="O72" s="445"/>
      <c r="P72" s="445"/>
      <c r="Q72" s="446">
        <v>1258</v>
      </c>
    </row>
    <row r="73" spans="1:17" x14ac:dyDescent="0.25">
      <c r="A73" s="540">
        <v>45</v>
      </c>
      <c r="B73" s="541" t="s">
        <v>751</v>
      </c>
      <c r="C73" s="456"/>
      <c r="D73" s="443">
        <v>4092.9659999999999</v>
      </c>
      <c r="E73" s="443">
        <v>1695.309</v>
      </c>
      <c r="F73" s="443">
        <v>859.15899999999999</v>
      </c>
      <c r="G73" s="443">
        <v>628.53</v>
      </c>
      <c r="H73" s="443">
        <v>89620.406000000003</v>
      </c>
      <c r="I73" s="443">
        <v>1637.0219999999999</v>
      </c>
      <c r="J73" s="443">
        <v>98533.391999999993</v>
      </c>
      <c r="K73" s="445">
        <v>5384.6384065919983</v>
      </c>
      <c r="L73" s="445">
        <v>2727.6858000000002</v>
      </c>
      <c r="M73" s="445">
        <v>674.3594250000001</v>
      </c>
      <c r="N73" s="445">
        <v>6860.4868399999996</v>
      </c>
      <c r="O73" s="445">
        <v>9588.1726400000007</v>
      </c>
      <c r="P73" s="445">
        <v>2957.8307379300004</v>
      </c>
      <c r="Q73" s="446">
        <v>18605.001209521997</v>
      </c>
    </row>
    <row r="74" spans="1:17" x14ac:dyDescent="0.25">
      <c r="A74" s="540">
        <v>46</v>
      </c>
      <c r="B74" s="541" t="s">
        <v>752</v>
      </c>
      <c r="C74" s="456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3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</row>
    <row r="75" spans="1:17" ht="38.25" x14ac:dyDescent="0.25">
      <c r="A75" s="540">
        <v>47</v>
      </c>
      <c r="B75" s="541" t="s">
        <v>753</v>
      </c>
      <c r="C75" s="456">
        <v>0</v>
      </c>
      <c r="D75" s="443">
        <v>1929</v>
      </c>
      <c r="E75" s="443">
        <v>18.975999999999999</v>
      </c>
      <c r="F75" s="443">
        <v>5.734</v>
      </c>
      <c r="G75" s="443">
        <v>2.7</v>
      </c>
      <c r="H75" s="443">
        <v>6829.5329999999994</v>
      </c>
      <c r="I75" s="443">
        <v>534.79099999999994</v>
      </c>
      <c r="J75" s="443">
        <v>9320.7339999999986</v>
      </c>
      <c r="K75" s="445">
        <v>100</v>
      </c>
      <c r="L75" s="445">
        <v>0</v>
      </c>
      <c r="M75" s="445">
        <v>50</v>
      </c>
      <c r="N75" s="445">
        <v>5147.6273505999998</v>
      </c>
      <c r="O75" s="445">
        <v>5147.6273505999998</v>
      </c>
      <c r="P75" s="445">
        <v>486.22832</v>
      </c>
      <c r="Q75" s="446">
        <v>5783.8556705999999</v>
      </c>
    </row>
    <row r="76" spans="1:17" hidden="1" x14ac:dyDescent="0.25">
      <c r="A76" s="540"/>
      <c r="B76" s="551" t="s">
        <v>754</v>
      </c>
      <c r="C76" s="456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3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</row>
    <row r="77" spans="1:17" hidden="1" x14ac:dyDescent="0.25">
      <c r="A77" s="540"/>
      <c r="B77" s="551" t="s">
        <v>755</v>
      </c>
      <c r="C77" s="456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3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</row>
    <row r="78" spans="1:17" hidden="1" x14ac:dyDescent="0.25">
      <c r="A78" s="540"/>
      <c r="B78" s="551" t="s">
        <v>756</v>
      </c>
      <c r="C78" s="456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3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</row>
    <row r="79" spans="1:17" hidden="1" x14ac:dyDescent="0.25">
      <c r="A79" s="540"/>
      <c r="B79" s="551" t="s">
        <v>757</v>
      </c>
      <c r="C79" s="456"/>
      <c r="D79" s="443">
        <v>0</v>
      </c>
      <c r="E79" s="443">
        <v>0</v>
      </c>
      <c r="F79" s="443">
        <v>0</v>
      </c>
      <c r="G79" s="443">
        <v>0</v>
      </c>
      <c r="H79" s="443">
        <v>0</v>
      </c>
      <c r="I79" s="443">
        <v>0</v>
      </c>
      <c r="J79" s="443">
        <v>0</v>
      </c>
      <c r="K79" s="445">
        <v>0</v>
      </c>
      <c r="L79" s="445">
        <v>0</v>
      </c>
      <c r="M79" s="445">
        <v>0</v>
      </c>
      <c r="N79" s="445">
        <v>0</v>
      </c>
      <c r="O79" s="445">
        <v>0</v>
      </c>
      <c r="P79" s="445">
        <v>0</v>
      </c>
      <c r="Q79" s="446">
        <v>0</v>
      </c>
    </row>
    <row r="80" spans="1:17" x14ac:dyDescent="0.25">
      <c r="A80" s="540">
        <v>48</v>
      </c>
      <c r="B80" s="553" t="s">
        <v>758</v>
      </c>
      <c r="C80" s="456"/>
      <c r="D80" s="443">
        <v>38.786999999999999</v>
      </c>
      <c r="E80" s="443">
        <v>0.68700000000000006</v>
      </c>
      <c r="F80" s="443">
        <v>12.576000000000001</v>
      </c>
      <c r="G80" s="443">
        <v>6.0789999999999997</v>
      </c>
      <c r="H80" s="443">
        <v>9191.6769999999997</v>
      </c>
      <c r="I80" s="443">
        <v>40.270000000000003</v>
      </c>
      <c r="J80" s="443">
        <v>9290.0760000000009</v>
      </c>
      <c r="K80" s="445">
        <v>10</v>
      </c>
      <c r="L80" s="445">
        <v>10</v>
      </c>
      <c r="M80" s="445">
        <v>10</v>
      </c>
      <c r="N80" s="445">
        <v>20</v>
      </c>
      <c r="O80" s="445">
        <v>30</v>
      </c>
      <c r="P80" s="445">
        <v>10</v>
      </c>
      <c r="Q80" s="446">
        <v>60</v>
      </c>
    </row>
    <row r="81" spans="1:17" x14ac:dyDescent="0.25">
      <c r="A81" s="540">
        <v>49</v>
      </c>
      <c r="B81" s="541" t="s">
        <v>759</v>
      </c>
      <c r="C81" s="456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3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</row>
    <row r="82" spans="1:17" ht="30" x14ac:dyDescent="0.25">
      <c r="A82" s="457">
        <v>50</v>
      </c>
      <c r="B82" s="458" t="s">
        <v>760</v>
      </c>
      <c r="C82" s="542">
        <v>0</v>
      </c>
      <c r="D82" s="542">
        <v>21737.004000000001</v>
      </c>
      <c r="E82" s="542">
        <v>8053.7840000000006</v>
      </c>
      <c r="F82" s="542">
        <v>4429.7049999999999</v>
      </c>
      <c r="G82" s="542">
        <v>2972.6190000000006</v>
      </c>
      <c r="H82" s="542">
        <v>141472.505</v>
      </c>
      <c r="I82" s="542">
        <v>9323.5119999999988</v>
      </c>
      <c r="J82" s="542">
        <v>187989.12899999999</v>
      </c>
      <c r="K82" s="542">
        <v>25467.743616191998</v>
      </c>
      <c r="L82" s="542">
        <v>12934.713988976378</v>
      </c>
      <c r="M82" s="542">
        <v>3231.9869250000002</v>
      </c>
      <c r="N82" s="542">
        <v>39979.264901820468</v>
      </c>
      <c r="O82" s="542">
        <v>52913.978890796847</v>
      </c>
      <c r="P82" s="542">
        <v>15228.987716930002</v>
      </c>
      <c r="Q82" s="542">
        <v>96842.697148918829</v>
      </c>
    </row>
    <row r="83" spans="1:17" ht="25.5" x14ac:dyDescent="0.25">
      <c r="A83" s="540">
        <v>51</v>
      </c>
      <c r="B83" s="541" t="s">
        <v>761</v>
      </c>
      <c r="C83" s="456"/>
      <c r="D83" s="443">
        <v>0</v>
      </c>
      <c r="E83" s="443">
        <v>0</v>
      </c>
      <c r="F83" s="443">
        <v>0</v>
      </c>
      <c r="G83" s="443">
        <v>0</v>
      </c>
      <c r="H83" s="443">
        <v>187383.04800000001</v>
      </c>
      <c r="I83" s="443">
        <v>0</v>
      </c>
      <c r="J83" s="443">
        <v>187383.04800000001</v>
      </c>
      <c r="K83" s="445">
        <v>0</v>
      </c>
      <c r="L83" s="445">
        <v>0</v>
      </c>
      <c r="M83" s="445">
        <v>0</v>
      </c>
      <c r="N83" s="445">
        <v>0</v>
      </c>
      <c r="O83" s="445">
        <v>0</v>
      </c>
      <c r="P83" s="445">
        <v>0</v>
      </c>
      <c r="Q83" s="446">
        <v>0</v>
      </c>
    </row>
    <row r="84" spans="1:17" x14ac:dyDescent="0.25">
      <c r="A84" s="540">
        <v>52</v>
      </c>
      <c r="B84" s="541" t="s">
        <v>762</v>
      </c>
      <c r="C84" s="456"/>
      <c r="D84" s="443">
        <v>0</v>
      </c>
      <c r="E84" s="443">
        <v>0</v>
      </c>
      <c r="F84" s="443">
        <v>0</v>
      </c>
      <c r="G84" s="443">
        <v>0</v>
      </c>
      <c r="H84" s="443">
        <v>0</v>
      </c>
      <c r="I84" s="443">
        <v>0</v>
      </c>
      <c r="J84" s="443">
        <v>0</v>
      </c>
      <c r="K84" s="445">
        <v>0</v>
      </c>
      <c r="L84" s="445">
        <v>0</v>
      </c>
      <c r="M84" s="445">
        <v>0</v>
      </c>
      <c r="N84" s="445">
        <v>0</v>
      </c>
      <c r="O84" s="445">
        <v>0</v>
      </c>
      <c r="P84" s="445">
        <v>0</v>
      </c>
      <c r="Q84" s="446">
        <v>0</v>
      </c>
    </row>
    <row r="85" spans="1:17" ht="25.5" x14ac:dyDescent="0.25">
      <c r="A85" s="540">
        <v>53</v>
      </c>
      <c r="B85" s="541" t="s">
        <v>763</v>
      </c>
      <c r="C85" s="456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3">
        <v>0</v>
      </c>
      <c r="K85" s="445">
        <v>0</v>
      </c>
      <c r="L85" s="445">
        <v>0</v>
      </c>
      <c r="M85" s="445">
        <v>0</v>
      </c>
      <c r="N85" s="445">
        <v>0</v>
      </c>
      <c r="O85" s="445">
        <v>0</v>
      </c>
      <c r="P85" s="445">
        <v>0</v>
      </c>
      <c r="Q85" s="446">
        <v>0</v>
      </c>
    </row>
    <row r="86" spans="1:17" ht="25.5" x14ac:dyDescent="0.25">
      <c r="A86" s="540">
        <v>54</v>
      </c>
      <c r="B86" s="541" t="s">
        <v>764</v>
      </c>
      <c r="C86" s="456">
        <v>0</v>
      </c>
      <c r="D86" s="443">
        <v>0</v>
      </c>
      <c r="E86" s="443">
        <v>0</v>
      </c>
      <c r="F86" s="443">
        <v>0</v>
      </c>
      <c r="G86" s="443">
        <v>0</v>
      </c>
      <c r="H86" s="443">
        <v>4947.9159999999993</v>
      </c>
      <c r="I86" s="443">
        <v>300</v>
      </c>
      <c r="J86" s="443">
        <v>5247.9159999999993</v>
      </c>
      <c r="K86" s="445">
        <v>0</v>
      </c>
      <c r="L86" s="445">
        <v>0</v>
      </c>
      <c r="M86" s="445">
        <v>0</v>
      </c>
      <c r="N86" s="445">
        <v>4034</v>
      </c>
      <c r="O86" s="445">
        <v>4034</v>
      </c>
      <c r="P86" s="445">
        <v>0</v>
      </c>
      <c r="Q86" s="446">
        <v>4034</v>
      </c>
    </row>
    <row r="87" spans="1:17" x14ac:dyDescent="0.25">
      <c r="A87" s="540">
        <v>5401</v>
      </c>
      <c r="B87" s="545" t="s">
        <v>765</v>
      </c>
      <c r="C87" s="456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3">
        <v>0</v>
      </c>
      <c r="K87" s="445">
        <v>0</v>
      </c>
      <c r="L87" s="445">
        <v>0</v>
      </c>
      <c r="M87" s="445">
        <v>0</v>
      </c>
      <c r="N87" s="445">
        <v>0</v>
      </c>
      <c r="O87" s="445">
        <v>0</v>
      </c>
      <c r="P87" s="445">
        <v>0</v>
      </c>
      <c r="Q87" s="446">
        <v>0</v>
      </c>
    </row>
    <row r="88" spans="1:17" x14ac:dyDescent="0.25">
      <c r="A88" s="540">
        <v>5402</v>
      </c>
      <c r="B88" s="545" t="s">
        <v>766</v>
      </c>
      <c r="C88" s="456"/>
      <c r="D88" s="443">
        <v>0</v>
      </c>
      <c r="E88" s="443">
        <v>0</v>
      </c>
      <c r="F88" s="443">
        <v>0</v>
      </c>
      <c r="G88" s="443">
        <v>0</v>
      </c>
      <c r="H88" s="443">
        <v>0</v>
      </c>
      <c r="I88" s="443">
        <v>0</v>
      </c>
      <c r="J88" s="443">
        <v>0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</row>
    <row r="89" spans="1:17" x14ac:dyDescent="0.25">
      <c r="A89" s="540">
        <v>5403</v>
      </c>
      <c r="B89" s="545" t="s">
        <v>767</v>
      </c>
      <c r="C89" s="456"/>
      <c r="D89" s="443">
        <v>0</v>
      </c>
      <c r="E89" s="443">
        <v>0</v>
      </c>
      <c r="F89" s="443">
        <v>0</v>
      </c>
      <c r="G89" s="443">
        <v>0</v>
      </c>
      <c r="H89" s="443">
        <v>382.41</v>
      </c>
      <c r="I89" s="443">
        <v>0</v>
      </c>
      <c r="J89" s="443">
        <v>382.41</v>
      </c>
      <c r="K89" s="445">
        <v>0</v>
      </c>
      <c r="L89" s="445">
        <v>0</v>
      </c>
      <c r="M89" s="445">
        <v>0</v>
      </c>
      <c r="N89" s="445">
        <v>576</v>
      </c>
      <c r="O89" s="445">
        <v>576</v>
      </c>
      <c r="P89" s="445">
        <v>0</v>
      </c>
      <c r="Q89" s="446">
        <v>576</v>
      </c>
    </row>
    <row r="90" spans="1:17" x14ac:dyDescent="0.25">
      <c r="A90" s="540">
        <v>5404</v>
      </c>
      <c r="B90" s="545" t="s">
        <v>768</v>
      </c>
      <c r="C90" s="456"/>
      <c r="D90" s="443">
        <v>0</v>
      </c>
      <c r="E90" s="443">
        <v>0</v>
      </c>
      <c r="F90" s="443">
        <v>0</v>
      </c>
      <c r="G90" s="443">
        <v>0</v>
      </c>
      <c r="H90" s="443">
        <v>69.3</v>
      </c>
      <c r="I90" s="443">
        <v>0</v>
      </c>
      <c r="J90" s="443">
        <v>69.3</v>
      </c>
      <c r="K90" s="445">
        <v>0</v>
      </c>
      <c r="L90" s="445">
        <v>0</v>
      </c>
      <c r="M90" s="445">
        <v>0</v>
      </c>
      <c r="N90" s="445">
        <v>78</v>
      </c>
      <c r="O90" s="445">
        <v>78</v>
      </c>
      <c r="P90" s="445">
        <v>0</v>
      </c>
      <c r="Q90" s="446">
        <v>78</v>
      </c>
    </row>
    <row r="91" spans="1:17" x14ac:dyDescent="0.25">
      <c r="A91" s="540">
        <v>5405</v>
      </c>
      <c r="B91" s="545" t="s">
        <v>769</v>
      </c>
      <c r="C91" s="456"/>
      <c r="D91" s="443">
        <v>0</v>
      </c>
      <c r="E91" s="443">
        <v>0</v>
      </c>
      <c r="F91" s="443">
        <v>0</v>
      </c>
      <c r="G91" s="443">
        <v>0</v>
      </c>
      <c r="H91" s="443">
        <v>0</v>
      </c>
      <c r="I91" s="443">
        <v>0</v>
      </c>
      <c r="J91" s="443">
        <v>0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</row>
    <row r="92" spans="1:17" x14ac:dyDescent="0.25">
      <c r="A92" s="540">
        <v>5406</v>
      </c>
      <c r="B92" s="545" t="s">
        <v>770</v>
      </c>
      <c r="C92" s="456"/>
      <c r="D92" s="443">
        <v>0</v>
      </c>
      <c r="E92" s="443">
        <v>0</v>
      </c>
      <c r="F92" s="443">
        <v>0</v>
      </c>
      <c r="G92" s="443">
        <v>0</v>
      </c>
      <c r="H92" s="443">
        <v>1126.7349999999999</v>
      </c>
      <c r="I92" s="443">
        <v>0</v>
      </c>
      <c r="J92" s="443">
        <v>1126.7349999999999</v>
      </c>
      <c r="K92" s="445">
        <v>0</v>
      </c>
      <c r="L92" s="445">
        <v>0</v>
      </c>
      <c r="M92" s="445">
        <v>0</v>
      </c>
      <c r="N92" s="445">
        <v>0</v>
      </c>
      <c r="O92" s="445">
        <v>0</v>
      </c>
      <c r="P92" s="445">
        <v>0</v>
      </c>
      <c r="Q92" s="446">
        <v>0</v>
      </c>
    </row>
    <row r="93" spans="1:17" x14ac:dyDescent="0.25">
      <c r="A93" s="540">
        <v>5407</v>
      </c>
      <c r="B93" s="545" t="s">
        <v>771</v>
      </c>
      <c r="C93" s="456"/>
      <c r="D93" s="443">
        <v>0</v>
      </c>
      <c r="E93" s="443">
        <v>0</v>
      </c>
      <c r="F93" s="443">
        <v>0</v>
      </c>
      <c r="G93" s="443">
        <v>0</v>
      </c>
      <c r="H93" s="443">
        <v>0</v>
      </c>
      <c r="I93" s="443">
        <v>0</v>
      </c>
      <c r="J93" s="443">
        <v>0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7" x14ac:dyDescent="0.25">
      <c r="A94" s="540">
        <v>5408</v>
      </c>
      <c r="B94" s="545" t="s">
        <v>772</v>
      </c>
      <c r="C94" s="456"/>
      <c r="D94" s="443">
        <v>0</v>
      </c>
      <c r="E94" s="443">
        <v>0</v>
      </c>
      <c r="F94" s="443">
        <v>0</v>
      </c>
      <c r="G94" s="443">
        <v>0</v>
      </c>
      <c r="H94" s="443">
        <v>1260</v>
      </c>
      <c r="I94" s="443">
        <v>0</v>
      </c>
      <c r="J94" s="443">
        <v>1260</v>
      </c>
      <c r="K94" s="445">
        <v>0</v>
      </c>
      <c r="L94" s="445">
        <v>0</v>
      </c>
      <c r="M94" s="445">
        <v>0</v>
      </c>
      <c r="N94" s="445">
        <v>1080</v>
      </c>
      <c r="O94" s="445">
        <v>1080</v>
      </c>
      <c r="P94" s="445">
        <v>0</v>
      </c>
      <c r="Q94" s="446">
        <v>1080</v>
      </c>
    </row>
    <row r="95" spans="1:17" x14ac:dyDescent="0.25">
      <c r="A95" s="540">
        <v>5409</v>
      </c>
      <c r="B95" s="545" t="s">
        <v>773</v>
      </c>
      <c r="C95" s="456"/>
      <c r="D95" s="443">
        <v>0</v>
      </c>
      <c r="E95" s="443">
        <v>0</v>
      </c>
      <c r="F95" s="443">
        <v>0</v>
      </c>
      <c r="G95" s="443">
        <v>0</v>
      </c>
      <c r="H95" s="443">
        <v>2109.471</v>
      </c>
      <c r="I95" s="443">
        <v>300</v>
      </c>
      <c r="J95" s="443">
        <v>2409.471</v>
      </c>
      <c r="K95" s="445">
        <v>0</v>
      </c>
      <c r="L95" s="445">
        <v>0</v>
      </c>
      <c r="M95" s="445">
        <v>0</v>
      </c>
      <c r="N95" s="445">
        <v>2300</v>
      </c>
      <c r="O95" s="445">
        <v>2300</v>
      </c>
      <c r="P95" s="445">
        <v>0</v>
      </c>
      <c r="Q95" s="446">
        <v>2300</v>
      </c>
    </row>
    <row r="96" spans="1:17" x14ac:dyDescent="0.25">
      <c r="A96" s="540">
        <v>5410</v>
      </c>
      <c r="B96" s="545" t="s">
        <v>774</v>
      </c>
      <c r="C96" s="456"/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5">
        <v>0</v>
      </c>
      <c r="L96" s="445">
        <v>0</v>
      </c>
      <c r="M96" s="445">
        <v>0</v>
      </c>
      <c r="N96" s="445">
        <v>0</v>
      </c>
      <c r="O96" s="445">
        <v>0</v>
      </c>
      <c r="P96" s="445">
        <v>0</v>
      </c>
      <c r="Q96" s="446">
        <v>0</v>
      </c>
    </row>
    <row r="97" spans="1:17" x14ac:dyDescent="0.25">
      <c r="A97" s="540">
        <v>5411</v>
      </c>
      <c r="B97" s="545" t="s">
        <v>775</v>
      </c>
      <c r="C97" s="456"/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5">
        <v>0</v>
      </c>
      <c r="L97" s="445">
        <v>0</v>
      </c>
      <c r="M97" s="445">
        <v>0</v>
      </c>
      <c r="N97" s="445">
        <v>0</v>
      </c>
      <c r="O97" s="445">
        <v>0</v>
      </c>
      <c r="P97" s="445">
        <v>0</v>
      </c>
      <c r="Q97" s="446">
        <v>0</v>
      </c>
    </row>
    <row r="98" spans="1:17" x14ac:dyDescent="0.25">
      <c r="A98" s="540">
        <v>5412</v>
      </c>
      <c r="B98" s="545" t="s">
        <v>776</v>
      </c>
      <c r="C98" s="456"/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7" ht="25.5" x14ac:dyDescent="0.25">
      <c r="A99" s="540">
        <v>55</v>
      </c>
      <c r="B99" s="541" t="s">
        <v>777</v>
      </c>
      <c r="C99" s="456">
        <v>0</v>
      </c>
      <c r="D99" s="443">
        <v>0</v>
      </c>
      <c r="E99" s="443">
        <v>0</v>
      </c>
      <c r="F99" s="443">
        <v>0</v>
      </c>
      <c r="G99" s="443">
        <v>0</v>
      </c>
      <c r="H99" s="443">
        <v>21959.952999999998</v>
      </c>
      <c r="I99" s="443">
        <v>0</v>
      </c>
      <c r="J99" s="443">
        <v>21959.952999999998</v>
      </c>
      <c r="K99" s="445">
        <v>0</v>
      </c>
      <c r="L99" s="445">
        <v>0</v>
      </c>
      <c r="M99" s="445">
        <v>0</v>
      </c>
      <c r="N99" s="445">
        <v>1850</v>
      </c>
      <c r="O99" s="445">
        <v>1850</v>
      </c>
      <c r="P99" s="445">
        <v>13543</v>
      </c>
      <c r="Q99" s="446">
        <v>15393</v>
      </c>
    </row>
    <row r="100" spans="1:17" x14ac:dyDescent="0.25">
      <c r="A100" s="540">
        <v>5501</v>
      </c>
      <c r="B100" s="554" t="s">
        <v>778</v>
      </c>
      <c r="C100" s="456"/>
      <c r="D100" s="443">
        <v>0</v>
      </c>
      <c r="E100" s="443">
        <v>0</v>
      </c>
      <c r="F100" s="443">
        <v>0</v>
      </c>
      <c r="G100" s="443">
        <v>0</v>
      </c>
      <c r="H100" s="443">
        <v>1955.4670000000001</v>
      </c>
      <c r="I100" s="443">
        <v>0</v>
      </c>
      <c r="J100" s="443">
        <v>1955.4670000000001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1955</v>
      </c>
      <c r="Q100" s="446">
        <v>1955</v>
      </c>
    </row>
    <row r="101" spans="1:17" x14ac:dyDescent="0.25">
      <c r="A101" s="540">
        <v>5502</v>
      </c>
      <c r="B101" s="554" t="s">
        <v>779</v>
      </c>
      <c r="C101" s="456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3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7" x14ac:dyDescent="0.25">
      <c r="A102" s="540">
        <v>5503</v>
      </c>
      <c r="B102" s="554" t="s">
        <v>780</v>
      </c>
      <c r="C102" s="456"/>
      <c r="D102" s="443">
        <v>0</v>
      </c>
      <c r="E102" s="443">
        <v>0</v>
      </c>
      <c r="F102" s="443">
        <v>0</v>
      </c>
      <c r="G102" s="443">
        <v>0</v>
      </c>
      <c r="H102" s="443">
        <v>8160.45</v>
      </c>
      <c r="I102" s="443">
        <v>0</v>
      </c>
      <c r="J102" s="443">
        <v>8160.45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8182</v>
      </c>
      <c r="Q102" s="446">
        <v>8182</v>
      </c>
    </row>
    <row r="103" spans="1:17" x14ac:dyDescent="0.25">
      <c r="A103" s="540">
        <v>5504</v>
      </c>
      <c r="B103" s="554" t="s">
        <v>781</v>
      </c>
      <c r="C103" s="456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7" x14ac:dyDescent="0.25">
      <c r="A104" s="540">
        <v>5505</v>
      </c>
      <c r="B104" s="554" t="s">
        <v>463</v>
      </c>
      <c r="C104" s="456"/>
      <c r="D104" s="443">
        <v>0</v>
      </c>
      <c r="E104" s="443">
        <v>0</v>
      </c>
      <c r="F104" s="443">
        <v>0</v>
      </c>
      <c r="G104" s="443">
        <v>0</v>
      </c>
      <c r="H104" s="443">
        <v>889.2</v>
      </c>
      <c r="I104" s="443">
        <v>0</v>
      </c>
      <c r="J104" s="443">
        <v>889.2</v>
      </c>
      <c r="K104" s="445">
        <v>0</v>
      </c>
      <c r="L104" s="445">
        <v>0</v>
      </c>
      <c r="M104" s="445">
        <v>0</v>
      </c>
      <c r="N104" s="445">
        <v>74</v>
      </c>
      <c r="O104" s="445">
        <v>74</v>
      </c>
      <c r="P104" s="445">
        <v>0</v>
      </c>
      <c r="Q104" s="446">
        <v>74</v>
      </c>
    </row>
    <row r="105" spans="1:17" x14ac:dyDescent="0.25">
      <c r="A105" s="540">
        <v>5506</v>
      </c>
      <c r="B105" s="554" t="s">
        <v>782</v>
      </c>
      <c r="C105" s="456"/>
      <c r="D105" s="443">
        <v>0</v>
      </c>
      <c r="E105" s="443">
        <v>0</v>
      </c>
      <c r="F105" s="443">
        <v>0</v>
      </c>
      <c r="G105" s="443">
        <v>0</v>
      </c>
      <c r="H105" s="443">
        <v>3117.4850000000001</v>
      </c>
      <c r="I105" s="443">
        <v>0</v>
      </c>
      <c r="J105" s="443">
        <v>3117.4850000000001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3117</v>
      </c>
      <c r="Q105" s="446">
        <v>3117</v>
      </c>
    </row>
    <row r="106" spans="1:17" x14ac:dyDescent="0.25">
      <c r="A106" s="540">
        <v>5507</v>
      </c>
      <c r="B106" s="554" t="s">
        <v>683</v>
      </c>
      <c r="C106" s="456"/>
      <c r="D106" s="443">
        <v>0</v>
      </c>
      <c r="E106" s="443">
        <v>0</v>
      </c>
      <c r="F106" s="443">
        <v>0</v>
      </c>
      <c r="G106" s="443">
        <v>0</v>
      </c>
      <c r="H106" s="443">
        <v>4270.6149999999998</v>
      </c>
      <c r="I106" s="443">
        <v>0</v>
      </c>
      <c r="J106" s="443">
        <v>4270.6149999999998</v>
      </c>
      <c r="K106" s="445">
        <v>0</v>
      </c>
      <c r="L106" s="445">
        <v>0</v>
      </c>
      <c r="M106" s="445">
        <v>0</v>
      </c>
      <c r="N106" s="445">
        <v>304</v>
      </c>
      <c r="O106" s="445">
        <v>304</v>
      </c>
      <c r="P106" s="445">
        <v>0</v>
      </c>
      <c r="Q106" s="446">
        <v>304</v>
      </c>
    </row>
    <row r="107" spans="1:17" x14ac:dyDescent="0.25">
      <c r="A107" s="540">
        <v>5508</v>
      </c>
      <c r="B107" s="554" t="s">
        <v>783</v>
      </c>
      <c r="C107" s="456"/>
      <c r="D107" s="443">
        <v>0</v>
      </c>
      <c r="E107" s="443">
        <v>0</v>
      </c>
      <c r="F107" s="443">
        <v>0</v>
      </c>
      <c r="G107" s="443">
        <v>0</v>
      </c>
      <c r="H107" s="443">
        <v>0</v>
      </c>
      <c r="I107" s="443">
        <v>0</v>
      </c>
      <c r="J107" s="443">
        <v>0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7" x14ac:dyDescent="0.25">
      <c r="A108" s="540">
        <v>5509</v>
      </c>
      <c r="B108" s="554" t="s">
        <v>684</v>
      </c>
      <c r="C108" s="456"/>
      <c r="D108" s="443">
        <v>0</v>
      </c>
      <c r="E108" s="443">
        <v>0</v>
      </c>
      <c r="F108" s="443">
        <v>0</v>
      </c>
      <c r="G108" s="443">
        <v>0</v>
      </c>
      <c r="H108" s="443">
        <v>516.13</v>
      </c>
      <c r="I108" s="443">
        <v>0</v>
      </c>
      <c r="J108" s="443">
        <v>516.13</v>
      </c>
      <c r="K108" s="445">
        <v>0</v>
      </c>
      <c r="L108" s="445">
        <v>0</v>
      </c>
      <c r="M108" s="445">
        <v>0</v>
      </c>
      <c r="N108" s="445">
        <v>516</v>
      </c>
      <c r="O108" s="445">
        <v>516</v>
      </c>
      <c r="P108" s="445">
        <v>0</v>
      </c>
      <c r="Q108" s="446">
        <v>516</v>
      </c>
    </row>
    <row r="109" spans="1:17" x14ac:dyDescent="0.25">
      <c r="A109" s="540">
        <v>5510</v>
      </c>
      <c r="B109" s="554" t="s">
        <v>685</v>
      </c>
      <c r="C109" s="456"/>
      <c r="D109" s="443">
        <v>0</v>
      </c>
      <c r="E109" s="443">
        <v>0</v>
      </c>
      <c r="F109" s="443">
        <v>0</v>
      </c>
      <c r="G109" s="443">
        <v>0</v>
      </c>
      <c r="H109" s="443">
        <v>513</v>
      </c>
      <c r="I109" s="443">
        <v>0</v>
      </c>
      <c r="J109" s="443">
        <v>513</v>
      </c>
      <c r="K109" s="445">
        <v>0</v>
      </c>
      <c r="L109" s="445">
        <v>0</v>
      </c>
      <c r="M109" s="445">
        <v>0</v>
      </c>
      <c r="N109" s="445">
        <v>513</v>
      </c>
      <c r="O109" s="445">
        <v>513</v>
      </c>
      <c r="P109" s="445">
        <v>0</v>
      </c>
      <c r="Q109" s="446">
        <v>513</v>
      </c>
    </row>
    <row r="110" spans="1:17" x14ac:dyDescent="0.25">
      <c r="A110" s="540">
        <v>5511</v>
      </c>
      <c r="B110" s="554" t="s">
        <v>784</v>
      </c>
      <c r="C110" s="456"/>
      <c r="D110" s="443">
        <v>0</v>
      </c>
      <c r="E110" s="443">
        <v>0</v>
      </c>
      <c r="F110" s="443">
        <v>0</v>
      </c>
      <c r="G110" s="443">
        <v>0</v>
      </c>
      <c r="H110" s="443">
        <v>1218</v>
      </c>
      <c r="I110" s="443">
        <v>0</v>
      </c>
      <c r="J110" s="443">
        <v>1218</v>
      </c>
      <c r="K110" s="445">
        <v>0</v>
      </c>
      <c r="L110" s="445">
        <v>0</v>
      </c>
      <c r="M110" s="445">
        <v>0</v>
      </c>
      <c r="N110" s="445">
        <v>0</v>
      </c>
      <c r="O110" s="445">
        <v>0</v>
      </c>
      <c r="P110" s="445">
        <v>0</v>
      </c>
      <c r="Q110" s="446">
        <v>0</v>
      </c>
    </row>
    <row r="111" spans="1:17" x14ac:dyDescent="0.25">
      <c r="A111" s="540">
        <v>5512</v>
      </c>
      <c r="B111" s="554" t="s">
        <v>785</v>
      </c>
      <c r="C111" s="456"/>
      <c r="D111" s="443">
        <v>0</v>
      </c>
      <c r="E111" s="443">
        <v>0</v>
      </c>
      <c r="F111" s="443">
        <v>0</v>
      </c>
      <c r="G111" s="443">
        <v>0</v>
      </c>
      <c r="H111" s="443">
        <v>0</v>
      </c>
      <c r="I111" s="443">
        <v>0</v>
      </c>
      <c r="J111" s="443">
        <v>0</v>
      </c>
      <c r="K111" s="445">
        <v>0</v>
      </c>
      <c r="L111" s="445">
        <v>0</v>
      </c>
      <c r="M111" s="445">
        <v>0</v>
      </c>
      <c r="N111" s="445">
        <v>0</v>
      </c>
      <c r="O111" s="445">
        <v>0</v>
      </c>
      <c r="P111" s="445">
        <v>0</v>
      </c>
      <c r="Q111" s="446">
        <v>0</v>
      </c>
    </row>
    <row r="112" spans="1:17" x14ac:dyDescent="0.25">
      <c r="A112" s="540">
        <v>5513</v>
      </c>
      <c r="B112" s="554" t="s">
        <v>680</v>
      </c>
      <c r="C112" s="456"/>
      <c r="D112" s="443">
        <v>0</v>
      </c>
      <c r="E112" s="443">
        <v>0</v>
      </c>
      <c r="F112" s="443">
        <v>0</v>
      </c>
      <c r="G112" s="443">
        <v>0</v>
      </c>
      <c r="H112" s="443">
        <v>360</v>
      </c>
      <c r="I112" s="443">
        <v>0</v>
      </c>
      <c r="J112" s="443">
        <v>360</v>
      </c>
      <c r="K112" s="445">
        <v>0</v>
      </c>
      <c r="L112" s="445">
        <v>0</v>
      </c>
      <c r="M112" s="445">
        <v>0</v>
      </c>
      <c r="N112" s="445">
        <v>0</v>
      </c>
      <c r="O112" s="445">
        <v>0</v>
      </c>
      <c r="P112" s="445">
        <v>0</v>
      </c>
      <c r="Q112" s="446">
        <v>0</v>
      </c>
    </row>
    <row r="113" spans="1:18" x14ac:dyDescent="0.25">
      <c r="A113" s="540">
        <v>5514</v>
      </c>
      <c r="B113" s="554" t="s">
        <v>786</v>
      </c>
      <c r="C113" s="456"/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5">
        <v>0</v>
      </c>
      <c r="L113" s="445">
        <v>0</v>
      </c>
      <c r="M113" s="445">
        <v>0</v>
      </c>
      <c r="N113" s="445">
        <v>0</v>
      </c>
      <c r="O113" s="445">
        <v>0</v>
      </c>
      <c r="P113" s="445">
        <v>0</v>
      </c>
      <c r="Q113" s="446">
        <v>0</v>
      </c>
    </row>
    <row r="114" spans="1:18" x14ac:dyDescent="0.25">
      <c r="A114" s="540">
        <v>5515</v>
      </c>
      <c r="B114" s="554" t="s">
        <v>787</v>
      </c>
      <c r="C114" s="456"/>
      <c r="D114" s="443">
        <v>0</v>
      </c>
      <c r="E114" s="443">
        <v>0</v>
      </c>
      <c r="F114" s="443">
        <v>0</v>
      </c>
      <c r="G114" s="443">
        <v>0</v>
      </c>
      <c r="H114" s="443">
        <v>50</v>
      </c>
      <c r="I114" s="443">
        <v>0</v>
      </c>
      <c r="J114" s="443">
        <v>50</v>
      </c>
      <c r="K114" s="445">
        <v>0</v>
      </c>
      <c r="L114" s="445">
        <v>0</v>
      </c>
      <c r="M114" s="445">
        <v>0</v>
      </c>
      <c r="N114" s="445">
        <v>60</v>
      </c>
      <c r="O114" s="445">
        <v>60</v>
      </c>
      <c r="P114" s="445">
        <v>0</v>
      </c>
      <c r="Q114" s="446">
        <v>60</v>
      </c>
    </row>
    <row r="115" spans="1:18" x14ac:dyDescent="0.25">
      <c r="A115" s="540">
        <v>5516</v>
      </c>
      <c r="B115" s="554" t="s">
        <v>788</v>
      </c>
      <c r="C115" s="456"/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5">
        <v>0</v>
      </c>
      <c r="L115" s="445">
        <v>0</v>
      </c>
      <c r="M115" s="445">
        <v>0</v>
      </c>
      <c r="N115" s="445">
        <v>0</v>
      </c>
      <c r="O115" s="445">
        <v>0</v>
      </c>
      <c r="P115" s="445">
        <v>0</v>
      </c>
      <c r="Q115" s="446">
        <v>0</v>
      </c>
    </row>
    <row r="116" spans="1:18" x14ac:dyDescent="0.25">
      <c r="A116" s="540">
        <v>5517</v>
      </c>
      <c r="B116" s="554" t="s">
        <v>789</v>
      </c>
      <c r="C116" s="456"/>
      <c r="D116" s="443">
        <v>0</v>
      </c>
      <c r="E116" s="443">
        <v>0</v>
      </c>
      <c r="F116" s="443">
        <v>0</v>
      </c>
      <c r="G116" s="443">
        <v>0</v>
      </c>
      <c r="H116" s="443">
        <v>200.53200000000001</v>
      </c>
      <c r="I116" s="443">
        <v>0</v>
      </c>
      <c r="J116" s="443">
        <v>200.53200000000001</v>
      </c>
      <c r="K116" s="445">
        <v>0</v>
      </c>
      <c r="L116" s="445">
        <v>0</v>
      </c>
      <c r="M116" s="445">
        <v>0</v>
      </c>
      <c r="N116" s="445">
        <v>201</v>
      </c>
      <c r="O116" s="445">
        <v>201</v>
      </c>
      <c r="P116" s="445">
        <v>0</v>
      </c>
      <c r="Q116" s="446">
        <v>201</v>
      </c>
    </row>
    <row r="117" spans="1:18" x14ac:dyDescent="0.25">
      <c r="A117" s="540">
        <v>5518</v>
      </c>
      <c r="B117" s="554" t="s">
        <v>790</v>
      </c>
      <c r="C117" s="456"/>
      <c r="D117" s="443">
        <v>0</v>
      </c>
      <c r="E117" s="443">
        <v>0</v>
      </c>
      <c r="F117" s="443">
        <v>0</v>
      </c>
      <c r="G117" s="443">
        <v>0</v>
      </c>
      <c r="H117" s="443">
        <v>0</v>
      </c>
      <c r="I117" s="443">
        <v>0</v>
      </c>
      <c r="J117" s="443">
        <v>0</v>
      </c>
      <c r="K117" s="445">
        <v>0</v>
      </c>
      <c r="L117" s="445">
        <v>0</v>
      </c>
      <c r="M117" s="445">
        <v>0</v>
      </c>
      <c r="N117" s="445">
        <v>0</v>
      </c>
      <c r="O117" s="445">
        <v>0</v>
      </c>
      <c r="P117" s="445">
        <v>0</v>
      </c>
      <c r="Q117" s="446">
        <v>0</v>
      </c>
    </row>
    <row r="118" spans="1:18" x14ac:dyDescent="0.25">
      <c r="A118" s="540">
        <v>5519</v>
      </c>
      <c r="B118" s="554" t="s">
        <v>464</v>
      </c>
      <c r="C118" s="456"/>
      <c r="D118" s="443">
        <v>0</v>
      </c>
      <c r="E118" s="443">
        <v>0</v>
      </c>
      <c r="F118" s="443">
        <v>0</v>
      </c>
      <c r="G118" s="443">
        <v>0</v>
      </c>
      <c r="H118" s="443">
        <v>133</v>
      </c>
      <c r="I118" s="443">
        <v>0</v>
      </c>
      <c r="J118" s="443">
        <v>133</v>
      </c>
      <c r="K118" s="445">
        <v>0</v>
      </c>
      <c r="L118" s="445">
        <v>0</v>
      </c>
      <c r="M118" s="445">
        <v>0</v>
      </c>
      <c r="N118" s="445">
        <v>0</v>
      </c>
      <c r="O118" s="445">
        <v>0</v>
      </c>
      <c r="P118" s="445">
        <v>0</v>
      </c>
      <c r="Q118" s="446">
        <v>0</v>
      </c>
    </row>
    <row r="119" spans="1:18" x14ac:dyDescent="0.25">
      <c r="A119" s="540">
        <v>5520</v>
      </c>
      <c r="B119" s="554" t="s">
        <v>791</v>
      </c>
      <c r="C119" s="456"/>
      <c r="D119" s="443">
        <v>0</v>
      </c>
      <c r="E119" s="443">
        <v>0</v>
      </c>
      <c r="F119" s="443">
        <v>0</v>
      </c>
      <c r="G119" s="443">
        <v>0</v>
      </c>
      <c r="H119" s="443">
        <v>287.35000000000002</v>
      </c>
      <c r="I119" s="443">
        <v>0</v>
      </c>
      <c r="J119" s="443">
        <v>287.35000000000002</v>
      </c>
      <c r="K119" s="445">
        <v>0</v>
      </c>
      <c r="L119" s="445">
        <v>0</v>
      </c>
      <c r="M119" s="445">
        <v>0</v>
      </c>
      <c r="N119" s="445">
        <v>182</v>
      </c>
      <c r="O119" s="445">
        <v>182</v>
      </c>
      <c r="P119" s="445">
        <v>0</v>
      </c>
      <c r="Q119" s="446">
        <v>182</v>
      </c>
    </row>
    <row r="120" spans="1:18" x14ac:dyDescent="0.25">
      <c r="A120" s="540">
        <v>5521</v>
      </c>
      <c r="B120" s="554" t="s">
        <v>682</v>
      </c>
      <c r="C120" s="456"/>
      <c r="D120" s="443">
        <v>0</v>
      </c>
      <c r="E120" s="443">
        <v>0</v>
      </c>
      <c r="F120" s="443">
        <v>0</v>
      </c>
      <c r="G120" s="443">
        <v>0</v>
      </c>
      <c r="H120" s="443">
        <v>288.72399999999999</v>
      </c>
      <c r="I120" s="443">
        <v>0</v>
      </c>
      <c r="J120" s="443">
        <v>288.72399999999999</v>
      </c>
      <c r="K120" s="445">
        <v>0</v>
      </c>
      <c r="L120" s="445">
        <v>0</v>
      </c>
      <c r="M120" s="445">
        <v>0</v>
      </c>
      <c r="N120" s="445">
        <v>0</v>
      </c>
      <c r="O120" s="445">
        <v>0</v>
      </c>
      <c r="P120" s="445">
        <v>289</v>
      </c>
      <c r="Q120" s="446">
        <v>289</v>
      </c>
    </row>
    <row r="121" spans="1:18" x14ac:dyDescent="0.25">
      <c r="A121" s="540">
        <v>5522</v>
      </c>
      <c r="B121" s="554" t="s">
        <v>681</v>
      </c>
      <c r="C121" s="456"/>
      <c r="D121" s="443">
        <v>0</v>
      </c>
      <c r="E121" s="443">
        <v>0</v>
      </c>
      <c r="F121" s="443">
        <v>0</v>
      </c>
      <c r="G121" s="443">
        <v>0</v>
      </c>
      <c r="H121" s="443">
        <v>0</v>
      </c>
      <c r="I121" s="443">
        <v>0</v>
      </c>
      <c r="J121" s="443">
        <v>0</v>
      </c>
      <c r="K121" s="445">
        <v>0</v>
      </c>
      <c r="L121" s="445">
        <v>0</v>
      </c>
      <c r="M121" s="445">
        <v>0</v>
      </c>
      <c r="N121" s="445">
        <v>0</v>
      </c>
      <c r="O121" s="445">
        <v>0</v>
      </c>
      <c r="P121" s="445">
        <v>0</v>
      </c>
      <c r="Q121" s="446">
        <v>0</v>
      </c>
    </row>
    <row r="122" spans="1:18" ht="25.5" x14ac:dyDescent="0.25">
      <c r="A122" s="540">
        <v>56</v>
      </c>
      <c r="B122" s="541" t="s">
        <v>792</v>
      </c>
      <c r="C122" s="45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214290.91700000002</v>
      </c>
      <c r="I122" s="443">
        <v>300</v>
      </c>
      <c r="J122" s="443">
        <v>214590.91700000002</v>
      </c>
      <c r="K122" s="445">
        <v>0</v>
      </c>
      <c r="L122" s="445">
        <v>0</v>
      </c>
      <c r="M122" s="445">
        <v>0</v>
      </c>
      <c r="N122" s="445">
        <v>5884</v>
      </c>
      <c r="O122" s="445">
        <v>5884</v>
      </c>
      <c r="P122" s="445">
        <v>13543</v>
      </c>
      <c r="Q122" s="446">
        <v>19427</v>
      </c>
    </row>
    <row r="123" spans="1:18" x14ac:dyDescent="0.25">
      <c r="A123" s="540">
        <v>57</v>
      </c>
      <c r="B123" s="541" t="s">
        <v>793</v>
      </c>
      <c r="C123" s="456"/>
      <c r="D123" s="443">
        <v>0</v>
      </c>
      <c r="E123" s="443">
        <v>0</v>
      </c>
      <c r="F123" s="443">
        <v>0</v>
      </c>
      <c r="G123" s="443">
        <v>0</v>
      </c>
      <c r="H123" s="443">
        <v>0</v>
      </c>
      <c r="I123" s="443">
        <v>0</v>
      </c>
      <c r="J123" s="443">
        <v>0</v>
      </c>
      <c r="K123" s="445">
        <v>0</v>
      </c>
      <c r="L123" s="445">
        <v>0</v>
      </c>
      <c r="M123" s="445">
        <v>0</v>
      </c>
      <c r="N123" s="445">
        <v>0</v>
      </c>
      <c r="O123" s="445">
        <f>1351+2668</f>
        <v>4019</v>
      </c>
      <c r="P123" s="445">
        <v>0</v>
      </c>
      <c r="Q123" s="446">
        <f>1351+2668</f>
        <v>4019</v>
      </c>
    </row>
    <row r="124" spans="1:18" x14ac:dyDescent="0.25">
      <c r="A124" s="540">
        <v>58</v>
      </c>
      <c r="B124" s="541" t="s">
        <v>794</v>
      </c>
      <c r="C124" s="456"/>
      <c r="D124" s="443">
        <v>313</v>
      </c>
      <c r="E124" s="443">
        <v>0</v>
      </c>
      <c r="F124" s="443">
        <v>0</v>
      </c>
      <c r="G124" s="443">
        <v>0</v>
      </c>
      <c r="H124" s="443">
        <v>-111</v>
      </c>
      <c r="I124" s="443">
        <v>0</v>
      </c>
      <c r="J124" s="443">
        <v>202</v>
      </c>
      <c r="K124" s="445">
        <v>0</v>
      </c>
      <c r="L124" s="445">
        <v>0</v>
      </c>
      <c r="M124" s="445">
        <v>0</v>
      </c>
      <c r="N124" s="445">
        <v>0</v>
      </c>
      <c r="O124" s="445">
        <v>0</v>
      </c>
      <c r="P124" s="445">
        <v>0</v>
      </c>
      <c r="Q124" s="446">
        <v>0</v>
      </c>
    </row>
    <row r="125" spans="1:18" ht="30" x14ac:dyDescent="0.25">
      <c r="A125" s="457">
        <v>59</v>
      </c>
      <c r="B125" s="458" t="s">
        <v>795</v>
      </c>
      <c r="C125" s="542">
        <v>0</v>
      </c>
      <c r="D125" s="542">
        <v>313</v>
      </c>
      <c r="E125" s="542">
        <v>0</v>
      </c>
      <c r="F125" s="542">
        <v>0</v>
      </c>
      <c r="G125" s="542">
        <v>0</v>
      </c>
      <c r="H125" s="542">
        <v>214179.91700000002</v>
      </c>
      <c r="I125" s="542">
        <v>300</v>
      </c>
      <c r="J125" s="542">
        <v>214792.91700000002</v>
      </c>
      <c r="K125" s="542">
        <v>0</v>
      </c>
      <c r="L125" s="542">
        <v>0</v>
      </c>
      <c r="M125" s="542">
        <v>0</v>
      </c>
      <c r="N125" s="542">
        <v>5884</v>
      </c>
      <c r="O125" s="542">
        <f>5884+4019</f>
        <v>9903</v>
      </c>
      <c r="P125" s="542">
        <v>13543</v>
      </c>
      <c r="Q125" s="542">
        <f>19427+4019</f>
        <v>23446</v>
      </c>
      <c r="R125" s="523"/>
    </row>
    <row r="126" spans="1:18" x14ac:dyDescent="0.25">
      <c r="A126" s="457">
        <v>60</v>
      </c>
      <c r="B126" s="458" t="s">
        <v>796</v>
      </c>
      <c r="C126" s="542"/>
      <c r="D126" s="542">
        <v>0</v>
      </c>
      <c r="E126" s="542">
        <v>0</v>
      </c>
      <c r="F126" s="542">
        <v>0</v>
      </c>
      <c r="G126" s="542">
        <v>0</v>
      </c>
      <c r="H126" s="542">
        <v>0</v>
      </c>
      <c r="I126" s="542">
        <v>0</v>
      </c>
      <c r="J126" s="542">
        <v>0</v>
      </c>
      <c r="K126" s="542">
        <v>0</v>
      </c>
      <c r="L126" s="542">
        <v>0</v>
      </c>
      <c r="M126" s="542">
        <v>0</v>
      </c>
      <c r="N126" s="542">
        <v>0</v>
      </c>
      <c r="O126" s="542">
        <v>0</v>
      </c>
      <c r="P126" s="542">
        <v>0</v>
      </c>
      <c r="Q126" s="542">
        <v>0</v>
      </c>
    </row>
    <row r="127" spans="1:18" x14ac:dyDescent="0.25">
      <c r="A127" s="457">
        <v>61</v>
      </c>
      <c r="B127" s="458" t="s">
        <v>797</v>
      </c>
      <c r="C127" s="542">
        <v>0</v>
      </c>
      <c r="D127" s="542">
        <v>84495.775000000009</v>
      </c>
      <c r="E127" s="542">
        <v>22752.658000000003</v>
      </c>
      <c r="F127" s="542">
        <v>16580.095999999998</v>
      </c>
      <c r="G127" s="542">
        <v>4763.2980000000007</v>
      </c>
      <c r="H127" s="542">
        <v>378336.49300000002</v>
      </c>
      <c r="I127" s="542">
        <v>65667.757999999987</v>
      </c>
      <c r="J127" s="542">
        <v>572596.07799999998</v>
      </c>
      <c r="K127" s="542">
        <v>70679.687616191994</v>
      </c>
      <c r="L127" s="542">
        <v>12934.713988976378</v>
      </c>
      <c r="M127" s="542">
        <v>7948.7669249999999</v>
      </c>
      <c r="N127" s="542">
        <v>74300.264901820468</v>
      </c>
      <c r="O127" s="542">
        <v>87234.978890796847</v>
      </c>
      <c r="P127" s="542">
        <v>75810.091716930008</v>
      </c>
      <c r="Q127" s="542">
        <v>241673.52514891891</v>
      </c>
    </row>
    <row r="128" spans="1:18" x14ac:dyDescent="0.25">
      <c r="A128" s="540">
        <v>62</v>
      </c>
      <c r="B128" s="541" t="s">
        <v>798</v>
      </c>
      <c r="C128" s="456"/>
      <c r="D128" s="443">
        <v>0</v>
      </c>
      <c r="E128" s="443">
        <v>0</v>
      </c>
      <c r="F128" s="443">
        <v>0</v>
      </c>
      <c r="G128" s="443">
        <v>0</v>
      </c>
      <c r="H128" s="443">
        <v>830.56399999999996</v>
      </c>
      <c r="I128" s="443">
        <v>0</v>
      </c>
      <c r="J128" s="443">
        <v>830.56399999999996</v>
      </c>
      <c r="K128" s="445">
        <v>0</v>
      </c>
      <c r="L128" s="445">
        <v>0</v>
      </c>
      <c r="M128" s="445">
        <v>0</v>
      </c>
      <c r="N128" s="445"/>
      <c r="O128" s="445"/>
      <c r="P128" s="445">
        <v>0</v>
      </c>
      <c r="Q128" s="446"/>
    </row>
    <row r="129" spans="1:18" x14ac:dyDescent="0.25">
      <c r="A129" s="540">
        <v>63</v>
      </c>
      <c r="B129" s="541" t="s">
        <v>799</v>
      </c>
      <c r="C129" s="456"/>
      <c r="D129" s="443">
        <v>0</v>
      </c>
      <c r="E129" s="443">
        <v>0</v>
      </c>
      <c r="F129" s="443">
        <v>0</v>
      </c>
      <c r="G129" s="443">
        <v>0</v>
      </c>
      <c r="H129" s="443">
        <v>184143.348</v>
      </c>
      <c r="I129" s="443">
        <v>83.45</v>
      </c>
      <c r="J129" s="443">
        <v>184226.79800000001</v>
      </c>
      <c r="K129" s="445">
        <v>0</v>
      </c>
      <c r="L129" s="445">
        <v>0</v>
      </c>
      <c r="M129" s="445">
        <v>0</v>
      </c>
      <c r="N129" s="445">
        <v>27105</v>
      </c>
      <c r="O129" s="445">
        <f>24275.79+4180-1351</f>
        <v>27104.79</v>
      </c>
      <c r="P129" s="445">
        <v>0</v>
      </c>
      <c r="Q129" s="446">
        <v>27104</v>
      </c>
    </row>
    <row r="130" spans="1:18" ht="25.5" x14ac:dyDescent="0.25">
      <c r="A130" s="540">
        <v>64</v>
      </c>
      <c r="B130" s="541" t="s">
        <v>800</v>
      </c>
      <c r="C130" s="456"/>
      <c r="D130" s="443">
        <v>0</v>
      </c>
      <c r="E130" s="443">
        <v>0</v>
      </c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445">
        <v>0</v>
      </c>
      <c r="L130" s="445">
        <v>0</v>
      </c>
      <c r="M130" s="445">
        <v>0</v>
      </c>
      <c r="N130" s="445">
        <v>0</v>
      </c>
      <c r="O130" s="445">
        <v>0</v>
      </c>
      <c r="P130" s="445">
        <v>0</v>
      </c>
      <c r="Q130" s="446">
        <v>0</v>
      </c>
    </row>
    <row r="131" spans="1:18" x14ac:dyDescent="0.25">
      <c r="A131" s="540">
        <v>65</v>
      </c>
      <c r="B131" s="541" t="s">
        <v>4</v>
      </c>
      <c r="C131" s="456"/>
      <c r="D131" s="443">
        <v>0</v>
      </c>
      <c r="E131" s="443">
        <v>0</v>
      </c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445">
        <v>0</v>
      </c>
      <c r="L131" s="445">
        <v>0</v>
      </c>
      <c r="M131" s="445">
        <v>0</v>
      </c>
      <c r="N131" s="445">
        <v>2668.348</v>
      </c>
      <c r="O131" s="445">
        <v>0</v>
      </c>
      <c r="P131" s="445">
        <v>0</v>
      </c>
      <c r="Q131" s="446">
        <v>0</v>
      </c>
    </row>
    <row r="132" spans="1:18" x14ac:dyDescent="0.25">
      <c r="A132" s="540">
        <v>66</v>
      </c>
      <c r="B132" s="541" t="s">
        <v>801</v>
      </c>
      <c r="C132" s="456"/>
      <c r="D132" s="443">
        <v>0</v>
      </c>
      <c r="E132" s="443">
        <v>0</v>
      </c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445">
        <v>0</v>
      </c>
      <c r="L132" s="445">
        <v>0</v>
      </c>
      <c r="M132" s="445">
        <v>0</v>
      </c>
      <c r="N132" s="445">
        <v>0</v>
      </c>
      <c r="O132" s="445">
        <v>0</v>
      </c>
      <c r="P132" s="445">
        <v>0</v>
      </c>
      <c r="Q132" s="446">
        <v>0</v>
      </c>
    </row>
    <row r="133" spans="1:18" ht="25.5" x14ac:dyDescent="0.25">
      <c r="A133" s="540">
        <v>67</v>
      </c>
      <c r="B133" s="541" t="s">
        <v>802</v>
      </c>
      <c r="C133" s="456"/>
      <c r="D133" s="443">
        <v>0</v>
      </c>
      <c r="E133" s="443">
        <v>0</v>
      </c>
      <c r="F133" s="443">
        <v>0</v>
      </c>
      <c r="G133" s="443">
        <v>0</v>
      </c>
      <c r="H133" s="443">
        <v>0</v>
      </c>
      <c r="I133" s="443">
        <v>0</v>
      </c>
      <c r="J133" s="443">
        <v>0</v>
      </c>
      <c r="K133" s="445">
        <v>0</v>
      </c>
      <c r="L133" s="445">
        <v>0</v>
      </c>
      <c r="M133" s="445">
        <v>0</v>
      </c>
      <c r="N133" s="445">
        <v>0</v>
      </c>
      <c r="O133" s="445">
        <v>0</v>
      </c>
      <c r="P133" s="445">
        <v>0</v>
      </c>
      <c r="Q133" s="446">
        <v>0</v>
      </c>
    </row>
    <row r="134" spans="1:18" ht="25.5" x14ac:dyDescent="0.25">
      <c r="A134" s="540">
        <v>68</v>
      </c>
      <c r="B134" s="541" t="s">
        <v>803</v>
      </c>
      <c r="C134" s="456"/>
      <c r="D134" s="443">
        <v>0</v>
      </c>
      <c r="E134" s="443">
        <v>0</v>
      </c>
      <c r="F134" s="443">
        <v>0</v>
      </c>
      <c r="G134" s="443">
        <v>0</v>
      </c>
      <c r="H134" s="443">
        <v>0</v>
      </c>
      <c r="I134" s="443">
        <v>0</v>
      </c>
      <c r="J134" s="443">
        <v>0</v>
      </c>
      <c r="K134" s="445">
        <v>0</v>
      </c>
      <c r="L134" s="445">
        <v>0</v>
      </c>
      <c r="M134" s="445">
        <v>0</v>
      </c>
      <c r="N134" s="445">
        <v>0</v>
      </c>
      <c r="O134" s="445">
        <v>0</v>
      </c>
      <c r="P134" s="445">
        <v>0</v>
      </c>
      <c r="Q134" s="446">
        <v>0</v>
      </c>
      <c r="R134" s="523"/>
    </row>
    <row r="135" spans="1:18" s="523" customFormat="1" x14ac:dyDescent="0.25">
      <c r="A135" s="540">
        <v>69</v>
      </c>
      <c r="B135" s="541" t="s">
        <v>804</v>
      </c>
      <c r="C135" s="456"/>
      <c r="D135" s="443">
        <v>0</v>
      </c>
      <c r="E135" s="443">
        <v>0</v>
      </c>
      <c r="F135" s="443">
        <v>0</v>
      </c>
      <c r="G135" s="443">
        <v>0</v>
      </c>
      <c r="H135" s="443">
        <v>0</v>
      </c>
      <c r="I135" s="443">
        <v>0</v>
      </c>
      <c r="J135" s="443">
        <v>0</v>
      </c>
      <c r="K135" s="445">
        <v>0</v>
      </c>
      <c r="L135" s="445">
        <v>0</v>
      </c>
      <c r="M135" s="445">
        <v>0</v>
      </c>
      <c r="N135" s="445">
        <v>0</v>
      </c>
      <c r="O135" s="445">
        <v>0</v>
      </c>
      <c r="P135" s="445">
        <v>0</v>
      </c>
      <c r="Q135" s="446">
        <v>0</v>
      </c>
    </row>
    <row r="136" spans="1:18" x14ac:dyDescent="0.25">
      <c r="A136" s="457">
        <v>70</v>
      </c>
      <c r="B136" s="458" t="s">
        <v>805</v>
      </c>
      <c r="C136" s="542">
        <v>0</v>
      </c>
      <c r="D136" s="542">
        <v>0</v>
      </c>
      <c r="E136" s="542">
        <v>0</v>
      </c>
      <c r="F136" s="542">
        <v>0</v>
      </c>
      <c r="G136" s="542">
        <v>0</v>
      </c>
      <c r="H136" s="542">
        <v>184973.91200000001</v>
      </c>
      <c r="I136" s="542">
        <v>83.45</v>
      </c>
      <c r="J136" s="542">
        <v>185057.36200000002</v>
      </c>
      <c r="K136" s="542">
        <v>0</v>
      </c>
      <c r="L136" s="542">
        <v>0</v>
      </c>
      <c r="M136" s="542">
        <v>0</v>
      </c>
      <c r="N136" s="542">
        <v>31124.137999999999</v>
      </c>
      <c r="O136" s="542">
        <f>SUM(O129:O135)</f>
        <v>27104.79</v>
      </c>
      <c r="P136" s="542">
        <v>0</v>
      </c>
      <c r="Q136" s="542">
        <v>27105</v>
      </c>
      <c r="R136" s="523"/>
    </row>
    <row r="137" spans="1:18" s="523" customFormat="1" x14ac:dyDescent="0.25">
      <c r="A137" s="540">
        <v>71</v>
      </c>
      <c r="B137" s="541" t="s">
        <v>806</v>
      </c>
      <c r="C137" s="456"/>
      <c r="D137" s="443">
        <v>0</v>
      </c>
      <c r="E137" s="443">
        <v>0</v>
      </c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445">
        <v>0</v>
      </c>
      <c r="L137" s="445">
        <v>0</v>
      </c>
      <c r="M137" s="445">
        <v>0</v>
      </c>
      <c r="N137" s="445">
        <v>0</v>
      </c>
      <c r="O137" s="445">
        <v>0</v>
      </c>
      <c r="P137" s="445">
        <v>0</v>
      </c>
      <c r="Q137" s="446">
        <v>0</v>
      </c>
      <c r="R137" s="487"/>
    </row>
    <row r="138" spans="1:18" x14ac:dyDescent="0.25">
      <c r="A138" s="457">
        <v>72</v>
      </c>
      <c r="B138" s="458" t="s">
        <v>807</v>
      </c>
      <c r="C138" s="542">
        <v>0</v>
      </c>
      <c r="D138" s="542">
        <v>84495.775000000009</v>
      </c>
      <c r="E138" s="542">
        <v>22752.658000000003</v>
      </c>
      <c r="F138" s="542">
        <v>16580.095999999998</v>
      </c>
      <c r="G138" s="542">
        <v>4763.2980000000007</v>
      </c>
      <c r="H138" s="542">
        <v>563310.40500000003</v>
      </c>
      <c r="I138" s="542">
        <v>65751.207999999984</v>
      </c>
      <c r="J138" s="542">
        <v>757653.44000000006</v>
      </c>
      <c r="K138" s="542">
        <v>70679.687616191994</v>
      </c>
      <c r="L138" s="542">
        <v>12934.713988976378</v>
      </c>
      <c r="M138" s="542">
        <v>7948.7669249999999</v>
      </c>
      <c r="N138" s="542">
        <v>105424.40290182046</v>
      </c>
      <c r="O138" s="542">
        <v>118359.11689079684</v>
      </c>
      <c r="P138" s="542">
        <v>75810.091716930008</v>
      </c>
      <c r="Q138" s="542">
        <v>272797.66314891889</v>
      </c>
    </row>
    <row r="139" spans="1:18" x14ac:dyDescent="0.25">
      <c r="A139" s="540">
        <v>73</v>
      </c>
      <c r="B139" s="541" t="s">
        <v>808</v>
      </c>
      <c r="C139" s="456"/>
      <c r="D139" s="443">
        <v>0</v>
      </c>
      <c r="E139" s="443">
        <v>0</v>
      </c>
      <c r="F139" s="443">
        <v>0</v>
      </c>
      <c r="G139" s="443">
        <v>0</v>
      </c>
      <c r="H139" s="443">
        <v>0</v>
      </c>
      <c r="I139" s="443">
        <v>0</v>
      </c>
      <c r="J139" s="443">
        <v>0</v>
      </c>
      <c r="K139" s="445">
        <v>0</v>
      </c>
      <c r="L139" s="445">
        <v>0</v>
      </c>
      <c r="M139" s="445">
        <v>0</v>
      </c>
      <c r="N139" s="445">
        <v>0</v>
      </c>
      <c r="O139" s="445">
        <v>0</v>
      </c>
      <c r="P139" s="445">
        <v>0</v>
      </c>
      <c r="Q139" s="446">
        <v>0</v>
      </c>
    </row>
    <row r="140" spans="1:18" x14ac:dyDescent="0.25">
      <c r="A140" s="540">
        <v>74</v>
      </c>
      <c r="B140" s="541" t="s">
        <v>809</v>
      </c>
      <c r="C140" s="456"/>
      <c r="D140" s="443">
        <v>0</v>
      </c>
      <c r="E140" s="443">
        <v>0</v>
      </c>
      <c r="F140" s="443">
        <v>0</v>
      </c>
      <c r="G140" s="443">
        <v>0</v>
      </c>
      <c r="H140" s="443">
        <v>109862.193</v>
      </c>
      <c r="I140" s="443">
        <v>0</v>
      </c>
      <c r="J140" s="443">
        <v>109862.193</v>
      </c>
      <c r="K140" s="445">
        <v>0</v>
      </c>
      <c r="L140" s="445">
        <v>0</v>
      </c>
      <c r="M140" s="445">
        <v>0</v>
      </c>
      <c r="N140" s="445">
        <v>0</v>
      </c>
      <c r="O140" s="445">
        <v>0</v>
      </c>
      <c r="P140" s="445">
        <v>0</v>
      </c>
      <c r="Q140" s="446">
        <v>0</v>
      </c>
    </row>
    <row r="141" spans="1:18" x14ac:dyDescent="0.25">
      <c r="A141" s="540">
        <v>75</v>
      </c>
      <c r="B141" s="553" t="s">
        <v>810</v>
      </c>
      <c r="C141" s="456"/>
      <c r="D141" s="443">
        <v>0</v>
      </c>
      <c r="E141" s="443">
        <v>0</v>
      </c>
      <c r="F141" s="443">
        <v>0</v>
      </c>
      <c r="G141" s="443">
        <v>0</v>
      </c>
      <c r="H141" s="443">
        <v>125604.49400000001</v>
      </c>
      <c r="I141" s="443">
        <v>0</v>
      </c>
      <c r="J141" s="443">
        <v>125604.49400000001</v>
      </c>
      <c r="K141" s="445">
        <v>0</v>
      </c>
      <c r="L141" s="445">
        <v>0</v>
      </c>
      <c r="M141" s="445">
        <v>0</v>
      </c>
      <c r="N141" s="445">
        <v>0</v>
      </c>
      <c r="O141" s="445">
        <v>0</v>
      </c>
      <c r="P141" s="445">
        <v>0</v>
      </c>
      <c r="Q141" s="446">
        <v>0</v>
      </c>
    </row>
    <row r="142" spans="1:18" x14ac:dyDescent="0.25">
      <c r="A142" s="540">
        <v>76</v>
      </c>
      <c r="B142" s="541" t="s">
        <v>811</v>
      </c>
      <c r="C142" s="456"/>
      <c r="D142" s="443">
        <v>0</v>
      </c>
      <c r="E142" s="443">
        <v>0</v>
      </c>
      <c r="F142" s="443">
        <v>0</v>
      </c>
      <c r="G142" s="443">
        <v>0</v>
      </c>
      <c r="H142" s="443">
        <v>0</v>
      </c>
      <c r="I142" s="443">
        <v>0</v>
      </c>
      <c r="J142" s="443">
        <v>0</v>
      </c>
      <c r="K142" s="445">
        <v>0</v>
      </c>
      <c r="L142" s="445">
        <v>0</v>
      </c>
      <c r="M142" s="445">
        <v>0</v>
      </c>
      <c r="N142" s="445">
        <v>0</v>
      </c>
      <c r="O142" s="445">
        <v>0</v>
      </c>
      <c r="P142" s="445">
        <v>0</v>
      </c>
      <c r="Q142" s="446">
        <v>0</v>
      </c>
    </row>
    <row r="143" spans="1:18" x14ac:dyDescent="0.25">
      <c r="A143" s="540">
        <v>77</v>
      </c>
      <c r="B143" s="541" t="s">
        <v>812</v>
      </c>
      <c r="C143" s="456"/>
      <c r="D143" s="443">
        <v>0</v>
      </c>
      <c r="E143" s="443">
        <v>0</v>
      </c>
      <c r="F143" s="443">
        <v>0</v>
      </c>
      <c r="G143" s="443">
        <v>0</v>
      </c>
      <c r="H143" s="443">
        <v>0</v>
      </c>
      <c r="I143" s="443">
        <v>0</v>
      </c>
      <c r="J143" s="443">
        <v>0</v>
      </c>
      <c r="K143" s="445">
        <v>0</v>
      </c>
      <c r="L143" s="445">
        <v>0</v>
      </c>
      <c r="M143" s="445">
        <v>0</v>
      </c>
      <c r="N143" s="445">
        <v>0</v>
      </c>
      <c r="O143" s="445">
        <v>0</v>
      </c>
      <c r="P143" s="445">
        <v>0</v>
      </c>
      <c r="Q143" s="446">
        <v>0</v>
      </c>
    </row>
    <row r="144" spans="1:18" x14ac:dyDescent="0.25">
      <c r="A144" s="540">
        <v>78</v>
      </c>
      <c r="B144" s="541" t="s">
        <v>813</v>
      </c>
      <c r="C144" s="456"/>
      <c r="D144" s="443">
        <v>0</v>
      </c>
      <c r="E144" s="443">
        <v>0</v>
      </c>
      <c r="F144" s="443">
        <v>0</v>
      </c>
      <c r="G144" s="443">
        <v>0</v>
      </c>
      <c r="H144" s="443">
        <v>0</v>
      </c>
      <c r="I144" s="443">
        <v>0</v>
      </c>
      <c r="J144" s="443">
        <v>0</v>
      </c>
      <c r="K144" s="445">
        <v>0</v>
      </c>
      <c r="L144" s="445">
        <v>0</v>
      </c>
      <c r="M144" s="445">
        <v>0</v>
      </c>
      <c r="N144" s="445">
        <v>0</v>
      </c>
      <c r="O144" s="445">
        <v>0</v>
      </c>
      <c r="P144" s="445">
        <v>0</v>
      </c>
      <c r="Q144" s="446">
        <v>0</v>
      </c>
    </row>
    <row r="145" spans="1:18" x14ac:dyDescent="0.25">
      <c r="A145" s="540">
        <v>79</v>
      </c>
      <c r="B145" s="541" t="s">
        <v>814</v>
      </c>
      <c r="C145" s="456"/>
      <c r="D145" s="443">
        <v>0</v>
      </c>
      <c r="E145" s="443">
        <v>0</v>
      </c>
      <c r="F145" s="443">
        <v>0</v>
      </c>
      <c r="G145" s="443">
        <v>0</v>
      </c>
      <c r="H145" s="443">
        <v>0</v>
      </c>
      <c r="I145" s="443">
        <v>0</v>
      </c>
      <c r="J145" s="443">
        <v>0</v>
      </c>
      <c r="K145" s="445">
        <v>0</v>
      </c>
      <c r="L145" s="445">
        <v>0</v>
      </c>
      <c r="M145" s="445">
        <v>0</v>
      </c>
      <c r="N145" s="445">
        <v>0</v>
      </c>
      <c r="O145" s="445">
        <v>0</v>
      </c>
      <c r="P145" s="445">
        <v>0</v>
      </c>
      <c r="Q145" s="446">
        <v>0</v>
      </c>
    </row>
    <row r="146" spans="1:18" x14ac:dyDescent="0.25">
      <c r="A146" s="540">
        <v>80</v>
      </c>
      <c r="B146" s="541" t="s">
        <v>815</v>
      </c>
      <c r="C146" s="456"/>
      <c r="D146" s="443">
        <v>0</v>
      </c>
      <c r="E146" s="443">
        <v>0</v>
      </c>
      <c r="F146" s="443">
        <v>0</v>
      </c>
      <c r="G146" s="443">
        <v>0</v>
      </c>
      <c r="H146" s="443">
        <v>0</v>
      </c>
      <c r="I146" s="443">
        <v>0</v>
      </c>
      <c r="J146" s="443">
        <v>0</v>
      </c>
      <c r="K146" s="445">
        <v>0</v>
      </c>
      <c r="L146" s="445">
        <v>0</v>
      </c>
      <c r="M146" s="445">
        <v>0</v>
      </c>
      <c r="N146" s="445">
        <v>0</v>
      </c>
      <c r="O146" s="445">
        <v>0</v>
      </c>
      <c r="P146" s="445">
        <v>0</v>
      </c>
      <c r="Q146" s="446">
        <v>0</v>
      </c>
    </row>
    <row r="147" spans="1:18" x14ac:dyDescent="0.25">
      <c r="A147" s="540">
        <v>81</v>
      </c>
      <c r="B147" s="541" t="s">
        <v>816</v>
      </c>
      <c r="C147" s="456"/>
      <c r="D147" s="443">
        <v>0</v>
      </c>
      <c r="E147" s="443">
        <v>0</v>
      </c>
      <c r="F147" s="443">
        <v>0</v>
      </c>
      <c r="G147" s="443">
        <v>0</v>
      </c>
      <c r="H147" s="443">
        <v>0</v>
      </c>
      <c r="I147" s="443">
        <v>0</v>
      </c>
      <c r="J147" s="443">
        <v>0</v>
      </c>
      <c r="K147" s="445">
        <v>0</v>
      </c>
      <c r="L147" s="445">
        <v>0</v>
      </c>
      <c r="M147" s="445">
        <v>0</v>
      </c>
      <c r="N147" s="445">
        <v>0</v>
      </c>
      <c r="O147" s="445">
        <v>0</v>
      </c>
      <c r="P147" s="445">
        <v>0</v>
      </c>
      <c r="Q147" s="446">
        <v>0</v>
      </c>
      <c r="R147" s="523"/>
    </row>
    <row r="148" spans="1:18" s="523" customFormat="1" x14ac:dyDescent="0.25">
      <c r="A148" s="540">
        <v>82</v>
      </c>
      <c r="B148" s="541" t="s">
        <v>817</v>
      </c>
      <c r="C148" s="456"/>
      <c r="D148" s="443">
        <v>-531.072</v>
      </c>
      <c r="E148" s="443">
        <v>20.548999999999999</v>
      </c>
      <c r="F148" s="443">
        <v>41.667000000000002</v>
      </c>
      <c r="G148" s="443">
        <v>0</v>
      </c>
      <c r="H148" s="443">
        <v>-1643.0579999999998</v>
      </c>
      <c r="I148" s="443">
        <v>389.738</v>
      </c>
      <c r="J148" s="443">
        <v>-1722.1759999999997</v>
      </c>
      <c r="K148" s="445">
        <v>0</v>
      </c>
      <c r="L148" s="445">
        <v>0</v>
      </c>
      <c r="M148" s="445">
        <v>0</v>
      </c>
      <c r="N148" s="445">
        <v>0</v>
      </c>
      <c r="O148" s="445">
        <v>0</v>
      </c>
      <c r="P148" s="445">
        <v>0</v>
      </c>
      <c r="Q148" s="446">
        <v>0</v>
      </c>
    </row>
    <row r="149" spans="1:18" x14ac:dyDescent="0.25">
      <c r="A149" s="457">
        <v>83</v>
      </c>
      <c r="B149" s="458" t="s">
        <v>818</v>
      </c>
      <c r="C149" s="542">
        <v>0</v>
      </c>
      <c r="D149" s="542">
        <v>-531.072</v>
      </c>
      <c r="E149" s="542">
        <v>20.548999999999999</v>
      </c>
      <c r="F149" s="542">
        <v>41.667000000000002</v>
      </c>
      <c r="G149" s="542">
        <v>0</v>
      </c>
      <c r="H149" s="542">
        <v>233823.62900000002</v>
      </c>
      <c r="I149" s="542">
        <v>389.738</v>
      </c>
      <c r="J149" s="542">
        <v>233744.51100000003</v>
      </c>
      <c r="K149" s="542">
        <v>0</v>
      </c>
      <c r="L149" s="542">
        <v>0</v>
      </c>
      <c r="M149" s="542">
        <v>0</v>
      </c>
      <c r="N149" s="542">
        <v>0</v>
      </c>
      <c r="O149" s="542">
        <v>0</v>
      </c>
      <c r="P149" s="542">
        <v>0</v>
      </c>
      <c r="Q149" s="542">
        <v>0</v>
      </c>
    </row>
    <row r="150" spans="1:18" x14ac:dyDescent="0.25">
      <c r="A150" s="457">
        <v>84</v>
      </c>
      <c r="B150" s="458" t="s">
        <v>819</v>
      </c>
      <c r="C150" s="542">
        <v>0</v>
      </c>
      <c r="D150" s="542">
        <v>83964.703000000009</v>
      </c>
      <c r="E150" s="542">
        <v>22773.207000000002</v>
      </c>
      <c r="F150" s="542">
        <v>16621.762999999999</v>
      </c>
      <c r="G150" s="542">
        <v>4763.2980000000007</v>
      </c>
      <c r="H150" s="542">
        <v>797134.03399999999</v>
      </c>
      <c r="I150" s="542">
        <v>66140.945999999982</v>
      </c>
      <c r="J150" s="542">
        <v>991397.951</v>
      </c>
      <c r="K150" s="542">
        <v>70679.687616191994</v>
      </c>
      <c r="L150" s="542">
        <v>12934.713988976378</v>
      </c>
      <c r="M150" s="542">
        <v>7948.7669249999999</v>
      </c>
      <c r="N150" s="542">
        <v>105424.40290182046</v>
      </c>
      <c r="O150" s="542">
        <v>118359.11689079684</v>
      </c>
      <c r="P150" s="542">
        <v>75810.091716930008</v>
      </c>
      <c r="Q150" s="542">
        <v>272797.66314891889</v>
      </c>
    </row>
    <row r="153" spans="1:18" x14ac:dyDescent="0.25">
      <c r="D153" s="522">
        <v>83964.702999999994</v>
      </c>
      <c r="E153" s="522">
        <v>22773.207000000006</v>
      </c>
      <c r="F153" s="522">
        <v>16621.763000000003</v>
      </c>
      <c r="G153" s="522">
        <v>4763.2979999999989</v>
      </c>
      <c r="H153" s="522">
        <v>797134.03399999975</v>
      </c>
      <c r="I153" s="522">
        <v>66140.945999999996</v>
      </c>
      <c r="J153" s="522">
        <v>991397.95099999977</v>
      </c>
      <c r="K153" s="522">
        <v>70679.687616191994</v>
      </c>
      <c r="L153" s="522">
        <v>12934.713988976378</v>
      </c>
      <c r="M153" s="522">
        <v>7948.7669249999999</v>
      </c>
      <c r="N153" s="522">
        <v>105424.40290182045</v>
      </c>
      <c r="P153" s="522">
        <v>75810.091716930008</v>
      </c>
      <c r="Q153" s="531">
        <v>272797.66314891877</v>
      </c>
    </row>
    <row r="155" spans="1:18" x14ac:dyDescent="0.25">
      <c r="D155" s="522">
        <v>0</v>
      </c>
      <c r="E155" s="522">
        <v>0</v>
      </c>
      <c r="F155" s="531">
        <v>0</v>
      </c>
      <c r="G155" s="522">
        <v>0</v>
      </c>
      <c r="H155" s="522">
        <v>0</v>
      </c>
      <c r="I155" s="522">
        <v>0</v>
      </c>
      <c r="J155" s="522">
        <v>0</v>
      </c>
      <c r="K155" s="522">
        <v>0</v>
      </c>
      <c r="L155" s="522">
        <v>0</v>
      </c>
      <c r="M155" s="522">
        <v>0</v>
      </c>
      <c r="N155" s="522">
        <v>0</v>
      </c>
      <c r="P155" s="522">
        <v>0</v>
      </c>
      <c r="Q155" s="531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2"/>
  <sheetViews>
    <sheetView zoomScaleNormal="100" workbookViewId="0">
      <selection activeCell="D32" sqref="D32"/>
    </sheetView>
  </sheetViews>
  <sheetFormatPr defaultColWidth="9.33203125" defaultRowHeight="15.75" x14ac:dyDescent="0.25"/>
  <cols>
    <col min="1" max="1" width="4.83203125" style="108" customWidth="1"/>
    <col min="2" max="2" width="30.33203125" style="127" bestFit="1" customWidth="1"/>
    <col min="3" max="4" width="9" style="127" customWidth="1"/>
    <col min="5" max="5" width="9.5" style="127" customWidth="1"/>
    <col min="6" max="6" width="8.83203125" style="127" customWidth="1"/>
    <col min="7" max="7" width="8.6640625" style="127" customWidth="1"/>
    <col min="8" max="8" width="8.83203125" style="127" customWidth="1"/>
    <col min="9" max="9" width="8.1640625" style="127" customWidth="1"/>
    <col min="10" max="14" width="9.5" style="127" customWidth="1"/>
    <col min="15" max="15" width="12.6640625" style="108" customWidth="1"/>
    <col min="16" max="16" width="0" style="127" hidden="1" customWidth="1"/>
    <col min="17" max="17" width="10.1640625" style="518" bestFit="1" customWidth="1"/>
    <col min="18" max="16384" width="9.33203125" style="127"/>
  </cols>
  <sheetData>
    <row r="1" spans="1:17" ht="31.5" customHeight="1" x14ac:dyDescent="0.25">
      <c r="A1" s="1412" t="s">
        <v>1129</v>
      </c>
      <c r="B1" s="1413"/>
      <c r="C1" s="1413"/>
      <c r="D1" s="1413"/>
      <c r="E1" s="1413"/>
      <c r="F1" s="1413"/>
      <c r="G1" s="1413"/>
      <c r="H1" s="1413"/>
      <c r="I1" s="1413"/>
      <c r="J1" s="1413"/>
      <c r="K1" s="1413"/>
      <c r="L1" s="1413"/>
      <c r="M1" s="1413"/>
      <c r="N1" s="1413"/>
      <c r="O1" s="1413"/>
    </row>
    <row r="2" spans="1:17" ht="16.5" thickBot="1" x14ac:dyDescent="0.3">
      <c r="O2" s="5" t="s">
        <v>934</v>
      </c>
      <c r="P2" s="127">
        <f>90200/99604</f>
        <v>0.90558612103931568</v>
      </c>
    </row>
    <row r="3" spans="1:17" s="108" customFormat="1" ht="26.1" customHeight="1" thickBot="1" x14ac:dyDescent="0.3">
      <c r="A3" s="105" t="s">
        <v>893</v>
      </c>
      <c r="B3" s="106" t="s">
        <v>12</v>
      </c>
      <c r="C3" s="106" t="s">
        <v>21</v>
      </c>
      <c r="D3" s="106" t="s">
        <v>22</v>
      </c>
      <c r="E3" s="106" t="s">
        <v>23</v>
      </c>
      <c r="F3" s="106" t="s">
        <v>24</v>
      </c>
      <c r="G3" s="106" t="s">
        <v>25</v>
      </c>
      <c r="H3" s="106" t="s">
        <v>26</v>
      </c>
      <c r="I3" s="106" t="s">
        <v>27</v>
      </c>
      <c r="J3" s="106" t="s">
        <v>28</v>
      </c>
      <c r="K3" s="106" t="s">
        <v>29</v>
      </c>
      <c r="L3" s="106" t="s">
        <v>30</v>
      </c>
      <c r="M3" s="106" t="s">
        <v>31</v>
      </c>
      <c r="N3" s="106" t="s">
        <v>32</v>
      </c>
      <c r="O3" s="107" t="s">
        <v>930</v>
      </c>
      <c r="Q3" s="519"/>
    </row>
    <row r="4" spans="1:17" s="110" customFormat="1" ht="15" customHeight="1" thickBot="1" x14ac:dyDescent="0.25">
      <c r="A4" s="109" t="s">
        <v>895</v>
      </c>
      <c r="B4" s="1409" t="s">
        <v>937</v>
      </c>
      <c r="C4" s="1410"/>
      <c r="D4" s="1410"/>
      <c r="E4" s="1410"/>
      <c r="F4" s="1410"/>
      <c r="G4" s="1410"/>
      <c r="H4" s="1410"/>
      <c r="I4" s="1410"/>
      <c r="J4" s="1410"/>
      <c r="K4" s="1410"/>
      <c r="L4" s="1410"/>
      <c r="M4" s="1410"/>
      <c r="N4" s="1410"/>
      <c r="O4" s="1411"/>
      <c r="Q4" s="520"/>
    </row>
    <row r="5" spans="1:17" s="110" customFormat="1" ht="15" customHeight="1" x14ac:dyDescent="0.2">
      <c r="A5" s="111" t="s">
        <v>896</v>
      </c>
      <c r="B5" s="112" t="s">
        <v>142</v>
      </c>
      <c r="C5" s="113">
        <v>1470</v>
      </c>
      <c r="D5" s="113">
        <v>3835</v>
      </c>
      <c r="E5" s="113">
        <v>32315</v>
      </c>
      <c r="F5" s="113">
        <v>3860</v>
      </c>
      <c r="G5" s="113">
        <v>5629</v>
      </c>
      <c r="H5" s="113">
        <v>4378</v>
      </c>
      <c r="I5" s="113">
        <v>3793</v>
      </c>
      <c r="J5" s="113">
        <v>2043</v>
      </c>
      <c r="K5" s="113">
        <v>26814</v>
      </c>
      <c r="L5" s="113">
        <v>3340</v>
      </c>
      <c r="M5" s="113">
        <v>7017</v>
      </c>
      <c r="N5" s="113">
        <v>2506</v>
      </c>
      <c r="O5" s="114">
        <f t="shared" ref="O5:O27" si="0">SUM(C5:N5)</f>
        <v>97000</v>
      </c>
      <c r="P5" s="110">
        <f>'1.1.sz.mell.'!C6</f>
        <v>97000</v>
      </c>
      <c r="Q5" s="520"/>
    </row>
    <row r="6" spans="1:17" s="118" customFormat="1" ht="14.1" customHeight="1" x14ac:dyDescent="0.2">
      <c r="A6" s="115" t="s">
        <v>897</v>
      </c>
      <c r="B6" s="305" t="s">
        <v>938</v>
      </c>
      <c r="C6" s="116">
        <v>297</v>
      </c>
      <c r="D6" s="116">
        <v>1534</v>
      </c>
      <c r="E6" s="116">
        <v>1525</v>
      </c>
      <c r="F6" s="116">
        <v>3539</v>
      </c>
      <c r="G6" s="116">
        <v>1066</v>
      </c>
      <c r="H6" s="116">
        <v>1805</v>
      </c>
      <c r="I6" s="116">
        <v>2359</v>
      </c>
      <c r="J6" s="116">
        <v>288</v>
      </c>
      <c r="K6" s="116">
        <v>1526</v>
      </c>
      <c r="L6" s="116">
        <v>3580</v>
      </c>
      <c r="M6" s="116">
        <v>802</v>
      </c>
      <c r="N6" s="116">
        <v>1516</v>
      </c>
      <c r="O6" s="117">
        <f t="shared" si="0"/>
        <v>19837</v>
      </c>
      <c r="P6" s="118">
        <f>'1.1.sz.mell.'!C11</f>
        <v>19837</v>
      </c>
      <c r="Q6" s="521"/>
    </row>
    <row r="7" spans="1:17" s="118" customFormat="1" x14ac:dyDescent="0.2">
      <c r="A7" s="115" t="s">
        <v>898</v>
      </c>
      <c r="B7" s="306" t="s">
        <v>0</v>
      </c>
      <c r="C7" s="119">
        <v>80</v>
      </c>
      <c r="D7" s="119">
        <v>280</v>
      </c>
      <c r="E7" s="119">
        <v>3000</v>
      </c>
      <c r="F7" s="119">
        <v>570</v>
      </c>
      <c r="G7" s="119">
        <v>290</v>
      </c>
      <c r="H7" s="119">
        <v>195</v>
      </c>
      <c r="I7" s="119">
        <v>100</v>
      </c>
      <c r="J7" s="119">
        <v>325</v>
      </c>
      <c r="K7" s="119">
        <v>2320</v>
      </c>
      <c r="L7" s="119">
        <v>486</v>
      </c>
      <c r="M7" s="119">
        <v>381</v>
      </c>
      <c r="N7" s="119">
        <v>173</v>
      </c>
      <c r="O7" s="120">
        <f t="shared" si="0"/>
        <v>8200</v>
      </c>
      <c r="P7" s="118">
        <f>'1.1.sz.mell.'!C20</f>
        <v>8200</v>
      </c>
      <c r="Q7" s="521"/>
    </row>
    <row r="8" spans="1:17" s="118" customFormat="1" ht="14.1" customHeight="1" x14ac:dyDescent="0.2">
      <c r="A8" s="115" t="s">
        <v>899</v>
      </c>
      <c r="B8" s="305" t="s">
        <v>883</v>
      </c>
      <c r="C8" s="116">
        <v>14898</v>
      </c>
      <c r="D8" s="116">
        <v>14898</v>
      </c>
      <c r="E8" s="116">
        <v>14898</v>
      </c>
      <c r="F8" s="116">
        <v>14898</v>
      </c>
      <c r="G8" s="116">
        <v>14898</v>
      </c>
      <c r="H8" s="116">
        <v>14898</v>
      </c>
      <c r="I8" s="116">
        <v>14898</v>
      </c>
      <c r="J8" s="116">
        <v>14898</v>
      </c>
      <c r="K8" s="116">
        <v>14898</v>
      </c>
      <c r="L8" s="116">
        <v>14898</v>
      </c>
      <c r="M8" s="116">
        <v>14898</v>
      </c>
      <c r="N8" s="116">
        <v>14892</v>
      </c>
      <c r="O8" s="117">
        <f t="shared" si="0"/>
        <v>178770</v>
      </c>
      <c r="P8" s="118">
        <f>'1.1.sz.mell.'!C21</f>
        <v>178770</v>
      </c>
      <c r="Q8" s="521"/>
    </row>
    <row r="9" spans="1:17" s="118" customFormat="1" ht="14.1" customHeight="1" x14ac:dyDescent="0.2">
      <c r="A9" s="115" t="s">
        <v>900</v>
      </c>
      <c r="B9" s="305" t="s">
        <v>884</v>
      </c>
      <c r="C9" s="116">
        <f>389+942</f>
        <v>1331</v>
      </c>
      <c r="D9" s="116">
        <v>387</v>
      </c>
      <c r="E9" s="116">
        <v>387</v>
      </c>
      <c r="F9" s="116">
        <v>387</v>
      </c>
      <c r="G9" s="116">
        <v>387</v>
      </c>
      <c r="H9" s="116">
        <v>387</v>
      </c>
      <c r="I9" s="116">
        <v>387</v>
      </c>
      <c r="J9" s="116">
        <v>387</v>
      </c>
      <c r="K9" s="116">
        <v>387</v>
      </c>
      <c r="L9" s="116">
        <v>387</v>
      </c>
      <c r="M9" s="116">
        <v>387</v>
      </c>
      <c r="N9" s="116">
        <v>387</v>
      </c>
      <c r="O9" s="117">
        <f t="shared" si="0"/>
        <v>5588</v>
      </c>
      <c r="P9" s="118">
        <f>'1.1.sz.mell.'!C30</f>
        <v>5588.4</v>
      </c>
      <c r="Q9" s="521"/>
    </row>
    <row r="10" spans="1:17" s="118" customFormat="1" ht="14.1" customHeight="1" x14ac:dyDescent="0.2">
      <c r="A10" s="115" t="s">
        <v>901</v>
      </c>
      <c r="B10" s="305" t="s">
        <v>885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7">
        <f t="shared" si="0"/>
        <v>0</v>
      </c>
      <c r="P10" s="118">
        <f>'1.1.sz.mell.'!C43</f>
        <v>0</v>
      </c>
      <c r="Q10" s="521"/>
    </row>
    <row r="11" spans="1:17" s="118" customFormat="1" ht="14.1" customHeight="1" x14ac:dyDescent="0.2">
      <c r="A11" s="115" t="s">
        <v>902</v>
      </c>
      <c r="B11" s="305" t="s">
        <v>886</v>
      </c>
      <c r="C11" s="116">
        <v>34</v>
      </c>
      <c r="D11" s="116">
        <v>35</v>
      </c>
      <c r="E11" s="116">
        <v>34</v>
      </c>
      <c r="F11" s="116">
        <v>35</v>
      </c>
      <c r="G11" s="116">
        <v>34</v>
      </c>
      <c r="H11" s="116">
        <v>35</v>
      </c>
      <c r="I11" s="116">
        <v>34</v>
      </c>
      <c r="J11" s="116">
        <v>35</v>
      </c>
      <c r="K11" s="116">
        <v>34</v>
      </c>
      <c r="L11" s="116">
        <v>35</v>
      </c>
      <c r="M11" s="116">
        <v>34</v>
      </c>
      <c r="N11" s="116">
        <v>35</v>
      </c>
      <c r="O11" s="117">
        <f t="shared" si="0"/>
        <v>414</v>
      </c>
      <c r="P11" s="118">
        <f>'1.1.sz.mell.'!C46</f>
        <v>414</v>
      </c>
      <c r="Q11" s="521"/>
    </row>
    <row r="12" spans="1:17" s="118" customFormat="1" x14ac:dyDescent="0.2">
      <c r="A12" s="115" t="s">
        <v>903</v>
      </c>
      <c r="B12" s="307" t="s">
        <v>887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7">
        <f t="shared" si="0"/>
        <v>0</v>
      </c>
      <c r="Q12" s="521"/>
    </row>
    <row r="13" spans="1:17" s="118" customFormat="1" ht="14.1" customHeight="1" thickBot="1" x14ac:dyDescent="0.25">
      <c r="A13" s="115" t="s">
        <v>904</v>
      </c>
      <c r="B13" s="305" t="s">
        <v>888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7">
        <f t="shared" si="0"/>
        <v>0</v>
      </c>
      <c r="Q13" s="521"/>
    </row>
    <row r="14" spans="1:17" s="110" customFormat="1" ht="15.95" customHeight="1" thickBot="1" x14ac:dyDescent="0.25">
      <c r="A14" s="109" t="s">
        <v>905</v>
      </c>
      <c r="B14" s="42" t="s">
        <v>68</v>
      </c>
      <c r="C14" s="121">
        <f t="shared" ref="C14:N14" si="1">SUM(C5:C13)</f>
        <v>18110</v>
      </c>
      <c r="D14" s="121">
        <f t="shared" si="1"/>
        <v>20969</v>
      </c>
      <c r="E14" s="121">
        <f t="shared" si="1"/>
        <v>52159</v>
      </c>
      <c r="F14" s="121">
        <f t="shared" si="1"/>
        <v>23289</v>
      </c>
      <c r="G14" s="121">
        <f t="shared" si="1"/>
        <v>22304</v>
      </c>
      <c r="H14" s="121">
        <f t="shared" si="1"/>
        <v>21698</v>
      </c>
      <c r="I14" s="121">
        <f t="shared" si="1"/>
        <v>21571</v>
      </c>
      <c r="J14" s="121">
        <f t="shared" si="1"/>
        <v>17976</v>
      </c>
      <c r="K14" s="121">
        <f t="shared" si="1"/>
        <v>45979</v>
      </c>
      <c r="L14" s="121">
        <f t="shared" si="1"/>
        <v>22726</v>
      </c>
      <c r="M14" s="121">
        <f t="shared" si="1"/>
        <v>23519</v>
      </c>
      <c r="N14" s="121">
        <f t="shared" si="1"/>
        <v>19509</v>
      </c>
      <c r="O14" s="122">
        <f>SUM(C14:N14)</f>
        <v>309809</v>
      </c>
      <c r="P14" s="110">
        <f>SUM(P5:P13)</f>
        <v>309809.40000000002</v>
      </c>
      <c r="Q14" s="520"/>
    </row>
    <row r="15" spans="1:17" s="110" customFormat="1" ht="15" customHeight="1" thickBot="1" x14ac:dyDescent="0.25">
      <c r="A15" s="109" t="s">
        <v>906</v>
      </c>
      <c r="B15" s="1409" t="s">
        <v>1</v>
      </c>
      <c r="C15" s="1410"/>
      <c r="D15" s="1410"/>
      <c r="E15" s="1410"/>
      <c r="F15" s="1410"/>
      <c r="G15" s="1410"/>
      <c r="H15" s="1410"/>
      <c r="I15" s="1410"/>
      <c r="J15" s="1410"/>
      <c r="K15" s="1410"/>
      <c r="L15" s="1410"/>
      <c r="M15" s="1410"/>
      <c r="N15" s="1410"/>
      <c r="O15" s="1411"/>
      <c r="Q15" s="520"/>
    </row>
    <row r="16" spans="1:17" s="118" customFormat="1" ht="14.1" customHeight="1" x14ac:dyDescent="0.2">
      <c r="A16" s="123" t="s">
        <v>907</v>
      </c>
      <c r="B16" s="949" t="s">
        <v>13</v>
      </c>
      <c r="C16" s="950">
        <v>8011</v>
      </c>
      <c r="D16" s="950">
        <v>8011</v>
      </c>
      <c r="E16" s="950">
        <v>10684</v>
      </c>
      <c r="F16" s="950">
        <v>10683</v>
      </c>
      <c r="G16" s="950">
        <v>10683</v>
      </c>
      <c r="H16" s="950">
        <v>10683</v>
      </c>
      <c r="I16" s="950">
        <v>10683</v>
      </c>
      <c r="J16" s="950">
        <v>10683</v>
      </c>
      <c r="K16" s="950">
        <v>10683</v>
      </c>
      <c r="L16" s="950">
        <v>10683</v>
      </c>
      <c r="M16" s="950">
        <v>10683</v>
      </c>
      <c r="N16" s="950">
        <v>10683</v>
      </c>
      <c r="O16" s="951">
        <f t="shared" si="0"/>
        <v>122853</v>
      </c>
      <c r="P16" s="118">
        <f>'1.1.sz.mell.'!C75</f>
        <v>122853</v>
      </c>
      <c r="Q16" s="521"/>
    </row>
    <row r="17" spans="1:17" s="118" customFormat="1" ht="27" customHeight="1" x14ac:dyDescent="0.2">
      <c r="A17" s="115" t="s">
        <v>908</v>
      </c>
      <c r="B17" s="952" t="s">
        <v>164</v>
      </c>
      <c r="C17" s="953">
        <f>C16*0.27</f>
        <v>2162.9700000000003</v>
      </c>
      <c r="D17" s="953">
        <f t="shared" ref="D17" si="2">D16*0.27</f>
        <v>2162.9700000000003</v>
      </c>
      <c r="E17" s="953">
        <f>E16*0.27+266</f>
        <v>3150.6800000000003</v>
      </c>
      <c r="F17" s="953">
        <f>F16*0.27</f>
        <v>2884.4100000000003</v>
      </c>
      <c r="G17" s="953">
        <f>G16*0.27+16</f>
        <v>2900.4100000000003</v>
      </c>
      <c r="H17" s="953">
        <f>H16*0.27+16</f>
        <v>2900.4100000000003</v>
      </c>
      <c r="I17" s="953">
        <f>I16*0.27+16</f>
        <v>2900.4100000000003</v>
      </c>
      <c r="J17" s="953">
        <f>J16*0.27+28</f>
        <v>2912.4100000000003</v>
      </c>
      <c r="K17" s="953">
        <f>K16*0.27+38</f>
        <v>2922.4100000000003</v>
      </c>
      <c r="L17" s="953">
        <f>L16*0.27+8</f>
        <v>2892.4100000000003</v>
      </c>
      <c r="M17" s="953">
        <f>M16*0.27+38</f>
        <v>2922.4100000000003</v>
      </c>
      <c r="N17" s="953">
        <f>N16*0.27+555</f>
        <v>3439.4100000000003</v>
      </c>
      <c r="O17" s="954">
        <f t="shared" si="0"/>
        <v>34151.310000000005</v>
      </c>
      <c r="P17" s="118">
        <f>'1.1.sz.mell.'!C76</f>
        <v>34151</v>
      </c>
      <c r="Q17" s="521"/>
    </row>
    <row r="18" spans="1:17" s="118" customFormat="1" ht="14.1" customHeight="1" x14ac:dyDescent="0.2">
      <c r="A18" s="115" t="s">
        <v>909</v>
      </c>
      <c r="B18" s="305" t="s">
        <v>88</v>
      </c>
      <c r="C18" s="116">
        <v>5200</v>
      </c>
      <c r="D18" s="116">
        <v>7810</v>
      </c>
      <c r="E18" s="116">
        <v>9214</v>
      </c>
      <c r="F18" s="116">
        <v>9458</v>
      </c>
      <c r="G18" s="116">
        <v>7957</v>
      </c>
      <c r="H18" s="116">
        <v>7500</v>
      </c>
      <c r="I18" s="116">
        <v>8414</v>
      </c>
      <c r="J18" s="116">
        <v>3429</v>
      </c>
      <c r="K18" s="116">
        <v>7457</v>
      </c>
      <c r="L18" s="116">
        <v>8130</v>
      </c>
      <c r="M18" s="116">
        <v>8357</v>
      </c>
      <c r="N18" s="116">
        <v>9532</v>
      </c>
      <c r="O18" s="117">
        <f t="shared" si="0"/>
        <v>92458</v>
      </c>
      <c r="P18" s="118">
        <f>'1.1.sz.mell.'!C77</f>
        <v>92458</v>
      </c>
      <c r="Q18" s="521"/>
    </row>
    <row r="19" spans="1:17" s="118" customFormat="1" ht="14.1" customHeight="1" x14ac:dyDescent="0.2">
      <c r="A19" s="115" t="s">
        <v>910</v>
      </c>
      <c r="B19" s="305" t="s">
        <v>165</v>
      </c>
      <c r="C19" s="116">
        <v>973</v>
      </c>
      <c r="D19" s="116">
        <v>1473</v>
      </c>
      <c r="E19" s="116">
        <v>1473</v>
      </c>
      <c r="F19" s="116">
        <v>1473</v>
      </c>
      <c r="G19" s="116">
        <v>1473</v>
      </c>
      <c r="H19" s="116">
        <v>1473</v>
      </c>
      <c r="I19" s="116">
        <v>1473</v>
      </c>
      <c r="J19" s="116">
        <v>1473</v>
      </c>
      <c r="K19" s="116">
        <v>1473</v>
      </c>
      <c r="L19" s="116">
        <v>1473</v>
      </c>
      <c r="M19" s="116">
        <v>1473</v>
      </c>
      <c r="N19" s="116">
        <v>1974</v>
      </c>
      <c r="O19" s="117">
        <f>SUM(C19:N19)</f>
        <v>17677</v>
      </c>
      <c r="P19" s="118">
        <f>'1.1.sz.mell.'!C78</f>
        <v>17677</v>
      </c>
      <c r="Q19" s="521"/>
    </row>
    <row r="20" spans="1:17" s="118" customFormat="1" ht="14.1" customHeight="1" x14ac:dyDescent="0.2">
      <c r="A20" s="115" t="s">
        <v>911</v>
      </c>
      <c r="B20" s="305" t="s">
        <v>889</v>
      </c>
      <c r="C20" s="116">
        <v>395</v>
      </c>
      <c r="D20" s="116">
        <v>147</v>
      </c>
      <c r="E20" s="116">
        <v>147</v>
      </c>
      <c r="F20" s="116">
        <v>1283</v>
      </c>
      <c r="G20" s="116">
        <v>147</v>
      </c>
      <c r="H20" s="116">
        <v>147</v>
      </c>
      <c r="I20" s="116">
        <v>147</v>
      </c>
      <c r="J20" s="116">
        <v>397</v>
      </c>
      <c r="K20" s="116">
        <v>895</v>
      </c>
      <c r="L20" s="116">
        <v>147</v>
      </c>
      <c r="M20" s="116">
        <v>147</v>
      </c>
      <c r="N20" s="116">
        <v>147</v>
      </c>
      <c r="O20" s="117">
        <f t="shared" si="0"/>
        <v>4146</v>
      </c>
      <c r="P20" s="118">
        <f>'1.1.sz.mell.'!C79</f>
        <v>2646</v>
      </c>
      <c r="Q20" s="521"/>
    </row>
    <row r="21" spans="1:17" s="118" customFormat="1" ht="14.1" customHeight="1" x14ac:dyDescent="0.2">
      <c r="A21" s="115" t="s">
        <v>912</v>
      </c>
      <c r="B21" s="305" t="s">
        <v>280</v>
      </c>
      <c r="C21" s="116"/>
      <c r="D21" s="116"/>
      <c r="E21" s="116">
        <v>2067</v>
      </c>
      <c r="F21" s="116">
        <v>2067</v>
      </c>
      <c r="G21" s="116">
        <v>2067</v>
      </c>
      <c r="H21" s="116">
        <v>2067</v>
      </c>
      <c r="I21" s="116">
        <v>2067</v>
      </c>
      <c r="J21" s="116">
        <v>2067</v>
      </c>
      <c r="K21" s="116">
        <v>2067</v>
      </c>
      <c r="L21" s="116">
        <v>2066</v>
      </c>
      <c r="M21" s="116"/>
      <c r="N21" s="116"/>
      <c r="O21" s="117">
        <f t="shared" si="0"/>
        <v>16535</v>
      </c>
      <c r="P21" s="118">
        <f>'1.1.sz.mell.'!C90</f>
        <v>16535</v>
      </c>
      <c r="Q21" s="521"/>
    </row>
    <row r="22" spans="1:17" s="118" customFormat="1" x14ac:dyDescent="0.2">
      <c r="A22" s="115" t="s">
        <v>913</v>
      </c>
      <c r="B22" s="307" t="s">
        <v>168</v>
      </c>
      <c r="C22" s="116"/>
      <c r="D22" s="116"/>
      <c r="E22" s="116">
        <v>830</v>
      </c>
      <c r="F22" s="116">
        <v>829</v>
      </c>
      <c r="G22" s="116">
        <v>830</v>
      </c>
      <c r="H22" s="116">
        <v>829</v>
      </c>
      <c r="I22" s="116">
        <v>830</v>
      </c>
      <c r="J22" s="116">
        <v>829</v>
      </c>
      <c r="K22" s="116">
        <v>830</v>
      </c>
      <c r="L22" s="116">
        <v>829</v>
      </c>
      <c r="M22" s="116"/>
      <c r="N22" s="116"/>
      <c r="O22" s="117">
        <f t="shared" si="0"/>
        <v>6636</v>
      </c>
      <c r="Q22" s="521"/>
    </row>
    <row r="23" spans="1:17" s="118" customFormat="1" ht="14.1" customHeight="1" x14ac:dyDescent="0.2">
      <c r="A23" s="115" t="s">
        <v>914</v>
      </c>
      <c r="B23" s="305" t="s">
        <v>311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7">
        <f t="shared" si="0"/>
        <v>0</v>
      </c>
      <c r="Q23" s="521"/>
    </row>
    <row r="24" spans="1:17" s="118" customFormat="1" ht="14.1" customHeight="1" x14ac:dyDescent="0.2">
      <c r="A24" s="115" t="s">
        <v>915</v>
      </c>
      <c r="B24" s="305" t="s">
        <v>927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>
        <v>15353</v>
      </c>
      <c r="N24" s="116"/>
      <c r="O24" s="117">
        <f t="shared" si="0"/>
        <v>15353</v>
      </c>
      <c r="P24" s="118">
        <f>'1.1.sz.mell.'!C100</f>
        <v>15353</v>
      </c>
      <c r="Q24" s="521"/>
    </row>
    <row r="25" spans="1:17" s="118" customFormat="1" ht="13.5" customHeight="1" x14ac:dyDescent="0.2">
      <c r="A25" s="115" t="s">
        <v>916</v>
      </c>
      <c r="B25" s="305" t="s">
        <v>890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7">
        <f t="shared" si="0"/>
        <v>0</v>
      </c>
      <c r="Q25" s="521"/>
    </row>
    <row r="26" spans="1:17" s="118" customFormat="1" ht="14.1" customHeight="1" thickBot="1" x14ac:dyDescent="0.25">
      <c r="A26" s="115" t="s">
        <v>917</v>
      </c>
      <c r="B26" s="305" t="s">
        <v>891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7">
        <f t="shared" si="0"/>
        <v>0</v>
      </c>
      <c r="Q26" s="521"/>
    </row>
    <row r="27" spans="1:17" s="110" customFormat="1" ht="15.95" customHeight="1" thickBot="1" x14ac:dyDescent="0.25">
      <c r="A27" s="124" t="s">
        <v>918</v>
      </c>
      <c r="B27" s="42" t="s">
        <v>69</v>
      </c>
      <c r="C27" s="121">
        <f t="shared" ref="C27:N27" si="3">SUM(C16:C26)</f>
        <v>16741.97</v>
      </c>
      <c r="D27" s="121">
        <f t="shared" si="3"/>
        <v>19603.97</v>
      </c>
      <c r="E27" s="121">
        <f t="shared" si="3"/>
        <v>27565.68</v>
      </c>
      <c r="F27" s="121">
        <f t="shared" si="3"/>
        <v>28677.41</v>
      </c>
      <c r="G27" s="121">
        <f t="shared" si="3"/>
        <v>26057.41</v>
      </c>
      <c r="H27" s="121">
        <f t="shared" si="3"/>
        <v>25599.41</v>
      </c>
      <c r="I27" s="121">
        <f t="shared" si="3"/>
        <v>26514.41</v>
      </c>
      <c r="J27" s="121">
        <f t="shared" si="3"/>
        <v>21790.41</v>
      </c>
      <c r="K27" s="121">
        <f t="shared" si="3"/>
        <v>26327.41</v>
      </c>
      <c r="L27" s="121">
        <f t="shared" si="3"/>
        <v>26220.41</v>
      </c>
      <c r="M27" s="121">
        <f t="shared" si="3"/>
        <v>38935.410000000003</v>
      </c>
      <c r="N27" s="121">
        <f t="shared" si="3"/>
        <v>25775.41</v>
      </c>
      <c r="O27" s="122">
        <f t="shared" si="0"/>
        <v>309809.31</v>
      </c>
      <c r="P27" s="110">
        <f>SUM(P16:P26)</f>
        <v>301673</v>
      </c>
      <c r="Q27" s="520"/>
    </row>
    <row r="28" spans="1:17" ht="16.5" thickBot="1" x14ac:dyDescent="0.3">
      <c r="A28" s="124" t="s">
        <v>919</v>
      </c>
      <c r="B28" s="309" t="s">
        <v>70</v>
      </c>
      <c r="C28" s="125">
        <f t="shared" ref="C28:O28" si="4">C14-C27</f>
        <v>1368.0299999999988</v>
      </c>
      <c r="D28" s="125">
        <f t="shared" si="4"/>
        <v>1365.0299999999988</v>
      </c>
      <c r="E28" s="125">
        <f t="shared" si="4"/>
        <v>24593.32</v>
      </c>
      <c r="F28" s="125">
        <f t="shared" si="4"/>
        <v>-5388.41</v>
      </c>
      <c r="G28" s="125">
        <f t="shared" si="4"/>
        <v>-3753.41</v>
      </c>
      <c r="H28" s="125">
        <f t="shared" si="4"/>
        <v>-3901.41</v>
      </c>
      <c r="I28" s="125">
        <f t="shared" si="4"/>
        <v>-4943.41</v>
      </c>
      <c r="J28" s="125">
        <f t="shared" si="4"/>
        <v>-3814.41</v>
      </c>
      <c r="K28" s="125">
        <f t="shared" si="4"/>
        <v>19651.59</v>
      </c>
      <c r="L28" s="125">
        <f t="shared" si="4"/>
        <v>-3494.41</v>
      </c>
      <c r="M28" s="125">
        <f t="shared" si="4"/>
        <v>-15416.410000000003</v>
      </c>
      <c r="N28" s="125">
        <f t="shared" si="4"/>
        <v>-6266.41</v>
      </c>
      <c r="O28" s="126">
        <f t="shared" si="4"/>
        <v>-0.30999999999767169</v>
      </c>
    </row>
    <row r="29" spans="1:17" x14ac:dyDescent="0.25">
      <c r="A29" s="128"/>
    </row>
    <row r="30" spans="1:17" x14ac:dyDescent="0.25">
      <c r="O30" s="127"/>
    </row>
    <row r="31" spans="1:17" x14ac:dyDescent="0.25">
      <c r="O31" s="127"/>
    </row>
    <row r="32" spans="1:17" x14ac:dyDescent="0.25">
      <c r="O32" s="127"/>
    </row>
    <row r="33" spans="15:15" x14ac:dyDescent="0.25">
      <c r="O33" s="127"/>
    </row>
    <row r="34" spans="15:15" x14ac:dyDescent="0.25">
      <c r="O34" s="127"/>
    </row>
    <row r="35" spans="15:15" x14ac:dyDescent="0.25">
      <c r="O35" s="127"/>
    </row>
    <row r="36" spans="15:15" x14ac:dyDescent="0.25">
      <c r="O36" s="127"/>
    </row>
    <row r="37" spans="15:15" x14ac:dyDescent="0.25">
      <c r="O37" s="127"/>
    </row>
    <row r="38" spans="15:15" x14ac:dyDescent="0.25">
      <c r="O38" s="127"/>
    </row>
    <row r="39" spans="15:15" x14ac:dyDescent="0.25">
      <c r="O39" s="127"/>
    </row>
    <row r="40" spans="15:15" x14ac:dyDescent="0.25">
      <c r="O40" s="127"/>
    </row>
    <row r="41" spans="15:15" x14ac:dyDescent="0.25">
      <c r="O41" s="127"/>
    </row>
    <row r="42" spans="15:15" x14ac:dyDescent="0.25">
      <c r="O42" s="127"/>
    </row>
    <row r="43" spans="15:15" x14ac:dyDescent="0.25">
      <c r="O43" s="127"/>
    </row>
    <row r="44" spans="15:15" x14ac:dyDescent="0.25">
      <c r="O44" s="127"/>
    </row>
    <row r="45" spans="15:15" x14ac:dyDescent="0.25">
      <c r="O45" s="127"/>
    </row>
    <row r="46" spans="15:15" x14ac:dyDescent="0.25">
      <c r="O46" s="127"/>
    </row>
    <row r="47" spans="15:15" x14ac:dyDescent="0.25">
      <c r="O47" s="127"/>
    </row>
    <row r="48" spans="15:15" x14ac:dyDescent="0.25">
      <c r="O48" s="127"/>
    </row>
    <row r="49" spans="15:15" x14ac:dyDescent="0.25">
      <c r="O49" s="127"/>
    </row>
    <row r="50" spans="15:15" x14ac:dyDescent="0.25">
      <c r="O50" s="127"/>
    </row>
    <row r="51" spans="15:15" x14ac:dyDescent="0.25">
      <c r="O51" s="127"/>
    </row>
    <row r="52" spans="15:15" x14ac:dyDescent="0.25">
      <c r="O52" s="127"/>
    </row>
    <row r="53" spans="15:15" x14ac:dyDescent="0.25">
      <c r="O53" s="127"/>
    </row>
    <row r="54" spans="15:15" x14ac:dyDescent="0.25">
      <c r="O54" s="127"/>
    </row>
    <row r="55" spans="15:15" x14ac:dyDescent="0.25">
      <c r="O55" s="127"/>
    </row>
    <row r="56" spans="15:15" x14ac:dyDescent="0.25">
      <c r="O56" s="127"/>
    </row>
    <row r="57" spans="15:15" x14ac:dyDescent="0.25">
      <c r="O57" s="127"/>
    </row>
    <row r="58" spans="15:15" x14ac:dyDescent="0.25">
      <c r="O58" s="127"/>
    </row>
    <row r="59" spans="15:15" x14ac:dyDescent="0.25">
      <c r="O59" s="127"/>
    </row>
    <row r="60" spans="15:15" x14ac:dyDescent="0.25">
      <c r="O60" s="127"/>
    </row>
    <row r="61" spans="15:15" x14ac:dyDescent="0.25">
      <c r="O61" s="127"/>
    </row>
    <row r="62" spans="15:15" x14ac:dyDescent="0.25">
      <c r="O62" s="127"/>
    </row>
    <row r="63" spans="15:15" x14ac:dyDescent="0.25">
      <c r="O63" s="127"/>
    </row>
    <row r="64" spans="15:15" x14ac:dyDescent="0.25">
      <c r="O64" s="127"/>
    </row>
    <row r="65" spans="15:15" x14ac:dyDescent="0.25">
      <c r="O65" s="127"/>
    </row>
    <row r="66" spans="15:15" x14ac:dyDescent="0.25">
      <c r="O66" s="127"/>
    </row>
    <row r="67" spans="15:15" x14ac:dyDescent="0.25">
      <c r="O67" s="127"/>
    </row>
    <row r="68" spans="15:15" x14ac:dyDescent="0.25">
      <c r="O68" s="127"/>
    </row>
    <row r="69" spans="15:15" x14ac:dyDescent="0.25">
      <c r="O69" s="127"/>
    </row>
    <row r="70" spans="15:15" x14ac:dyDescent="0.25">
      <c r="O70" s="127"/>
    </row>
    <row r="71" spans="15:15" x14ac:dyDescent="0.25">
      <c r="O71" s="127"/>
    </row>
    <row r="72" spans="15:15" x14ac:dyDescent="0.25">
      <c r="O72" s="127"/>
    </row>
    <row r="73" spans="15:15" x14ac:dyDescent="0.25">
      <c r="O73" s="127"/>
    </row>
    <row r="74" spans="15:15" x14ac:dyDescent="0.25">
      <c r="O74" s="127"/>
    </row>
    <row r="75" spans="15:15" x14ac:dyDescent="0.25">
      <c r="O75" s="127"/>
    </row>
    <row r="76" spans="15:15" x14ac:dyDescent="0.25">
      <c r="O76" s="127"/>
    </row>
    <row r="77" spans="15:15" x14ac:dyDescent="0.25">
      <c r="O77" s="127"/>
    </row>
    <row r="78" spans="15:15" x14ac:dyDescent="0.25">
      <c r="O78" s="127"/>
    </row>
    <row r="79" spans="15:15" x14ac:dyDescent="0.25">
      <c r="O79" s="127"/>
    </row>
    <row r="80" spans="15:15" x14ac:dyDescent="0.25">
      <c r="O80" s="127"/>
    </row>
    <row r="81" spans="15:15" x14ac:dyDescent="0.25">
      <c r="O81" s="127"/>
    </row>
    <row r="82" spans="15:15" x14ac:dyDescent="0.25">
      <c r="O82" s="127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0"/>
  <sheetViews>
    <sheetView view="pageBreakPreview" topLeftCell="A4" zoomScaleSheetLayoutView="100" workbookViewId="0">
      <selection activeCell="B11" sqref="B11:C12"/>
    </sheetView>
  </sheetViews>
  <sheetFormatPr defaultColWidth="9.33203125" defaultRowHeight="12.75" x14ac:dyDescent="0.2"/>
  <cols>
    <col min="1" max="1" width="6.6640625" style="830" bestFit="1" customWidth="1"/>
    <col min="2" max="2" width="51.33203125" style="829" customWidth="1"/>
    <col min="3" max="3" width="43.6640625" style="829" customWidth="1"/>
    <col min="4" max="4" width="12.1640625" style="829" hidden="1" customWidth="1"/>
    <col min="5" max="5" width="13.6640625" style="829" bestFit="1" customWidth="1"/>
    <col min="6" max="6" width="41.1640625" style="849" bestFit="1" customWidth="1"/>
    <col min="7" max="7" width="36" style="829" customWidth="1"/>
    <col min="8" max="16384" width="9.33203125" style="829"/>
  </cols>
  <sheetData>
    <row r="1" spans="1:7" ht="13.5" x14ac:dyDescent="0.2">
      <c r="B1" s="1414" t="s">
        <v>686</v>
      </c>
      <c r="C1" s="1414"/>
      <c r="D1" s="1414"/>
      <c r="E1" s="1414"/>
      <c r="F1" s="1414"/>
    </row>
    <row r="2" spans="1:7" x14ac:dyDescent="0.2">
      <c r="B2" s="830"/>
      <c r="C2" s="831"/>
    </row>
    <row r="3" spans="1:7" x14ac:dyDescent="0.2">
      <c r="A3" s="1415" t="s">
        <v>1113</v>
      </c>
      <c r="B3" s="1415"/>
      <c r="C3" s="1415"/>
      <c r="D3" s="1415"/>
      <c r="E3" s="1415"/>
      <c r="F3" s="1415"/>
    </row>
    <row r="4" spans="1:7" ht="13.5" thickBot="1" x14ac:dyDescent="0.25">
      <c r="B4" s="830"/>
      <c r="C4" s="831"/>
    </row>
    <row r="5" spans="1:7" ht="26.25" thickBot="1" x14ac:dyDescent="0.25">
      <c r="A5" s="761" t="s">
        <v>1010</v>
      </c>
      <c r="B5" s="762" t="s">
        <v>966</v>
      </c>
      <c r="C5" s="762" t="s">
        <v>967</v>
      </c>
      <c r="D5" s="762" t="s">
        <v>1009</v>
      </c>
      <c r="E5" s="762" t="s">
        <v>973</v>
      </c>
      <c r="F5" s="822" t="s">
        <v>940</v>
      </c>
    </row>
    <row r="6" spans="1:7" x14ac:dyDescent="0.2">
      <c r="A6" s="846">
        <v>1</v>
      </c>
      <c r="B6" s="817" t="s">
        <v>1108</v>
      </c>
      <c r="C6" s="817" t="s">
        <v>1109</v>
      </c>
      <c r="D6" s="833"/>
      <c r="E6" s="824">
        <v>3000000</v>
      </c>
      <c r="F6" s="851"/>
    </row>
    <row r="7" spans="1:7" x14ac:dyDescent="0.2">
      <c r="A7" s="847">
        <v>2</v>
      </c>
      <c r="B7" s="819" t="s">
        <v>1007</v>
      </c>
      <c r="C7" s="819" t="s">
        <v>1008</v>
      </c>
      <c r="D7" s="833" t="s">
        <v>998</v>
      </c>
      <c r="E7" s="824">
        <v>3000000</v>
      </c>
      <c r="F7" s="851"/>
    </row>
    <row r="8" spans="1:7" x14ac:dyDescent="0.2">
      <c r="A8" s="929">
        <v>3</v>
      </c>
      <c r="B8" s="835" t="s">
        <v>1020</v>
      </c>
      <c r="C8" s="930" t="s">
        <v>1112</v>
      </c>
      <c r="D8" s="836"/>
      <c r="E8" s="837">
        <v>3000000</v>
      </c>
      <c r="F8" s="931"/>
    </row>
    <row r="9" spans="1:7" x14ac:dyDescent="0.2">
      <c r="A9" s="933">
        <v>4</v>
      </c>
      <c r="B9" s="835" t="s">
        <v>1107</v>
      </c>
      <c r="C9" s="930" t="s">
        <v>1106</v>
      </c>
      <c r="D9" s="836"/>
      <c r="E9" s="837">
        <v>3000000</v>
      </c>
      <c r="F9" s="934"/>
    </row>
    <row r="10" spans="1:7" x14ac:dyDescent="0.2">
      <c r="A10" s="942">
        <v>5</v>
      </c>
      <c r="B10" s="835" t="s">
        <v>1000</v>
      </c>
      <c r="C10" s="930" t="s">
        <v>1095</v>
      </c>
      <c r="D10" s="836"/>
      <c r="E10" s="837">
        <v>220000</v>
      </c>
      <c r="F10" s="943"/>
    </row>
    <row r="11" spans="1:7" x14ac:dyDescent="0.2">
      <c r="A11" s="942">
        <v>6</v>
      </c>
      <c r="B11" s="835" t="s">
        <v>1020</v>
      </c>
      <c r="C11" s="930" t="s">
        <v>1128</v>
      </c>
      <c r="D11" s="836"/>
      <c r="E11" s="837">
        <v>300000</v>
      </c>
      <c r="F11" s="945"/>
    </row>
    <row r="12" spans="1:7" ht="13.5" thickBot="1" x14ac:dyDescent="0.25">
      <c r="A12" s="932">
        <v>7</v>
      </c>
      <c r="B12" s="820" t="s">
        <v>1126</v>
      </c>
      <c r="C12" s="868" t="s">
        <v>1127</v>
      </c>
      <c r="D12" s="834"/>
      <c r="E12" s="828">
        <v>500000</v>
      </c>
      <c r="F12" s="944"/>
    </row>
    <row r="13" spans="1:7" ht="13.5" thickBot="1" x14ac:dyDescent="0.25">
      <c r="A13" s="848"/>
      <c r="B13" s="838" t="s">
        <v>1011</v>
      </c>
      <c r="C13" s="839"/>
      <c r="D13" s="840"/>
      <c r="E13" s="841">
        <f>SUM(E6:E12)</f>
        <v>13020000</v>
      </c>
      <c r="F13" s="853"/>
      <c r="G13" s="867"/>
    </row>
    <row r="14" spans="1:7" x14ac:dyDescent="0.2">
      <c r="A14" s="846">
        <v>1</v>
      </c>
      <c r="B14" s="827" t="s">
        <v>1003</v>
      </c>
      <c r="C14" s="827" t="s">
        <v>969</v>
      </c>
      <c r="D14" s="832" t="s">
        <v>968</v>
      </c>
      <c r="E14" s="823">
        <v>2000000</v>
      </c>
      <c r="F14" s="850"/>
    </row>
    <row r="15" spans="1:7" x14ac:dyDescent="0.2">
      <c r="A15" s="846">
        <v>2</v>
      </c>
      <c r="B15" s="819" t="s">
        <v>993</v>
      </c>
      <c r="C15" s="819" t="s">
        <v>997</v>
      </c>
      <c r="D15" s="833" t="s">
        <v>968</v>
      </c>
      <c r="E15" s="824">
        <v>250000</v>
      </c>
      <c r="F15" s="851"/>
    </row>
    <row r="16" spans="1:7" x14ac:dyDescent="0.2">
      <c r="A16" s="846">
        <v>3</v>
      </c>
      <c r="B16" s="819" t="s">
        <v>993</v>
      </c>
      <c r="C16" s="819" t="s">
        <v>994</v>
      </c>
      <c r="D16" s="833" t="s">
        <v>968</v>
      </c>
      <c r="E16" s="824">
        <v>75000</v>
      </c>
      <c r="F16" s="851" t="s">
        <v>1028</v>
      </c>
    </row>
    <row r="17" spans="1:7" x14ac:dyDescent="0.2">
      <c r="A17" s="846">
        <v>4</v>
      </c>
      <c r="B17" s="817" t="s">
        <v>993</v>
      </c>
      <c r="C17" s="817" t="s">
        <v>995</v>
      </c>
      <c r="D17" s="833" t="s">
        <v>968</v>
      </c>
      <c r="E17" s="824">
        <v>150000</v>
      </c>
      <c r="F17" s="851" t="s">
        <v>1028</v>
      </c>
    </row>
    <row r="18" spans="1:7" x14ac:dyDescent="0.2">
      <c r="A18" s="846">
        <v>5</v>
      </c>
      <c r="B18" s="819" t="s">
        <v>993</v>
      </c>
      <c r="C18" s="819" t="s">
        <v>996</v>
      </c>
      <c r="D18" s="833" t="s">
        <v>968</v>
      </c>
      <c r="E18" s="824">
        <v>200000</v>
      </c>
      <c r="F18" s="851"/>
    </row>
    <row r="19" spans="1:7" x14ac:dyDescent="0.2">
      <c r="A19" s="846">
        <v>6</v>
      </c>
      <c r="B19" s="819" t="s">
        <v>1001</v>
      </c>
      <c r="C19" s="819" t="s">
        <v>971</v>
      </c>
      <c r="D19" s="833" t="s">
        <v>968</v>
      </c>
      <c r="E19" s="824">
        <v>250000</v>
      </c>
      <c r="F19" s="851"/>
    </row>
    <row r="20" spans="1:7" x14ac:dyDescent="0.2">
      <c r="A20" s="846">
        <v>7</v>
      </c>
      <c r="B20" s="821" t="s">
        <v>1000</v>
      </c>
      <c r="C20" s="821" t="s">
        <v>1090</v>
      </c>
      <c r="D20" s="833" t="s">
        <v>968</v>
      </c>
      <c r="E20" s="824">
        <v>150000</v>
      </c>
      <c r="F20" s="851"/>
    </row>
    <row r="21" spans="1:7" x14ac:dyDescent="0.2">
      <c r="A21" s="846">
        <v>8</v>
      </c>
      <c r="B21" s="829" t="s">
        <v>1000</v>
      </c>
      <c r="C21" s="829" t="s">
        <v>1096</v>
      </c>
      <c r="D21" s="833" t="s">
        <v>968</v>
      </c>
      <c r="E21" s="824">
        <v>450000</v>
      </c>
      <c r="F21" s="851"/>
    </row>
    <row r="22" spans="1:7" x14ac:dyDescent="0.2">
      <c r="A22" s="846">
        <v>9</v>
      </c>
      <c r="B22" s="819" t="s">
        <v>1000</v>
      </c>
      <c r="C22" s="819" t="s">
        <v>1093</v>
      </c>
      <c r="D22" s="833" t="s">
        <v>968</v>
      </c>
      <c r="E22" s="824">
        <v>200000</v>
      </c>
      <c r="F22" s="851"/>
    </row>
    <row r="23" spans="1:7" x14ac:dyDescent="0.2">
      <c r="A23" s="846">
        <v>10</v>
      </c>
      <c r="B23" s="817" t="s">
        <v>1000</v>
      </c>
      <c r="C23" s="817" t="s">
        <v>1097</v>
      </c>
      <c r="D23" s="833" t="s">
        <v>968</v>
      </c>
      <c r="E23" s="824">
        <v>50000</v>
      </c>
      <c r="F23" s="851" t="s">
        <v>1028</v>
      </c>
    </row>
    <row r="24" spans="1:7" x14ac:dyDescent="0.2">
      <c r="A24" s="846">
        <v>11</v>
      </c>
      <c r="B24" s="819" t="s">
        <v>1000</v>
      </c>
      <c r="C24" s="829" t="s">
        <v>1098</v>
      </c>
      <c r="D24" s="833" t="s">
        <v>968</v>
      </c>
      <c r="E24" s="824">
        <v>250000</v>
      </c>
      <c r="F24" s="851"/>
    </row>
    <row r="25" spans="1:7" x14ac:dyDescent="0.2">
      <c r="A25" s="846">
        <v>12</v>
      </c>
      <c r="B25" s="819" t="s">
        <v>1000</v>
      </c>
      <c r="C25" s="829" t="s">
        <v>1099</v>
      </c>
      <c r="D25" s="833"/>
      <c r="E25" s="824">
        <v>100000</v>
      </c>
      <c r="F25" s="851"/>
    </row>
    <row r="26" spans="1:7" x14ac:dyDescent="0.2">
      <c r="A26" s="846">
        <v>13</v>
      </c>
      <c r="B26" s="819" t="s">
        <v>1000</v>
      </c>
      <c r="C26" s="829" t="s">
        <v>1100</v>
      </c>
      <c r="D26" s="833"/>
      <c r="E26" s="824">
        <v>100000</v>
      </c>
      <c r="F26" s="851"/>
    </row>
    <row r="27" spans="1:7" x14ac:dyDescent="0.2">
      <c r="A27" s="846">
        <v>14</v>
      </c>
      <c r="B27" s="819" t="s">
        <v>1007</v>
      </c>
      <c r="C27" s="819" t="s">
        <v>1103</v>
      </c>
      <c r="D27" s="833" t="s">
        <v>968</v>
      </c>
      <c r="E27" s="824">
        <v>100000</v>
      </c>
      <c r="F27" s="851"/>
    </row>
    <row r="28" spans="1:7" x14ac:dyDescent="0.2">
      <c r="A28" s="846">
        <v>15</v>
      </c>
      <c r="B28" s="819" t="s">
        <v>1007</v>
      </c>
      <c r="C28" s="819" t="s">
        <v>1104</v>
      </c>
      <c r="D28" s="833"/>
      <c r="E28" s="824">
        <v>150000</v>
      </c>
      <c r="F28" s="851"/>
    </row>
    <row r="29" spans="1:7" x14ac:dyDescent="0.2">
      <c r="A29" s="846">
        <v>16</v>
      </c>
      <c r="B29" s="819" t="s">
        <v>1007</v>
      </c>
      <c r="C29" s="819" t="s">
        <v>1105</v>
      </c>
      <c r="D29" s="833"/>
      <c r="E29" s="824">
        <v>500000</v>
      </c>
      <c r="F29" s="851"/>
    </row>
    <row r="30" spans="1:7" ht="13.5" thickBot="1" x14ac:dyDescent="0.25">
      <c r="A30" s="846">
        <v>17</v>
      </c>
      <c r="B30" s="817" t="s">
        <v>1002</v>
      </c>
      <c r="C30" s="817" t="s">
        <v>971</v>
      </c>
      <c r="D30" s="833" t="s">
        <v>968</v>
      </c>
      <c r="E30" s="824">
        <v>250000</v>
      </c>
      <c r="F30" s="851"/>
    </row>
    <row r="31" spans="1:7" ht="13.5" thickBot="1" x14ac:dyDescent="0.25">
      <c r="A31" s="848"/>
      <c r="B31" s="838" t="s">
        <v>1012</v>
      </c>
      <c r="C31" s="838"/>
      <c r="D31" s="840"/>
      <c r="E31" s="841">
        <f>SUM(E14:E30)</f>
        <v>5225000</v>
      </c>
      <c r="F31" s="853"/>
      <c r="G31" s="867"/>
    </row>
    <row r="32" spans="1:7" x14ac:dyDescent="0.2">
      <c r="A32" s="846">
        <v>1</v>
      </c>
      <c r="B32" s="821" t="s">
        <v>999</v>
      </c>
      <c r="C32" s="821" t="s">
        <v>1088</v>
      </c>
      <c r="D32" s="832" t="s">
        <v>1005</v>
      </c>
      <c r="E32" s="823">
        <v>150000</v>
      </c>
      <c r="F32" s="850"/>
    </row>
    <row r="33" spans="1:10" x14ac:dyDescent="0.2">
      <c r="A33" s="846">
        <v>2</v>
      </c>
      <c r="B33" s="821" t="s">
        <v>999</v>
      </c>
      <c r="C33" s="821" t="s">
        <v>1089</v>
      </c>
      <c r="D33" s="832"/>
      <c r="E33" s="823">
        <v>150000</v>
      </c>
      <c r="F33" s="850"/>
    </row>
    <row r="34" spans="1:10" x14ac:dyDescent="0.2">
      <c r="A34" s="847">
        <v>3</v>
      </c>
      <c r="B34" s="819" t="s">
        <v>1003</v>
      </c>
      <c r="C34" s="819" t="s">
        <v>1101</v>
      </c>
      <c r="D34" s="833" t="s">
        <v>1005</v>
      </c>
      <c r="E34" s="824">
        <v>60000</v>
      </c>
      <c r="F34" s="851"/>
    </row>
    <row r="35" spans="1:10" x14ac:dyDescent="0.2">
      <c r="A35" s="846">
        <v>4</v>
      </c>
      <c r="B35" s="819" t="s">
        <v>1003</v>
      </c>
      <c r="C35" s="819" t="s">
        <v>1102</v>
      </c>
      <c r="D35" s="833" t="s">
        <v>1005</v>
      </c>
      <c r="E35" s="824">
        <v>200000</v>
      </c>
      <c r="F35" s="851"/>
    </row>
    <row r="36" spans="1:10" s="845" customFormat="1" x14ac:dyDescent="0.2">
      <c r="A36" s="846">
        <v>5</v>
      </c>
      <c r="B36" s="821" t="s">
        <v>1000</v>
      </c>
      <c r="C36" s="821" t="s">
        <v>1091</v>
      </c>
      <c r="D36" s="832"/>
      <c r="E36" s="823">
        <v>200000</v>
      </c>
      <c r="F36" s="852"/>
    </row>
    <row r="37" spans="1:10" s="845" customFormat="1" x14ac:dyDescent="0.2">
      <c r="A37" s="847">
        <v>6</v>
      </c>
      <c r="B37" s="821" t="s">
        <v>1000</v>
      </c>
      <c r="C37" s="821" t="s">
        <v>1092</v>
      </c>
      <c r="D37" s="832"/>
      <c r="E37" s="823">
        <v>100000</v>
      </c>
      <c r="F37" s="852"/>
    </row>
    <row r="38" spans="1:10" s="845" customFormat="1" x14ac:dyDescent="0.2">
      <c r="A38" s="846">
        <v>7</v>
      </c>
      <c r="B38" s="821" t="s">
        <v>1000</v>
      </c>
      <c r="C38" s="821" t="s">
        <v>1094</v>
      </c>
      <c r="D38" s="832"/>
      <c r="E38" s="823">
        <v>50000</v>
      </c>
      <c r="F38" s="852"/>
    </row>
    <row r="39" spans="1:10" x14ac:dyDescent="0.2">
      <c r="A39" s="846">
        <v>8</v>
      </c>
      <c r="B39" s="817" t="s">
        <v>990</v>
      </c>
      <c r="C39" s="817" t="s">
        <v>970</v>
      </c>
      <c r="D39" s="833" t="s">
        <v>1005</v>
      </c>
      <c r="E39" s="824">
        <v>45000</v>
      </c>
      <c r="F39" s="851"/>
    </row>
    <row r="40" spans="1:10" x14ac:dyDescent="0.2">
      <c r="A40" s="847">
        <v>9</v>
      </c>
      <c r="B40" s="817" t="s">
        <v>990</v>
      </c>
      <c r="C40" s="817" t="s">
        <v>991</v>
      </c>
      <c r="D40" s="833" t="s">
        <v>1005</v>
      </c>
      <c r="E40" s="824">
        <v>20000</v>
      </c>
      <c r="F40" s="851"/>
    </row>
    <row r="41" spans="1:10" x14ac:dyDescent="0.2">
      <c r="A41" s="846">
        <v>10</v>
      </c>
      <c r="B41" s="818" t="s">
        <v>990</v>
      </c>
      <c r="C41" s="818" t="s">
        <v>992</v>
      </c>
      <c r="D41" s="833" t="s">
        <v>1005</v>
      </c>
      <c r="E41" s="824">
        <v>30000</v>
      </c>
      <c r="F41" s="851"/>
    </row>
    <row r="42" spans="1:10" x14ac:dyDescent="0.2">
      <c r="A42" s="846">
        <v>11</v>
      </c>
      <c r="B42" s="819" t="s">
        <v>1014</v>
      </c>
      <c r="C42" s="819" t="s">
        <v>1005</v>
      </c>
      <c r="D42" s="833" t="s">
        <v>1005</v>
      </c>
      <c r="E42" s="824">
        <v>60000</v>
      </c>
      <c r="F42" s="851"/>
    </row>
    <row r="43" spans="1:10" x14ac:dyDescent="0.2">
      <c r="A43" s="847">
        <v>12</v>
      </c>
      <c r="B43" s="817" t="s">
        <v>1004</v>
      </c>
      <c r="C43" s="817" t="s">
        <v>1006</v>
      </c>
      <c r="D43" s="833" t="s">
        <v>1005</v>
      </c>
      <c r="E43" s="824">
        <v>40000</v>
      </c>
      <c r="F43" s="851"/>
    </row>
    <row r="44" spans="1:10" ht="13.5" thickBot="1" x14ac:dyDescent="0.25">
      <c r="A44" s="846">
        <v>13</v>
      </c>
      <c r="B44" s="835" t="s">
        <v>1110</v>
      </c>
      <c r="C44" s="835" t="s">
        <v>1111</v>
      </c>
      <c r="D44" s="836" t="s">
        <v>1005</v>
      </c>
      <c r="E44" s="837">
        <v>1000000</v>
      </c>
      <c r="F44" s="854" t="s">
        <v>1028</v>
      </c>
    </row>
    <row r="45" spans="1:10" s="843" customFormat="1" ht="13.5" thickBot="1" x14ac:dyDescent="0.25">
      <c r="A45" s="848"/>
      <c r="B45" s="840" t="s">
        <v>1013</v>
      </c>
      <c r="C45" s="840"/>
      <c r="D45" s="840"/>
      <c r="E45" s="842">
        <f>SUM(E32:E44)</f>
        <v>2105000</v>
      </c>
      <c r="F45" s="855"/>
      <c r="J45" s="844"/>
    </row>
    <row r="50" spans="5:5" x14ac:dyDescent="0.2">
      <c r="E50" s="867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8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417" t="s">
        <v>881</v>
      </c>
      <c r="C1" s="1417"/>
      <c r="D1" s="1417"/>
    </row>
    <row r="2" spans="1:4" s="86" customFormat="1" ht="16.5" thickBot="1" x14ac:dyDescent="0.3">
      <c r="A2" s="85"/>
      <c r="B2" s="402"/>
      <c r="D2" s="47" t="s">
        <v>11</v>
      </c>
    </row>
    <row r="3" spans="1:4" s="88" customFormat="1" ht="48" customHeight="1" thickBot="1" x14ac:dyDescent="0.25">
      <c r="A3" s="87" t="s">
        <v>893</v>
      </c>
      <c r="B3" s="204" t="s">
        <v>894</v>
      </c>
      <c r="C3" s="204" t="s">
        <v>19</v>
      </c>
      <c r="D3" s="205" t="s">
        <v>20</v>
      </c>
    </row>
    <row r="4" spans="1:4" s="88" customFormat="1" ht="14.1" customHeight="1" thickBot="1" x14ac:dyDescent="0.25">
      <c r="A4" s="40">
        <v>1</v>
      </c>
      <c r="B4" s="207">
        <v>2</v>
      </c>
      <c r="C4" s="207">
        <v>3</v>
      </c>
      <c r="D4" s="208">
        <v>4</v>
      </c>
    </row>
    <row r="5" spans="1:4" ht="18" customHeight="1" x14ac:dyDescent="0.2">
      <c r="A5" s="140" t="s">
        <v>895</v>
      </c>
      <c r="B5" s="209" t="s">
        <v>119</v>
      </c>
      <c r="C5" s="138">
        <v>0</v>
      </c>
      <c r="D5" s="89"/>
    </row>
    <row r="6" spans="1:4" ht="18" customHeight="1" x14ac:dyDescent="0.2">
      <c r="A6" s="90" t="s">
        <v>896</v>
      </c>
      <c r="B6" s="210" t="s">
        <v>120</v>
      </c>
      <c r="C6" s="139">
        <v>0</v>
      </c>
      <c r="D6" s="92"/>
    </row>
    <row r="7" spans="1:4" ht="18" customHeight="1" x14ac:dyDescent="0.2">
      <c r="A7" s="90" t="s">
        <v>897</v>
      </c>
      <c r="B7" s="210" t="s">
        <v>79</v>
      </c>
      <c r="C7" s="139">
        <v>0</v>
      </c>
      <c r="D7" s="92"/>
    </row>
    <row r="8" spans="1:4" ht="18" customHeight="1" x14ac:dyDescent="0.2">
      <c r="A8" s="90" t="s">
        <v>898</v>
      </c>
      <c r="B8" s="210" t="s">
        <v>80</v>
      </c>
      <c r="C8" s="139">
        <v>0</v>
      </c>
      <c r="D8" s="92"/>
    </row>
    <row r="9" spans="1:4" ht="18" customHeight="1" x14ac:dyDescent="0.2">
      <c r="A9" s="90" t="s">
        <v>899</v>
      </c>
      <c r="B9" s="210" t="s">
        <v>111</v>
      </c>
      <c r="C9" s="139"/>
      <c r="D9" s="92"/>
    </row>
    <row r="10" spans="1:4" ht="18" customHeight="1" x14ac:dyDescent="0.2">
      <c r="A10" s="90" t="s">
        <v>900</v>
      </c>
      <c r="B10" s="210" t="s">
        <v>112</v>
      </c>
      <c r="C10" s="139">
        <f>3310+16057+292+154+109</f>
        <v>19922</v>
      </c>
      <c r="D10" s="92">
        <v>19922</v>
      </c>
    </row>
    <row r="11" spans="1:4" ht="18" customHeight="1" x14ac:dyDescent="0.2">
      <c r="A11" s="90" t="s">
        <v>901</v>
      </c>
      <c r="B11" s="211" t="s">
        <v>113</v>
      </c>
      <c r="C11" s="139"/>
      <c r="D11" s="92"/>
    </row>
    <row r="12" spans="1:4" ht="18" customHeight="1" x14ac:dyDescent="0.2">
      <c r="A12" s="90" t="s">
        <v>902</v>
      </c>
      <c r="B12" s="211" t="s">
        <v>114</v>
      </c>
      <c r="C12" s="139"/>
      <c r="D12" s="92"/>
    </row>
    <row r="13" spans="1:4" ht="18" customHeight="1" x14ac:dyDescent="0.2">
      <c r="A13" s="90" t="s">
        <v>903</v>
      </c>
      <c r="B13" s="211" t="s">
        <v>115</v>
      </c>
      <c r="C13" s="139"/>
      <c r="D13" s="92"/>
    </row>
    <row r="14" spans="1:4" ht="18" customHeight="1" x14ac:dyDescent="0.2">
      <c r="A14" s="90" t="s">
        <v>904</v>
      </c>
      <c r="B14" s="211" t="s">
        <v>116</v>
      </c>
      <c r="C14" s="139"/>
      <c r="D14" s="92"/>
    </row>
    <row r="15" spans="1:4" ht="18" customHeight="1" x14ac:dyDescent="0.2">
      <c r="A15" s="90" t="s">
        <v>905</v>
      </c>
      <c r="B15" s="211" t="s">
        <v>117</v>
      </c>
      <c r="C15" s="139"/>
      <c r="D15" s="92"/>
    </row>
    <row r="16" spans="1:4" ht="22.5" customHeight="1" x14ac:dyDescent="0.2">
      <c r="A16" s="90" t="s">
        <v>906</v>
      </c>
      <c r="B16" s="211" t="s">
        <v>118</v>
      </c>
      <c r="C16" s="139"/>
      <c r="D16" s="92"/>
    </row>
    <row r="17" spans="1:8" ht="18" customHeight="1" x14ac:dyDescent="0.2">
      <c r="A17" s="90" t="s">
        <v>907</v>
      </c>
      <c r="B17" s="210" t="s">
        <v>81</v>
      </c>
      <c r="C17" s="139"/>
      <c r="D17" s="92"/>
    </row>
    <row r="18" spans="1:8" ht="22.5" x14ac:dyDescent="0.2">
      <c r="A18" s="90" t="s">
        <v>908</v>
      </c>
      <c r="B18" s="210" t="s">
        <v>676</v>
      </c>
      <c r="C18" s="139">
        <f>SUM(C19:C29)</f>
        <v>1665.3000000000002</v>
      </c>
      <c r="D18" s="92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0"/>
      <c r="B19" s="211" t="s">
        <v>665</v>
      </c>
      <c r="C19" s="139">
        <f>H19</f>
        <v>660.66</v>
      </c>
      <c r="D19" s="92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0"/>
      <c r="B20" s="211" t="s">
        <v>666</v>
      </c>
      <c r="C20" s="139">
        <f t="shared" ref="C20:C29" si="0">H20</f>
        <v>305.76</v>
      </c>
      <c r="D20" s="92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0"/>
      <c r="B21" s="211" t="s">
        <v>667</v>
      </c>
      <c r="C21" s="139">
        <f t="shared" si="0"/>
        <v>145.6</v>
      </c>
      <c r="D21" s="92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0"/>
      <c r="B22" s="211" t="s">
        <v>668</v>
      </c>
      <c r="C22" s="139">
        <f t="shared" si="0"/>
        <v>72.8</v>
      </c>
      <c r="D22" s="92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0"/>
      <c r="B23" s="211" t="s">
        <v>669</v>
      </c>
      <c r="C23" s="139">
        <f t="shared" si="0"/>
        <v>182</v>
      </c>
      <c r="D23" s="92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0"/>
      <c r="B24" s="211" t="s">
        <v>670</v>
      </c>
      <c r="C24" s="139">
        <f t="shared" si="0"/>
        <v>141.96</v>
      </c>
      <c r="D24" s="92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0"/>
      <c r="B25" s="211" t="s">
        <v>671</v>
      </c>
      <c r="C25" s="139">
        <f t="shared" si="0"/>
        <v>61.88</v>
      </c>
      <c r="D25" s="92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0"/>
      <c r="B26" s="211" t="s">
        <v>672</v>
      </c>
      <c r="C26" s="139">
        <f t="shared" si="0"/>
        <v>36.4</v>
      </c>
      <c r="D26" s="92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0"/>
      <c r="B27" s="211" t="s">
        <v>673</v>
      </c>
      <c r="C27" s="139">
        <f t="shared" si="0"/>
        <v>36.4</v>
      </c>
      <c r="D27" s="92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0"/>
      <c r="B28" s="211" t="s">
        <v>674</v>
      </c>
      <c r="C28" s="139">
        <f t="shared" si="0"/>
        <v>7.28</v>
      </c>
      <c r="D28" s="92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0"/>
      <c r="B29" s="211" t="s">
        <v>675</v>
      </c>
      <c r="C29" s="139">
        <f t="shared" si="0"/>
        <v>14.56</v>
      </c>
      <c r="D29" s="92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0"/>
      <c r="B30" s="210"/>
      <c r="C30" s="139"/>
      <c r="D30" s="92"/>
    </row>
    <row r="31" spans="1:8" ht="18" customHeight="1" x14ac:dyDescent="0.2">
      <c r="A31" s="90" t="s">
        <v>909</v>
      </c>
      <c r="B31" s="210" t="s">
        <v>882</v>
      </c>
      <c r="C31" s="139"/>
      <c r="D31" s="92"/>
    </row>
    <row r="32" spans="1:8" ht="18" customHeight="1" x14ac:dyDescent="0.2">
      <c r="A32" s="90" t="s">
        <v>910</v>
      </c>
      <c r="B32" s="210" t="s">
        <v>82</v>
      </c>
      <c r="C32" s="139"/>
      <c r="D32" s="92"/>
    </row>
    <row r="33" spans="1:4" ht="18" customHeight="1" x14ac:dyDescent="0.2">
      <c r="A33" s="90" t="s">
        <v>911</v>
      </c>
      <c r="B33" s="210" t="s">
        <v>83</v>
      </c>
      <c r="C33" s="139"/>
      <c r="D33" s="92"/>
    </row>
    <row r="34" spans="1:4" ht="18" customHeight="1" x14ac:dyDescent="0.2">
      <c r="A34" s="90" t="s">
        <v>919</v>
      </c>
      <c r="B34" s="93"/>
      <c r="C34" s="91"/>
      <c r="D34" s="92"/>
    </row>
    <row r="35" spans="1:4" ht="18" customHeight="1" thickBot="1" x14ac:dyDescent="0.25">
      <c r="A35" s="141" t="s">
        <v>920</v>
      </c>
      <c r="B35" s="94"/>
      <c r="C35" s="95"/>
      <c r="D35" s="96"/>
    </row>
    <row r="36" spans="1:4" ht="18" customHeight="1" thickBot="1" x14ac:dyDescent="0.25">
      <c r="A36" s="41" t="s">
        <v>921</v>
      </c>
      <c r="B36" s="215" t="s">
        <v>930</v>
      </c>
      <c r="C36" s="216">
        <f>SUM(C5:C35)-C18</f>
        <v>21587.3</v>
      </c>
      <c r="D36" s="216">
        <f>SUM(D5:D35)-D18</f>
        <v>21587.3</v>
      </c>
    </row>
    <row r="37" spans="1:4" ht="8.25" customHeight="1" x14ac:dyDescent="0.2">
      <c r="A37" s="97"/>
      <c r="B37" s="1416"/>
      <c r="C37" s="1416"/>
      <c r="D37" s="1416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8"/>
  <sheetViews>
    <sheetView zoomScaleNormal="100" workbookViewId="0">
      <selection activeCell="D15" sqref="D15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6" customWidth="1"/>
    <col min="5" max="5" width="14.33203125" bestFit="1" customWidth="1"/>
  </cols>
  <sheetData>
    <row r="1" spans="1:7" ht="13.5" x14ac:dyDescent="0.25">
      <c r="A1" s="1419" t="s">
        <v>975</v>
      </c>
      <c r="B1" s="1419"/>
      <c r="C1" s="1419"/>
      <c r="D1" s="1419"/>
      <c r="E1" s="1419"/>
    </row>
    <row r="2" spans="1:7" ht="35.25" customHeight="1" x14ac:dyDescent="0.25">
      <c r="A2" s="1418" t="s">
        <v>1147</v>
      </c>
      <c r="B2" s="1418"/>
      <c r="C2" s="1418"/>
      <c r="D2" s="1418"/>
      <c r="E2" s="1418"/>
    </row>
    <row r="3" spans="1:7" ht="17.25" customHeight="1" x14ac:dyDescent="0.25">
      <c r="A3" s="403"/>
      <c r="B3" s="403"/>
      <c r="C3" s="403"/>
    </row>
    <row r="4" spans="1:7" ht="13.5" thickBot="1" x14ac:dyDescent="0.25">
      <c r="A4" s="217"/>
      <c r="B4" s="217"/>
      <c r="C4" s="730"/>
      <c r="D4" s="1420" t="s">
        <v>934</v>
      </c>
      <c r="E4" s="1420"/>
    </row>
    <row r="5" spans="1:7" ht="42.75" customHeight="1" thickBot="1" x14ac:dyDescent="0.25">
      <c r="A5" s="404" t="s">
        <v>17</v>
      </c>
      <c r="B5" s="405" t="s">
        <v>84</v>
      </c>
      <c r="C5" s="405" t="s">
        <v>85</v>
      </c>
      <c r="D5" s="671" t="s">
        <v>1130</v>
      </c>
      <c r="E5" s="599" t="s">
        <v>1083</v>
      </c>
    </row>
    <row r="6" spans="1:7" ht="15.95" customHeight="1" thickBot="1" x14ac:dyDescent="0.25">
      <c r="A6" s="859" t="s">
        <v>895</v>
      </c>
      <c r="B6" s="860" t="s">
        <v>576</v>
      </c>
      <c r="C6" s="860" t="s">
        <v>577</v>
      </c>
      <c r="D6" s="861">
        <v>268</v>
      </c>
      <c r="E6" s="862">
        <v>500</v>
      </c>
    </row>
    <row r="7" spans="1:7" ht="15.95" customHeight="1" thickBot="1" x14ac:dyDescent="0.25">
      <c r="A7" s="1424" t="s">
        <v>1016</v>
      </c>
      <c r="B7" s="1425"/>
      <c r="C7" s="1426"/>
      <c r="D7" s="864">
        <f>SUM(D6)</f>
        <v>268</v>
      </c>
      <c r="E7" s="864">
        <f>SUM(E6)</f>
        <v>500</v>
      </c>
    </row>
    <row r="8" spans="1:7" ht="15.95" customHeight="1" x14ac:dyDescent="0.2">
      <c r="A8" s="856" t="s">
        <v>896</v>
      </c>
      <c r="B8" s="857" t="s">
        <v>585</v>
      </c>
      <c r="C8" s="857" t="s">
        <v>578</v>
      </c>
      <c r="D8" s="863">
        <v>723</v>
      </c>
      <c r="E8" s="858">
        <v>800</v>
      </c>
      <c r="G8" s="486"/>
    </row>
    <row r="9" spans="1:7" ht="15.95" customHeight="1" x14ac:dyDescent="0.2">
      <c r="A9" s="218" t="s">
        <v>897</v>
      </c>
      <c r="B9" s="37" t="s">
        <v>579</v>
      </c>
      <c r="C9" s="37" t="s">
        <v>580</v>
      </c>
      <c r="D9" s="717"/>
      <c r="E9" s="600"/>
    </row>
    <row r="10" spans="1:7" ht="15.95" customHeight="1" x14ac:dyDescent="0.2">
      <c r="A10" s="218" t="s">
        <v>898</v>
      </c>
      <c r="B10" s="37" t="s">
        <v>579</v>
      </c>
      <c r="C10" s="37" t="s">
        <v>581</v>
      </c>
      <c r="D10" s="717">
        <v>480</v>
      </c>
      <c r="E10" s="600">
        <v>480</v>
      </c>
    </row>
    <row r="11" spans="1:7" ht="15.95" customHeight="1" x14ac:dyDescent="0.2">
      <c r="A11" s="218" t="s">
        <v>899</v>
      </c>
      <c r="B11" s="37" t="s">
        <v>582</v>
      </c>
      <c r="C11" s="37" t="s">
        <v>583</v>
      </c>
      <c r="D11" s="717">
        <v>234</v>
      </c>
      <c r="E11" s="600"/>
    </row>
    <row r="12" spans="1:7" ht="15.95" customHeight="1" x14ac:dyDescent="0.2">
      <c r="A12" s="218" t="s">
        <v>900</v>
      </c>
      <c r="B12" s="37" t="s">
        <v>584</v>
      </c>
      <c r="C12" s="37" t="s">
        <v>988</v>
      </c>
      <c r="D12" s="717">
        <v>1287</v>
      </c>
      <c r="E12" s="600"/>
    </row>
    <row r="13" spans="1:7" ht="15.95" customHeight="1" x14ac:dyDescent="0.2">
      <c r="A13" s="218" t="s">
        <v>901</v>
      </c>
      <c r="B13" s="37" t="s">
        <v>584</v>
      </c>
      <c r="C13" s="37" t="s">
        <v>989</v>
      </c>
      <c r="D13" s="717">
        <v>1500</v>
      </c>
      <c r="E13" s="600"/>
    </row>
    <row r="14" spans="1:7" s="718" customFormat="1" ht="15.95" customHeight="1" x14ac:dyDescent="0.2">
      <c r="A14" s="918" t="s">
        <v>902</v>
      </c>
      <c r="B14" s="919" t="s">
        <v>965</v>
      </c>
      <c r="C14" s="919"/>
      <c r="D14" s="920">
        <v>1000</v>
      </c>
      <c r="E14" s="921">
        <v>1500</v>
      </c>
    </row>
    <row r="15" spans="1:7" s="718" customFormat="1" ht="15.95" customHeight="1" x14ac:dyDescent="0.2">
      <c r="A15" s="955" t="s">
        <v>903</v>
      </c>
      <c r="B15" s="956" t="s">
        <v>1080</v>
      </c>
      <c r="C15" s="956"/>
      <c r="D15" s="957">
        <v>387</v>
      </c>
      <c r="E15" s="958">
        <v>386</v>
      </c>
    </row>
    <row r="16" spans="1:7" s="718" customFormat="1" ht="15.95" customHeight="1" thickBot="1" x14ac:dyDescent="0.25">
      <c r="A16" s="923" t="s">
        <v>904</v>
      </c>
      <c r="B16" s="924" t="s">
        <v>1145</v>
      </c>
      <c r="C16" s="924" t="s">
        <v>1146</v>
      </c>
      <c r="D16" s="922"/>
      <c r="E16" s="959">
        <v>480</v>
      </c>
    </row>
    <row r="17" spans="1:6" s="866" customFormat="1" ht="15.95" customHeight="1" thickBot="1" x14ac:dyDescent="0.25">
      <c r="A17" s="1424" t="s">
        <v>1017</v>
      </c>
      <c r="B17" s="1425"/>
      <c r="C17" s="1426"/>
      <c r="D17" s="864">
        <f>SUM(D8:D15)</f>
        <v>5611</v>
      </c>
      <c r="E17" s="865">
        <f>SUM(E8:E16)</f>
        <v>3646</v>
      </c>
    </row>
    <row r="18" spans="1:6" ht="15.95" customHeight="1" thickBot="1" x14ac:dyDescent="0.25">
      <c r="A18" s="1421" t="s">
        <v>930</v>
      </c>
      <c r="B18" s="1422"/>
      <c r="C18" s="1423"/>
      <c r="D18" s="672">
        <f>D7+D17</f>
        <v>5879</v>
      </c>
      <c r="E18" s="601">
        <f>E7+E17</f>
        <v>4146</v>
      </c>
      <c r="F18" s="486"/>
    </row>
  </sheetData>
  <mergeCells count="6">
    <mergeCell ref="A2:E2"/>
    <mergeCell ref="A1:E1"/>
    <mergeCell ref="D4:E4"/>
    <mergeCell ref="A18:C18"/>
    <mergeCell ref="A7:C7"/>
    <mergeCell ref="A17:C17"/>
  </mergeCells>
  <phoneticPr fontId="30" type="noConversion"/>
  <conditionalFormatting sqref="D18">
    <cfRule type="cellIs" dxfId="1" priority="2" stopIfTrue="1" operator="equal">
      <formula>0</formula>
    </cfRule>
  </conditionalFormatting>
  <conditionalFormatting sqref="E1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E23" sqref="E23"/>
    </sheetView>
  </sheetViews>
  <sheetFormatPr defaultColWidth="9.33203125" defaultRowHeight="15.75" x14ac:dyDescent="0.25"/>
  <cols>
    <col min="1" max="1" width="4.83203125" style="108" customWidth="1"/>
    <col min="2" max="2" width="30.33203125" style="127" bestFit="1" customWidth="1"/>
    <col min="3" max="5" width="12" style="127" bestFit="1" customWidth="1"/>
    <col min="6" max="16384" width="9.33203125" style="127"/>
  </cols>
  <sheetData>
    <row r="1" spans="1:5" x14ac:dyDescent="0.25">
      <c r="A1" s="1427" t="s">
        <v>974</v>
      </c>
      <c r="B1" s="1427"/>
      <c r="C1" s="1427"/>
      <c r="D1" s="1427"/>
      <c r="E1" s="1427"/>
    </row>
    <row r="2" spans="1:5" ht="27.75" customHeight="1" x14ac:dyDescent="0.25">
      <c r="A2" s="1412" t="s">
        <v>1131</v>
      </c>
      <c r="B2" s="1412"/>
      <c r="C2" s="1412"/>
      <c r="D2" s="1412"/>
      <c r="E2" s="1412"/>
    </row>
    <row r="3" spans="1:5" ht="16.5" thickBot="1" x14ac:dyDescent="0.3">
      <c r="D3" s="5"/>
      <c r="E3" s="5" t="s">
        <v>934</v>
      </c>
    </row>
    <row r="4" spans="1:5" s="108" customFormat="1" ht="26.1" customHeight="1" thickBot="1" x14ac:dyDescent="0.3">
      <c r="A4" s="105" t="s">
        <v>893</v>
      </c>
      <c r="B4" s="106" t="s">
        <v>12</v>
      </c>
      <c r="C4" s="106" t="s">
        <v>1083</v>
      </c>
      <c r="D4" s="106" t="s">
        <v>1133</v>
      </c>
      <c r="E4" s="107" t="s">
        <v>1132</v>
      </c>
    </row>
    <row r="5" spans="1:5" s="110" customFormat="1" ht="15" customHeight="1" thickBot="1" x14ac:dyDescent="0.25">
      <c r="A5" s="109" t="s">
        <v>895</v>
      </c>
      <c r="B5" s="1409" t="s">
        <v>937</v>
      </c>
      <c r="C5" s="1410"/>
      <c r="D5" s="1410"/>
      <c r="E5" s="1411"/>
    </row>
    <row r="6" spans="1:5" s="110" customFormat="1" ht="15" customHeight="1" x14ac:dyDescent="0.2">
      <c r="A6" s="111" t="s">
        <v>896</v>
      </c>
      <c r="B6" s="112" t="s">
        <v>142</v>
      </c>
      <c r="C6" s="113">
        <f>'1.1.sz.mell.'!C6</f>
        <v>97000</v>
      </c>
      <c r="D6" s="113">
        <v>90000</v>
      </c>
      <c r="E6" s="915">
        <v>90000</v>
      </c>
    </row>
    <row r="7" spans="1:5" s="118" customFormat="1" ht="14.1" customHeight="1" x14ac:dyDescent="0.2">
      <c r="A7" s="115" t="s">
        <v>897</v>
      </c>
      <c r="B7" s="305" t="s">
        <v>938</v>
      </c>
      <c r="C7" s="116">
        <f>'1.1.sz.mell.'!C11</f>
        <v>19837</v>
      </c>
      <c r="D7" s="116">
        <v>22000</v>
      </c>
      <c r="E7" s="916">
        <v>22000</v>
      </c>
    </row>
    <row r="8" spans="1:5" s="118" customFormat="1" x14ac:dyDescent="0.2">
      <c r="A8" s="115" t="s">
        <v>898</v>
      </c>
      <c r="B8" s="306" t="s">
        <v>0</v>
      </c>
      <c r="C8" s="119">
        <f>'1.1.sz.mell.'!C20</f>
        <v>8200</v>
      </c>
      <c r="D8" s="119">
        <v>8000</v>
      </c>
      <c r="E8" s="917">
        <v>8000</v>
      </c>
    </row>
    <row r="9" spans="1:5" s="118" customFormat="1" ht="14.1" customHeight="1" x14ac:dyDescent="0.2">
      <c r="A9" s="115" t="s">
        <v>899</v>
      </c>
      <c r="B9" s="305" t="s">
        <v>883</v>
      </c>
      <c r="C9" s="116">
        <f>'1.1.sz.mell.'!C21</f>
        <v>178770</v>
      </c>
      <c r="D9" s="116">
        <v>170000</v>
      </c>
      <c r="E9" s="916">
        <v>170000</v>
      </c>
    </row>
    <row r="10" spans="1:5" s="118" customFormat="1" ht="14.1" customHeight="1" x14ac:dyDescent="0.2">
      <c r="A10" s="115" t="s">
        <v>900</v>
      </c>
      <c r="B10" s="305" t="s">
        <v>884</v>
      </c>
      <c r="C10" s="116">
        <f>'1.1.sz.mell.'!C30</f>
        <v>5588.4</v>
      </c>
      <c r="D10" s="116"/>
      <c r="E10" s="916"/>
    </row>
    <row r="11" spans="1:5" s="118" customFormat="1" ht="14.1" customHeight="1" x14ac:dyDescent="0.2">
      <c r="A11" s="115" t="s">
        <v>901</v>
      </c>
      <c r="B11" s="305" t="s">
        <v>885</v>
      </c>
      <c r="C11" s="116">
        <f>'1.1.sz.mell.'!C43</f>
        <v>0</v>
      </c>
      <c r="D11" s="116"/>
      <c r="E11" s="916"/>
    </row>
    <row r="12" spans="1:5" s="118" customFormat="1" ht="14.1" customHeight="1" x14ac:dyDescent="0.2">
      <c r="A12" s="115" t="s">
        <v>902</v>
      </c>
      <c r="B12" s="305" t="s">
        <v>886</v>
      </c>
      <c r="C12" s="116">
        <f>'1.1.sz.mell.'!C46</f>
        <v>414</v>
      </c>
      <c r="D12" s="116"/>
      <c r="E12" s="916"/>
    </row>
    <row r="13" spans="1:5" s="118" customFormat="1" x14ac:dyDescent="0.2">
      <c r="A13" s="115" t="s">
        <v>903</v>
      </c>
      <c r="B13" s="307" t="s">
        <v>887</v>
      </c>
      <c r="C13" s="116"/>
      <c r="D13" s="116"/>
      <c r="E13" s="916"/>
    </row>
    <row r="14" spans="1:5" s="118" customFormat="1" ht="14.1" customHeight="1" thickBot="1" x14ac:dyDescent="0.25">
      <c r="A14" s="115" t="s">
        <v>904</v>
      </c>
      <c r="B14" s="305" t="s">
        <v>888</v>
      </c>
      <c r="C14" s="116"/>
      <c r="D14" s="116"/>
      <c r="E14" s="916"/>
    </row>
    <row r="15" spans="1:5" s="110" customFormat="1" ht="15.95" customHeight="1" thickBot="1" x14ac:dyDescent="0.25">
      <c r="A15" s="109" t="s">
        <v>905</v>
      </c>
      <c r="B15" s="42" t="s">
        <v>68</v>
      </c>
      <c r="C15" s="121">
        <f>SUM(C6:C14)</f>
        <v>309809.40000000002</v>
      </c>
      <c r="D15" s="121">
        <f>SUM(D6:D14)</f>
        <v>290000</v>
      </c>
      <c r="E15" s="122">
        <f>SUM(E6:E14)</f>
        <v>290000</v>
      </c>
    </row>
    <row r="16" spans="1:5" s="110" customFormat="1" ht="15" customHeight="1" thickBot="1" x14ac:dyDescent="0.25">
      <c r="A16" s="109" t="s">
        <v>906</v>
      </c>
      <c r="B16" s="1409" t="s">
        <v>1</v>
      </c>
      <c r="C16" s="1410"/>
      <c r="D16" s="1410"/>
      <c r="E16" s="1411"/>
    </row>
    <row r="17" spans="1:5" s="118" customFormat="1" ht="14.1" customHeight="1" x14ac:dyDescent="0.2">
      <c r="A17" s="123" t="s">
        <v>907</v>
      </c>
      <c r="B17" s="308" t="s">
        <v>13</v>
      </c>
      <c r="C17" s="119">
        <f>'1.1.sz.mell.'!C75</f>
        <v>122853</v>
      </c>
      <c r="D17" s="119">
        <v>135000</v>
      </c>
      <c r="E17" s="917">
        <v>135000</v>
      </c>
    </row>
    <row r="18" spans="1:5" s="118" customFormat="1" ht="22.5" x14ac:dyDescent="0.2">
      <c r="A18" s="115" t="s">
        <v>908</v>
      </c>
      <c r="B18" s="307" t="s">
        <v>164</v>
      </c>
      <c r="C18" s="116">
        <f>'1.1.sz.mell.'!C76</f>
        <v>34151</v>
      </c>
      <c r="D18" s="116">
        <v>36450</v>
      </c>
      <c r="E18" s="916">
        <v>36450</v>
      </c>
    </row>
    <row r="19" spans="1:5" s="118" customFormat="1" x14ac:dyDescent="0.2">
      <c r="A19" s="115" t="s">
        <v>909</v>
      </c>
      <c r="B19" s="305" t="s">
        <v>88</v>
      </c>
      <c r="C19" s="116">
        <f>'1.1.sz.mell.'!C77</f>
        <v>92458</v>
      </c>
      <c r="D19" s="116">
        <v>80000</v>
      </c>
      <c r="E19" s="916">
        <v>80000</v>
      </c>
    </row>
    <row r="20" spans="1:5" s="118" customFormat="1" x14ac:dyDescent="0.2">
      <c r="A20" s="115" t="s">
        <v>910</v>
      </c>
      <c r="B20" s="305" t="s">
        <v>165</v>
      </c>
      <c r="C20" s="116">
        <f>'1.1.sz.mell.'!C78</f>
        <v>17677</v>
      </c>
      <c r="D20" s="116">
        <v>12000</v>
      </c>
      <c r="E20" s="916">
        <v>12000</v>
      </c>
    </row>
    <row r="21" spans="1:5" s="118" customFormat="1" x14ac:dyDescent="0.2">
      <c r="A21" s="115" t="s">
        <v>911</v>
      </c>
      <c r="B21" s="305" t="s">
        <v>889</v>
      </c>
      <c r="C21" s="116">
        <f>'1.1.sz.mell.'!C79</f>
        <v>2646</v>
      </c>
      <c r="D21" s="116">
        <v>2757</v>
      </c>
      <c r="E21" s="916">
        <v>2757</v>
      </c>
    </row>
    <row r="22" spans="1:5" s="118" customFormat="1" x14ac:dyDescent="0.2">
      <c r="A22" s="115" t="s">
        <v>912</v>
      </c>
      <c r="B22" s="305" t="s">
        <v>280</v>
      </c>
      <c r="C22" s="116">
        <f>'1.1.sz.mell.'!C90</f>
        <v>16535</v>
      </c>
      <c r="D22" s="116">
        <v>23793</v>
      </c>
      <c r="E22" s="916">
        <v>23793</v>
      </c>
    </row>
    <row r="23" spans="1:5" s="118" customFormat="1" x14ac:dyDescent="0.2">
      <c r="A23" s="115" t="s">
        <v>913</v>
      </c>
      <c r="B23" s="307" t="s">
        <v>168</v>
      </c>
      <c r="C23" s="116">
        <f>'1.1.sz.mell.'!C91</f>
        <v>6636</v>
      </c>
      <c r="D23" s="116"/>
      <c r="E23" s="916"/>
    </row>
    <row r="24" spans="1:5" s="118" customFormat="1" x14ac:dyDescent="0.2">
      <c r="A24" s="115" t="s">
        <v>914</v>
      </c>
      <c r="B24" s="305" t="s">
        <v>311</v>
      </c>
      <c r="C24" s="116">
        <v>0</v>
      </c>
      <c r="D24" s="116"/>
      <c r="E24" s="916"/>
    </row>
    <row r="25" spans="1:5" s="118" customFormat="1" x14ac:dyDescent="0.2">
      <c r="A25" s="115" t="s">
        <v>915</v>
      </c>
      <c r="B25" s="305" t="s">
        <v>927</v>
      </c>
      <c r="C25" s="116">
        <f>'1.1.sz.mell.'!C100</f>
        <v>15353</v>
      </c>
      <c r="D25" s="116"/>
      <c r="E25" s="916"/>
    </row>
    <row r="26" spans="1:5" s="118" customFormat="1" x14ac:dyDescent="0.2">
      <c r="A26" s="115" t="s">
        <v>916</v>
      </c>
      <c r="B26" s="305" t="s">
        <v>890</v>
      </c>
      <c r="C26" s="116"/>
      <c r="D26" s="116"/>
      <c r="E26" s="916"/>
    </row>
    <row r="27" spans="1:5" s="118" customFormat="1" ht="16.5" thickBot="1" x14ac:dyDescent="0.25">
      <c r="A27" s="115" t="s">
        <v>917</v>
      </c>
      <c r="B27" s="305" t="s">
        <v>891</v>
      </c>
      <c r="C27" s="116"/>
      <c r="D27" s="116"/>
      <c r="E27" s="916"/>
    </row>
    <row r="28" spans="1:5" s="110" customFormat="1" ht="16.5" thickBot="1" x14ac:dyDescent="0.25">
      <c r="A28" s="124" t="s">
        <v>918</v>
      </c>
      <c r="B28" s="42" t="s">
        <v>69</v>
      </c>
      <c r="C28" s="121">
        <f>SUM(C17:C27)</f>
        <v>308309</v>
      </c>
      <c r="D28" s="121">
        <f>SUM(D17:D27)</f>
        <v>290000</v>
      </c>
      <c r="E28" s="122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H113"/>
  <sheetViews>
    <sheetView topLeftCell="A25" zoomScaleNormal="100" workbookViewId="0">
      <selection activeCell="G88" sqref="G8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808" customWidth="1"/>
    <col min="4" max="4" width="64.1640625" style="50" customWidth="1"/>
    <col min="5" max="7" width="12.6640625" style="50" bestFit="1" customWidth="1"/>
    <col min="8" max="8" width="9.8320312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427" t="s">
        <v>1076</v>
      </c>
      <c r="B1" s="1427"/>
      <c r="C1" s="1427"/>
      <c r="D1" s="1427"/>
      <c r="E1" s="1427"/>
      <c r="F1" s="1427"/>
      <c r="G1" s="1427"/>
    </row>
    <row r="2" spans="1:8" ht="32.25" customHeight="1" x14ac:dyDescent="0.2">
      <c r="A2" s="1481" t="s">
        <v>978</v>
      </c>
      <c r="B2" s="1481"/>
      <c r="C2" s="1481"/>
      <c r="D2" s="1481"/>
      <c r="E2" s="1481"/>
      <c r="F2" s="1481"/>
      <c r="G2" s="1481"/>
    </row>
    <row r="3" spans="1:8" s="51" customFormat="1" ht="13.5" thickBot="1" x14ac:dyDescent="0.25">
      <c r="A3" s="493"/>
      <c r="B3" s="493"/>
      <c r="C3" s="795"/>
      <c r="D3" s="493"/>
    </row>
    <row r="4" spans="1:8" s="52" customFormat="1" ht="26.25" thickBot="1" x14ac:dyDescent="0.25">
      <c r="A4" s="1435" t="s">
        <v>929</v>
      </c>
      <c r="B4" s="1436"/>
      <c r="C4" s="1436"/>
      <c r="D4" s="1437"/>
      <c r="E4" s="506" t="s">
        <v>1134</v>
      </c>
      <c r="F4" s="506" t="s">
        <v>977</v>
      </c>
      <c r="G4" s="506" t="s">
        <v>1083</v>
      </c>
    </row>
    <row r="5" spans="1:8" ht="14.25" customHeight="1" x14ac:dyDescent="0.2">
      <c r="A5" s="1482" t="s">
        <v>586</v>
      </c>
      <c r="B5" s="1485">
        <v>1</v>
      </c>
      <c r="C5" s="1487" t="s">
        <v>587</v>
      </c>
      <c r="D5" s="1488"/>
      <c r="E5" s="794">
        <v>65287243</v>
      </c>
      <c r="F5" s="794">
        <f>F6+F9+F10+F13+F14</f>
        <v>77091476</v>
      </c>
      <c r="G5" s="794">
        <f>G6+G9+G10+G13+G14</f>
        <v>72143011</v>
      </c>
    </row>
    <row r="6" spans="1:8" ht="25.5" customHeight="1" x14ac:dyDescent="0.2">
      <c r="A6" s="1483"/>
      <c r="B6" s="1486"/>
      <c r="C6" s="796" t="s">
        <v>588</v>
      </c>
      <c r="D6" s="607" t="s">
        <v>589</v>
      </c>
      <c r="E6" s="500">
        <v>39754400</v>
      </c>
      <c r="F6" s="500">
        <v>40166600</v>
      </c>
      <c r="G6" s="500">
        <v>40853600</v>
      </c>
      <c r="H6" s="731"/>
    </row>
    <row r="7" spans="1:8" ht="153" hidden="1" customHeight="1" x14ac:dyDescent="0.2">
      <c r="A7" s="1483"/>
      <c r="B7" s="1486"/>
      <c r="C7" s="796"/>
      <c r="D7" s="608" t="s">
        <v>590</v>
      </c>
      <c r="E7" s="501">
        <v>38014000</v>
      </c>
      <c r="F7" s="501"/>
      <c r="G7" s="501"/>
      <c r="H7" s="731"/>
    </row>
    <row r="8" spans="1:8" ht="102" hidden="1" customHeight="1" x14ac:dyDescent="0.2">
      <c r="A8" s="1483"/>
      <c r="B8" s="1486"/>
      <c r="C8" s="796"/>
      <c r="D8" s="608" t="s">
        <v>591</v>
      </c>
      <c r="E8" s="501">
        <v>0</v>
      </c>
      <c r="F8" s="501"/>
      <c r="G8" s="501"/>
      <c r="H8" s="731"/>
    </row>
    <row r="9" spans="1:8" x14ac:dyDescent="0.2">
      <c r="A9" s="1483"/>
      <c r="B9" s="1486"/>
      <c r="C9" s="796" t="s">
        <v>592</v>
      </c>
      <c r="D9" s="607" t="s">
        <v>593</v>
      </c>
      <c r="E9" s="500">
        <v>16814543</v>
      </c>
      <c r="F9" s="500">
        <v>18067916</v>
      </c>
      <c r="G9" s="500">
        <v>23624650</v>
      </c>
      <c r="H9" s="731"/>
    </row>
    <row r="10" spans="1:8" x14ac:dyDescent="0.2">
      <c r="A10" s="1483"/>
      <c r="B10" s="1486"/>
      <c r="C10" s="796"/>
      <c r="D10" s="607" t="s">
        <v>979</v>
      </c>
      <c r="E10" s="500"/>
      <c r="F10" s="500"/>
      <c r="G10" s="500"/>
      <c r="H10" s="731"/>
    </row>
    <row r="11" spans="1:8" ht="165.75" hidden="1" customHeight="1" x14ac:dyDescent="0.2">
      <c r="A11" s="1483"/>
      <c r="B11" s="1486"/>
      <c r="C11" s="797"/>
      <c r="D11" s="605" t="s">
        <v>595</v>
      </c>
      <c r="E11" s="606">
        <v>42390484</v>
      </c>
      <c r="F11" s="783"/>
      <c r="G11" s="783"/>
      <c r="H11" s="731"/>
    </row>
    <row r="12" spans="1:8" ht="63.75" hidden="1" customHeight="1" x14ac:dyDescent="0.2">
      <c r="A12" s="1483"/>
      <c r="B12" s="1486"/>
      <c r="C12" s="797"/>
      <c r="D12" s="605" t="s">
        <v>596</v>
      </c>
      <c r="E12" s="606">
        <v>0</v>
      </c>
      <c r="F12" s="783"/>
      <c r="G12" s="783"/>
      <c r="H12" s="731"/>
    </row>
    <row r="13" spans="1:8" x14ac:dyDescent="0.2">
      <c r="A13" s="1483"/>
      <c r="B13" s="1486"/>
      <c r="C13" s="798" t="s">
        <v>594</v>
      </c>
      <c r="D13" s="603" t="s">
        <v>598</v>
      </c>
      <c r="E13" s="604">
        <v>8718300</v>
      </c>
      <c r="F13" s="609">
        <v>18849310</v>
      </c>
      <c r="G13" s="609">
        <v>7654561</v>
      </c>
      <c r="H13" s="731"/>
    </row>
    <row r="14" spans="1:8" x14ac:dyDescent="0.2">
      <c r="A14" s="1483"/>
      <c r="B14" s="790"/>
      <c r="C14" s="799" t="s">
        <v>597</v>
      </c>
      <c r="D14" s="791" t="s">
        <v>662</v>
      </c>
      <c r="E14" s="792"/>
      <c r="F14" s="793">
        <v>7650</v>
      </c>
      <c r="G14" s="793">
        <v>10200</v>
      </c>
      <c r="H14" s="731"/>
    </row>
    <row r="15" spans="1:8" ht="13.5" thickBot="1" x14ac:dyDescent="0.25">
      <c r="A15" s="1483"/>
      <c r="B15" s="511">
        <v>6</v>
      </c>
      <c r="C15" s="1489" t="s">
        <v>1136</v>
      </c>
      <c r="D15" s="1490"/>
      <c r="E15" s="512">
        <v>0</v>
      </c>
      <c r="F15" s="784">
        <v>62611</v>
      </c>
      <c r="G15" s="784">
        <v>65532</v>
      </c>
      <c r="H15" s="731"/>
    </row>
    <row r="16" spans="1:8" ht="31.5" customHeight="1" thickBot="1" x14ac:dyDescent="0.25">
      <c r="A16" s="1484"/>
      <c r="B16" s="1454" t="s">
        <v>1079</v>
      </c>
      <c r="C16" s="1491"/>
      <c r="D16" s="1492"/>
      <c r="E16" s="513">
        <f>E5+E15</f>
        <v>65287243</v>
      </c>
      <c r="F16" s="514">
        <f>F5+F15</f>
        <v>77154087</v>
      </c>
      <c r="G16" s="514">
        <f>G5+G15</f>
        <v>72208543</v>
      </c>
      <c r="H16" s="731"/>
    </row>
    <row r="17" spans="1:8" x14ac:dyDescent="0.2">
      <c r="A17" s="1457" t="s">
        <v>599</v>
      </c>
      <c r="B17" s="1480">
        <v>1</v>
      </c>
      <c r="C17" s="1469" t="s">
        <v>949</v>
      </c>
      <c r="D17" s="1469"/>
      <c r="E17" s="729">
        <v>49017600</v>
      </c>
      <c r="F17" s="787">
        <f>F18+F21</f>
        <v>53376800</v>
      </c>
      <c r="G17" s="787">
        <f>G18+G21+G24</f>
        <v>56898600</v>
      </c>
      <c r="H17" s="731"/>
    </row>
    <row r="18" spans="1:8" x14ac:dyDescent="0.2">
      <c r="A18" s="1458"/>
      <c r="B18" s="1464"/>
      <c r="C18" s="798" t="s">
        <v>980</v>
      </c>
      <c r="D18" s="603" t="s">
        <v>600</v>
      </c>
      <c r="E18" s="604">
        <v>36417600</v>
      </c>
      <c r="F18" s="609">
        <f>26019200+14393600+364000</f>
        <v>40776800</v>
      </c>
      <c r="G18" s="609">
        <v>37694400</v>
      </c>
      <c r="H18" s="731"/>
    </row>
    <row r="19" spans="1:8" s="721" customFormat="1" ht="12.75" hidden="1" customHeight="1" x14ac:dyDescent="0.2">
      <c r="A19" s="1458"/>
      <c r="B19" s="1464"/>
      <c r="C19" s="800"/>
      <c r="D19" s="719" t="s">
        <v>602</v>
      </c>
      <c r="E19" s="720">
        <v>16992000</v>
      </c>
      <c r="F19" s="785"/>
      <c r="G19" s="785"/>
      <c r="H19" s="731"/>
    </row>
    <row r="20" spans="1:8" s="721" customFormat="1" ht="12.75" hidden="1" customHeight="1" x14ac:dyDescent="0.2">
      <c r="A20" s="1458"/>
      <c r="B20" s="1464"/>
      <c r="C20" s="800"/>
      <c r="D20" s="719" t="s">
        <v>961</v>
      </c>
      <c r="E20" s="720">
        <v>8496000</v>
      </c>
      <c r="F20" s="785"/>
      <c r="G20" s="785"/>
      <c r="H20" s="731"/>
    </row>
    <row r="21" spans="1:8" ht="25.5" x14ac:dyDescent="0.2">
      <c r="A21" s="1458"/>
      <c r="B21" s="1464"/>
      <c r="C21" s="798" t="s">
        <v>981</v>
      </c>
      <c r="D21" s="603" t="s">
        <v>952</v>
      </c>
      <c r="E21" s="604">
        <v>12600000</v>
      </c>
      <c r="F21" s="609">
        <f>8400000+4200000</f>
        <v>12600000</v>
      </c>
      <c r="G21" s="609">
        <v>19204200</v>
      </c>
      <c r="H21" s="731"/>
    </row>
    <row r="22" spans="1:8" s="721" customFormat="1" ht="12.75" hidden="1" customHeight="1" x14ac:dyDescent="0.2">
      <c r="A22" s="1458"/>
      <c r="B22" s="1464"/>
      <c r="C22" s="800"/>
      <c r="D22" s="719" t="s">
        <v>602</v>
      </c>
      <c r="E22" s="720">
        <v>5440000</v>
      </c>
      <c r="F22" s="785"/>
      <c r="G22" s="785"/>
      <c r="H22" s="731"/>
    </row>
    <row r="23" spans="1:8" s="721" customFormat="1" ht="12.75" hidden="1" customHeight="1" x14ac:dyDescent="0.2">
      <c r="A23" s="1458"/>
      <c r="B23" s="1464"/>
      <c r="C23" s="800"/>
      <c r="D23" s="719" t="s">
        <v>961</v>
      </c>
      <c r="E23" s="720">
        <v>2720000</v>
      </c>
      <c r="F23" s="785"/>
      <c r="G23" s="785"/>
      <c r="H23" s="731"/>
    </row>
    <row r="24" spans="1:8" s="718" customFormat="1" x14ac:dyDescent="0.2">
      <c r="A24" s="1458"/>
      <c r="B24" s="1465"/>
      <c r="C24" s="798" t="s">
        <v>982</v>
      </c>
      <c r="D24" s="603" t="s">
        <v>983</v>
      </c>
      <c r="E24" s="606"/>
      <c r="F24" s="783"/>
      <c r="G24" s="609"/>
      <c r="H24" s="731"/>
    </row>
    <row r="25" spans="1:8" ht="12.75" customHeight="1" x14ac:dyDescent="0.2">
      <c r="A25" s="1458"/>
      <c r="B25" s="1478">
        <v>2</v>
      </c>
      <c r="C25" s="810" t="s">
        <v>984</v>
      </c>
      <c r="D25" s="811" t="s">
        <v>950</v>
      </c>
      <c r="E25" s="726">
        <v>5600000</v>
      </c>
      <c r="F25" s="788">
        <f>4806667+2683333</f>
        <v>7490000</v>
      </c>
      <c r="G25" s="788">
        <v>10251000</v>
      </c>
      <c r="H25" s="731"/>
    </row>
    <row r="26" spans="1:8" s="722" customFormat="1" ht="12.75" hidden="1" customHeight="1" x14ac:dyDescent="0.2">
      <c r="A26" s="1458"/>
      <c r="B26" s="1478"/>
      <c r="C26" s="810"/>
      <c r="D26" s="812" t="s">
        <v>602</v>
      </c>
      <c r="E26" s="813">
        <v>3600000</v>
      </c>
      <c r="F26" s="814"/>
      <c r="G26" s="814"/>
    </row>
    <row r="27" spans="1:8" s="721" customFormat="1" ht="12.75" hidden="1" customHeight="1" x14ac:dyDescent="0.2">
      <c r="A27" s="1458"/>
      <c r="B27" s="1478"/>
      <c r="C27" s="810"/>
      <c r="D27" s="812" t="s">
        <v>961</v>
      </c>
      <c r="E27" s="813">
        <v>1800000</v>
      </c>
      <c r="F27" s="814"/>
      <c r="G27" s="814"/>
    </row>
    <row r="28" spans="1:8" s="721" customFormat="1" ht="12.75" customHeight="1" x14ac:dyDescent="0.2">
      <c r="A28" s="1458"/>
      <c r="B28" s="928">
        <v>4</v>
      </c>
      <c r="C28" s="810"/>
      <c r="D28" s="811" t="s">
        <v>1137</v>
      </c>
      <c r="E28" s="813"/>
      <c r="F28" s="788">
        <v>475000</v>
      </c>
      <c r="G28" s="814"/>
    </row>
    <row r="29" spans="1:8" s="809" customFormat="1" x14ac:dyDescent="0.2">
      <c r="A29" s="1458"/>
      <c r="B29" s="815">
        <v>5</v>
      </c>
      <c r="C29" s="810" t="s">
        <v>980</v>
      </c>
      <c r="D29" s="811" t="s">
        <v>985</v>
      </c>
      <c r="E29" s="726"/>
      <c r="F29" s="788">
        <v>352000</v>
      </c>
      <c r="G29" s="788"/>
    </row>
    <row r="30" spans="1:8" x14ac:dyDescent="0.2">
      <c r="A30" s="1458"/>
      <c r="B30" s="1463">
        <v>3</v>
      </c>
      <c r="C30" s="1468" t="s">
        <v>951</v>
      </c>
      <c r="D30" s="1468"/>
      <c r="E30" s="726"/>
      <c r="F30" s="609"/>
      <c r="G30" s="609"/>
    </row>
    <row r="31" spans="1:8" ht="25.5" hidden="1" x14ac:dyDescent="0.2">
      <c r="A31" s="1458"/>
      <c r="B31" s="1464"/>
      <c r="C31" s="798" t="s">
        <v>588</v>
      </c>
      <c r="D31" s="603" t="s">
        <v>603</v>
      </c>
      <c r="E31" s="604">
        <v>0</v>
      </c>
      <c r="F31" s="609">
        <v>0</v>
      </c>
      <c r="G31" s="609">
        <v>0</v>
      </c>
    </row>
    <row r="32" spans="1:8" x14ac:dyDescent="0.2">
      <c r="A32" s="1458"/>
      <c r="B32" s="1465"/>
      <c r="C32" s="798" t="s">
        <v>592</v>
      </c>
      <c r="D32" s="603" t="s">
        <v>604</v>
      </c>
      <c r="E32" s="604"/>
      <c r="F32" s="609"/>
      <c r="G32" s="609"/>
    </row>
    <row r="33" spans="1:7" s="718" customFormat="1" ht="13.5" thickBot="1" x14ac:dyDescent="0.25">
      <c r="A33" s="1458"/>
      <c r="B33" s="1466">
        <v>4</v>
      </c>
      <c r="C33" s="1479" t="s">
        <v>964</v>
      </c>
      <c r="D33" s="1479"/>
      <c r="E33" s="725">
        <f>E34+E35</f>
        <v>0</v>
      </c>
      <c r="F33" s="610">
        <f>F34+F35</f>
        <v>0</v>
      </c>
      <c r="G33" s="610">
        <f>G34+G35</f>
        <v>0</v>
      </c>
    </row>
    <row r="34" spans="1:7" s="721" customFormat="1" ht="38.25" hidden="1" customHeight="1" x14ac:dyDescent="0.2">
      <c r="A34" s="1458"/>
      <c r="B34" s="1466"/>
      <c r="C34" s="801"/>
      <c r="D34" s="719" t="s">
        <v>601</v>
      </c>
      <c r="E34" s="720">
        <v>0</v>
      </c>
      <c r="F34" s="785">
        <v>0</v>
      </c>
      <c r="G34" s="785">
        <v>0</v>
      </c>
    </row>
    <row r="35" spans="1:7" s="721" customFormat="1" ht="39" hidden="1" customHeight="1" thickBot="1" x14ac:dyDescent="0.25">
      <c r="A35" s="1458"/>
      <c r="B35" s="1467"/>
      <c r="C35" s="802"/>
      <c r="D35" s="724" t="s">
        <v>602</v>
      </c>
      <c r="E35" s="723">
        <v>0</v>
      </c>
      <c r="F35" s="786">
        <v>0</v>
      </c>
      <c r="G35" s="786">
        <v>0</v>
      </c>
    </row>
    <row r="36" spans="1:7" ht="28.5" customHeight="1" thickBot="1" x14ac:dyDescent="0.25">
      <c r="A36" s="1459"/>
      <c r="B36" s="1477" t="s">
        <v>605</v>
      </c>
      <c r="C36" s="1455"/>
      <c r="D36" s="1456"/>
      <c r="E36" s="513">
        <f>E17+E25+E30+E33</f>
        <v>54617600</v>
      </c>
      <c r="F36" s="514">
        <f>F17+F25+F30+F33+F28+F29</f>
        <v>61693800</v>
      </c>
      <c r="G36" s="514">
        <f>G17+G25+G30+G33+G29</f>
        <v>67149600</v>
      </c>
    </row>
    <row r="37" spans="1:7" s="727" customFormat="1" x14ac:dyDescent="0.2">
      <c r="A37" s="1448" t="s">
        <v>606</v>
      </c>
      <c r="B37" s="728">
        <v>2</v>
      </c>
      <c r="C37" s="1446" t="s">
        <v>469</v>
      </c>
      <c r="D37" s="1447"/>
      <c r="E37" s="729">
        <v>4674526</v>
      </c>
      <c r="F37" s="787">
        <f>12494470+1189440+833875+575776+150000</f>
        <v>15243561</v>
      </c>
      <c r="G37" s="787">
        <v>19689566</v>
      </c>
    </row>
    <row r="38" spans="1:7" s="727" customFormat="1" x14ac:dyDescent="0.2">
      <c r="A38" s="1449"/>
      <c r="B38" s="1460">
        <v>3</v>
      </c>
      <c r="C38" s="1461" t="s">
        <v>607</v>
      </c>
      <c r="D38" s="1462"/>
      <c r="E38" s="726">
        <v>2550910</v>
      </c>
      <c r="F38" s="788">
        <f>SUM(F39:F50)</f>
        <v>2736098</v>
      </c>
      <c r="G38" s="788">
        <f>SUM(G39:G50)</f>
        <v>3000000</v>
      </c>
    </row>
    <row r="39" spans="1:7" x14ac:dyDescent="0.2">
      <c r="A39" s="1449"/>
      <c r="B39" s="1460"/>
      <c r="C39" s="798" t="s">
        <v>588</v>
      </c>
      <c r="D39" s="603" t="s">
        <v>608</v>
      </c>
      <c r="E39" s="604">
        <v>1275455</v>
      </c>
      <c r="F39" s="609">
        <f>2573030+163068</f>
        <v>2736098</v>
      </c>
      <c r="G39" s="609">
        <v>3000000</v>
      </c>
    </row>
    <row r="40" spans="1:7" x14ac:dyDescent="0.2">
      <c r="A40" s="1449"/>
      <c r="B40" s="1460"/>
      <c r="C40" s="798" t="s">
        <v>592</v>
      </c>
      <c r="D40" s="603" t="s">
        <v>609</v>
      </c>
      <c r="E40" s="604">
        <v>1275455</v>
      </c>
      <c r="F40" s="609"/>
      <c r="G40" s="609"/>
    </row>
    <row r="41" spans="1:7" x14ac:dyDescent="0.2">
      <c r="A41" s="1449"/>
      <c r="B41" s="1460"/>
      <c r="C41" s="798" t="s">
        <v>594</v>
      </c>
      <c r="D41" s="603" t="s">
        <v>610</v>
      </c>
      <c r="E41" s="604">
        <v>0</v>
      </c>
      <c r="F41" s="609"/>
      <c r="G41" s="609">
        <v>0</v>
      </c>
    </row>
    <row r="42" spans="1:7" x14ac:dyDescent="0.2">
      <c r="A42" s="1449"/>
      <c r="B42" s="1460"/>
      <c r="C42" s="798" t="s">
        <v>597</v>
      </c>
      <c r="D42" s="603" t="s">
        <v>611</v>
      </c>
      <c r="E42" s="604">
        <v>0</v>
      </c>
      <c r="F42" s="609"/>
      <c r="G42" s="609">
        <v>0</v>
      </c>
    </row>
    <row r="43" spans="1:7" x14ac:dyDescent="0.2">
      <c r="A43" s="1449"/>
      <c r="B43" s="1460"/>
      <c r="C43" s="798" t="s">
        <v>612</v>
      </c>
      <c r="D43" s="603" t="s">
        <v>613</v>
      </c>
      <c r="E43" s="609">
        <v>0</v>
      </c>
      <c r="F43" s="609">
        <v>0</v>
      </c>
      <c r="G43" s="609">
        <v>0</v>
      </c>
    </row>
    <row r="44" spans="1:7" x14ac:dyDescent="0.2">
      <c r="A44" s="1449"/>
      <c r="B44" s="1460"/>
      <c r="C44" s="798" t="s">
        <v>614</v>
      </c>
      <c r="D44" s="603" t="s">
        <v>615</v>
      </c>
      <c r="E44" s="609">
        <v>0</v>
      </c>
      <c r="F44" s="609">
        <v>0</v>
      </c>
      <c r="G44" s="609">
        <v>0</v>
      </c>
    </row>
    <row r="45" spans="1:7" x14ac:dyDescent="0.2">
      <c r="A45" s="1449"/>
      <c r="B45" s="1460"/>
      <c r="C45" s="798" t="s">
        <v>616</v>
      </c>
      <c r="D45" s="603" t="s">
        <v>617</v>
      </c>
      <c r="E45" s="609">
        <v>0</v>
      </c>
      <c r="F45" s="609">
        <v>0</v>
      </c>
      <c r="G45" s="609">
        <v>0</v>
      </c>
    </row>
    <row r="46" spans="1:7" x14ac:dyDescent="0.2">
      <c r="A46" s="1449"/>
      <c r="B46" s="1460"/>
      <c r="C46" s="798" t="s">
        <v>618</v>
      </c>
      <c r="D46" s="603" t="s">
        <v>619</v>
      </c>
      <c r="E46" s="609">
        <v>0</v>
      </c>
      <c r="F46" s="609">
        <v>0</v>
      </c>
      <c r="G46" s="609">
        <v>0</v>
      </c>
    </row>
    <row r="47" spans="1:7" x14ac:dyDescent="0.2">
      <c r="A47" s="1449"/>
      <c r="B47" s="1460"/>
      <c r="C47" s="798" t="s">
        <v>620</v>
      </c>
      <c r="D47" s="603" t="s">
        <v>621</v>
      </c>
      <c r="E47" s="609">
        <v>0</v>
      </c>
      <c r="F47" s="609">
        <v>0</v>
      </c>
      <c r="G47" s="609">
        <v>0</v>
      </c>
    </row>
    <row r="48" spans="1:7" x14ac:dyDescent="0.2">
      <c r="A48" s="1449"/>
      <c r="B48" s="1460"/>
      <c r="C48" s="798" t="s">
        <v>622</v>
      </c>
      <c r="D48" s="603" t="s">
        <v>623</v>
      </c>
      <c r="E48" s="609">
        <v>0</v>
      </c>
      <c r="F48" s="609">
        <v>0</v>
      </c>
      <c r="G48" s="609">
        <v>0</v>
      </c>
    </row>
    <row r="49" spans="1:7" x14ac:dyDescent="0.2">
      <c r="A49" s="1449"/>
      <c r="B49" s="1460"/>
      <c r="C49" s="798" t="s">
        <v>624</v>
      </c>
      <c r="D49" s="603" t="s">
        <v>625</v>
      </c>
      <c r="E49" s="609">
        <v>0</v>
      </c>
      <c r="F49" s="609">
        <v>0</v>
      </c>
      <c r="G49" s="609">
        <v>0</v>
      </c>
    </row>
    <row r="50" spans="1:7" x14ac:dyDescent="0.2">
      <c r="A50" s="1449"/>
      <c r="B50" s="1460"/>
      <c r="C50" s="798" t="s">
        <v>626</v>
      </c>
      <c r="D50" s="603" t="s">
        <v>627</v>
      </c>
      <c r="E50" s="609">
        <v>0</v>
      </c>
      <c r="F50" s="609">
        <v>0</v>
      </c>
      <c r="G50" s="609">
        <v>0</v>
      </c>
    </row>
    <row r="51" spans="1:7" x14ac:dyDescent="0.2">
      <c r="A51" s="1449"/>
      <c r="B51" s="1452">
        <v>5</v>
      </c>
      <c r="C51" s="1431" t="s">
        <v>962</v>
      </c>
      <c r="D51" s="1433"/>
      <c r="E51" s="503">
        <v>11030574</v>
      </c>
      <c r="F51" s="503">
        <f>F52+F53</f>
        <v>12696979</v>
      </c>
      <c r="G51" s="503">
        <v>12951936</v>
      </c>
    </row>
    <row r="52" spans="1:7" x14ac:dyDescent="0.2">
      <c r="A52" s="1449"/>
      <c r="B52" s="1453"/>
      <c r="C52" s="803" t="s">
        <v>588</v>
      </c>
      <c r="D52" s="602" t="s">
        <v>963</v>
      </c>
      <c r="E52" s="502">
        <v>4944960</v>
      </c>
      <c r="F52" s="502">
        <f>7507200</f>
        <v>7507200</v>
      </c>
      <c r="G52" s="502">
        <v>7507200</v>
      </c>
    </row>
    <row r="53" spans="1:7" x14ac:dyDescent="0.2">
      <c r="A53" s="1449"/>
      <c r="B53" s="1453"/>
      <c r="C53" s="803" t="s">
        <v>592</v>
      </c>
      <c r="D53" s="494" t="s">
        <v>628</v>
      </c>
      <c r="E53" s="961">
        <v>6085614</v>
      </c>
      <c r="F53" s="961">
        <v>5189779</v>
      </c>
      <c r="G53" s="502">
        <v>4315566</v>
      </c>
    </row>
    <row r="54" spans="1:7" ht="26.25" thickBot="1" x14ac:dyDescent="0.25">
      <c r="A54" s="1450"/>
      <c r="B54" s="960"/>
      <c r="C54" s="962" t="s">
        <v>594</v>
      </c>
      <c r="D54" s="963" t="s">
        <v>1148</v>
      </c>
      <c r="E54" s="964"/>
      <c r="F54" s="964"/>
      <c r="G54" s="965">
        <v>1129170</v>
      </c>
    </row>
    <row r="55" spans="1:7" ht="37.9" customHeight="1" thickBot="1" x14ac:dyDescent="0.25">
      <c r="A55" s="1451"/>
      <c r="B55" s="1454" t="s">
        <v>987</v>
      </c>
      <c r="C55" s="1455"/>
      <c r="D55" s="1456"/>
      <c r="E55" s="514">
        <f>E37+E38+E51</f>
        <v>18256010</v>
      </c>
      <c r="F55" s="514">
        <f>F37+F38+F51</f>
        <v>30676638</v>
      </c>
      <c r="G55" s="514">
        <f>G37+G38+G51</f>
        <v>35641502</v>
      </c>
    </row>
    <row r="56" spans="1:7" x14ac:dyDescent="0.2">
      <c r="A56" s="1448" t="s">
        <v>629</v>
      </c>
      <c r="B56" s="1473">
        <v>1</v>
      </c>
      <c r="C56" s="1438" t="s">
        <v>631</v>
      </c>
      <c r="D56" s="1475"/>
      <c r="E56" s="816">
        <f>SUM(E57:E64)</f>
        <v>3681060</v>
      </c>
      <c r="F56" s="816">
        <f>SUM(F57:F64)</f>
        <v>3712980</v>
      </c>
      <c r="G56" s="816">
        <f>SUM(G57:G64)</f>
        <v>3769980</v>
      </c>
    </row>
    <row r="57" spans="1:7" ht="191.25" hidden="1" customHeight="1" x14ac:dyDescent="0.2">
      <c r="A57" s="1449"/>
      <c r="B57" s="1474"/>
      <c r="C57" s="805" t="s">
        <v>588</v>
      </c>
      <c r="D57" s="602" t="s">
        <v>632</v>
      </c>
      <c r="E57" s="610">
        <v>0</v>
      </c>
      <c r="F57" s="610">
        <v>0</v>
      </c>
      <c r="G57" s="610">
        <v>0</v>
      </c>
    </row>
    <row r="58" spans="1:7" ht="140.25" hidden="1" customHeight="1" x14ac:dyDescent="0.2">
      <c r="A58" s="1449"/>
      <c r="B58" s="1474"/>
      <c r="C58" s="805" t="s">
        <v>592</v>
      </c>
      <c r="D58" s="602" t="s">
        <v>633</v>
      </c>
      <c r="E58" s="610">
        <v>0</v>
      </c>
      <c r="F58" s="610">
        <v>0</v>
      </c>
      <c r="G58" s="610">
        <v>0</v>
      </c>
    </row>
    <row r="59" spans="1:7" ht="178.5" hidden="1" customHeight="1" x14ac:dyDescent="0.2">
      <c r="A59" s="1449"/>
      <c r="B59" s="1474"/>
      <c r="C59" s="805" t="s">
        <v>594</v>
      </c>
      <c r="D59" s="602" t="s">
        <v>634</v>
      </c>
      <c r="E59" s="610">
        <v>0</v>
      </c>
      <c r="F59" s="610">
        <v>0</v>
      </c>
      <c r="G59" s="610">
        <v>0</v>
      </c>
    </row>
    <row r="60" spans="1:7" ht="26.25" thickBot="1" x14ac:dyDescent="0.25">
      <c r="A60" s="1449"/>
      <c r="B60" s="1474"/>
      <c r="C60" s="805" t="s">
        <v>597</v>
      </c>
      <c r="D60" s="602" t="s">
        <v>635</v>
      </c>
      <c r="E60" s="610">
        <v>3681060</v>
      </c>
      <c r="F60" s="610">
        <v>3712980</v>
      </c>
      <c r="G60" s="610">
        <v>3769980</v>
      </c>
    </row>
    <row r="61" spans="1:7" ht="140.25" hidden="1" customHeight="1" x14ac:dyDescent="0.2">
      <c r="A61" s="1449"/>
      <c r="B61" s="1474"/>
      <c r="C61" s="805" t="s">
        <v>612</v>
      </c>
      <c r="D61" s="602" t="s">
        <v>636</v>
      </c>
      <c r="E61" s="610">
        <v>0</v>
      </c>
      <c r="F61" s="610">
        <v>0</v>
      </c>
      <c r="G61" s="610">
        <v>0</v>
      </c>
    </row>
    <row r="62" spans="1:7" ht="153" hidden="1" customHeight="1" x14ac:dyDescent="0.2">
      <c r="A62" s="1449"/>
      <c r="B62" s="1474"/>
      <c r="C62" s="805" t="s">
        <v>614</v>
      </c>
      <c r="D62" s="602" t="s">
        <v>637</v>
      </c>
      <c r="E62" s="610">
        <v>0</v>
      </c>
      <c r="F62" s="610">
        <v>0</v>
      </c>
      <c r="G62" s="610">
        <v>0</v>
      </c>
    </row>
    <row r="63" spans="1:7" ht="76.5" hidden="1" customHeight="1" x14ac:dyDescent="0.2">
      <c r="A63" s="1449"/>
      <c r="B63" s="1474"/>
      <c r="C63" s="805" t="s">
        <v>616</v>
      </c>
      <c r="D63" s="602" t="s">
        <v>638</v>
      </c>
      <c r="E63" s="610">
        <v>0</v>
      </c>
      <c r="F63" s="610">
        <v>0</v>
      </c>
      <c r="G63" s="610">
        <v>0</v>
      </c>
    </row>
    <row r="64" spans="1:7" ht="216.75" hidden="1" customHeight="1" x14ac:dyDescent="0.2">
      <c r="A64" s="1449"/>
      <c r="B64" s="1474"/>
      <c r="C64" s="805" t="s">
        <v>618</v>
      </c>
      <c r="D64" s="602" t="s">
        <v>639</v>
      </c>
      <c r="E64" s="610">
        <v>0</v>
      </c>
      <c r="F64" s="610">
        <v>0</v>
      </c>
      <c r="G64" s="610">
        <v>0</v>
      </c>
    </row>
    <row r="65" spans="1:7" ht="13.5" hidden="1" thickBot="1" x14ac:dyDescent="0.25">
      <c r="A65" s="1449"/>
      <c r="B65" s="1476">
        <v>2</v>
      </c>
      <c r="C65" s="1444" t="s">
        <v>640</v>
      </c>
      <c r="D65" s="1433"/>
      <c r="E65" s="503">
        <f>E66+E73+E78</f>
        <v>0</v>
      </c>
      <c r="F65" s="503">
        <f>F66+F73+F78</f>
        <v>0</v>
      </c>
      <c r="G65" s="503">
        <f>G66+G73+G78</f>
        <v>0</v>
      </c>
    </row>
    <row r="66" spans="1:7" ht="409.5" hidden="1" customHeight="1" x14ac:dyDescent="0.2">
      <c r="A66" s="1449"/>
      <c r="B66" s="1476"/>
      <c r="C66" s="803" t="s">
        <v>588</v>
      </c>
      <c r="D66" s="494" t="s">
        <v>641</v>
      </c>
      <c r="E66" s="502">
        <f>E67+E70</f>
        <v>0</v>
      </c>
      <c r="F66" s="502">
        <f>F67+F70</f>
        <v>0</v>
      </c>
      <c r="G66" s="502">
        <f>G67+G70</f>
        <v>0</v>
      </c>
    </row>
    <row r="67" spans="1:7" ht="216.75" hidden="1" customHeight="1" x14ac:dyDescent="0.2">
      <c r="A67" s="1449"/>
      <c r="B67" s="1476"/>
      <c r="C67" s="803"/>
      <c r="D67" s="495" t="s">
        <v>642</v>
      </c>
      <c r="E67" s="504">
        <f>E68+E69</f>
        <v>0</v>
      </c>
      <c r="F67" s="504">
        <f>F68+F69</f>
        <v>0</v>
      </c>
      <c r="G67" s="504">
        <f>G68+G69</f>
        <v>0</v>
      </c>
    </row>
    <row r="68" spans="1:7" ht="409.5" hidden="1" customHeight="1" x14ac:dyDescent="0.2">
      <c r="A68" s="1449"/>
      <c r="B68" s="1476"/>
      <c r="C68" s="803"/>
      <c r="D68" s="496" t="s">
        <v>643</v>
      </c>
      <c r="E68" s="504">
        <v>0</v>
      </c>
      <c r="F68" s="504">
        <v>0</v>
      </c>
      <c r="G68" s="504">
        <v>0</v>
      </c>
    </row>
    <row r="69" spans="1:7" ht="409.5" hidden="1" customHeight="1" x14ac:dyDescent="0.2">
      <c r="A69" s="1449"/>
      <c r="B69" s="1476"/>
      <c r="C69" s="803"/>
      <c r="D69" s="496" t="s">
        <v>644</v>
      </c>
      <c r="E69" s="504">
        <v>0</v>
      </c>
      <c r="F69" s="504">
        <v>0</v>
      </c>
      <c r="G69" s="504">
        <v>0</v>
      </c>
    </row>
    <row r="70" spans="1:7" ht="76.5" hidden="1" customHeight="1" x14ac:dyDescent="0.2">
      <c r="A70" s="1449"/>
      <c r="B70" s="1476"/>
      <c r="C70" s="803"/>
      <c r="D70" s="495" t="s">
        <v>645</v>
      </c>
      <c r="E70" s="504">
        <f>E71+E72</f>
        <v>0</v>
      </c>
      <c r="F70" s="504">
        <f>F71+F72</f>
        <v>0</v>
      </c>
      <c r="G70" s="504">
        <f>G71+G72</f>
        <v>0</v>
      </c>
    </row>
    <row r="71" spans="1:7" ht="216.75" hidden="1" customHeight="1" x14ac:dyDescent="0.2">
      <c r="A71" s="1449"/>
      <c r="B71" s="1476"/>
      <c r="C71" s="803"/>
      <c r="D71" s="496" t="s">
        <v>646</v>
      </c>
      <c r="E71" s="504">
        <v>0</v>
      </c>
      <c r="F71" s="504">
        <v>0</v>
      </c>
      <c r="G71" s="504">
        <v>0</v>
      </c>
    </row>
    <row r="72" spans="1:7" ht="318.75" hidden="1" customHeight="1" x14ac:dyDescent="0.2">
      <c r="A72" s="1449"/>
      <c r="B72" s="1476"/>
      <c r="C72" s="803"/>
      <c r="D72" s="496" t="s">
        <v>647</v>
      </c>
      <c r="E72" s="504">
        <v>0</v>
      </c>
      <c r="F72" s="504">
        <v>0</v>
      </c>
      <c r="G72" s="504">
        <v>0</v>
      </c>
    </row>
    <row r="73" spans="1:7" ht="216.75" hidden="1" customHeight="1" x14ac:dyDescent="0.2">
      <c r="A73" s="1449"/>
      <c r="B73" s="1476"/>
      <c r="C73" s="803" t="s">
        <v>592</v>
      </c>
      <c r="D73" s="494" t="s">
        <v>648</v>
      </c>
      <c r="E73" s="502">
        <f>SUM(E74:E77)</f>
        <v>0</v>
      </c>
      <c r="F73" s="502">
        <f>SUM(F74:F77)</f>
        <v>0</v>
      </c>
      <c r="G73" s="502">
        <f>SUM(G74:G77)</f>
        <v>0</v>
      </c>
    </row>
    <row r="74" spans="1:7" ht="318.75" hidden="1" customHeight="1" x14ac:dyDescent="0.2">
      <c r="A74" s="1449"/>
      <c r="B74" s="1476"/>
      <c r="C74" s="803"/>
      <c r="D74" s="495" t="s">
        <v>649</v>
      </c>
      <c r="E74" s="504">
        <v>0</v>
      </c>
      <c r="F74" s="504">
        <v>0</v>
      </c>
      <c r="G74" s="504">
        <v>0</v>
      </c>
    </row>
    <row r="75" spans="1:7" ht="76.5" hidden="1" customHeight="1" x14ac:dyDescent="0.2">
      <c r="A75" s="1449"/>
      <c r="B75" s="1476"/>
      <c r="C75" s="803"/>
      <c r="D75" s="495" t="s">
        <v>650</v>
      </c>
      <c r="E75" s="504">
        <v>0</v>
      </c>
      <c r="F75" s="504">
        <v>0</v>
      </c>
      <c r="G75" s="504">
        <v>0</v>
      </c>
    </row>
    <row r="76" spans="1:7" ht="76.5" hidden="1" customHeight="1" x14ac:dyDescent="0.2">
      <c r="A76" s="1449"/>
      <c r="B76" s="1476"/>
      <c r="C76" s="803"/>
      <c r="D76" s="495" t="s">
        <v>651</v>
      </c>
      <c r="E76" s="504">
        <v>0</v>
      </c>
      <c r="F76" s="504">
        <v>0</v>
      </c>
      <c r="G76" s="504">
        <v>0</v>
      </c>
    </row>
    <row r="77" spans="1:7" ht="369.75" hidden="1" customHeight="1" x14ac:dyDescent="0.2">
      <c r="A77" s="1449"/>
      <c r="B77" s="1476"/>
      <c r="C77" s="803"/>
      <c r="D77" s="495" t="s">
        <v>652</v>
      </c>
      <c r="E77" s="504">
        <v>0</v>
      </c>
      <c r="F77" s="504">
        <v>0</v>
      </c>
      <c r="G77" s="504">
        <v>0</v>
      </c>
    </row>
    <row r="78" spans="1:7" ht="369.75" hidden="1" customHeight="1" x14ac:dyDescent="0.2">
      <c r="A78" s="1449"/>
      <c r="B78" s="1476"/>
      <c r="C78" s="803" t="s">
        <v>594</v>
      </c>
      <c r="D78" s="494" t="s">
        <v>653</v>
      </c>
      <c r="E78" s="502">
        <f>E79+E82</f>
        <v>0</v>
      </c>
      <c r="F78" s="502">
        <f>F79+F82</f>
        <v>0</v>
      </c>
      <c r="G78" s="502">
        <f>G79+G82</f>
        <v>0</v>
      </c>
    </row>
    <row r="79" spans="1:7" ht="76.5" hidden="1" customHeight="1" x14ac:dyDescent="0.2">
      <c r="A79" s="1449"/>
      <c r="B79" s="1476"/>
      <c r="C79" s="803"/>
      <c r="D79" s="495" t="s">
        <v>654</v>
      </c>
      <c r="E79" s="504">
        <f>E80+E81</f>
        <v>0</v>
      </c>
      <c r="F79" s="504">
        <f>F80+F81</f>
        <v>0</v>
      </c>
      <c r="G79" s="504">
        <f>G80+G81</f>
        <v>0</v>
      </c>
    </row>
    <row r="80" spans="1:7" ht="382.5" hidden="1" customHeight="1" x14ac:dyDescent="0.2">
      <c r="A80" s="1449"/>
      <c r="B80" s="1476"/>
      <c r="C80" s="803"/>
      <c r="D80" s="496" t="s">
        <v>655</v>
      </c>
      <c r="E80" s="504">
        <v>0</v>
      </c>
      <c r="F80" s="504">
        <v>0</v>
      </c>
      <c r="G80" s="504">
        <v>0</v>
      </c>
    </row>
    <row r="81" spans="1:7" ht="382.5" hidden="1" customHeight="1" x14ac:dyDescent="0.2">
      <c r="A81" s="1449"/>
      <c r="B81" s="1476"/>
      <c r="C81" s="803"/>
      <c r="D81" s="496" t="s">
        <v>656</v>
      </c>
      <c r="E81" s="504">
        <v>0</v>
      </c>
      <c r="F81" s="504">
        <v>0</v>
      </c>
      <c r="G81" s="504">
        <v>0</v>
      </c>
    </row>
    <row r="82" spans="1:7" ht="230.25" hidden="1" customHeight="1" thickBot="1" x14ac:dyDescent="0.25">
      <c r="A82" s="1449"/>
      <c r="B82" s="1476"/>
      <c r="C82" s="803"/>
      <c r="D82" s="495" t="s">
        <v>657</v>
      </c>
      <c r="E82" s="504">
        <f>E83+E84</f>
        <v>0</v>
      </c>
      <c r="F82" s="504">
        <f>F83+F84</f>
        <v>0</v>
      </c>
      <c r="G82" s="504">
        <f>G83+G84</f>
        <v>0</v>
      </c>
    </row>
    <row r="83" spans="1:7" ht="178.5" hidden="1" customHeight="1" x14ac:dyDescent="0.2">
      <c r="A83" s="1449"/>
      <c r="B83" s="1476"/>
      <c r="C83" s="803"/>
      <c r="D83" s="496" t="s">
        <v>658</v>
      </c>
      <c r="E83" s="504">
        <v>0</v>
      </c>
      <c r="F83" s="504">
        <v>0</v>
      </c>
      <c r="G83" s="504">
        <v>0</v>
      </c>
    </row>
    <row r="84" spans="1:7" ht="14.25" hidden="1" customHeight="1" thickBot="1" x14ac:dyDescent="0.25">
      <c r="A84" s="1449"/>
      <c r="B84" s="1452"/>
      <c r="C84" s="804"/>
      <c r="D84" s="515" t="s">
        <v>659</v>
      </c>
      <c r="E84" s="516">
        <v>0</v>
      </c>
      <c r="F84" s="516">
        <v>0</v>
      </c>
      <c r="G84" s="516">
        <v>0</v>
      </c>
    </row>
    <row r="85" spans="1:7" ht="13.5" thickBot="1" x14ac:dyDescent="0.25">
      <c r="A85" s="1451"/>
      <c r="B85" s="1477" t="s">
        <v>660</v>
      </c>
      <c r="C85" s="1455"/>
      <c r="D85" s="1456"/>
      <c r="E85" s="514">
        <f>E56+E65</f>
        <v>3681060</v>
      </c>
      <c r="F85" s="514">
        <f>F56+F65</f>
        <v>3712980</v>
      </c>
      <c r="G85" s="514">
        <f>G56+G65</f>
        <v>3769980</v>
      </c>
    </row>
    <row r="86" spans="1:7" ht="13.5" thickBot="1" x14ac:dyDescent="0.25">
      <c r="A86" s="497"/>
      <c r="B86" s="498"/>
      <c r="C86" s="806"/>
      <c r="D86" s="498"/>
      <c r="E86" s="499"/>
      <c r="F86" s="499"/>
      <c r="G86" s="499"/>
    </row>
    <row r="87" spans="1:7" ht="13.5" customHeight="1" thickBot="1" x14ac:dyDescent="0.25">
      <c r="A87" s="1470" t="s">
        <v>663</v>
      </c>
      <c r="B87" s="1471"/>
      <c r="C87" s="1471"/>
      <c r="D87" s="1472"/>
      <c r="E87" s="517">
        <f>E85+E55+E36+E16</f>
        <v>141841913</v>
      </c>
      <c r="F87" s="517">
        <f>F85+F55+F36+F16</f>
        <v>173237505</v>
      </c>
      <c r="G87" s="517">
        <f>G85+G55+G36+G16</f>
        <v>178769625</v>
      </c>
    </row>
    <row r="88" spans="1:7" x14ac:dyDescent="0.2">
      <c r="A88" s="497"/>
      <c r="B88" s="498"/>
      <c r="C88" s="806"/>
      <c r="D88" s="498"/>
      <c r="F88" s="731"/>
      <c r="G88" s="731"/>
    </row>
    <row r="89" spans="1:7" ht="46.5" customHeight="1" x14ac:dyDescent="0.2">
      <c r="A89" s="1434" t="s">
        <v>986</v>
      </c>
      <c r="B89" s="1434"/>
      <c r="C89" s="1434"/>
      <c r="D89" s="1434"/>
      <c r="E89" s="1434"/>
      <c r="F89" s="1434"/>
      <c r="G89" s="1434"/>
    </row>
    <row r="90" spans="1:7" ht="14.25" customHeight="1" thickBot="1" x14ac:dyDescent="0.25">
      <c r="A90" s="497"/>
      <c r="B90" s="497"/>
      <c r="C90" s="807"/>
      <c r="D90" s="508"/>
    </row>
    <row r="91" spans="1:7" ht="26.25" thickBot="1" x14ac:dyDescent="0.25">
      <c r="A91" s="1435" t="s">
        <v>12</v>
      </c>
      <c r="B91" s="1436"/>
      <c r="C91" s="1436"/>
      <c r="D91" s="1437"/>
      <c r="E91" s="506" t="s">
        <v>1135</v>
      </c>
      <c r="F91" s="506" t="s">
        <v>977</v>
      </c>
      <c r="G91" s="506" t="s">
        <v>1083</v>
      </c>
    </row>
    <row r="92" spans="1:7" x14ac:dyDescent="0.2">
      <c r="A92" s="509">
        <v>15</v>
      </c>
      <c r="B92" s="1445" t="s">
        <v>661</v>
      </c>
      <c r="C92" s="1439"/>
      <c r="D92" s="1440"/>
      <c r="E92" s="507">
        <v>0</v>
      </c>
      <c r="F92" s="507">
        <v>0</v>
      </c>
      <c r="G92" s="507">
        <v>0</v>
      </c>
    </row>
    <row r="93" spans="1:7" x14ac:dyDescent="0.2">
      <c r="A93" s="732">
        <v>16</v>
      </c>
      <c r="B93" s="1444" t="s">
        <v>972</v>
      </c>
      <c r="C93" s="1432"/>
      <c r="D93" s="1433"/>
      <c r="E93" s="733">
        <v>1800000</v>
      </c>
      <c r="F93" s="733"/>
      <c r="G93" s="733"/>
    </row>
    <row r="94" spans="1:7" x14ac:dyDescent="0.2">
      <c r="A94" s="925">
        <v>17</v>
      </c>
      <c r="B94" s="1444" t="s">
        <v>662</v>
      </c>
      <c r="C94" s="1432"/>
      <c r="D94" s="1433"/>
      <c r="E94" s="503">
        <v>7711</v>
      </c>
      <c r="F94" s="788"/>
      <c r="G94" s="788"/>
    </row>
    <row r="95" spans="1:7" x14ac:dyDescent="0.2">
      <c r="A95" s="925"/>
      <c r="B95" s="1431" t="s">
        <v>1081</v>
      </c>
      <c r="C95" s="1432"/>
      <c r="D95" s="1433"/>
      <c r="E95" s="503">
        <v>128524</v>
      </c>
      <c r="F95" s="788"/>
      <c r="G95" s="788"/>
    </row>
    <row r="96" spans="1:7" ht="13.5" thickBot="1" x14ac:dyDescent="0.25">
      <c r="A96" s="510"/>
      <c r="B96" s="1441" t="s">
        <v>1082</v>
      </c>
      <c r="C96" s="1442"/>
      <c r="D96" s="1443"/>
      <c r="E96" s="505">
        <v>7000</v>
      </c>
      <c r="F96" s="789"/>
      <c r="G96" s="789"/>
    </row>
    <row r="99" spans="1:7" ht="15.75" x14ac:dyDescent="0.2">
      <c r="A99" s="1434" t="s">
        <v>1138</v>
      </c>
      <c r="B99" s="1434"/>
      <c r="C99" s="1434"/>
      <c r="D99" s="1434"/>
      <c r="E99" s="1434"/>
      <c r="F99" s="1434"/>
      <c r="G99" s="1434"/>
    </row>
    <row r="100" spans="1:7" ht="13.5" thickBot="1" x14ac:dyDescent="0.25"/>
    <row r="101" spans="1:7" ht="26.25" thickBot="1" x14ac:dyDescent="0.25">
      <c r="A101" s="1435" t="s">
        <v>12</v>
      </c>
      <c r="B101" s="1436"/>
      <c r="C101" s="1436"/>
      <c r="D101" s="1437"/>
      <c r="E101" s="506" t="s">
        <v>1135</v>
      </c>
      <c r="F101" s="506" t="s">
        <v>977</v>
      </c>
      <c r="G101" s="506" t="s">
        <v>1083</v>
      </c>
    </row>
    <row r="102" spans="1:7" x14ac:dyDescent="0.2">
      <c r="A102" s="509"/>
      <c r="B102" s="1438" t="s">
        <v>1139</v>
      </c>
      <c r="C102" s="1439"/>
      <c r="D102" s="1440"/>
      <c r="E102" s="507"/>
      <c r="F102" s="507">
        <v>0</v>
      </c>
      <c r="G102" s="507">
        <v>0</v>
      </c>
    </row>
    <row r="103" spans="1:7" x14ac:dyDescent="0.2">
      <c r="A103" s="732"/>
      <c r="B103" s="1431" t="s">
        <v>1140</v>
      </c>
      <c r="C103" s="1432"/>
      <c r="D103" s="1433"/>
      <c r="E103" s="733"/>
      <c r="F103" s="733">
        <v>777113</v>
      </c>
      <c r="G103" s="733"/>
    </row>
    <row r="104" spans="1:7" x14ac:dyDescent="0.2">
      <c r="A104" s="925"/>
      <c r="B104" s="1431" t="s">
        <v>1141</v>
      </c>
      <c r="C104" s="1432"/>
      <c r="D104" s="1433"/>
      <c r="E104" s="503"/>
      <c r="F104" s="788">
        <v>746760</v>
      </c>
      <c r="G104" s="788"/>
    </row>
    <row r="105" spans="1:7" x14ac:dyDescent="0.2">
      <c r="A105" s="925"/>
      <c r="B105" s="1431" t="s">
        <v>1142</v>
      </c>
      <c r="C105" s="1432"/>
      <c r="D105" s="1433"/>
      <c r="E105" s="503"/>
      <c r="F105" s="788">
        <v>244845</v>
      </c>
      <c r="G105" s="788"/>
    </row>
    <row r="106" spans="1:7" ht="13.5" customHeight="1" thickBot="1" x14ac:dyDescent="0.25">
      <c r="A106" s="510"/>
      <c r="B106" s="946" t="s">
        <v>1143</v>
      </c>
      <c r="C106" s="947"/>
      <c r="D106" s="948"/>
      <c r="E106" s="505"/>
      <c r="F106" s="789">
        <f>SUM(F102:F105)</f>
        <v>1768718</v>
      </c>
      <c r="G106" s="789"/>
    </row>
    <row r="109" spans="1:7" ht="15.75" x14ac:dyDescent="0.2">
      <c r="A109" s="1434" t="s">
        <v>1144</v>
      </c>
      <c r="B109" s="1434"/>
      <c r="C109" s="1434"/>
      <c r="D109" s="1434"/>
      <c r="E109" s="1434"/>
      <c r="F109" s="1434"/>
      <c r="G109" s="1434"/>
    </row>
    <row r="110" spans="1:7" ht="13.5" thickBot="1" x14ac:dyDescent="0.25"/>
    <row r="111" spans="1:7" ht="26.25" thickBot="1" x14ac:dyDescent="0.25">
      <c r="A111" s="1435" t="s">
        <v>12</v>
      </c>
      <c r="B111" s="1436"/>
      <c r="C111" s="1436"/>
      <c r="D111" s="1437"/>
      <c r="E111" s="506" t="s">
        <v>1135</v>
      </c>
      <c r="F111" s="506" t="s">
        <v>977</v>
      </c>
      <c r="G111" s="506" t="s">
        <v>1083</v>
      </c>
    </row>
    <row r="112" spans="1:7" x14ac:dyDescent="0.2">
      <c r="A112" s="509"/>
      <c r="B112" s="1438" t="s">
        <v>242</v>
      </c>
      <c r="C112" s="1439"/>
      <c r="D112" s="1440"/>
      <c r="E112" s="507"/>
      <c r="F112" s="507">
        <v>139000</v>
      </c>
      <c r="G112" s="507">
        <v>0</v>
      </c>
    </row>
    <row r="113" spans="1:7" ht="13.5" thickBot="1" x14ac:dyDescent="0.25">
      <c r="A113" s="1428" t="s">
        <v>1143</v>
      </c>
      <c r="B113" s="1429"/>
      <c r="C113" s="1429"/>
      <c r="D113" s="1430"/>
      <c r="E113" s="505"/>
      <c r="F113" s="789">
        <f>SUM(F112:F112)</f>
        <v>139000</v>
      </c>
      <c r="G113" s="789"/>
    </row>
  </sheetData>
  <mergeCells count="48">
    <mergeCell ref="A2:G2"/>
    <mergeCell ref="A4:D4"/>
    <mergeCell ref="A5:A16"/>
    <mergeCell ref="B5:B13"/>
    <mergeCell ref="C5:D5"/>
    <mergeCell ref="C15:D15"/>
    <mergeCell ref="B16:D16"/>
    <mergeCell ref="C30:D30"/>
    <mergeCell ref="C17:D17"/>
    <mergeCell ref="B94:D94"/>
    <mergeCell ref="A87:D87"/>
    <mergeCell ref="A56:A85"/>
    <mergeCell ref="B56:B64"/>
    <mergeCell ref="C56:D56"/>
    <mergeCell ref="B65:B84"/>
    <mergeCell ref="C65:D65"/>
    <mergeCell ref="B85:D85"/>
    <mergeCell ref="A91:D91"/>
    <mergeCell ref="B25:B27"/>
    <mergeCell ref="C33:D33"/>
    <mergeCell ref="B36:D36"/>
    <mergeCell ref="B17:B24"/>
    <mergeCell ref="B95:D95"/>
    <mergeCell ref="B96:D96"/>
    <mergeCell ref="A1:G1"/>
    <mergeCell ref="A89:G89"/>
    <mergeCell ref="B93:D93"/>
    <mergeCell ref="B92:D92"/>
    <mergeCell ref="C37:D37"/>
    <mergeCell ref="A37:A55"/>
    <mergeCell ref="B51:B53"/>
    <mergeCell ref="C51:D51"/>
    <mergeCell ref="B55:D55"/>
    <mergeCell ref="A17:A36"/>
    <mergeCell ref="B38:B50"/>
    <mergeCell ref="C38:D38"/>
    <mergeCell ref="B30:B32"/>
    <mergeCell ref="B33:B35"/>
    <mergeCell ref="A99:G99"/>
    <mergeCell ref="A101:D101"/>
    <mergeCell ref="B102:D102"/>
    <mergeCell ref="B103:D103"/>
    <mergeCell ref="B104:D104"/>
    <mergeCell ref="A113:D113"/>
    <mergeCell ref="B105:D105"/>
    <mergeCell ref="A109:G109"/>
    <mergeCell ref="A111:D111"/>
    <mergeCell ref="B112:D11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145"/>
  <sheetViews>
    <sheetView view="pageLayout" zoomScaleNormal="120" zoomScaleSheetLayoutView="100" workbookViewId="0">
      <selection activeCell="E120" sqref="E120"/>
    </sheetView>
  </sheetViews>
  <sheetFormatPr defaultColWidth="9.33203125" defaultRowHeight="15.75" x14ac:dyDescent="0.25"/>
  <cols>
    <col min="1" max="1" width="9.6640625" style="422" bestFit="1" customWidth="1"/>
    <col min="2" max="2" width="84.83203125" style="422" customWidth="1"/>
    <col min="3" max="3" width="14.83203125" style="643" customWidth="1"/>
    <col min="4" max="6" width="15.1640625" style="43" customWidth="1"/>
    <col min="7" max="16384" width="9.33203125" style="43"/>
  </cols>
  <sheetData>
    <row r="1" spans="1:6" ht="15.95" customHeight="1" x14ac:dyDescent="0.25">
      <c r="A1" s="1326" t="s">
        <v>892</v>
      </c>
      <c r="B1" s="1326"/>
      <c r="C1" s="1326"/>
      <c r="D1" s="1326"/>
      <c r="E1" s="1326"/>
      <c r="F1" s="1326"/>
    </row>
    <row r="2" spans="1:6" ht="15.95" customHeight="1" thickBot="1" x14ac:dyDescent="0.3">
      <c r="A2" s="1324" t="s">
        <v>99</v>
      </c>
      <c r="B2" s="1324"/>
      <c r="F2" s="338" t="s">
        <v>300</v>
      </c>
    </row>
    <row r="3" spans="1:6" ht="38.1" customHeight="1" thickBot="1" x14ac:dyDescent="0.3">
      <c r="A3" s="28" t="s">
        <v>17</v>
      </c>
      <c r="B3" s="29" t="s">
        <v>894</v>
      </c>
      <c r="C3" s="613" t="s">
        <v>1150</v>
      </c>
      <c r="D3" s="613" t="s">
        <v>1149</v>
      </c>
      <c r="E3" s="613" t="s">
        <v>1189</v>
      </c>
      <c r="F3" s="613" t="s">
        <v>1190</v>
      </c>
    </row>
    <row r="4" spans="1:6" s="44" customFormat="1" ht="12" customHeight="1" thickBot="1" x14ac:dyDescent="0.25">
      <c r="A4" s="38">
        <v>1</v>
      </c>
      <c r="B4" s="39">
        <v>2</v>
      </c>
      <c r="C4" s="613">
        <v>3</v>
      </c>
      <c r="D4" s="613">
        <v>4</v>
      </c>
      <c r="E4" s="613">
        <v>5</v>
      </c>
      <c r="F4" s="613">
        <v>6</v>
      </c>
    </row>
    <row r="5" spans="1:6" s="1" customFormat="1" ht="12" customHeight="1" thickBot="1" x14ac:dyDescent="0.25">
      <c r="A5" s="25" t="s">
        <v>895</v>
      </c>
      <c r="B5" s="24" t="s">
        <v>125</v>
      </c>
      <c r="C5" s="614">
        <f>+C6+C11+C20</f>
        <v>125037</v>
      </c>
      <c r="D5" s="614">
        <f>+D6+D11+D20</f>
        <v>128349</v>
      </c>
      <c r="E5" s="614">
        <f>+E6+E11+E20</f>
        <v>124147</v>
      </c>
      <c r="F5" s="1194">
        <f>E5/D5</f>
        <v>0.9672611395491979</v>
      </c>
    </row>
    <row r="6" spans="1:6" s="1" customFormat="1" ht="12" customHeight="1" thickBot="1" x14ac:dyDescent="0.25">
      <c r="A6" s="23" t="s">
        <v>896</v>
      </c>
      <c r="B6" s="317" t="s">
        <v>376</v>
      </c>
      <c r="C6" s="615">
        <f>+C7+C8+C9+C10</f>
        <v>97000</v>
      </c>
      <c r="D6" s="615">
        <f>+D7+D8+D9+D10</f>
        <v>99653</v>
      </c>
      <c r="E6" s="615">
        <f>+E7+E8+E9+E10</f>
        <v>100263</v>
      </c>
      <c r="F6" s="1195">
        <f t="shared" ref="F6:F68" si="0">E6/D6</f>
        <v>1.0061212407052471</v>
      </c>
    </row>
    <row r="7" spans="1:6" s="1" customFormat="1" ht="12" customHeight="1" x14ac:dyDescent="0.2">
      <c r="A7" s="16" t="s">
        <v>63</v>
      </c>
      <c r="B7" s="406" t="s">
        <v>939</v>
      </c>
      <c r="C7" s="616">
        <f>'1.2.sz.mell. _köt'!C7+'1.4.sz.mell._állig'!C7+'1.3.sz.mell._önk'!C6</f>
        <v>94500</v>
      </c>
      <c r="D7" s="616">
        <f>'1.2.sz.mell. _köt'!D7+'1.4.sz.mell._állig'!D7+'1.3.sz.mell._önk'!D6</f>
        <v>97153</v>
      </c>
      <c r="E7" s="616">
        <f>'1.2.sz.mell. _köt'!E7+'1.3.sz.mell._önk'!E7</f>
        <v>97152</v>
      </c>
      <c r="F7" s="1193">
        <f t="shared" si="0"/>
        <v>0.99998970695706768</v>
      </c>
    </row>
    <row r="8" spans="1:6" s="1" customFormat="1" ht="12" customHeight="1" x14ac:dyDescent="0.2">
      <c r="A8" s="16" t="s">
        <v>64</v>
      </c>
      <c r="B8" s="331" t="s">
        <v>33</v>
      </c>
      <c r="C8" s="616">
        <f>'1.2.sz.mell. _köt'!C8+'1.3.sz.mell._önk'!C8+'1.4.sz.mell._állig'!C8</f>
        <v>0</v>
      </c>
      <c r="D8" s="616"/>
      <c r="E8" s="616"/>
      <c r="F8" s="1193"/>
    </row>
    <row r="9" spans="1:6" s="1" customFormat="1" ht="12" customHeight="1" x14ac:dyDescent="0.2">
      <c r="A9" s="16" t="s">
        <v>65</v>
      </c>
      <c r="B9" s="331" t="s">
        <v>126</v>
      </c>
      <c r="C9" s="616">
        <f>'1.2.sz.mell. _köt'!C9+'1.3.sz.mell._önk'!C9+'1.4.sz.mell._állig'!C9</f>
        <v>2100</v>
      </c>
      <c r="D9" s="616">
        <f>'1.2.sz.mell. _köt'!D9+'1.3.sz.mell._önk'!D9+'1.4.sz.mell._állig'!D9</f>
        <v>2100</v>
      </c>
      <c r="E9" s="616">
        <f>'1.2.sz.mell. _köt'!E9</f>
        <v>2651</v>
      </c>
      <c r="F9" s="1193">
        <f t="shared" si="0"/>
        <v>1.2623809523809524</v>
      </c>
    </row>
    <row r="10" spans="1:6" s="1" customFormat="1" ht="12" customHeight="1" thickBot="1" x14ac:dyDescent="0.25">
      <c r="A10" s="16" t="s">
        <v>66</v>
      </c>
      <c r="B10" s="407" t="s">
        <v>127</v>
      </c>
      <c r="C10" s="616">
        <f>'1.2.sz.mell. _köt'!C10+'1.3.sz.mell._önk'!C10+'1.4.sz.mell._állig'!C10</f>
        <v>400</v>
      </c>
      <c r="D10" s="616">
        <f>'1.2.sz.mell. _köt'!D10+'1.3.sz.mell._önk'!D10+'1.4.sz.mell._állig'!D10</f>
        <v>400</v>
      </c>
      <c r="E10" s="616">
        <f>'1.2.sz.mell. _köt'!E10</f>
        <v>460</v>
      </c>
      <c r="F10" s="1193">
        <f t="shared" si="0"/>
        <v>1.1499999999999999</v>
      </c>
    </row>
    <row r="11" spans="1:6" s="1" customFormat="1" ht="12" customHeight="1" thickBot="1" x14ac:dyDescent="0.25">
      <c r="A11" s="23" t="s">
        <v>897</v>
      </c>
      <c r="B11" s="24" t="s">
        <v>128</v>
      </c>
      <c r="C11" s="615">
        <f>+C12+C13+C14+C15+C16+C17+C18+C19</f>
        <v>19837</v>
      </c>
      <c r="D11" s="615">
        <f>+D12+D13+D14+D15+D16+D17+D18+D19</f>
        <v>20796</v>
      </c>
      <c r="E11" s="615">
        <f>+E12+E13+E14+E15+E16+E17+E18+E19</f>
        <v>15905</v>
      </c>
      <c r="F11" s="1195">
        <f t="shared" si="0"/>
        <v>0.76481054048855546</v>
      </c>
    </row>
    <row r="12" spans="1:6" s="1" customFormat="1" ht="12" customHeight="1" x14ac:dyDescent="0.2">
      <c r="A12" s="20" t="s">
        <v>37</v>
      </c>
      <c r="B12" s="12" t="s">
        <v>133</v>
      </c>
      <c r="C12" s="616">
        <f>'1.2.sz.mell. _köt'!C12+'1.3.sz.mell._önk'!C12+'1.4.sz.mell._állig'!C12</f>
        <v>664</v>
      </c>
      <c r="D12" s="616">
        <f>'1.2.sz.mell. _köt'!D12+'1.3.sz.mell._önk'!D12+'1.4.sz.mell._állig'!D12</f>
        <v>1372</v>
      </c>
      <c r="E12" s="616">
        <f>'1.2.sz.mell. _köt'!E12</f>
        <v>1421</v>
      </c>
      <c r="F12" s="1193">
        <f t="shared" si="0"/>
        <v>1.0357142857142858</v>
      </c>
    </row>
    <row r="13" spans="1:6" s="1" customFormat="1" ht="12" customHeight="1" x14ac:dyDescent="0.2">
      <c r="A13" s="16" t="s">
        <v>38</v>
      </c>
      <c r="B13" s="9" t="s">
        <v>134</v>
      </c>
      <c r="C13" s="616">
        <f>'1.2.sz.mell. _köt'!C13+'1.3.sz.mell._önk'!C13+'1.4.sz.mell._állig'!C13</f>
        <v>954</v>
      </c>
      <c r="D13" s="616">
        <f>'1.2.sz.mell. _köt'!D13</f>
        <v>1194</v>
      </c>
      <c r="E13" s="616">
        <f>'1.2.sz.mell. _köt'!E13</f>
        <v>586</v>
      </c>
      <c r="F13" s="1193">
        <f t="shared" si="0"/>
        <v>0.49078726968174202</v>
      </c>
    </row>
    <row r="14" spans="1:6" s="1" customFormat="1" ht="12" customHeight="1" x14ac:dyDescent="0.2">
      <c r="A14" s="16" t="s">
        <v>39</v>
      </c>
      <c r="B14" s="9" t="s">
        <v>135</v>
      </c>
      <c r="C14" s="616">
        <f>'1.2.sz.mell. _köt'!C14+'1.3.sz.mell._önk'!C14+'1.4.sz.mell._állig'!C14</f>
        <v>15474</v>
      </c>
      <c r="D14" s="616">
        <f>'1.2.sz.mell. _köt'!D14</f>
        <v>15474</v>
      </c>
      <c r="E14" s="616">
        <f>'1.2.sz.mell. _köt'!E14</f>
        <v>11428</v>
      </c>
      <c r="F14" s="1193">
        <f t="shared" si="0"/>
        <v>0.73852914566369399</v>
      </c>
    </row>
    <row r="15" spans="1:6" s="1" customFormat="1" ht="12" customHeight="1" x14ac:dyDescent="0.2">
      <c r="A15" s="16" t="s">
        <v>40</v>
      </c>
      <c r="B15" s="9" t="s">
        <v>136</v>
      </c>
      <c r="C15" s="616">
        <f>'1.2.sz.mell. _köt'!C15+'1.3.sz.mell._önk'!C15+'1.4.sz.mell._állig'!C15</f>
        <v>2172</v>
      </c>
      <c r="D15" s="616">
        <f>'1.2.sz.mell. _köt'!D15</f>
        <v>2172</v>
      </c>
      <c r="E15" s="616">
        <f>'1.2.sz.mell. _köt'!E15</f>
        <v>1963</v>
      </c>
      <c r="F15" s="1193">
        <f t="shared" si="0"/>
        <v>0.90377532228360957</v>
      </c>
    </row>
    <row r="16" spans="1:6" s="1" customFormat="1" ht="12" customHeight="1" x14ac:dyDescent="0.2">
      <c r="A16" s="15" t="s">
        <v>129</v>
      </c>
      <c r="B16" s="8" t="s">
        <v>137</v>
      </c>
      <c r="C16" s="616">
        <f>'1.2.sz.mell. _köt'!C16+'1.3.sz.mell._önk'!C16+'1.4.sz.mell._állig'!C16</f>
        <v>0</v>
      </c>
      <c r="D16" s="616"/>
      <c r="E16" s="616">
        <f>'1.2.sz.mell. _köt'!E16</f>
        <v>0</v>
      </c>
      <c r="F16" s="1193"/>
    </row>
    <row r="17" spans="1:6" s="1" customFormat="1" ht="12" customHeight="1" x14ac:dyDescent="0.2">
      <c r="A17" s="16" t="s">
        <v>130</v>
      </c>
      <c r="B17" s="9" t="s">
        <v>240</v>
      </c>
      <c r="C17" s="616">
        <f>'1.2.sz.mell. _köt'!C17+'1.3.sz.mell._önk'!C17+'1.4.sz.mell._állig'!C17</f>
        <v>573</v>
      </c>
      <c r="D17" s="616">
        <f>'1.2.sz.mell. _köt'!D17</f>
        <v>573</v>
      </c>
      <c r="E17" s="616">
        <f>'1.2.sz.mell. _köt'!E17</f>
        <v>476</v>
      </c>
      <c r="F17" s="1193">
        <f t="shared" si="0"/>
        <v>0.83071553228621287</v>
      </c>
    </row>
    <row r="18" spans="1:6" s="1" customFormat="1" ht="12" customHeight="1" x14ac:dyDescent="0.2">
      <c r="A18" s="16" t="s">
        <v>131</v>
      </c>
      <c r="B18" s="9" t="s">
        <v>139</v>
      </c>
      <c r="C18" s="616">
        <f>'1.2.sz.mell. _köt'!C18+'1.3.sz.mell._önk'!C18+'1.4.sz.mell._állig'!C18</f>
        <v>0</v>
      </c>
      <c r="D18" s="616">
        <f>'1.2.sz.mell. _köt'!D18</f>
        <v>11</v>
      </c>
      <c r="E18" s="616">
        <f>'1.2.sz.mell. _köt'!E18</f>
        <v>16</v>
      </c>
      <c r="F18" s="1193">
        <f t="shared" si="0"/>
        <v>1.4545454545454546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16">
        <f>'1.2.sz.mell. _köt'!C19+'1.3.sz.mell._önk'!C19+'1.4.sz.mell._állig'!C19</f>
        <v>0</v>
      </c>
      <c r="D19" s="616"/>
      <c r="E19" s="616">
        <f>'1.2.sz.mell. _köt'!E19</f>
        <v>15</v>
      </c>
      <c r="F19" s="1193">
        <v>0</v>
      </c>
    </row>
    <row r="20" spans="1:6" s="1" customFormat="1" ht="12" customHeight="1" thickBot="1" x14ac:dyDescent="0.25">
      <c r="A20" s="23" t="s">
        <v>141</v>
      </c>
      <c r="B20" s="24" t="s">
        <v>241</v>
      </c>
      <c r="C20" s="618">
        <f>'1.2.sz.mell. _köt'!C20+'1.3.sz.mell._önk'!C20+'1.4.sz.mell._állig'!C20</f>
        <v>8200</v>
      </c>
      <c r="D20" s="618">
        <f>'1.2.sz.mell. _köt'!D20</f>
        <v>7900</v>
      </c>
      <c r="E20" s="618">
        <f>'1.2.sz.mell. _köt'!E20</f>
        <v>7979</v>
      </c>
      <c r="F20" s="1203">
        <f t="shared" si="0"/>
        <v>1.01</v>
      </c>
    </row>
    <row r="21" spans="1:6" s="1" customFormat="1" ht="12" customHeight="1" thickBot="1" x14ac:dyDescent="0.25">
      <c r="A21" s="23" t="s">
        <v>899</v>
      </c>
      <c r="B21" s="24" t="s">
        <v>143</v>
      </c>
      <c r="C21" s="615">
        <f>+C22+C23+C24+C25+C26+C27+C28+C29</f>
        <v>178770</v>
      </c>
      <c r="D21" s="615">
        <f>+D22+D23+D24+D25+D26+D27+D28+D29</f>
        <v>201608</v>
      </c>
      <c r="E21" s="615">
        <f>'1.2.sz.mell. _köt'!E21</f>
        <v>201608</v>
      </c>
      <c r="F21" s="1195">
        <f t="shared" si="0"/>
        <v>1</v>
      </c>
    </row>
    <row r="22" spans="1:6" s="1" customFormat="1" ht="12" customHeight="1" x14ac:dyDescent="0.2">
      <c r="A22" s="18" t="s">
        <v>41</v>
      </c>
      <c r="B22" s="11" t="s">
        <v>828</v>
      </c>
      <c r="C22" s="616">
        <f>'1.2.sz.mell. _köt'!C22+'1.3.sz.mell._önk'!C22+'1.4.sz.mell._állig'!C22</f>
        <v>178770</v>
      </c>
      <c r="D22" s="616">
        <f>'1.2.sz.mell. _köt'!D22</f>
        <v>179120</v>
      </c>
      <c r="E22" s="616">
        <f>'1.2.sz.mell. _köt'!E22</f>
        <v>179120</v>
      </c>
      <c r="F22" s="1193">
        <f t="shared" si="0"/>
        <v>1</v>
      </c>
    </row>
    <row r="23" spans="1:6" s="1" customFormat="1" ht="12" customHeight="1" x14ac:dyDescent="0.2">
      <c r="A23" s="16" t="s">
        <v>42</v>
      </c>
      <c r="B23" s="9" t="s">
        <v>149</v>
      </c>
      <c r="C23" s="616">
        <f>'1.2.sz.mell. _köt'!C23+'1.3.sz.mell._önk'!C23+'1.4.sz.mell._állig'!C23</f>
        <v>0</v>
      </c>
      <c r="D23" s="616"/>
      <c r="E23" s="616">
        <f>'1.2.sz.mell. _köt'!E23</f>
        <v>0</v>
      </c>
      <c r="F23" s="1193"/>
    </row>
    <row r="24" spans="1:6" s="1" customFormat="1" ht="12" customHeight="1" x14ac:dyDescent="0.2">
      <c r="A24" s="16" t="s">
        <v>43</v>
      </c>
      <c r="B24" s="9" t="s">
        <v>46</v>
      </c>
      <c r="C24" s="616">
        <f>'1.2.sz.mell. _köt'!C24+'1.3.sz.mell._önk'!C24+'1.4.sz.mell._állig'!C24</f>
        <v>0</v>
      </c>
      <c r="D24" s="616">
        <f>'1.2.sz.mell. _köt'!D24</f>
        <v>1864</v>
      </c>
      <c r="E24" s="616">
        <f>'1.2.sz.mell. _köt'!E24</f>
        <v>1864</v>
      </c>
      <c r="F24" s="1193">
        <f t="shared" si="0"/>
        <v>1</v>
      </c>
    </row>
    <row r="25" spans="1:6" s="1" customFormat="1" ht="12" customHeight="1" x14ac:dyDescent="0.2">
      <c r="A25" s="19" t="s">
        <v>144</v>
      </c>
      <c r="B25" s="9" t="s">
        <v>150</v>
      </c>
      <c r="C25" s="616">
        <f>'1.2.sz.mell. _köt'!C25+'1.3.sz.mell._önk'!C25+'1.4.sz.mell._állig'!C25</f>
        <v>0</v>
      </c>
      <c r="D25" s="616"/>
      <c r="E25" s="616">
        <f>'1.2.sz.mell. _köt'!E25</f>
        <v>0</v>
      </c>
      <c r="F25" s="1193"/>
    </row>
    <row r="26" spans="1:6" s="1" customFormat="1" ht="12" customHeight="1" x14ac:dyDescent="0.2">
      <c r="A26" s="19" t="s">
        <v>145</v>
      </c>
      <c r="B26" s="9" t="s">
        <v>151</v>
      </c>
      <c r="C26" s="616">
        <f>'1.2.sz.mell. _köt'!C26+'1.3.sz.mell._önk'!C26+'1.4.sz.mell._állig'!C26</f>
        <v>0</v>
      </c>
      <c r="D26" s="616"/>
      <c r="E26" s="616">
        <f>'1.2.sz.mell. _köt'!E26</f>
        <v>0</v>
      </c>
      <c r="F26" s="1193"/>
    </row>
    <row r="27" spans="1:6" s="1" customFormat="1" ht="12" customHeight="1" x14ac:dyDescent="0.2">
      <c r="A27" s="16" t="s">
        <v>146</v>
      </c>
      <c r="B27" s="9" t="s">
        <v>152</v>
      </c>
      <c r="C27" s="616">
        <f>'1.2.sz.mell. _köt'!C27+'1.3.sz.mell._önk'!C27+'1.4.sz.mell._állig'!C27</f>
        <v>0</v>
      </c>
      <c r="D27" s="616"/>
      <c r="E27" s="616">
        <f>'1.2.sz.mell. _köt'!E27</f>
        <v>0</v>
      </c>
      <c r="F27" s="1193"/>
    </row>
    <row r="28" spans="1:6" s="1" customFormat="1" ht="12" customHeight="1" x14ac:dyDescent="0.2">
      <c r="A28" s="16" t="s">
        <v>147</v>
      </c>
      <c r="B28" s="9" t="s">
        <v>242</v>
      </c>
      <c r="C28" s="616">
        <f>'1.2.sz.mell. _köt'!C28+'1.3.sz.mell._önk'!C28+'1.4.sz.mell._állig'!C28</f>
        <v>0</v>
      </c>
      <c r="D28" s="616">
        <f>'1.2.sz.mell. _köt'!D28</f>
        <v>20624</v>
      </c>
      <c r="E28" s="616">
        <f>'1.2.sz.mell. _köt'!E28</f>
        <v>20624</v>
      </c>
      <c r="F28" s="1193">
        <f t="shared" si="0"/>
        <v>1</v>
      </c>
    </row>
    <row r="29" spans="1:6" s="1" customFormat="1" ht="12" customHeight="1" thickBot="1" x14ac:dyDescent="0.25">
      <c r="A29" s="16" t="s">
        <v>148</v>
      </c>
      <c r="B29" s="14" t="s">
        <v>153</v>
      </c>
      <c r="C29" s="616">
        <f>'1.2.sz.mell. _köt'!C29+'1.3.sz.mell._önk'!C29+'1.4.sz.mell._állig'!C29</f>
        <v>0</v>
      </c>
      <c r="D29" s="616"/>
      <c r="E29" s="616">
        <f>'1.2.sz.mell. _köt'!E29</f>
        <v>0</v>
      </c>
      <c r="F29" s="1193"/>
    </row>
    <row r="30" spans="1:6" s="1" customFormat="1" ht="12" customHeight="1" thickBot="1" x14ac:dyDescent="0.25">
      <c r="A30" s="310" t="s">
        <v>900</v>
      </c>
      <c r="B30" s="24" t="s">
        <v>377</v>
      </c>
      <c r="C30" s="615">
        <f>+C31+C37</f>
        <v>5588.4</v>
      </c>
      <c r="D30" s="615">
        <f>+D31+D37</f>
        <v>14832</v>
      </c>
      <c r="E30" s="615">
        <f>'1.2.sz.mell. _köt'!E30</f>
        <v>16375</v>
      </c>
      <c r="F30" s="1195">
        <f t="shared" si="0"/>
        <v>1.1040318230852211</v>
      </c>
    </row>
    <row r="31" spans="1:6" s="1" customFormat="1" ht="12" customHeight="1" x14ac:dyDescent="0.2">
      <c r="A31" s="311" t="s">
        <v>44</v>
      </c>
      <c r="B31" s="408" t="s">
        <v>378</v>
      </c>
      <c r="C31" s="619">
        <f>+C32+C33+C34+C35+C36</f>
        <v>5588.4</v>
      </c>
      <c r="D31" s="619">
        <f>+D32+D33+D34+D35+D36</f>
        <v>14832</v>
      </c>
      <c r="E31" s="619">
        <f>'1.2.sz.mell. _köt'!E31</f>
        <v>16375</v>
      </c>
      <c r="F31" s="1204">
        <f t="shared" si="0"/>
        <v>1.1040318230852211</v>
      </c>
    </row>
    <row r="32" spans="1:6" s="1" customFormat="1" ht="12" customHeight="1" x14ac:dyDescent="0.2">
      <c r="A32" s="312" t="s">
        <v>47</v>
      </c>
      <c r="B32" s="318" t="s">
        <v>243</v>
      </c>
      <c r="C32" s="616">
        <f>'1.2.sz.mell. _köt'!C32+'1.3.sz.mell._önk'!C32+'1.4.sz.mell._állig'!C32</f>
        <v>4646.3999999999996</v>
      </c>
      <c r="D32" s="616">
        <f>'1.2.sz.mell. _köt'!D32</f>
        <v>5210</v>
      </c>
      <c r="E32" s="616">
        <f>'1.2.sz.mell. _köt'!E32</f>
        <v>5210</v>
      </c>
      <c r="F32" s="1193">
        <f t="shared" si="0"/>
        <v>1</v>
      </c>
    </row>
    <row r="33" spans="1:6" s="1" customFormat="1" ht="12" customHeight="1" x14ac:dyDescent="0.2">
      <c r="A33" s="312" t="s">
        <v>48</v>
      </c>
      <c r="B33" s="318" t="s">
        <v>244</v>
      </c>
      <c r="C33" s="616">
        <f>'1.2.sz.mell. _köt'!C33+'1.3.sz.mell._önk'!C33+'1.4.sz.mell._állig'!C33</f>
        <v>0</v>
      </c>
      <c r="D33" s="616"/>
      <c r="E33" s="616">
        <f>'1.2.sz.mell. _köt'!E33</f>
        <v>0</v>
      </c>
      <c r="F33" s="1193"/>
    </row>
    <row r="34" spans="1:6" s="1" customFormat="1" ht="12" customHeight="1" x14ac:dyDescent="0.2">
      <c r="A34" s="312" t="s">
        <v>49</v>
      </c>
      <c r="B34" s="318" t="s">
        <v>245</v>
      </c>
      <c r="C34" s="616">
        <f>'1.2.sz.mell. _köt'!C34+'1.3.sz.mell._önk'!C34+'1.4.sz.mell._állig'!C34</f>
        <v>0</v>
      </c>
      <c r="D34" s="616"/>
      <c r="E34" s="616">
        <f>'1.2.sz.mell. _köt'!E34</f>
        <v>0</v>
      </c>
      <c r="F34" s="1193"/>
    </row>
    <row r="35" spans="1:6" s="1" customFormat="1" ht="12" customHeight="1" x14ac:dyDescent="0.2">
      <c r="A35" s="312" t="s">
        <v>50</v>
      </c>
      <c r="B35" s="318" t="s">
        <v>246</v>
      </c>
      <c r="C35" s="616">
        <f>'1.2.sz.mell. _köt'!C35+'1.3.sz.mell._önk'!C35+'1.4.sz.mell._állig'!C35</f>
        <v>0</v>
      </c>
      <c r="D35" s="616"/>
      <c r="E35" s="616">
        <f>'1.2.sz.mell. _köt'!E35</f>
        <v>0</v>
      </c>
      <c r="F35" s="1193"/>
    </row>
    <row r="36" spans="1:6" s="1" customFormat="1" ht="12" customHeight="1" x14ac:dyDescent="0.2">
      <c r="A36" s="312" t="s">
        <v>154</v>
      </c>
      <c r="B36" s="318" t="s">
        <v>379</v>
      </c>
      <c r="C36" s="616">
        <f>'1.2.sz.mell. _köt'!C36+'1.3.sz.mell._önk'!C36+'1.4.sz.mell._állig'!C36</f>
        <v>942</v>
      </c>
      <c r="D36" s="616">
        <f>'1.2.sz.mell. _köt'!D36</f>
        <v>9622</v>
      </c>
      <c r="E36" s="616">
        <f>'1.2.sz.mell. _köt'!E36</f>
        <v>11165</v>
      </c>
      <c r="F36" s="1193">
        <f t="shared" si="0"/>
        <v>1.1603616711702349</v>
      </c>
    </row>
    <row r="37" spans="1:6" s="1" customFormat="1" ht="12" customHeight="1" x14ac:dyDescent="0.2">
      <c r="A37" s="312" t="s">
        <v>45</v>
      </c>
      <c r="B37" s="319" t="s">
        <v>380</v>
      </c>
      <c r="C37" s="620">
        <f>+C38+C39+C40+C41+C42</f>
        <v>0</v>
      </c>
      <c r="D37" s="620"/>
      <c r="E37" s="620">
        <f>'1.2.sz.mell. _köt'!E37</f>
        <v>0</v>
      </c>
      <c r="F37" s="1205"/>
    </row>
    <row r="38" spans="1:6" s="1" customFormat="1" ht="12" customHeight="1" x14ac:dyDescent="0.2">
      <c r="A38" s="312" t="s">
        <v>53</v>
      </c>
      <c r="B38" s="318" t="s">
        <v>243</v>
      </c>
      <c r="C38" s="616">
        <f>'1.2.sz.mell. _köt'!C38+'1.3.sz.mell._önk'!C38+'1.4.sz.mell._állig'!C38</f>
        <v>0</v>
      </c>
      <c r="D38" s="616"/>
      <c r="E38" s="616">
        <f>'1.2.sz.mell. _köt'!E38</f>
        <v>0</v>
      </c>
      <c r="F38" s="1193"/>
    </row>
    <row r="39" spans="1:6" s="1" customFormat="1" ht="12" customHeight="1" x14ac:dyDescent="0.2">
      <c r="A39" s="312" t="s">
        <v>54</v>
      </c>
      <c r="B39" s="318" t="s">
        <v>244</v>
      </c>
      <c r="C39" s="616">
        <f>'1.2.sz.mell. _köt'!C39+'1.3.sz.mell._önk'!C39+'1.4.sz.mell._állig'!C39</f>
        <v>0</v>
      </c>
      <c r="D39" s="616"/>
      <c r="E39" s="616">
        <f>'1.2.sz.mell. _köt'!E39</f>
        <v>0</v>
      </c>
      <c r="F39" s="1193"/>
    </row>
    <row r="40" spans="1:6" s="1" customFormat="1" ht="12" customHeight="1" x14ac:dyDescent="0.2">
      <c r="A40" s="312" t="s">
        <v>55</v>
      </c>
      <c r="B40" s="318" t="s">
        <v>245</v>
      </c>
      <c r="C40" s="616">
        <f>'1.2.sz.mell. _köt'!C40+'1.3.sz.mell._önk'!C40+'1.4.sz.mell._állig'!C40</f>
        <v>0</v>
      </c>
      <c r="D40" s="616"/>
      <c r="E40" s="616">
        <f>'1.2.sz.mell. _köt'!E40</f>
        <v>0</v>
      </c>
      <c r="F40" s="1193"/>
    </row>
    <row r="41" spans="1:6" s="1" customFormat="1" ht="12" customHeight="1" x14ac:dyDescent="0.2">
      <c r="A41" s="312" t="s">
        <v>56</v>
      </c>
      <c r="B41" s="320" t="s">
        <v>246</v>
      </c>
      <c r="C41" s="616">
        <f>'1.2.sz.mell. _köt'!C41+'1.3.sz.mell._önk'!C41+'1.4.sz.mell._állig'!C41</f>
        <v>0</v>
      </c>
      <c r="D41" s="616"/>
      <c r="E41" s="616">
        <f>'1.2.sz.mell. _köt'!E41</f>
        <v>0</v>
      </c>
      <c r="F41" s="1193"/>
    </row>
    <row r="42" spans="1:6" s="1" customFormat="1" ht="12" customHeight="1" thickBot="1" x14ac:dyDescent="0.25">
      <c r="A42" s="313" t="s">
        <v>155</v>
      </c>
      <c r="B42" s="321" t="s">
        <v>381</v>
      </c>
      <c r="C42" s="616">
        <f>'1.2.sz.mell. _köt'!C42+'1.3.sz.mell._önk'!C42+'1.4.sz.mell._állig'!C42</f>
        <v>0</v>
      </c>
      <c r="D42" s="616"/>
      <c r="E42" s="616">
        <f>'1.2.sz.mell. _köt'!E42</f>
        <v>0</v>
      </c>
      <c r="F42" s="1193"/>
    </row>
    <row r="43" spans="1:6" s="1" customFormat="1" ht="12" customHeight="1" thickBot="1" x14ac:dyDescent="0.25">
      <c r="A43" s="23" t="s">
        <v>156</v>
      </c>
      <c r="B43" s="409" t="s">
        <v>247</v>
      </c>
      <c r="C43" s="615">
        <f>+C44+C45</f>
        <v>0</v>
      </c>
      <c r="D43" s="615">
        <f>D44+D45</f>
        <v>5318</v>
      </c>
      <c r="E43" s="615">
        <f>'1.2.sz.mell. _köt'!E43</f>
        <v>5318</v>
      </c>
      <c r="F43" s="1195">
        <f t="shared" si="0"/>
        <v>1</v>
      </c>
    </row>
    <row r="44" spans="1:6" s="1" customFormat="1" ht="12" customHeight="1" x14ac:dyDescent="0.2">
      <c r="A44" s="18" t="s">
        <v>51</v>
      </c>
      <c r="B44" s="331" t="s">
        <v>248</v>
      </c>
      <c r="C44" s="616">
        <f>'1.2.sz.mell. _köt'!C44+'1.3.sz.mell._önk'!C44+'1.4.sz.mell._állig'!C44</f>
        <v>0</v>
      </c>
      <c r="D44" s="616">
        <f>'1.2.sz.mell. _köt'!D44</f>
        <v>618</v>
      </c>
      <c r="E44" s="616">
        <f>'1.2.sz.mell. _köt'!E44</f>
        <v>618</v>
      </c>
      <c r="F44" s="1193">
        <f t="shared" si="0"/>
        <v>1</v>
      </c>
    </row>
    <row r="45" spans="1:6" s="1" customFormat="1" ht="12" customHeight="1" thickBot="1" x14ac:dyDescent="0.25">
      <c r="A45" s="15" t="s">
        <v>52</v>
      </c>
      <c r="B45" s="326" t="s">
        <v>252</v>
      </c>
      <c r="C45" s="616">
        <f>'1.2.sz.mell. _köt'!C45+'1.3.sz.mell._önk'!C45+'1.4.sz.mell._állig'!C45</f>
        <v>0</v>
      </c>
      <c r="D45" s="616">
        <f>'1.2.sz.mell. _köt'!D45</f>
        <v>4700</v>
      </c>
      <c r="E45" s="616">
        <f>'1.2.sz.mell. _köt'!E45</f>
        <v>4700</v>
      </c>
      <c r="F45" s="1193">
        <f t="shared" si="0"/>
        <v>1</v>
      </c>
    </row>
    <row r="46" spans="1:6" s="1" customFormat="1" ht="12" customHeight="1" thickBot="1" x14ac:dyDescent="0.25">
      <c r="A46" s="23" t="s">
        <v>902</v>
      </c>
      <c r="B46" s="409" t="s">
        <v>251</v>
      </c>
      <c r="C46" s="615">
        <f>+C47+C48+C49</f>
        <v>414</v>
      </c>
      <c r="D46" s="615">
        <f>+D47+D48+D49</f>
        <v>1434</v>
      </c>
      <c r="E46" s="615">
        <f>'1.2.sz.mell. _köt'!E46</f>
        <v>1417</v>
      </c>
      <c r="F46" s="1195">
        <f t="shared" si="0"/>
        <v>0.98814504881450493</v>
      </c>
    </row>
    <row r="47" spans="1:6" s="1" customFormat="1" ht="12" customHeight="1" x14ac:dyDescent="0.2">
      <c r="A47" s="18" t="s">
        <v>159</v>
      </c>
      <c r="B47" s="331" t="s">
        <v>157</v>
      </c>
      <c r="C47" s="616">
        <f>'1.2.sz.mell. _köt'!C47+'1.3.sz.mell._önk'!C47+'1.4.sz.mell._állig'!C47</f>
        <v>0</v>
      </c>
      <c r="D47" s="616">
        <f>'1.2.sz.mell. _köt'!D47</f>
        <v>1020</v>
      </c>
      <c r="E47" s="616">
        <f>'1.2.sz.mell. _köt'!E47</f>
        <v>1020</v>
      </c>
      <c r="F47" s="1193">
        <f t="shared" si="0"/>
        <v>1</v>
      </c>
    </row>
    <row r="48" spans="1:6" s="1" customFormat="1" ht="12" customHeight="1" x14ac:dyDescent="0.2">
      <c r="A48" s="16" t="s">
        <v>160</v>
      </c>
      <c r="B48" s="318" t="s">
        <v>957</v>
      </c>
      <c r="C48" s="616">
        <f>'1.2.sz.mell. _köt'!C48+'1.3.sz.mell._önk'!C48+'1.4.sz.mell._állig'!C48</f>
        <v>414</v>
      </c>
      <c r="D48" s="616">
        <f>'1.2.sz.mell. _köt'!D48</f>
        <v>414</v>
      </c>
      <c r="E48" s="616">
        <f>'1.2.sz.mell. _köt'!E48</f>
        <v>397</v>
      </c>
      <c r="F48" s="1193">
        <f t="shared" si="0"/>
        <v>0.95893719806763289</v>
      </c>
    </row>
    <row r="49" spans="1:6" s="1" customFormat="1" ht="12" customHeight="1" thickBot="1" x14ac:dyDescent="0.25">
      <c r="A49" s="15" t="s">
        <v>309</v>
      </c>
      <c r="B49" s="326" t="s">
        <v>249</v>
      </c>
      <c r="C49" s="616">
        <f>'1.2.sz.mell. _köt'!C49+'1.3.sz.mell._önk'!C49+'1.4.sz.mell._állig'!C49</f>
        <v>0</v>
      </c>
      <c r="D49" s="616"/>
      <c r="E49" s="616">
        <f>'1.2.sz.mell. _köt'!E49</f>
        <v>0</v>
      </c>
      <c r="F49" s="1193"/>
    </row>
    <row r="50" spans="1:6" s="1" customFormat="1" ht="17.25" customHeight="1" thickBot="1" x14ac:dyDescent="0.25">
      <c r="A50" s="23" t="s">
        <v>161</v>
      </c>
      <c r="B50" s="410" t="s">
        <v>250</v>
      </c>
      <c r="C50" s="618">
        <f>'1.2.sz.mell. _köt'!C50+'1.3.sz.mell._önk'!C50+'1.4.sz.mell._állig'!C50</f>
        <v>0</v>
      </c>
      <c r="D50" s="618"/>
      <c r="E50" s="618">
        <f>'1.2.sz.mell. _köt'!E50</f>
        <v>0</v>
      </c>
      <c r="F50" s="1203"/>
    </row>
    <row r="51" spans="1:6" s="1" customFormat="1" ht="12" customHeight="1" thickBot="1" x14ac:dyDescent="0.25">
      <c r="A51" s="23" t="s">
        <v>904</v>
      </c>
      <c r="B51" s="27" t="s">
        <v>162</v>
      </c>
      <c r="C51" s="621">
        <f>+C6+C11+C20+C21+C30+C43+C46+C50</f>
        <v>309809.40000000002</v>
      </c>
      <c r="D51" s="621">
        <f>+D6+D11+D20+D21+D30+D43+D46+D50</f>
        <v>351541</v>
      </c>
      <c r="E51" s="621">
        <f>+E6+E11+E20+E21+E30+E43+E46+E50</f>
        <v>348865</v>
      </c>
      <c r="F51" s="1196">
        <f t="shared" si="0"/>
        <v>0.99238780113841629</v>
      </c>
    </row>
    <row r="52" spans="1:6" s="1" customFormat="1" ht="12" customHeight="1" thickBot="1" x14ac:dyDescent="0.25">
      <c r="A52" s="322" t="s">
        <v>905</v>
      </c>
      <c r="B52" s="317" t="s">
        <v>253</v>
      </c>
      <c r="C52" s="622">
        <f>+C53+C59</f>
        <v>0</v>
      </c>
      <c r="D52" s="622">
        <f>D53+D59</f>
        <v>95182</v>
      </c>
      <c r="E52" s="622">
        <f>'1.2.sz.mell. _köt'!E52</f>
        <v>95182</v>
      </c>
      <c r="F52" s="1197">
        <f t="shared" si="0"/>
        <v>1</v>
      </c>
    </row>
    <row r="53" spans="1:6" s="1" customFormat="1" ht="12" customHeight="1" x14ac:dyDescent="0.2">
      <c r="A53" s="411" t="s">
        <v>92</v>
      </c>
      <c r="B53" s="408" t="s">
        <v>338</v>
      </c>
      <c r="C53" s="619">
        <f>+C54+C55+C56+C57+C58</f>
        <v>0</v>
      </c>
      <c r="D53" s="619">
        <f>D54</f>
        <v>95182</v>
      </c>
      <c r="E53" s="619">
        <f>'1.2.sz.mell. _köt'!E53</f>
        <v>95182</v>
      </c>
      <c r="F53" s="1204">
        <f t="shared" si="0"/>
        <v>1</v>
      </c>
    </row>
    <row r="54" spans="1:6" s="1" customFormat="1" ht="12" customHeight="1" x14ac:dyDescent="0.2">
      <c r="A54" s="323" t="s">
        <v>269</v>
      </c>
      <c r="B54" s="318" t="s">
        <v>255</v>
      </c>
      <c r="C54" s="616">
        <f>'1.2.sz.mell. _köt'!C54+'1.3.sz.mell._önk'!C54+'1.4.sz.mell._állig'!C54</f>
        <v>0</v>
      </c>
      <c r="D54" s="616">
        <f>'1.2.sz.mell. _köt'!D54</f>
        <v>95182</v>
      </c>
      <c r="E54" s="616">
        <f>'1.2.sz.mell. _köt'!E54</f>
        <v>95182</v>
      </c>
      <c r="F54" s="1193">
        <f t="shared" si="0"/>
        <v>1</v>
      </c>
    </row>
    <row r="55" spans="1:6" s="1" customFormat="1" ht="12" customHeight="1" x14ac:dyDescent="0.2">
      <c r="A55" s="323" t="s">
        <v>270</v>
      </c>
      <c r="B55" s="318" t="s">
        <v>256</v>
      </c>
      <c r="C55" s="616">
        <f>'1.2.sz.mell. _köt'!C55+'1.3.sz.mell._önk'!C55+'1.4.sz.mell._állig'!C55</f>
        <v>0</v>
      </c>
      <c r="D55" s="616"/>
      <c r="E55" s="616">
        <f>'1.2.sz.mell. _köt'!E55</f>
        <v>0</v>
      </c>
      <c r="F55" s="1193"/>
    </row>
    <row r="56" spans="1:6" s="1" customFormat="1" ht="12" customHeight="1" x14ac:dyDescent="0.2">
      <c r="A56" s="323" t="s">
        <v>271</v>
      </c>
      <c r="B56" s="318" t="s">
        <v>257</v>
      </c>
      <c r="C56" s="616">
        <f>'1.2.sz.mell. _köt'!C56+'1.3.sz.mell._önk'!C56+'1.4.sz.mell._állig'!C56</f>
        <v>0</v>
      </c>
      <c r="D56" s="616"/>
      <c r="E56" s="616">
        <f>'1.2.sz.mell. _köt'!E56</f>
        <v>0</v>
      </c>
      <c r="F56" s="1193"/>
    </row>
    <row r="57" spans="1:6" s="1" customFormat="1" ht="12" customHeight="1" x14ac:dyDescent="0.2">
      <c r="A57" s="323" t="s">
        <v>272</v>
      </c>
      <c r="B57" s="318" t="s">
        <v>258</v>
      </c>
      <c r="C57" s="616">
        <f>'1.2.sz.mell. _köt'!C57+'1.3.sz.mell._önk'!C57+'1.4.sz.mell._állig'!C57</f>
        <v>0</v>
      </c>
      <c r="D57" s="616"/>
      <c r="E57" s="616">
        <f>'1.2.sz.mell. _köt'!E57</f>
        <v>0</v>
      </c>
      <c r="F57" s="1193"/>
    </row>
    <row r="58" spans="1:6" s="1" customFormat="1" ht="12" customHeight="1" x14ac:dyDescent="0.2">
      <c r="A58" s="323" t="s">
        <v>273</v>
      </c>
      <c r="B58" s="318" t="s">
        <v>259</v>
      </c>
      <c r="C58" s="616">
        <f>'1.2.sz.mell. _köt'!C58+'1.3.sz.mell._önk'!C58+'1.4.sz.mell._állig'!C58</f>
        <v>0</v>
      </c>
      <c r="D58" s="616"/>
      <c r="E58" s="616">
        <f>'1.2.sz.mell. _köt'!E58</f>
        <v>0</v>
      </c>
      <c r="F58" s="1193"/>
    </row>
    <row r="59" spans="1:6" s="1" customFormat="1" ht="12" customHeight="1" x14ac:dyDescent="0.2">
      <c r="A59" s="324" t="s">
        <v>93</v>
      </c>
      <c r="B59" s="319" t="s">
        <v>337</v>
      </c>
      <c r="C59" s="620">
        <f>+C60+C61+C62+C63+C64</f>
        <v>0</v>
      </c>
      <c r="D59" s="620"/>
      <c r="E59" s="620">
        <f>'1.2.sz.mell. _köt'!E59</f>
        <v>0</v>
      </c>
      <c r="F59" s="1205"/>
    </row>
    <row r="60" spans="1:6" s="1" customFormat="1" ht="12" customHeight="1" x14ac:dyDescent="0.2">
      <c r="A60" s="323" t="s">
        <v>274</v>
      </c>
      <c r="B60" s="318" t="s">
        <v>261</v>
      </c>
      <c r="C60" s="616">
        <f>'1.2.sz.mell. _köt'!C60+'1.3.sz.mell._önk'!C60+'1.4.sz.mell._állig'!C60</f>
        <v>0</v>
      </c>
      <c r="D60" s="616"/>
      <c r="E60" s="616">
        <f>'1.2.sz.mell. _köt'!E60</f>
        <v>0</v>
      </c>
      <c r="F60" s="1193"/>
    </row>
    <row r="61" spans="1:6" s="1" customFormat="1" ht="12" customHeight="1" x14ac:dyDescent="0.2">
      <c r="A61" s="323" t="s">
        <v>275</v>
      </c>
      <c r="B61" s="318" t="s">
        <v>262</v>
      </c>
      <c r="C61" s="616">
        <f>'1.2.sz.mell. _köt'!C61+'1.3.sz.mell._önk'!C61+'1.4.sz.mell._állig'!C61</f>
        <v>0</v>
      </c>
      <c r="D61" s="616"/>
      <c r="E61" s="616">
        <f>'1.2.sz.mell. _köt'!E61</f>
        <v>0</v>
      </c>
      <c r="F61" s="1193"/>
    </row>
    <row r="62" spans="1:6" s="1" customFormat="1" ht="12" customHeight="1" x14ac:dyDescent="0.2">
      <c r="A62" s="323" t="s">
        <v>276</v>
      </c>
      <c r="B62" s="318" t="s">
        <v>263</v>
      </c>
      <c r="C62" s="616">
        <f>'1.2.sz.mell. _köt'!C62+'1.3.sz.mell._önk'!C62+'1.4.sz.mell._állig'!C62</f>
        <v>0</v>
      </c>
      <c r="D62" s="616"/>
      <c r="E62" s="616">
        <f>'1.2.sz.mell. _köt'!E62</f>
        <v>0</v>
      </c>
      <c r="F62" s="1193"/>
    </row>
    <row r="63" spans="1:6" s="1" customFormat="1" ht="12" customHeight="1" x14ac:dyDescent="0.2">
      <c r="A63" s="323" t="s">
        <v>277</v>
      </c>
      <c r="B63" s="318" t="s">
        <v>264</v>
      </c>
      <c r="C63" s="616">
        <f>'1.2.sz.mell. _köt'!C63+'1.3.sz.mell._önk'!C63+'1.4.sz.mell._állig'!C63</f>
        <v>0</v>
      </c>
      <c r="D63" s="616"/>
      <c r="E63" s="616">
        <f>'1.2.sz.mell. _köt'!E63</f>
        <v>0</v>
      </c>
      <c r="F63" s="1193"/>
    </row>
    <row r="64" spans="1:6" s="1" customFormat="1" ht="12" customHeight="1" thickBot="1" x14ac:dyDescent="0.25">
      <c r="A64" s="325" t="s">
        <v>278</v>
      </c>
      <c r="B64" s="326" t="s">
        <v>265</v>
      </c>
      <c r="C64" s="616">
        <f>'1.2.sz.mell. _köt'!C64+'1.3.sz.mell._önk'!C64+'1.4.sz.mell._állig'!C64</f>
        <v>0</v>
      </c>
      <c r="D64" s="616"/>
      <c r="E64" s="616"/>
      <c r="F64" s="1193"/>
    </row>
    <row r="65" spans="1:6" s="1" customFormat="1" ht="12" customHeight="1" thickBot="1" x14ac:dyDescent="0.25">
      <c r="A65" s="327" t="s">
        <v>906</v>
      </c>
      <c r="B65" s="412" t="s">
        <v>335</v>
      </c>
      <c r="C65" s="622">
        <f>+C51+C52</f>
        <v>309809.40000000002</v>
      </c>
      <c r="D65" s="622">
        <f>+D51+D52</f>
        <v>446723</v>
      </c>
      <c r="E65" s="622">
        <f>+E51+E52</f>
        <v>444047</v>
      </c>
      <c r="F65" s="1197">
        <f t="shared" si="0"/>
        <v>0.99400971071558886</v>
      </c>
    </row>
    <row r="66" spans="1:6" s="1" customFormat="1" ht="13.5" customHeight="1" thickBot="1" x14ac:dyDescent="0.25">
      <c r="A66" s="328" t="s">
        <v>907</v>
      </c>
      <c r="B66" s="413" t="s">
        <v>267</v>
      </c>
      <c r="C66" s="616">
        <f>'1.2.sz.mell. _köt'!C66+'1.3.sz.mell._önk'!C66+'1.4.sz.mell._állig'!C66</f>
        <v>0</v>
      </c>
      <c r="D66" s="616"/>
      <c r="E66" s="616"/>
      <c r="F66" s="1193"/>
    </row>
    <row r="67" spans="1:6" s="1" customFormat="1" ht="13.5" customHeight="1" thickBot="1" x14ac:dyDescent="0.25">
      <c r="A67" s="328" t="s">
        <v>908</v>
      </c>
      <c r="B67" s="413" t="s">
        <v>1194</v>
      </c>
      <c r="C67" s="644"/>
      <c r="D67" s="644"/>
      <c r="E67" s="644">
        <f>'1.2.sz.mell. _köt'!E67</f>
        <v>6704</v>
      </c>
      <c r="F67" s="1206">
        <v>0</v>
      </c>
    </row>
    <row r="68" spans="1:6" s="1" customFormat="1" ht="12" customHeight="1" thickBot="1" x14ac:dyDescent="0.25">
      <c r="A68" s="327" t="s">
        <v>909</v>
      </c>
      <c r="B68" s="412" t="s">
        <v>336</v>
      </c>
      <c r="C68" s="622">
        <f>+C65+C66</f>
        <v>309809.40000000002</v>
      </c>
      <c r="D68" s="622">
        <f>+D65+D66</f>
        <v>446723</v>
      </c>
      <c r="E68" s="622">
        <f>+E65+E66+E67</f>
        <v>450751</v>
      </c>
      <c r="F68" s="1197">
        <f t="shared" si="0"/>
        <v>1.0090167732577011</v>
      </c>
    </row>
    <row r="69" spans="1:6" s="1" customFormat="1" ht="83.25" customHeight="1" x14ac:dyDescent="0.2">
      <c r="A69" s="6"/>
      <c r="B69" s="7"/>
      <c r="C69" s="623"/>
      <c r="D69" s="623"/>
    </row>
    <row r="70" spans="1:6" ht="16.5" customHeight="1" x14ac:dyDescent="0.25">
      <c r="A70" s="1326" t="s">
        <v>924</v>
      </c>
      <c r="B70" s="1326"/>
      <c r="C70" s="1326"/>
      <c r="D70" s="1326"/>
      <c r="E70" s="1326"/>
      <c r="F70" s="1326"/>
    </row>
    <row r="71" spans="1:6" s="340" customFormat="1" ht="16.5" customHeight="1" thickBot="1" x14ac:dyDescent="0.3">
      <c r="A71" s="1325" t="s">
        <v>100</v>
      </c>
      <c r="B71" s="1325"/>
      <c r="D71" s="146"/>
      <c r="F71" s="146" t="s">
        <v>300</v>
      </c>
    </row>
    <row r="72" spans="1:6" ht="38.1" customHeight="1" thickBot="1" x14ac:dyDescent="0.3">
      <c r="A72" s="28" t="s">
        <v>893</v>
      </c>
      <c r="B72" s="29" t="s">
        <v>925</v>
      </c>
      <c r="C72" s="613" t="s">
        <v>1150</v>
      </c>
      <c r="D72" s="613" t="s">
        <v>1149</v>
      </c>
      <c r="E72" s="613" t="s">
        <v>1189</v>
      </c>
      <c r="F72" s="613" t="s">
        <v>1190</v>
      </c>
    </row>
    <row r="73" spans="1:6" s="44" customFormat="1" ht="12" customHeight="1" thickBot="1" x14ac:dyDescent="0.25">
      <c r="A73" s="38">
        <v>1</v>
      </c>
      <c r="B73" s="39">
        <v>2</v>
      </c>
      <c r="C73" s="613">
        <v>3</v>
      </c>
      <c r="D73" s="613">
        <v>4</v>
      </c>
      <c r="E73" s="613">
        <v>5</v>
      </c>
      <c r="F73" s="613">
        <v>6</v>
      </c>
    </row>
    <row r="74" spans="1:6" ht="12" customHeight="1" thickBot="1" x14ac:dyDescent="0.3">
      <c r="A74" s="25" t="s">
        <v>895</v>
      </c>
      <c r="B74" s="36" t="s">
        <v>163</v>
      </c>
      <c r="C74" s="614">
        <f>+C75+C76+C77+C78+C79</f>
        <v>269785</v>
      </c>
      <c r="D74" s="614">
        <f>+D75+D76+D77+D78+D79</f>
        <v>343939</v>
      </c>
      <c r="E74" s="614">
        <f>+E75+E76+E77+E78+E79</f>
        <v>255769</v>
      </c>
      <c r="F74" s="1194">
        <f>E74/D74</f>
        <v>0.74364640241438162</v>
      </c>
    </row>
    <row r="75" spans="1:6" ht="12" customHeight="1" x14ac:dyDescent="0.25">
      <c r="A75" s="20" t="s">
        <v>57</v>
      </c>
      <c r="B75" s="12" t="s">
        <v>926</v>
      </c>
      <c r="C75" s="624">
        <f>'1.2.sz.mell. _köt'!C75+'1.3.sz.mell._önk'!C74+'1.4.sz.mell._állig'!C74</f>
        <v>122853</v>
      </c>
      <c r="D75" s="624">
        <f>'1.2.sz.mell. _köt'!D75</f>
        <v>134711</v>
      </c>
      <c r="E75" s="624">
        <f>'1.2.sz.mell. _köt'!E75</f>
        <v>124182</v>
      </c>
      <c r="F75" s="1207">
        <f t="shared" ref="F75:F125" si="1">E75/D75</f>
        <v>0.92184008729799349</v>
      </c>
    </row>
    <row r="76" spans="1:6" ht="12" customHeight="1" x14ac:dyDescent="0.25">
      <c r="A76" s="16" t="s">
        <v>58</v>
      </c>
      <c r="B76" s="9" t="s">
        <v>164</v>
      </c>
      <c r="C76" s="616">
        <f>'1.2.sz.mell. _köt'!C76+'1.3.sz.mell._önk'!C75+'1.4.sz.mell._állig'!C75</f>
        <v>34151</v>
      </c>
      <c r="D76" s="616">
        <f>'1.2.sz.mell. _köt'!D76</f>
        <v>36703</v>
      </c>
      <c r="E76" s="616">
        <f>'1.2.sz.mell. _köt'!E76</f>
        <v>31871</v>
      </c>
      <c r="F76" s="1193">
        <f t="shared" si="1"/>
        <v>0.86834863635125192</v>
      </c>
    </row>
    <row r="77" spans="1:6" ht="12" customHeight="1" x14ac:dyDescent="0.25">
      <c r="A77" s="16" t="s">
        <v>59</v>
      </c>
      <c r="B77" s="9" t="s">
        <v>88</v>
      </c>
      <c r="C77" s="626">
        <f>'1.2.sz.mell. _köt'!C77+'1.3.sz.mell._önk'!C76+'1.4.sz.mell._állig'!C76</f>
        <v>92458</v>
      </c>
      <c r="D77" s="626">
        <f>'1.2.sz.mell. _köt'!D77+'1.3.sz.mell._önk'!D76</f>
        <v>98606</v>
      </c>
      <c r="E77" s="626">
        <f>'1.2.sz.mell. _köt'!E77+'1.3.sz.mell._önk'!E76</f>
        <v>85670</v>
      </c>
      <c r="F77" s="1200">
        <f t="shared" si="1"/>
        <v>0.86881122852564752</v>
      </c>
    </row>
    <row r="78" spans="1:6" ht="12" customHeight="1" x14ac:dyDescent="0.25">
      <c r="A78" s="16" t="s">
        <v>60</v>
      </c>
      <c r="B78" s="13" t="s">
        <v>165</v>
      </c>
      <c r="C78" s="626">
        <f>'1.2.sz.mell. _köt'!C78+'1.3.sz.mell._önk'!C77+'1.4.sz.mell._állig'!C77</f>
        <v>17677</v>
      </c>
      <c r="D78" s="626">
        <f>'1.2.sz.mell. _köt'!D78</f>
        <v>18904</v>
      </c>
      <c r="E78" s="626">
        <f>'1.2.sz.mell. _köt'!E78</f>
        <v>10637</v>
      </c>
      <c r="F78" s="1200">
        <f t="shared" si="1"/>
        <v>0.5626851460008464</v>
      </c>
    </row>
    <row r="79" spans="1:6" ht="12" customHeight="1" x14ac:dyDescent="0.25">
      <c r="A79" s="16" t="s">
        <v>71</v>
      </c>
      <c r="B79" s="22" t="s">
        <v>166</v>
      </c>
      <c r="C79" s="626">
        <f>'1.2.sz.mell. _köt'!C79+'1.3.sz.mell._önk'!C78+'1.4.sz.mell._állig'!C78</f>
        <v>2646</v>
      </c>
      <c r="D79" s="626">
        <f>SUM(D82:D88)</f>
        <v>55015</v>
      </c>
      <c r="E79" s="626">
        <f>SUM(E82:E88)</f>
        <v>3409</v>
      </c>
      <c r="F79" s="1200">
        <f t="shared" si="1"/>
        <v>6.1964918658547669E-2</v>
      </c>
    </row>
    <row r="80" spans="1:6" ht="12" customHeight="1" x14ac:dyDescent="0.25">
      <c r="A80" s="16" t="s">
        <v>61</v>
      </c>
      <c r="B80" s="9" t="s">
        <v>188</v>
      </c>
      <c r="C80" s="626">
        <f>'1.2.sz.mell. _köt'!C80+'1.3.sz.mell._önk'!C79+'1.4.sz.mell._állig'!C79</f>
        <v>0</v>
      </c>
      <c r="D80" s="626"/>
      <c r="E80" s="626">
        <f>'1.2.sz.mell. _köt'!E80</f>
        <v>0</v>
      </c>
      <c r="F80" s="1200"/>
    </row>
    <row r="81" spans="1:6" ht="12" customHeight="1" x14ac:dyDescent="0.25">
      <c r="A81" s="16" t="s">
        <v>62</v>
      </c>
      <c r="B81" s="149" t="s">
        <v>189</v>
      </c>
      <c r="C81" s="626">
        <f>'1.2.sz.mell. _köt'!C81+'1.3.sz.mell._önk'!C80+'1.4.sz.mell._állig'!C80</f>
        <v>0</v>
      </c>
      <c r="D81" s="626"/>
      <c r="E81" s="626">
        <f>'1.2.sz.mell. _köt'!E81</f>
        <v>0</v>
      </c>
      <c r="F81" s="1200"/>
    </row>
    <row r="82" spans="1:6" ht="12" customHeight="1" x14ac:dyDescent="0.25">
      <c r="A82" s="16" t="s">
        <v>72</v>
      </c>
      <c r="B82" s="149" t="s">
        <v>279</v>
      </c>
      <c r="C82" s="626">
        <f>'1.2.sz.mell. _köt'!C82+'1.3.sz.mell._önk'!C81+'1.4.sz.mell._állig'!C81</f>
        <v>500</v>
      </c>
      <c r="D82" s="626">
        <f>'1.2.sz.mell. _köt'!D82</f>
        <v>500</v>
      </c>
      <c r="E82" s="626">
        <f>'1.2.sz.mell. _köt'!E82</f>
        <v>489</v>
      </c>
      <c r="F82" s="1200">
        <f t="shared" si="1"/>
        <v>0.97799999999999998</v>
      </c>
    </row>
    <row r="83" spans="1:6" ht="12" customHeight="1" x14ac:dyDescent="0.25">
      <c r="A83" s="16" t="s">
        <v>73</v>
      </c>
      <c r="B83" s="150" t="s">
        <v>190</v>
      </c>
      <c r="C83" s="626">
        <f>'1.2.sz.mell. _köt'!C83+'1.3.sz.mell._önk'!C82+'1.4.sz.mell._állig'!C82+'8. sz. mell'!D75</f>
        <v>3646</v>
      </c>
      <c r="D83" s="626">
        <f>'1.2.sz.mell. _köt'!D83</f>
        <v>2146</v>
      </c>
      <c r="E83" s="626">
        <f>'1.2.sz.mell. _köt'!E83</f>
        <v>1920</v>
      </c>
      <c r="F83" s="1200">
        <f t="shared" si="1"/>
        <v>0.89468779123951536</v>
      </c>
    </row>
    <row r="84" spans="1:6" ht="12" customHeight="1" x14ac:dyDescent="0.25">
      <c r="A84" s="15" t="s">
        <v>74</v>
      </c>
      <c r="B84" s="151" t="s">
        <v>1179</v>
      </c>
      <c r="C84" s="626">
        <f>'1.3.sz.mell._önk'!C82</f>
        <v>1500</v>
      </c>
      <c r="D84" s="626">
        <f>'1.3.sz.mell._önk'!D82</f>
        <v>1500</v>
      </c>
      <c r="E84" s="626">
        <f>'1.3.sz.mell._önk'!E82</f>
        <v>1000</v>
      </c>
      <c r="F84" s="1200">
        <f t="shared" si="1"/>
        <v>0.66666666666666663</v>
      </c>
    </row>
    <row r="85" spans="1:6" ht="12" customHeight="1" x14ac:dyDescent="0.25">
      <c r="A85" s="15" t="s">
        <v>75</v>
      </c>
      <c r="B85" s="151" t="s">
        <v>191</v>
      </c>
      <c r="C85" s="626">
        <f>'1.2.sz.mell. _köt'!C85+'1.3.sz.mell._önk'!C83+'1.4.sz.mell._állig'!C83</f>
        <v>0</v>
      </c>
      <c r="D85" s="626">
        <f>'1.2.sz.mell. _köt'!D85</f>
        <v>6315</v>
      </c>
      <c r="E85" s="626">
        <f>'1.2.sz.mell. _köt'!E85</f>
        <v>0</v>
      </c>
      <c r="F85" s="1200">
        <f t="shared" si="1"/>
        <v>0</v>
      </c>
    </row>
    <row r="86" spans="1:6" ht="12" customHeight="1" x14ac:dyDescent="0.25">
      <c r="A86" s="16" t="s">
        <v>77</v>
      </c>
      <c r="B86" s="151" t="s">
        <v>192</v>
      </c>
      <c r="C86" s="626">
        <f>'1.2.sz.mell. _köt'!C86+'1.3.sz.mell._önk'!C84+'1.4.sz.mell._állig'!C84</f>
        <v>0</v>
      </c>
      <c r="D86" s="626"/>
      <c r="E86" s="626">
        <f>'1.2.sz.mell. _köt'!E86</f>
        <v>0</v>
      </c>
      <c r="F86" s="1200"/>
    </row>
    <row r="87" spans="1:6" ht="12" customHeight="1" x14ac:dyDescent="0.25">
      <c r="A87" s="19" t="s">
        <v>167</v>
      </c>
      <c r="B87" s="151" t="s">
        <v>193</v>
      </c>
      <c r="C87" s="626">
        <f>'1.2.sz.mell. _köt'!C88+'1.3.sz.mell._önk'!C85+'1.4.sz.mell._állig'!C85</f>
        <v>0</v>
      </c>
      <c r="D87" s="626">
        <f>'1.2.sz.mell. _köt'!D87</f>
        <v>26064</v>
      </c>
      <c r="E87" s="626">
        <f>'1.2.sz.mell. _köt'!E87</f>
        <v>0</v>
      </c>
      <c r="F87" s="1200">
        <f t="shared" si="1"/>
        <v>0</v>
      </c>
    </row>
    <row r="88" spans="1:6" ht="12" customHeight="1" thickBot="1" x14ac:dyDescent="0.3">
      <c r="A88" s="21" t="s">
        <v>1152</v>
      </c>
      <c r="B88" s="152" t="s">
        <v>1181</v>
      </c>
      <c r="C88" s="627"/>
      <c r="D88" s="627">
        <f>'1.2.sz.mell. _köt'!D88</f>
        <v>18490</v>
      </c>
      <c r="E88" s="627">
        <f>'1.2.sz.mell. _köt'!E88</f>
        <v>0</v>
      </c>
      <c r="F88" s="1208">
        <f t="shared" si="1"/>
        <v>0</v>
      </c>
    </row>
    <row r="89" spans="1:6" ht="12" customHeight="1" thickBot="1" x14ac:dyDescent="0.3">
      <c r="A89" s="23" t="s">
        <v>896</v>
      </c>
      <c r="B89" s="35" t="s">
        <v>310</v>
      </c>
      <c r="C89" s="615">
        <f>+C90+C91+C92</f>
        <v>23171</v>
      </c>
      <c r="D89" s="615">
        <f>+D90+D91+D92</f>
        <v>51909</v>
      </c>
      <c r="E89" s="615">
        <f>'1.2.sz.mell. _köt'!E89</f>
        <v>18433</v>
      </c>
      <c r="F89" s="1195">
        <f t="shared" si="1"/>
        <v>0.35510219807740467</v>
      </c>
    </row>
    <row r="90" spans="1:6" ht="12" customHeight="1" x14ac:dyDescent="0.25">
      <c r="A90" s="18" t="s">
        <v>63</v>
      </c>
      <c r="B90" s="9" t="s">
        <v>280</v>
      </c>
      <c r="C90" s="628">
        <f>'1.2.sz.mell. _köt'!C90+'1.3.sz.mell._önk'!C87+'1.4.sz.mell._állig'!C87</f>
        <v>16535</v>
      </c>
      <c r="D90" s="628">
        <f>'1.2.sz.mell. _köt'!D90</f>
        <v>41062</v>
      </c>
      <c r="E90" s="628">
        <f>'1.2.sz.mell. _köt'!E90</f>
        <v>15209</v>
      </c>
      <c r="F90" s="1209">
        <f t="shared" si="1"/>
        <v>0.37039111587355705</v>
      </c>
    </row>
    <row r="91" spans="1:6" ht="12" customHeight="1" x14ac:dyDescent="0.25">
      <c r="A91" s="18" t="s">
        <v>64</v>
      </c>
      <c r="B91" s="14" t="s">
        <v>168</v>
      </c>
      <c r="C91" s="616">
        <f>'1.2.sz.mell. _köt'!C91+'1.3.sz.mell._önk'!C88+'1.4.sz.mell._állig'!C88</f>
        <v>6636</v>
      </c>
      <c r="D91" s="616">
        <f>'1.2.sz.mell. _köt'!D91</f>
        <v>10847</v>
      </c>
      <c r="E91" s="616">
        <f>'1.2.sz.mell. _köt'!E91</f>
        <v>3224</v>
      </c>
      <c r="F91" s="1193">
        <f t="shared" si="1"/>
        <v>0.29722503918134047</v>
      </c>
    </row>
    <row r="92" spans="1:6" ht="12" customHeight="1" x14ac:dyDescent="0.25">
      <c r="A92" s="18" t="s">
        <v>65</v>
      </c>
      <c r="B92" s="318" t="s">
        <v>311</v>
      </c>
      <c r="C92" s="616">
        <f>'1.2.sz.mell. _köt'!C92+'1.3.sz.mell._önk'!C89+'1.4.sz.mell._állig'!C89</f>
        <v>0</v>
      </c>
      <c r="D92" s="616"/>
      <c r="E92" s="616">
        <f>'1.2.sz.mell. _köt'!E92</f>
        <v>0</v>
      </c>
      <c r="F92" s="1193"/>
    </row>
    <row r="93" spans="1:6" ht="12" customHeight="1" x14ac:dyDescent="0.25">
      <c r="A93" s="18" t="s">
        <v>66</v>
      </c>
      <c r="B93" s="318" t="s">
        <v>382</v>
      </c>
      <c r="C93" s="616">
        <f>'1.2.sz.mell. _köt'!C93+'1.3.sz.mell._önk'!C90+'1.4.sz.mell._állig'!C90</f>
        <v>0</v>
      </c>
      <c r="D93" s="616"/>
      <c r="E93" s="616">
        <f>'1.2.sz.mell. _köt'!E93</f>
        <v>0</v>
      </c>
      <c r="F93" s="1193"/>
    </row>
    <row r="94" spans="1:6" ht="12" customHeight="1" x14ac:dyDescent="0.25">
      <c r="A94" s="18" t="s">
        <v>67</v>
      </c>
      <c r="B94" s="318" t="s">
        <v>312</v>
      </c>
      <c r="C94" s="616">
        <f>'1.2.sz.mell. _köt'!C94+'1.3.sz.mell._önk'!C91+'1.4.sz.mell._állig'!C91</f>
        <v>0</v>
      </c>
      <c r="D94" s="616"/>
      <c r="E94" s="616">
        <f>'1.2.sz.mell. _köt'!E94</f>
        <v>0</v>
      </c>
      <c r="F94" s="1193"/>
    </row>
    <row r="95" spans="1:6" x14ac:dyDescent="0.25">
      <c r="A95" s="18" t="s">
        <v>76</v>
      </c>
      <c r="B95" s="318" t="s">
        <v>313</v>
      </c>
      <c r="C95" s="616">
        <f>'1.2.sz.mell. _köt'!C95+'1.3.sz.mell._önk'!C92+'1.4.sz.mell._állig'!C92</f>
        <v>0</v>
      </c>
      <c r="D95" s="616"/>
      <c r="E95" s="616">
        <f>'1.2.sz.mell. _köt'!E95</f>
        <v>0</v>
      </c>
      <c r="F95" s="1193"/>
    </row>
    <row r="96" spans="1:6" ht="12" customHeight="1" x14ac:dyDescent="0.25">
      <c r="A96" s="18" t="s">
        <v>78</v>
      </c>
      <c r="B96" s="414" t="s">
        <v>284</v>
      </c>
      <c r="C96" s="616">
        <f>'1.2.sz.mell. _köt'!C96+'1.3.sz.mell._önk'!C93+'1.4.sz.mell._állig'!C93</f>
        <v>0</v>
      </c>
      <c r="D96" s="616"/>
      <c r="E96" s="616">
        <f>'1.2.sz.mell. _köt'!E96</f>
        <v>0</v>
      </c>
      <c r="F96" s="1193"/>
    </row>
    <row r="97" spans="1:6" ht="12" customHeight="1" x14ac:dyDescent="0.25">
      <c r="A97" s="18" t="s">
        <v>169</v>
      </c>
      <c r="B97" s="414" t="s">
        <v>285</v>
      </c>
      <c r="C97" s="616">
        <f>'1.2.sz.mell. _köt'!C97+'1.3.sz.mell._önk'!C94+'1.4.sz.mell._állig'!C94</f>
        <v>0</v>
      </c>
      <c r="D97" s="616"/>
      <c r="E97" s="616">
        <f>'1.2.sz.mell. _köt'!E97</f>
        <v>0</v>
      </c>
      <c r="F97" s="1193"/>
    </row>
    <row r="98" spans="1:6" ht="12" customHeight="1" x14ac:dyDescent="0.25">
      <c r="A98" s="18" t="s">
        <v>170</v>
      </c>
      <c r="B98" s="414" t="s">
        <v>283</v>
      </c>
      <c r="C98" s="616">
        <f>'1.2.sz.mell. _köt'!C98+'1.3.sz.mell._önk'!C95+'1.4.sz.mell._állig'!C95</f>
        <v>0</v>
      </c>
      <c r="D98" s="616"/>
      <c r="E98" s="616">
        <f>'1.2.sz.mell. _köt'!E98</f>
        <v>0</v>
      </c>
      <c r="F98" s="1193"/>
    </row>
    <row r="99" spans="1:6" ht="24" customHeight="1" thickBot="1" x14ac:dyDescent="0.3">
      <c r="A99" s="15" t="s">
        <v>171</v>
      </c>
      <c r="B99" s="415" t="s">
        <v>282</v>
      </c>
      <c r="C99" s="626">
        <f>'1.2.sz.mell. _köt'!C99+'1.3.sz.mell._önk'!C96+'1.4.sz.mell._állig'!C96</f>
        <v>0</v>
      </c>
      <c r="D99" s="626"/>
      <c r="E99" s="626">
        <f>'1.2.sz.mell. _köt'!E99</f>
        <v>0</v>
      </c>
      <c r="F99" s="1200"/>
    </row>
    <row r="100" spans="1:6" ht="12" customHeight="1" thickBot="1" x14ac:dyDescent="0.3">
      <c r="A100" s="23" t="s">
        <v>897</v>
      </c>
      <c r="B100" s="132" t="s">
        <v>314</v>
      </c>
      <c r="C100" s="615">
        <f>+C101+C102</f>
        <v>15353</v>
      </c>
      <c r="D100" s="615">
        <f>+D101+D102</f>
        <v>44690</v>
      </c>
      <c r="E100" s="615">
        <f>'1.2.sz.mell. _köt'!E100</f>
        <v>0</v>
      </c>
      <c r="F100" s="1195">
        <f t="shared" si="1"/>
        <v>0</v>
      </c>
    </row>
    <row r="101" spans="1:6" ht="12" customHeight="1" x14ac:dyDescent="0.25">
      <c r="A101" s="18" t="s">
        <v>37</v>
      </c>
      <c r="B101" s="11" t="s">
        <v>3</v>
      </c>
      <c r="C101" s="628">
        <f>'1.2.sz.mell. _köt'!C101+'1.3.sz.mell._önk'!C98+'1.4.sz.mell._állig'!C98</f>
        <v>15353</v>
      </c>
      <c r="D101" s="628">
        <f>'1.2.sz.mell. _köt'!D101</f>
        <v>12521</v>
      </c>
      <c r="E101" s="628">
        <f>'1.2.sz.mell. _köt'!E101</f>
        <v>0</v>
      </c>
      <c r="F101" s="1209">
        <f t="shared" si="1"/>
        <v>0</v>
      </c>
    </row>
    <row r="102" spans="1:6" ht="12" customHeight="1" thickBot="1" x14ac:dyDescent="0.3">
      <c r="A102" s="19" t="s">
        <v>38</v>
      </c>
      <c r="B102" s="14" t="s">
        <v>4</v>
      </c>
      <c r="C102" s="626">
        <f>'1.2.sz.mell. _köt'!C102+'1.3.sz.mell._önk'!C99+'1.4.sz.mell._állig'!C99</f>
        <v>0</v>
      </c>
      <c r="D102" s="626">
        <f>'1.2.sz.mell. _köt'!D102</f>
        <v>32169</v>
      </c>
      <c r="E102" s="626">
        <f>'1.2.sz.mell. _köt'!E102</f>
        <v>0</v>
      </c>
      <c r="F102" s="1200">
        <f t="shared" si="1"/>
        <v>0</v>
      </c>
    </row>
    <row r="103" spans="1:6" s="316" customFormat="1" ht="12" customHeight="1" thickBot="1" x14ac:dyDescent="0.25">
      <c r="A103" s="322" t="s">
        <v>898</v>
      </c>
      <c r="B103" s="317" t="s">
        <v>286</v>
      </c>
      <c r="C103" s="629"/>
      <c r="D103" s="629"/>
      <c r="E103" s="629">
        <f>'1.2.sz.mell. _köt'!E103</f>
        <v>0</v>
      </c>
      <c r="F103" s="1210"/>
    </row>
    <row r="104" spans="1:6" ht="12" customHeight="1" thickBot="1" x14ac:dyDescent="0.3">
      <c r="A104" s="314" t="s">
        <v>899</v>
      </c>
      <c r="B104" s="315" t="s">
        <v>105</v>
      </c>
      <c r="C104" s="614">
        <f>+C74+C89+C100+C103</f>
        <v>308309</v>
      </c>
      <c r="D104" s="614">
        <f>+D74+D89+D100+D103</f>
        <v>440538</v>
      </c>
      <c r="E104" s="614">
        <f>+E74+E89+E100+E103</f>
        <v>274202</v>
      </c>
      <c r="F104" s="1194">
        <f t="shared" si="1"/>
        <v>0.62242530723796807</v>
      </c>
    </row>
    <row r="105" spans="1:6" ht="12" customHeight="1" thickBot="1" x14ac:dyDescent="0.3">
      <c r="A105" s="322" t="s">
        <v>900</v>
      </c>
      <c r="B105" s="317" t="s">
        <v>383</v>
      </c>
      <c r="C105" s="615">
        <f>+C106+C114</f>
        <v>0</v>
      </c>
      <c r="D105" s="615">
        <f>D106+D114</f>
        <v>6185</v>
      </c>
      <c r="E105" s="615">
        <f>'1.2.sz.mell. _köt'!E105</f>
        <v>6185</v>
      </c>
      <c r="F105" s="1195">
        <f t="shared" si="1"/>
        <v>1</v>
      </c>
    </row>
    <row r="106" spans="1:6" ht="12" customHeight="1" thickBot="1" x14ac:dyDescent="0.3">
      <c r="A106" s="337" t="s">
        <v>44</v>
      </c>
      <c r="B106" s="416" t="s">
        <v>384</v>
      </c>
      <c r="C106" s="630">
        <f>+C107+C108+C109+C110+C111+C112+C113</f>
        <v>0</v>
      </c>
      <c r="D106" s="630">
        <f>D113</f>
        <v>6185</v>
      </c>
      <c r="E106" s="630">
        <f>'1.2.sz.mell. _köt'!E106</f>
        <v>6185</v>
      </c>
      <c r="F106" s="1211">
        <f t="shared" si="1"/>
        <v>1</v>
      </c>
    </row>
    <row r="107" spans="1:6" ht="12" customHeight="1" x14ac:dyDescent="0.25">
      <c r="A107" s="330" t="s">
        <v>47</v>
      </c>
      <c r="B107" s="331" t="s">
        <v>287</v>
      </c>
      <c r="C107" s="631"/>
      <c r="D107" s="631"/>
      <c r="E107" s="631"/>
      <c r="F107" s="1212"/>
    </row>
    <row r="108" spans="1:6" ht="12" customHeight="1" x14ac:dyDescent="0.25">
      <c r="A108" s="323" t="s">
        <v>48</v>
      </c>
      <c r="B108" s="318" t="s">
        <v>288</v>
      </c>
      <c r="C108" s="632"/>
      <c r="D108" s="632"/>
      <c r="E108" s="632"/>
      <c r="F108" s="1213"/>
    </row>
    <row r="109" spans="1:6" ht="12" customHeight="1" x14ac:dyDescent="0.25">
      <c r="A109" s="323" t="s">
        <v>49</v>
      </c>
      <c r="B109" s="318" t="s">
        <v>289</v>
      </c>
      <c r="C109" s="632"/>
      <c r="D109" s="632"/>
      <c r="E109" s="632"/>
      <c r="F109" s="1213"/>
    </row>
    <row r="110" spans="1:6" ht="12" customHeight="1" x14ac:dyDescent="0.25">
      <c r="A110" s="323" t="s">
        <v>50</v>
      </c>
      <c r="B110" s="318" t="s">
        <v>290</v>
      </c>
      <c r="C110" s="632"/>
      <c r="D110" s="632"/>
      <c r="E110" s="632"/>
      <c r="F110" s="1213"/>
    </row>
    <row r="111" spans="1:6" ht="12" customHeight="1" x14ac:dyDescent="0.25">
      <c r="A111" s="323" t="s">
        <v>154</v>
      </c>
      <c r="B111" s="318" t="s">
        <v>291</v>
      </c>
      <c r="C111" s="632"/>
      <c r="D111" s="632"/>
      <c r="E111" s="632"/>
      <c r="F111" s="1213"/>
    </row>
    <row r="112" spans="1:6" ht="12" customHeight="1" x14ac:dyDescent="0.25">
      <c r="A112" s="323" t="s">
        <v>172</v>
      </c>
      <c r="B112" s="318" t="s">
        <v>292</v>
      </c>
      <c r="C112" s="632"/>
      <c r="D112" s="632"/>
      <c r="E112" s="632"/>
      <c r="F112" s="1213"/>
    </row>
    <row r="113" spans="1:6" ht="12" customHeight="1" thickBot="1" x14ac:dyDescent="0.3">
      <c r="A113" s="332" t="s">
        <v>173</v>
      </c>
      <c r="B113" s="713" t="s">
        <v>1182</v>
      </c>
      <c r="C113" s="633"/>
      <c r="D113" s="633">
        <f>'1.2.sz.mell. _köt'!D113</f>
        <v>6185</v>
      </c>
      <c r="E113" s="633">
        <v>6185</v>
      </c>
      <c r="F113" s="1214">
        <f t="shared" si="1"/>
        <v>1</v>
      </c>
    </row>
    <row r="114" spans="1:6" ht="12" customHeight="1" thickBot="1" x14ac:dyDescent="0.3">
      <c r="A114" s="337" t="s">
        <v>45</v>
      </c>
      <c r="B114" s="416" t="s">
        <v>385</v>
      </c>
      <c r="C114" s="630">
        <f>+C115+C116+C117+C118+C119+C120+C121+C122</f>
        <v>0</v>
      </c>
      <c r="D114" s="630"/>
      <c r="E114" s="630">
        <f>'1.2.sz.mell. _köt'!E114</f>
        <v>0</v>
      </c>
      <c r="F114" s="1211"/>
    </row>
    <row r="115" spans="1:6" ht="12" customHeight="1" x14ac:dyDescent="0.25">
      <c r="A115" s="330" t="s">
        <v>53</v>
      </c>
      <c r="B115" s="331" t="s">
        <v>287</v>
      </c>
      <c r="C115" s="631"/>
      <c r="D115" s="631"/>
      <c r="E115" s="631"/>
      <c r="F115" s="1212"/>
    </row>
    <row r="116" spans="1:6" ht="12" customHeight="1" x14ac:dyDescent="0.25">
      <c r="A116" s="323" t="s">
        <v>54</v>
      </c>
      <c r="B116" s="318" t="s">
        <v>294</v>
      </c>
      <c r="C116" s="632"/>
      <c r="D116" s="632"/>
      <c r="E116" s="632"/>
      <c r="F116" s="1213"/>
    </row>
    <row r="117" spans="1:6" ht="12" customHeight="1" x14ac:dyDescent="0.25">
      <c r="A117" s="323" t="s">
        <v>55</v>
      </c>
      <c r="B117" s="318" t="s">
        <v>289</v>
      </c>
      <c r="C117" s="632"/>
      <c r="D117" s="632"/>
      <c r="E117" s="632"/>
      <c r="F117" s="1213"/>
    </row>
    <row r="118" spans="1:6" ht="12" customHeight="1" x14ac:dyDescent="0.25">
      <c r="A118" s="323" t="s">
        <v>56</v>
      </c>
      <c r="B118" s="318" t="s">
        <v>290</v>
      </c>
      <c r="C118" s="632"/>
      <c r="D118" s="632"/>
      <c r="E118" s="632"/>
      <c r="F118" s="1213"/>
    </row>
    <row r="119" spans="1:6" ht="12" customHeight="1" x14ac:dyDescent="0.25">
      <c r="A119" s="323" t="s">
        <v>155</v>
      </c>
      <c r="B119" s="318" t="s">
        <v>291</v>
      </c>
      <c r="C119" s="632"/>
      <c r="D119" s="632"/>
      <c r="E119" s="632"/>
      <c r="F119" s="1213"/>
    </row>
    <row r="120" spans="1:6" ht="12" customHeight="1" x14ac:dyDescent="0.25">
      <c r="A120" s="323" t="s">
        <v>174</v>
      </c>
      <c r="B120" s="318" t="s">
        <v>295</v>
      </c>
      <c r="C120" s="632"/>
      <c r="D120" s="632"/>
      <c r="E120" s="632"/>
      <c r="F120" s="1213"/>
    </row>
    <row r="121" spans="1:6" ht="12" customHeight="1" x14ac:dyDescent="0.25">
      <c r="A121" s="323" t="s">
        <v>175</v>
      </c>
      <c r="B121" s="318" t="s">
        <v>293</v>
      </c>
      <c r="C121" s="632"/>
      <c r="D121" s="632"/>
      <c r="E121" s="632"/>
      <c r="F121" s="1213"/>
    </row>
    <row r="122" spans="1:6" ht="12" customHeight="1" thickBot="1" x14ac:dyDescent="0.3">
      <c r="A122" s="332" t="s">
        <v>176</v>
      </c>
      <c r="B122" s="333" t="s">
        <v>386</v>
      </c>
      <c r="C122" s="633"/>
      <c r="D122" s="633"/>
      <c r="E122" s="633"/>
      <c r="F122" s="1214"/>
    </row>
    <row r="123" spans="1:6" ht="12" customHeight="1" thickBot="1" x14ac:dyDescent="0.3">
      <c r="A123" s="322" t="s">
        <v>901</v>
      </c>
      <c r="B123" s="412" t="s">
        <v>296</v>
      </c>
      <c r="C123" s="634">
        <f>+C104+C105</f>
        <v>308309</v>
      </c>
      <c r="D123" s="634">
        <f>+D104+D105</f>
        <v>446723</v>
      </c>
      <c r="E123" s="634">
        <f>+E104+E105</f>
        <v>280387</v>
      </c>
      <c r="F123" s="1201">
        <f>E123/D123</f>
        <v>0.62765293033938252</v>
      </c>
    </row>
    <row r="124" spans="1:6" ht="15" customHeight="1" thickBot="1" x14ac:dyDescent="0.3">
      <c r="A124" s="322" t="s">
        <v>902</v>
      </c>
      <c r="B124" s="412" t="s">
        <v>297</v>
      </c>
      <c r="C124" s="635"/>
      <c r="D124" s="635"/>
      <c r="E124" s="635"/>
      <c r="F124" s="1202"/>
    </row>
    <row r="125" spans="1:6" s="1" customFormat="1" ht="12.95" customHeight="1" thickBot="1" x14ac:dyDescent="0.25">
      <c r="A125" s="334" t="s">
        <v>903</v>
      </c>
      <c r="B125" s="413" t="s">
        <v>298</v>
      </c>
      <c r="C125" s="622">
        <f>+C123+C124</f>
        <v>308309</v>
      </c>
      <c r="D125" s="622">
        <f>+D123+D124</f>
        <v>446723</v>
      </c>
      <c r="E125" s="622">
        <f>+E123+E124</f>
        <v>280387</v>
      </c>
      <c r="F125" s="1197">
        <f t="shared" si="1"/>
        <v>0.62765293033938252</v>
      </c>
    </row>
    <row r="126" spans="1:6" ht="19.5" customHeight="1" x14ac:dyDescent="0.25">
      <c r="A126" s="417"/>
      <c r="B126" s="417"/>
      <c r="C126" s="636"/>
      <c r="D126" s="636"/>
      <c r="E126" s="760"/>
    </row>
    <row r="127" spans="1:6" x14ac:dyDescent="0.25">
      <c r="A127" s="1327" t="s">
        <v>108</v>
      </c>
      <c r="B127" s="1327"/>
      <c r="C127" s="1327"/>
      <c r="D127" s="1327"/>
      <c r="E127" s="1327"/>
      <c r="F127" s="1327"/>
    </row>
    <row r="128" spans="1:6" ht="15" customHeight="1" thickBot="1" x14ac:dyDescent="0.3">
      <c r="A128" s="1324" t="s">
        <v>101</v>
      </c>
      <c r="B128" s="1324"/>
      <c r="D128" s="338"/>
      <c r="F128" s="338" t="s">
        <v>300</v>
      </c>
    </row>
    <row r="129" spans="1:6" ht="13.5" customHeight="1" thickBot="1" x14ac:dyDescent="0.3">
      <c r="A129" s="23">
        <v>1</v>
      </c>
      <c r="B129" s="35" t="s">
        <v>183</v>
      </c>
      <c r="C129" s="637">
        <f>+C51-C104</f>
        <v>1500.4000000000233</v>
      </c>
      <c r="D129" s="637"/>
      <c r="E129" s="637"/>
      <c r="F129" s="637"/>
    </row>
    <row r="130" spans="1:6" ht="7.5" customHeight="1" x14ac:dyDescent="0.25">
      <c r="A130" s="417"/>
      <c r="B130" s="417"/>
      <c r="C130" s="636"/>
      <c r="D130" s="636"/>
      <c r="E130" s="636"/>
      <c r="F130" s="636"/>
    </row>
    <row r="131" spans="1:6" x14ac:dyDescent="0.25">
      <c r="A131" s="1328" t="s">
        <v>299</v>
      </c>
      <c r="B131" s="1328"/>
      <c r="C131" s="1328"/>
      <c r="D131" s="1328"/>
      <c r="E131" s="1328"/>
      <c r="F131" s="1328"/>
    </row>
    <row r="132" spans="1:6" ht="12.75" customHeight="1" thickBot="1" x14ac:dyDescent="0.3">
      <c r="A132" s="1323" t="s">
        <v>102</v>
      </c>
      <c r="B132" s="1323"/>
      <c r="D132" s="339"/>
      <c r="E132" s="339"/>
      <c r="F132" s="339" t="s">
        <v>300</v>
      </c>
    </row>
    <row r="133" spans="1:6" ht="13.5" customHeight="1" thickBot="1" x14ac:dyDescent="0.3">
      <c r="A133" s="322" t="s">
        <v>895</v>
      </c>
      <c r="B133" s="335" t="s">
        <v>1039</v>
      </c>
      <c r="C133" s="638">
        <f>IF('2.1.sz.mell  '!C33&lt;&gt;"-",'2.1.sz.mell  '!C33,0)</f>
        <v>0</v>
      </c>
      <c r="D133" s="638"/>
      <c r="E133" s="638"/>
      <c r="F133" s="638"/>
    </row>
    <row r="134" spans="1:6" ht="13.5" customHeight="1" thickBot="1" x14ac:dyDescent="0.3">
      <c r="A134" s="322" t="s">
        <v>896</v>
      </c>
      <c r="B134" s="335" t="s">
        <v>1040</v>
      </c>
      <c r="C134" s="638">
        <f>IF('2.2.sz.mell  '!C36&lt;&gt;"-",'2.2.sz.mell  '!C36,0)</f>
        <v>0</v>
      </c>
      <c r="D134" s="638"/>
      <c r="E134" s="638"/>
      <c r="F134" s="638"/>
    </row>
    <row r="135" spans="1:6" ht="13.5" customHeight="1" thickBot="1" x14ac:dyDescent="0.3">
      <c r="A135" s="322" t="s">
        <v>897</v>
      </c>
      <c r="B135" s="335" t="s">
        <v>1041</v>
      </c>
      <c r="C135" s="638">
        <f>C134+C133</f>
        <v>0</v>
      </c>
      <c r="D135" s="638"/>
      <c r="E135" s="638"/>
      <c r="F135" s="638"/>
    </row>
    <row r="136" spans="1:6" ht="7.5" customHeight="1" x14ac:dyDescent="0.25">
      <c r="A136" s="418"/>
      <c r="B136" s="419"/>
      <c r="C136" s="612"/>
      <c r="D136" s="612"/>
      <c r="E136" s="612"/>
      <c r="F136" s="612"/>
    </row>
    <row r="137" spans="1:6" x14ac:dyDescent="0.25">
      <c r="A137" s="1328" t="s">
        <v>301</v>
      </c>
      <c r="B137" s="1328"/>
      <c r="C137" s="1328"/>
      <c r="D137" s="1328"/>
      <c r="E137" s="1328"/>
      <c r="F137" s="1328"/>
    </row>
    <row r="138" spans="1:6" ht="12.75" customHeight="1" thickBot="1" x14ac:dyDescent="0.3">
      <c r="A138" s="1323" t="s">
        <v>302</v>
      </c>
      <c r="B138" s="1323"/>
      <c r="D138" s="339"/>
      <c r="E138" s="339"/>
      <c r="F138" s="339" t="s">
        <v>300</v>
      </c>
    </row>
    <row r="139" spans="1:6" ht="12.75" customHeight="1" thickBot="1" x14ac:dyDescent="0.3">
      <c r="A139" s="322" t="s">
        <v>895</v>
      </c>
      <c r="B139" s="335" t="s">
        <v>387</v>
      </c>
      <c r="C139" s="638">
        <f>+C140-C143</f>
        <v>0</v>
      </c>
      <c r="D139" s="638"/>
      <c r="E139" s="638"/>
      <c r="F139" s="638"/>
    </row>
    <row r="140" spans="1:6" ht="12.75" customHeight="1" thickBot="1" x14ac:dyDescent="0.3">
      <c r="A140" s="336" t="s">
        <v>57</v>
      </c>
      <c r="B140" s="420" t="s">
        <v>303</v>
      </c>
      <c r="C140" s="639">
        <f>+C52</f>
        <v>0</v>
      </c>
      <c r="D140" s="639"/>
      <c r="E140" s="639"/>
      <c r="F140" s="639"/>
    </row>
    <row r="141" spans="1:6" s="491" customFormat="1" ht="12.75" customHeight="1" thickBot="1" x14ac:dyDescent="0.25">
      <c r="A141" s="490" t="s">
        <v>184</v>
      </c>
      <c r="B141" s="421" t="s">
        <v>304</v>
      </c>
      <c r="C141" s="640">
        <f>+'2.1.sz.mell  '!C27</f>
        <v>0</v>
      </c>
      <c r="D141" s="640"/>
      <c r="E141" s="640"/>
      <c r="F141" s="640"/>
    </row>
    <row r="142" spans="1:6" s="491" customFormat="1" ht="12.75" customHeight="1" thickBot="1" x14ac:dyDescent="0.25">
      <c r="A142" s="490" t="s">
        <v>185</v>
      </c>
      <c r="B142" s="421" t="s">
        <v>305</v>
      </c>
      <c r="C142" s="641">
        <f>+'2.2.sz.mell  '!C31</f>
        <v>0</v>
      </c>
      <c r="D142" s="641"/>
      <c r="E142" s="641"/>
      <c r="F142" s="641"/>
    </row>
    <row r="143" spans="1:6" ht="12.75" customHeight="1" thickBot="1" x14ac:dyDescent="0.3">
      <c r="A143" s="336" t="s">
        <v>58</v>
      </c>
      <c r="B143" s="420" t="s">
        <v>306</v>
      </c>
      <c r="C143" s="639">
        <f>+C105</f>
        <v>0</v>
      </c>
      <c r="D143" s="639"/>
      <c r="E143" s="639"/>
      <c r="F143" s="639"/>
    </row>
    <row r="144" spans="1:6" s="491" customFormat="1" ht="12.75" customHeight="1" thickBot="1" x14ac:dyDescent="0.25">
      <c r="A144" s="490" t="s">
        <v>186</v>
      </c>
      <c r="B144" s="421" t="s">
        <v>307</v>
      </c>
      <c r="C144" s="642">
        <f>+'2.1.sz.mell  '!J27</f>
        <v>6185</v>
      </c>
      <c r="D144" s="642"/>
      <c r="E144" s="642"/>
      <c r="F144" s="642"/>
    </row>
    <row r="145" spans="1:6" s="491" customFormat="1" ht="12.75" customHeight="1" thickBot="1" x14ac:dyDescent="0.25">
      <c r="A145" s="490" t="s">
        <v>187</v>
      </c>
      <c r="B145" s="421" t="s">
        <v>308</v>
      </c>
      <c r="C145" s="642">
        <f>+'2.2.sz.mell  '!J31</f>
        <v>0</v>
      </c>
      <c r="D145" s="642"/>
      <c r="E145" s="642"/>
      <c r="F145" s="642"/>
    </row>
  </sheetData>
  <mergeCells count="10">
    <mergeCell ref="A1:F1"/>
    <mergeCell ref="A70:F70"/>
    <mergeCell ref="A127:F127"/>
    <mergeCell ref="A131:F131"/>
    <mergeCell ref="A137:F137"/>
    <mergeCell ref="A138:B138"/>
    <mergeCell ref="A132:B132"/>
    <mergeCell ref="A2:B2"/>
    <mergeCell ref="A71:B71"/>
    <mergeCell ref="A128:B128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8" fitToHeight="2" orientation="portrait" r:id="rId1"/>
  <headerFooter alignWithMargins="0">
    <oddHeader>&amp;C&amp;"Times New Roman CE,Félkövér"&amp;12
Csobánka Község Önkormányzat
2016. ÉVI KÖLTSÉGVETÉSÉNEK ÖSSZEVONT MÉRLEGE&amp;R&amp;"Times New Roman CE,Félkövér dőlt"&amp;11 &amp;"Times New Roman CE,Félkövér"1.1. melléklet a 6/2017. (V.26.) önkormányzati rendelethez</oddHeader>
  </headerFooter>
  <rowBreaks count="1" manualBreakCount="1">
    <brk id="6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view="pageLayout" zoomScaleNormal="120" zoomScaleSheetLayoutView="100" workbookViewId="0">
      <selection activeCell="E126" sqref="E126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3" width="14.83203125" style="643" customWidth="1"/>
    <col min="4" max="6" width="14.33203125" style="43" customWidth="1"/>
    <col min="7" max="16384" width="9.33203125" style="43"/>
  </cols>
  <sheetData>
    <row r="1" spans="1:6" ht="15.95" customHeight="1" x14ac:dyDescent="0.25">
      <c r="A1" s="1326" t="s">
        <v>892</v>
      </c>
      <c r="B1" s="1326"/>
      <c r="C1" s="1326"/>
      <c r="D1" s="1326"/>
      <c r="E1" s="1326"/>
      <c r="F1" s="1326"/>
    </row>
    <row r="2" spans="1:6" ht="15.95" customHeight="1" thickBot="1" x14ac:dyDescent="0.3">
      <c r="A2" s="1324" t="s">
        <v>99</v>
      </c>
      <c r="B2" s="1324"/>
      <c r="F2" s="338" t="s">
        <v>300</v>
      </c>
    </row>
    <row r="3" spans="1:6" ht="38.1" customHeight="1" thickBot="1" x14ac:dyDescent="0.3">
      <c r="A3" s="28" t="s">
        <v>17</v>
      </c>
      <c r="B3" s="29" t="s">
        <v>894</v>
      </c>
      <c r="C3" s="613" t="s">
        <v>1150</v>
      </c>
      <c r="D3" s="613" t="s">
        <v>1178</v>
      </c>
      <c r="E3" s="613" t="s">
        <v>1189</v>
      </c>
      <c r="F3" s="613" t="s">
        <v>1190</v>
      </c>
    </row>
    <row r="4" spans="1:6" s="44" customFormat="1" ht="12" customHeight="1" thickBot="1" x14ac:dyDescent="0.25">
      <c r="A4" s="38">
        <v>1</v>
      </c>
      <c r="B4" s="39">
        <v>2</v>
      </c>
      <c r="C4" s="613">
        <v>3</v>
      </c>
      <c r="D4" s="613">
        <v>4</v>
      </c>
      <c r="E4" s="613">
        <v>5</v>
      </c>
      <c r="F4" s="613">
        <v>6</v>
      </c>
    </row>
    <row r="5" spans="1:6" s="1" customFormat="1" ht="12" customHeight="1" thickBot="1" x14ac:dyDescent="0.25">
      <c r="A5" s="25" t="s">
        <v>895</v>
      </c>
      <c r="B5" s="24" t="s">
        <v>125</v>
      </c>
      <c r="C5" s="966">
        <f>+C6+C11+C20</f>
        <v>122577</v>
      </c>
      <c r="D5" s="966">
        <f>+D6+D11+D20</f>
        <v>125889</v>
      </c>
      <c r="E5" s="966">
        <f>+E6+E11+E20</f>
        <v>122189</v>
      </c>
      <c r="F5" s="1215">
        <f>E5/D5</f>
        <v>0.97060902858867737</v>
      </c>
    </row>
    <row r="6" spans="1:6" s="1" customFormat="1" ht="12" customHeight="1" thickBot="1" x14ac:dyDescent="0.25">
      <c r="A6" s="23" t="s">
        <v>896</v>
      </c>
      <c r="B6" s="706" t="s">
        <v>376</v>
      </c>
      <c r="C6" s="637">
        <f>+C7+C8+C9+C10</f>
        <v>94540</v>
      </c>
      <c r="D6" s="637">
        <f>+D7+D8+D9+D10</f>
        <v>97193</v>
      </c>
      <c r="E6" s="637">
        <f>+E7+E8+E9+E10</f>
        <v>98305</v>
      </c>
      <c r="F6" s="1157">
        <f t="shared" ref="F6:F68" si="0">E6/D6</f>
        <v>1.0114411531694669</v>
      </c>
    </row>
    <row r="7" spans="1:6" s="1" customFormat="1" ht="12" customHeight="1" x14ac:dyDescent="0.2">
      <c r="A7" s="16" t="s">
        <v>63</v>
      </c>
      <c r="B7" s="737" t="s">
        <v>939</v>
      </c>
      <c r="C7" s="616">
        <f>'8. sz. mell'!D10-'1.3.sz.mell._önk'!C7</f>
        <v>92040</v>
      </c>
      <c r="D7" s="616">
        <f>'8. sz. mell'!E10-'1.3.sz.mell._önk'!D7</f>
        <v>94693</v>
      </c>
      <c r="E7" s="616">
        <f>'8. sz. mell'!F10-'1.3.sz.mell._önk'!E7</f>
        <v>95194</v>
      </c>
      <c r="F7" s="1193">
        <f t="shared" si="0"/>
        <v>1.0052907817895727</v>
      </c>
    </row>
    <row r="8" spans="1:6" s="1" customFormat="1" ht="12" customHeight="1" x14ac:dyDescent="0.2">
      <c r="A8" s="16" t="s">
        <v>64</v>
      </c>
      <c r="B8" s="710" t="s">
        <v>33</v>
      </c>
      <c r="C8" s="616">
        <f>'8. sz. mell'!D11</f>
        <v>0</v>
      </c>
      <c r="D8" s="616"/>
      <c r="E8" s="616"/>
      <c r="F8" s="1193"/>
    </row>
    <row r="9" spans="1:6" s="1" customFormat="1" ht="12" customHeight="1" x14ac:dyDescent="0.2">
      <c r="A9" s="16" t="s">
        <v>65</v>
      </c>
      <c r="B9" s="710" t="s">
        <v>126</v>
      </c>
      <c r="C9" s="616">
        <f>'8. sz. mell'!D12</f>
        <v>2100</v>
      </c>
      <c r="D9" s="616">
        <f>'8. sz. mell'!E12</f>
        <v>2100</v>
      </c>
      <c r="E9" s="616">
        <f>'8. sz. mell'!F12</f>
        <v>2651</v>
      </c>
      <c r="F9" s="1193">
        <f t="shared" si="0"/>
        <v>1.2623809523809524</v>
      </c>
    </row>
    <row r="10" spans="1:6" s="1" customFormat="1" ht="12" customHeight="1" thickBot="1" x14ac:dyDescent="0.25">
      <c r="A10" s="16" t="s">
        <v>66</v>
      </c>
      <c r="B10" s="738" t="s">
        <v>127</v>
      </c>
      <c r="C10" s="616">
        <f>'8. sz. mell'!D13</f>
        <v>400</v>
      </c>
      <c r="D10" s="616">
        <f>'8. sz. mell'!E13</f>
        <v>400</v>
      </c>
      <c r="E10" s="616">
        <f>'8. sz. mell'!F13</f>
        <v>460</v>
      </c>
      <c r="F10" s="1193">
        <f t="shared" si="0"/>
        <v>1.1499999999999999</v>
      </c>
    </row>
    <row r="11" spans="1:6" s="1" customFormat="1" ht="12" customHeight="1" thickBot="1" x14ac:dyDescent="0.25">
      <c r="A11" s="23" t="s">
        <v>897</v>
      </c>
      <c r="B11" s="24" t="s">
        <v>128</v>
      </c>
      <c r="C11" s="615">
        <f>+C12+C13+C14+C15+C16+C17+C18+C19</f>
        <v>19837</v>
      </c>
      <c r="D11" s="615">
        <f>+D12+D13+D14+D15+D16+D17+D18+D19</f>
        <v>20796</v>
      </c>
      <c r="E11" s="615">
        <f>+E12+E13+E14+E15+E16+E17+E18+E19</f>
        <v>15905</v>
      </c>
      <c r="F11" s="1195">
        <f t="shared" si="0"/>
        <v>0.76481054048855546</v>
      </c>
    </row>
    <row r="12" spans="1:6" s="1" customFormat="1" ht="12" customHeight="1" x14ac:dyDescent="0.2">
      <c r="A12" s="20" t="s">
        <v>37</v>
      </c>
      <c r="B12" s="12" t="s">
        <v>133</v>
      </c>
      <c r="C12" s="616">
        <f>'8. sz. mell'!D15</f>
        <v>664</v>
      </c>
      <c r="D12" s="616">
        <f>'8. sz. mell'!E15+'9. sz. mell.'!E9+'10. sz. mell.'!E9</f>
        <v>1372</v>
      </c>
      <c r="E12" s="616">
        <f>'8. sz. mell'!F15+'9. sz. mell.'!F9+'10. sz. mell.'!F9</f>
        <v>1421</v>
      </c>
      <c r="F12" s="1193">
        <f t="shared" si="0"/>
        <v>1.0357142857142858</v>
      </c>
    </row>
    <row r="13" spans="1:6" s="1" customFormat="1" ht="12" customHeight="1" x14ac:dyDescent="0.2">
      <c r="A13" s="16" t="s">
        <v>38</v>
      </c>
      <c r="B13" s="9" t="s">
        <v>134</v>
      </c>
      <c r="C13" s="616">
        <f>'8. sz. mell'!D16+'9. sz. mell.'!D10+'10. sz. mell.'!D10</f>
        <v>954</v>
      </c>
      <c r="D13" s="616">
        <f>'8. sz. mell'!E16+'9. sz. mell.'!E10+'10. sz. mell.'!E10</f>
        <v>1194</v>
      </c>
      <c r="E13" s="616">
        <f>'8. sz. mell'!F16+'9. sz. mell.'!F10+'10. sz. mell.'!F10</f>
        <v>586</v>
      </c>
      <c r="F13" s="1193">
        <f t="shared" si="0"/>
        <v>0.49078726968174202</v>
      </c>
    </row>
    <row r="14" spans="1:6" s="1" customFormat="1" ht="12" customHeight="1" x14ac:dyDescent="0.2">
      <c r="A14" s="16" t="s">
        <v>39</v>
      </c>
      <c r="B14" s="9" t="s">
        <v>135</v>
      </c>
      <c r="C14" s="616">
        <f>'8. sz. mell'!D17+'9. sz. mell.'!D11+'10. sz. mell.'!D11</f>
        <v>15474</v>
      </c>
      <c r="D14" s="616">
        <f>'8. sz. mell'!E17</f>
        <v>15474</v>
      </c>
      <c r="E14" s="616">
        <f>'8. sz. mell'!F17</f>
        <v>11428</v>
      </c>
      <c r="F14" s="1193">
        <f t="shared" si="0"/>
        <v>0.73852914566369399</v>
      </c>
    </row>
    <row r="15" spans="1:6" s="1" customFormat="1" ht="12" customHeight="1" x14ac:dyDescent="0.2">
      <c r="A15" s="16" t="s">
        <v>40</v>
      </c>
      <c r="B15" s="9" t="s">
        <v>136</v>
      </c>
      <c r="C15" s="616">
        <f>'8. sz. mell'!D18+'9. sz. mell.'!D12+'10. sz. mell.'!D12</f>
        <v>2172</v>
      </c>
      <c r="D15" s="616">
        <f>'8. sz. mell'!E18+'10. sz. mell.'!E12</f>
        <v>2172</v>
      </c>
      <c r="E15" s="616">
        <f>'8. sz. mell'!F18+'10. sz. mell.'!F12</f>
        <v>1963</v>
      </c>
      <c r="F15" s="1193">
        <f t="shared" si="0"/>
        <v>0.90377532228360957</v>
      </c>
    </row>
    <row r="16" spans="1:6" s="1" customFormat="1" ht="12" customHeight="1" x14ac:dyDescent="0.2">
      <c r="A16" s="15" t="s">
        <v>129</v>
      </c>
      <c r="B16" s="8" t="s">
        <v>137</v>
      </c>
      <c r="C16" s="616">
        <f>'8. sz. mell'!D19+'9. sz. mell.'!D13+'10. sz. mell.'!D13</f>
        <v>0</v>
      </c>
      <c r="D16" s="616"/>
      <c r="E16" s="616"/>
      <c r="F16" s="1193"/>
    </row>
    <row r="17" spans="1:6" s="1" customFormat="1" ht="12" customHeight="1" x14ac:dyDescent="0.2">
      <c r="A17" s="16" t="s">
        <v>130</v>
      </c>
      <c r="B17" s="9" t="s">
        <v>240</v>
      </c>
      <c r="C17" s="616">
        <f>'8. sz. mell'!D20+'9. sz. mell.'!D14+'10. sz. mell.'!D14</f>
        <v>573</v>
      </c>
      <c r="D17" s="616">
        <f>'8. sz. mell'!E20+'10. sz. mell.'!E14</f>
        <v>573</v>
      </c>
      <c r="E17" s="616">
        <f>'10. sz. mell.'!F14</f>
        <v>476</v>
      </c>
      <c r="F17" s="1193">
        <f t="shared" si="0"/>
        <v>0.83071553228621287</v>
      </c>
    </row>
    <row r="18" spans="1:6" s="1" customFormat="1" ht="12" customHeight="1" x14ac:dyDescent="0.2">
      <c r="A18" s="16" t="s">
        <v>131</v>
      </c>
      <c r="B18" s="9" t="s">
        <v>139</v>
      </c>
      <c r="C18" s="616">
        <f>'8. sz. mell'!D21+'9. sz. mell.'!D15+'10. sz. mell.'!D15</f>
        <v>0</v>
      </c>
      <c r="D18" s="616">
        <f>'8. sz. mell'!E21</f>
        <v>11</v>
      </c>
      <c r="E18" s="616">
        <f>'8. sz. mell'!F21</f>
        <v>16</v>
      </c>
      <c r="F18" s="1193">
        <f t="shared" si="0"/>
        <v>1.4545454545454546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26">
        <f>'8. sz. mell'!D22+'9. sz. mell.'!D16+'10. sz. mell.'!D16</f>
        <v>0</v>
      </c>
      <c r="D19" s="626"/>
      <c r="E19" s="626">
        <f>'8. sz. mell'!F22</f>
        <v>15</v>
      </c>
      <c r="F19" s="1200"/>
    </row>
    <row r="20" spans="1:6" s="1" customFormat="1" ht="12" customHeight="1" thickBot="1" x14ac:dyDescent="0.25">
      <c r="A20" s="23" t="s">
        <v>141</v>
      </c>
      <c r="B20" s="24" t="s">
        <v>959</v>
      </c>
      <c r="C20" s="739">
        <f>'8. sz. mell'!D23</f>
        <v>8200</v>
      </c>
      <c r="D20" s="739">
        <f>'8. sz. mell'!E23</f>
        <v>7900</v>
      </c>
      <c r="E20" s="739">
        <f>'8. sz. mell'!F23</f>
        <v>7979</v>
      </c>
      <c r="F20" s="1216">
        <f t="shared" si="0"/>
        <v>1.01</v>
      </c>
    </row>
    <row r="21" spans="1:6" s="1" customFormat="1" ht="12" customHeight="1" thickBot="1" x14ac:dyDescent="0.25">
      <c r="A21" s="23" t="s">
        <v>899</v>
      </c>
      <c r="B21" s="24" t="s">
        <v>143</v>
      </c>
      <c r="C21" s="615">
        <f>+C22+C23+C24+C25+C26+C27+C28+C29</f>
        <v>178770</v>
      </c>
      <c r="D21" s="615">
        <f>+D22+D23+D24+D25+D26+D27+D28+D29</f>
        <v>201608</v>
      </c>
      <c r="E21" s="615">
        <f>+E22+E23+E24+E25+E26+E27+E28+E29</f>
        <v>201608</v>
      </c>
      <c r="F21" s="1195">
        <f t="shared" si="0"/>
        <v>1</v>
      </c>
    </row>
    <row r="22" spans="1:6" s="1" customFormat="1" ht="12" customHeight="1" x14ac:dyDescent="0.2">
      <c r="A22" s="18" t="s">
        <v>41</v>
      </c>
      <c r="B22" s="11" t="s">
        <v>828</v>
      </c>
      <c r="C22" s="628">
        <f>'8. sz. mell'!D25</f>
        <v>178770</v>
      </c>
      <c r="D22" s="628">
        <f>'8. sz. mell'!E25</f>
        <v>179120</v>
      </c>
      <c r="E22" s="628">
        <f>'8. sz. mell'!F25</f>
        <v>179120</v>
      </c>
      <c r="F22" s="1209">
        <f t="shared" si="0"/>
        <v>1</v>
      </c>
    </row>
    <row r="23" spans="1:6" s="1" customFormat="1" ht="12" customHeight="1" x14ac:dyDescent="0.2">
      <c r="A23" s="16" t="s">
        <v>42</v>
      </c>
      <c r="B23" s="9" t="s">
        <v>149</v>
      </c>
      <c r="C23" s="616"/>
      <c r="D23" s="616"/>
      <c r="E23" s="616"/>
      <c r="F23" s="1193"/>
    </row>
    <row r="24" spans="1:6" s="1" customFormat="1" ht="12" customHeight="1" x14ac:dyDescent="0.2">
      <c r="A24" s="16" t="s">
        <v>43</v>
      </c>
      <c r="B24" s="9" t="s">
        <v>46</v>
      </c>
      <c r="C24" s="616"/>
      <c r="D24" s="616">
        <f>'8. sz. mell'!E27</f>
        <v>1864</v>
      </c>
      <c r="E24" s="616">
        <f>'8. sz. mell'!F27</f>
        <v>1864</v>
      </c>
      <c r="F24" s="1193">
        <f t="shared" si="0"/>
        <v>1</v>
      </c>
    </row>
    <row r="25" spans="1:6" s="1" customFormat="1" ht="12" customHeight="1" x14ac:dyDescent="0.2">
      <c r="A25" s="19" t="s">
        <v>144</v>
      </c>
      <c r="B25" s="9" t="s">
        <v>943</v>
      </c>
      <c r="C25" s="626"/>
      <c r="D25" s="626"/>
      <c r="E25" s="626"/>
      <c r="F25" s="1200"/>
    </row>
    <row r="26" spans="1:6" s="1" customFormat="1" ht="12" customHeight="1" x14ac:dyDescent="0.2">
      <c r="A26" s="19" t="s">
        <v>145</v>
      </c>
      <c r="B26" s="9" t="s">
        <v>151</v>
      </c>
      <c r="C26" s="626"/>
      <c r="D26" s="626"/>
      <c r="E26" s="626"/>
      <c r="F26" s="1200"/>
    </row>
    <row r="27" spans="1:6" s="1" customFormat="1" ht="12" customHeight="1" x14ac:dyDescent="0.2">
      <c r="A27" s="16" t="s">
        <v>146</v>
      </c>
      <c r="B27" s="9" t="s">
        <v>152</v>
      </c>
      <c r="C27" s="616"/>
      <c r="D27" s="616"/>
      <c r="E27" s="616"/>
      <c r="F27" s="1193"/>
    </row>
    <row r="28" spans="1:6" s="1" customFormat="1" ht="12" customHeight="1" x14ac:dyDescent="0.2">
      <c r="A28" s="16" t="s">
        <v>147</v>
      </c>
      <c r="B28" s="9" t="s">
        <v>1077</v>
      </c>
      <c r="C28" s="647"/>
      <c r="D28" s="647">
        <f>'8. sz. mell'!E31</f>
        <v>20624</v>
      </c>
      <c r="E28" s="647">
        <f>'8. sz. mell'!F31</f>
        <v>20624</v>
      </c>
      <c r="F28" s="1217">
        <f t="shared" si="0"/>
        <v>1</v>
      </c>
    </row>
    <row r="29" spans="1:6" s="1" customFormat="1" ht="12" customHeight="1" thickBot="1" x14ac:dyDescent="0.25">
      <c r="A29" s="16" t="s">
        <v>148</v>
      </c>
      <c r="B29" s="14" t="s">
        <v>960</v>
      </c>
      <c r="C29" s="647"/>
      <c r="D29" s="647"/>
      <c r="E29" s="647"/>
      <c r="F29" s="1217"/>
    </row>
    <row r="30" spans="1:6" s="1" customFormat="1" ht="12" customHeight="1" thickBot="1" x14ac:dyDescent="0.25">
      <c r="A30" s="310" t="s">
        <v>900</v>
      </c>
      <c r="B30" s="24" t="s">
        <v>377</v>
      </c>
      <c r="C30" s="615">
        <f>+C31+C37</f>
        <v>5588.4</v>
      </c>
      <c r="D30" s="615">
        <f>+D31+D37</f>
        <v>14832</v>
      </c>
      <c r="E30" s="615">
        <f>+E31+E37</f>
        <v>16375</v>
      </c>
      <c r="F30" s="1195">
        <f t="shared" si="0"/>
        <v>1.1040318230852211</v>
      </c>
    </row>
    <row r="31" spans="1:6" s="1" customFormat="1" ht="12" customHeight="1" x14ac:dyDescent="0.2">
      <c r="A31" s="311" t="s">
        <v>44</v>
      </c>
      <c r="B31" s="740" t="s">
        <v>378</v>
      </c>
      <c r="C31" s="619">
        <f>+C32+C33+C34+C35+C36</f>
        <v>5588.4</v>
      </c>
      <c r="D31" s="619">
        <f>+D32+D33+D34+D35+D36</f>
        <v>14832</v>
      </c>
      <c r="E31" s="619">
        <f>+E32+E33+E34+E35+E36</f>
        <v>16375</v>
      </c>
      <c r="F31" s="1204">
        <f t="shared" si="0"/>
        <v>1.1040318230852211</v>
      </c>
    </row>
    <row r="32" spans="1:6" s="1" customFormat="1" ht="12" customHeight="1" x14ac:dyDescent="0.2">
      <c r="A32" s="312" t="s">
        <v>47</v>
      </c>
      <c r="B32" s="702" t="s">
        <v>243</v>
      </c>
      <c r="C32" s="647">
        <f>'8. sz. mell'!D35</f>
        <v>4646.3999999999996</v>
      </c>
      <c r="D32" s="647">
        <f>'8. sz. mell'!E35</f>
        <v>5210</v>
      </c>
      <c r="E32" s="647">
        <f>'8. sz. mell'!F35</f>
        <v>5210</v>
      </c>
      <c r="F32" s="1217">
        <f t="shared" si="0"/>
        <v>1</v>
      </c>
    </row>
    <row r="33" spans="1:6" s="1" customFormat="1" ht="12" customHeight="1" x14ac:dyDescent="0.2">
      <c r="A33" s="312" t="s">
        <v>48</v>
      </c>
      <c r="B33" s="702" t="s">
        <v>244</v>
      </c>
      <c r="C33" s="647">
        <f>'8. sz. mell'!D36</f>
        <v>0</v>
      </c>
      <c r="D33" s="647"/>
      <c r="E33" s="647"/>
      <c r="F33" s="1217"/>
    </row>
    <row r="34" spans="1:6" s="1" customFormat="1" ht="12" customHeight="1" x14ac:dyDescent="0.2">
      <c r="A34" s="312" t="s">
        <v>49</v>
      </c>
      <c r="B34" s="702" t="s">
        <v>245</v>
      </c>
      <c r="C34" s="647">
        <f>'8. sz. mell'!D37</f>
        <v>0</v>
      </c>
      <c r="D34" s="647"/>
      <c r="E34" s="647"/>
      <c r="F34" s="1217"/>
    </row>
    <row r="35" spans="1:6" s="1" customFormat="1" ht="12" customHeight="1" x14ac:dyDescent="0.2">
      <c r="A35" s="312" t="s">
        <v>50</v>
      </c>
      <c r="B35" s="702" t="s">
        <v>246</v>
      </c>
      <c r="C35" s="647">
        <f>'8. sz. mell'!D38</f>
        <v>0</v>
      </c>
      <c r="D35" s="647"/>
      <c r="E35" s="647"/>
      <c r="F35" s="1217"/>
    </row>
    <row r="36" spans="1:6" s="1" customFormat="1" ht="12" customHeight="1" x14ac:dyDescent="0.2">
      <c r="A36" s="312" t="s">
        <v>154</v>
      </c>
      <c r="B36" s="702" t="s">
        <v>379</v>
      </c>
      <c r="C36" s="647">
        <f>'8. sz. mell'!D39</f>
        <v>942</v>
      </c>
      <c r="D36" s="647">
        <f>'8. sz. mell'!E39+'9. sz. mell.'!E18</f>
        <v>9622</v>
      </c>
      <c r="E36" s="647">
        <f>'8. sz. mell'!F39+'9. sz. mell.'!F18</f>
        <v>11165</v>
      </c>
      <c r="F36" s="1217">
        <f t="shared" si="0"/>
        <v>1.1603616711702349</v>
      </c>
    </row>
    <row r="37" spans="1:6" s="1" customFormat="1" ht="12" customHeight="1" x14ac:dyDescent="0.2">
      <c r="A37" s="312" t="s">
        <v>45</v>
      </c>
      <c r="B37" s="741" t="s">
        <v>380</v>
      </c>
      <c r="C37" s="620">
        <f>+C38+C39+C40+C41+C42</f>
        <v>0</v>
      </c>
      <c r="D37" s="620"/>
      <c r="E37" s="620"/>
      <c r="F37" s="1205"/>
    </row>
    <row r="38" spans="1:6" s="1" customFormat="1" ht="12" customHeight="1" x14ac:dyDescent="0.2">
      <c r="A38" s="312" t="s">
        <v>53</v>
      </c>
      <c r="B38" s="702" t="s">
        <v>243</v>
      </c>
      <c r="C38" s="647"/>
      <c r="D38" s="647"/>
      <c r="E38" s="647"/>
      <c r="F38" s="1217"/>
    </row>
    <row r="39" spans="1:6" s="1" customFormat="1" ht="12" customHeight="1" x14ac:dyDescent="0.2">
      <c r="A39" s="312" t="s">
        <v>54</v>
      </c>
      <c r="B39" s="702" t="s">
        <v>244</v>
      </c>
      <c r="C39" s="647"/>
      <c r="D39" s="647"/>
      <c r="E39" s="647"/>
      <c r="F39" s="1217"/>
    </row>
    <row r="40" spans="1:6" s="1" customFormat="1" ht="12" customHeight="1" x14ac:dyDescent="0.2">
      <c r="A40" s="312" t="s">
        <v>55</v>
      </c>
      <c r="B40" s="702" t="s">
        <v>245</v>
      </c>
      <c r="C40" s="647"/>
      <c r="D40" s="647"/>
      <c r="E40" s="647"/>
      <c r="F40" s="1217"/>
    </row>
    <row r="41" spans="1:6" s="1" customFormat="1" ht="12" customHeight="1" x14ac:dyDescent="0.2">
      <c r="A41" s="312" t="s">
        <v>56</v>
      </c>
      <c r="B41" s="742" t="s">
        <v>246</v>
      </c>
      <c r="C41" s="647">
        <f>'8. sz. mell'!D44</f>
        <v>0</v>
      </c>
      <c r="D41" s="647"/>
      <c r="E41" s="647"/>
      <c r="F41" s="1217"/>
    </row>
    <row r="42" spans="1:6" s="1" customFormat="1" ht="12" customHeight="1" thickBot="1" x14ac:dyDescent="0.25">
      <c r="A42" s="313" t="s">
        <v>155</v>
      </c>
      <c r="B42" s="743" t="s">
        <v>1078</v>
      </c>
      <c r="C42" s="648"/>
      <c r="D42" s="648"/>
      <c r="E42" s="648"/>
      <c r="F42" s="1218"/>
    </row>
    <row r="43" spans="1:6" s="1" customFormat="1" ht="12" customHeight="1" thickBot="1" x14ac:dyDescent="0.25">
      <c r="A43" s="23" t="s">
        <v>156</v>
      </c>
      <c r="B43" s="744" t="s">
        <v>247</v>
      </c>
      <c r="C43" s="615">
        <f>+C44+C45</f>
        <v>0</v>
      </c>
      <c r="D43" s="615">
        <f>SUM(D44:D45)</f>
        <v>5318</v>
      </c>
      <c r="E43" s="615">
        <f>SUM(E44:E45)</f>
        <v>5318</v>
      </c>
      <c r="F43" s="1195">
        <f t="shared" si="0"/>
        <v>1</v>
      </c>
    </row>
    <row r="44" spans="1:6" s="1" customFormat="1" ht="12" customHeight="1" x14ac:dyDescent="0.2">
      <c r="A44" s="18" t="s">
        <v>51</v>
      </c>
      <c r="B44" s="710" t="s">
        <v>248</v>
      </c>
      <c r="C44" s="628">
        <f>'8. sz. mell'!D47</f>
        <v>0</v>
      </c>
      <c r="D44" s="628">
        <f>'8. sz. mell'!E47</f>
        <v>618</v>
      </c>
      <c r="E44" s="628">
        <f>'8. sz. mell'!F47</f>
        <v>618</v>
      </c>
      <c r="F44" s="1209">
        <f t="shared" si="0"/>
        <v>1</v>
      </c>
    </row>
    <row r="45" spans="1:6" s="1" customFormat="1" ht="12" customHeight="1" thickBot="1" x14ac:dyDescent="0.25">
      <c r="A45" s="15" t="s">
        <v>52</v>
      </c>
      <c r="B45" s="745" t="s">
        <v>252</v>
      </c>
      <c r="C45" s="644"/>
      <c r="D45" s="644">
        <f>'8. sz. mell'!E48</f>
        <v>4700</v>
      </c>
      <c r="E45" s="644">
        <f>'8. sz. mell'!F48</f>
        <v>4700</v>
      </c>
      <c r="F45" s="1206">
        <f t="shared" si="0"/>
        <v>1</v>
      </c>
    </row>
    <row r="46" spans="1:6" s="1" customFormat="1" ht="12" customHeight="1" thickBot="1" x14ac:dyDescent="0.25">
      <c r="A46" s="23" t="s">
        <v>902</v>
      </c>
      <c r="B46" s="744" t="s">
        <v>251</v>
      </c>
      <c r="C46" s="615">
        <f>+C47+C48+C49</f>
        <v>414</v>
      </c>
      <c r="D46" s="615">
        <f>+D47+D48+D49</f>
        <v>1434</v>
      </c>
      <c r="E46" s="615">
        <f>+E47+E48+E49</f>
        <v>1417</v>
      </c>
      <c r="F46" s="1195">
        <f t="shared" si="0"/>
        <v>0.98814504881450493</v>
      </c>
    </row>
    <row r="47" spans="1:6" s="1" customFormat="1" ht="12" customHeight="1" x14ac:dyDescent="0.2">
      <c r="A47" s="18" t="s">
        <v>159</v>
      </c>
      <c r="B47" s="710" t="s">
        <v>157</v>
      </c>
      <c r="C47" s="649"/>
      <c r="D47" s="649">
        <f>'8. sz. mell'!E50</f>
        <v>1020</v>
      </c>
      <c r="E47" s="649">
        <f>'8. sz. mell'!F50</f>
        <v>1020</v>
      </c>
      <c r="F47" s="1219">
        <f t="shared" si="0"/>
        <v>1</v>
      </c>
    </row>
    <row r="48" spans="1:6" s="1" customFormat="1" ht="12" customHeight="1" x14ac:dyDescent="0.2">
      <c r="A48" s="16" t="s">
        <v>160</v>
      </c>
      <c r="B48" s="702" t="s">
        <v>957</v>
      </c>
      <c r="C48" s="647">
        <f>'8. sz. mell'!D51</f>
        <v>414</v>
      </c>
      <c r="D48" s="647">
        <f>'8. sz. mell'!E51</f>
        <v>414</v>
      </c>
      <c r="E48" s="647">
        <f>'8. sz. mell'!F51</f>
        <v>397</v>
      </c>
      <c r="F48" s="1217">
        <f t="shared" si="0"/>
        <v>0.95893719806763289</v>
      </c>
    </row>
    <row r="49" spans="1:6" s="1" customFormat="1" ht="12" customHeight="1" thickBot="1" x14ac:dyDescent="0.25">
      <c r="A49" s="15" t="s">
        <v>309</v>
      </c>
      <c r="B49" s="745" t="s">
        <v>249</v>
      </c>
      <c r="C49" s="650"/>
      <c r="D49" s="650"/>
      <c r="E49" s="650"/>
      <c r="F49" s="1220"/>
    </row>
    <row r="50" spans="1:6" s="1" customFormat="1" ht="17.25" customHeight="1" thickBot="1" x14ac:dyDescent="0.25">
      <c r="A50" s="23" t="s">
        <v>161</v>
      </c>
      <c r="B50" s="746" t="s">
        <v>250</v>
      </c>
      <c r="C50" s="629"/>
      <c r="D50" s="629"/>
      <c r="E50" s="629"/>
      <c r="F50" s="1210"/>
    </row>
    <row r="51" spans="1:6" s="1" customFormat="1" ht="12" customHeight="1" thickBot="1" x14ac:dyDescent="0.25">
      <c r="A51" s="23" t="s">
        <v>904</v>
      </c>
      <c r="B51" s="27" t="s">
        <v>162</v>
      </c>
      <c r="C51" s="621">
        <f>+C6+C11+C20+C21+C30+C43+C46+C50</f>
        <v>307349.40000000002</v>
      </c>
      <c r="D51" s="621">
        <f>+D6+D11+D20+D21+D30+D43+D46+D50</f>
        <v>349081</v>
      </c>
      <c r="E51" s="621">
        <f>+E6+E11+E20+E21+E30+E43+E46+E50</f>
        <v>346907</v>
      </c>
      <c r="F51" s="1196">
        <f t="shared" si="0"/>
        <v>0.99377221905517632</v>
      </c>
    </row>
    <row r="52" spans="1:6" s="1" customFormat="1" ht="12" customHeight="1" thickBot="1" x14ac:dyDescent="0.25">
      <c r="A52" s="705" t="s">
        <v>905</v>
      </c>
      <c r="B52" s="706" t="s">
        <v>253</v>
      </c>
      <c r="C52" s="622">
        <f>+C53+C59</f>
        <v>0</v>
      </c>
      <c r="D52" s="622">
        <f>D59+D53</f>
        <v>95182</v>
      </c>
      <c r="E52" s="622">
        <f>E59+E53</f>
        <v>95182</v>
      </c>
      <c r="F52" s="1197">
        <f t="shared" si="0"/>
        <v>1</v>
      </c>
    </row>
    <row r="53" spans="1:6" s="1" customFormat="1" ht="12" customHeight="1" x14ac:dyDescent="0.2">
      <c r="A53" s="747" t="s">
        <v>92</v>
      </c>
      <c r="B53" s="740" t="s">
        <v>254</v>
      </c>
      <c r="C53" s="619">
        <f>+C54+C55+C56+C57+C58</f>
        <v>0</v>
      </c>
      <c r="D53" s="619">
        <f>SUM(D54)</f>
        <v>95182</v>
      </c>
      <c r="E53" s="619">
        <f>SUM(E54)</f>
        <v>95182</v>
      </c>
      <c r="F53" s="1204">
        <f t="shared" si="0"/>
        <v>1</v>
      </c>
    </row>
    <row r="54" spans="1:6" s="1" customFormat="1" ht="12" customHeight="1" x14ac:dyDescent="0.2">
      <c r="A54" s="711" t="s">
        <v>269</v>
      </c>
      <c r="B54" s="702" t="s">
        <v>255</v>
      </c>
      <c r="C54" s="647"/>
      <c r="D54" s="647">
        <f>'8. sz. mell'!E56+'9. sz. mell.'!E28+'10. sz. mell.'!E28</f>
        <v>95182</v>
      </c>
      <c r="E54" s="647">
        <f>'8. sz. mell'!F56+'9. sz. mell.'!F28+'10. sz. mell.'!F28</f>
        <v>95182</v>
      </c>
      <c r="F54" s="1217">
        <f t="shared" si="0"/>
        <v>1</v>
      </c>
    </row>
    <row r="55" spans="1:6" s="1" customFormat="1" ht="12" customHeight="1" x14ac:dyDescent="0.2">
      <c r="A55" s="711" t="s">
        <v>270</v>
      </c>
      <c r="B55" s="702" t="s">
        <v>256</v>
      </c>
      <c r="C55" s="647"/>
      <c r="D55" s="647"/>
      <c r="E55" s="647"/>
      <c r="F55" s="1217"/>
    </row>
    <row r="56" spans="1:6" s="1" customFormat="1" ht="12" customHeight="1" x14ac:dyDescent="0.2">
      <c r="A56" s="711" t="s">
        <v>271</v>
      </c>
      <c r="B56" s="702" t="s">
        <v>257</v>
      </c>
      <c r="C56" s="647"/>
      <c r="D56" s="647"/>
      <c r="E56" s="647"/>
      <c r="F56" s="1217"/>
    </row>
    <row r="57" spans="1:6" s="1" customFormat="1" ht="12" customHeight="1" x14ac:dyDescent="0.2">
      <c r="A57" s="711" t="s">
        <v>272</v>
      </c>
      <c r="B57" s="702" t="s">
        <v>258</v>
      </c>
      <c r="C57" s="647"/>
      <c r="D57" s="647"/>
      <c r="E57" s="647"/>
      <c r="F57" s="1217"/>
    </row>
    <row r="58" spans="1:6" s="1" customFormat="1" ht="12" customHeight="1" x14ac:dyDescent="0.2">
      <c r="A58" s="711" t="s">
        <v>273</v>
      </c>
      <c r="B58" s="702" t="s">
        <v>259</v>
      </c>
      <c r="C58" s="647"/>
      <c r="D58" s="647"/>
      <c r="E58" s="647"/>
      <c r="F58" s="1217"/>
    </row>
    <row r="59" spans="1:6" s="1" customFormat="1" ht="12" customHeight="1" x14ac:dyDescent="0.2">
      <c r="A59" s="748" t="s">
        <v>93</v>
      </c>
      <c r="B59" s="741" t="s">
        <v>260</v>
      </c>
      <c r="C59" s="620">
        <f>+C60+C61+C62+C63+C64</f>
        <v>0</v>
      </c>
      <c r="D59" s="620"/>
      <c r="E59" s="620"/>
      <c r="F59" s="1205"/>
    </row>
    <row r="60" spans="1:6" s="1" customFormat="1" ht="12" customHeight="1" x14ac:dyDescent="0.2">
      <c r="A60" s="711" t="s">
        <v>274</v>
      </c>
      <c r="B60" s="702" t="s">
        <v>958</v>
      </c>
      <c r="C60" s="647"/>
      <c r="D60" s="647"/>
      <c r="E60" s="647"/>
      <c r="F60" s="1217"/>
    </row>
    <row r="61" spans="1:6" s="1" customFormat="1" ht="12" customHeight="1" x14ac:dyDescent="0.2">
      <c r="A61" s="711" t="s">
        <v>275</v>
      </c>
      <c r="B61" s="702" t="s">
        <v>262</v>
      </c>
      <c r="C61" s="647"/>
      <c r="D61" s="647"/>
      <c r="E61" s="647"/>
      <c r="F61" s="1217"/>
    </row>
    <row r="62" spans="1:6" s="1" customFormat="1" ht="12" customHeight="1" x14ac:dyDescent="0.2">
      <c r="A62" s="711" t="s">
        <v>276</v>
      </c>
      <c r="B62" s="702" t="s">
        <v>263</v>
      </c>
      <c r="C62" s="647"/>
      <c r="D62" s="647"/>
      <c r="E62" s="647"/>
      <c r="F62" s="1217"/>
    </row>
    <row r="63" spans="1:6" s="1" customFormat="1" ht="12" customHeight="1" x14ac:dyDescent="0.2">
      <c r="A63" s="711" t="s">
        <v>277</v>
      </c>
      <c r="B63" s="702" t="s">
        <v>264</v>
      </c>
      <c r="C63" s="647"/>
      <c r="D63" s="647"/>
      <c r="E63" s="647"/>
      <c r="F63" s="1217"/>
    </row>
    <row r="64" spans="1:6" s="1" customFormat="1" ht="12" customHeight="1" thickBot="1" x14ac:dyDescent="0.25">
      <c r="A64" s="749" t="s">
        <v>278</v>
      </c>
      <c r="B64" s="745" t="s">
        <v>265</v>
      </c>
      <c r="C64" s="651"/>
      <c r="D64" s="651"/>
      <c r="E64" s="651"/>
      <c r="F64" s="1221"/>
    </row>
    <row r="65" spans="1:10" s="1" customFormat="1" ht="12" customHeight="1" thickBot="1" x14ac:dyDescent="0.25">
      <c r="A65" s="750" t="s">
        <v>906</v>
      </c>
      <c r="B65" s="714" t="s">
        <v>266</v>
      </c>
      <c r="C65" s="622">
        <f>+C51+C52</f>
        <v>307349.40000000002</v>
      </c>
      <c r="D65" s="622">
        <f>+D51+D52</f>
        <v>444263</v>
      </c>
      <c r="E65" s="622">
        <f>+E51+E52</f>
        <v>442089</v>
      </c>
      <c r="F65" s="1197">
        <f t="shared" si="0"/>
        <v>0.99510650222953523</v>
      </c>
      <c r="I65" s="673"/>
      <c r="J65" s="673"/>
    </row>
    <row r="66" spans="1:10" s="1" customFormat="1" ht="13.5" customHeight="1" thickBot="1" x14ac:dyDescent="0.25">
      <c r="A66" s="751" t="s">
        <v>907</v>
      </c>
      <c r="B66" s="716" t="s">
        <v>267</v>
      </c>
      <c r="C66" s="652"/>
      <c r="D66" s="652"/>
      <c r="E66" s="652"/>
      <c r="F66" s="1198"/>
      <c r="J66" s="673"/>
    </row>
    <row r="67" spans="1:10" s="1" customFormat="1" ht="13.5" customHeight="1" thickBot="1" x14ac:dyDescent="0.25">
      <c r="A67" s="751" t="s">
        <v>908</v>
      </c>
      <c r="B67" s="716" t="s">
        <v>1200</v>
      </c>
      <c r="C67" s="652">
        <v>0</v>
      </c>
      <c r="D67" s="652">
        <v>0</v>
      </c>
      <c r="E67" s="652">
        <f>'8. sz. mell'!F59</f>
        <v>6704</v>
      </c>
      <c r="F67" s="1198"/>
      <c r="J67" s="673"/>
    </row>
    <row r="68" spans="1:10" s="1" customFormat="1" ht="12" customHeight="1" thickBot="1" x14ac:dyDescent="0.25">
      <c r="A68" s="750" t="s">
        <v>909</v>
      </c>
      <c r="B68" s="714" t="s">
        <v>268</v>
      </c>
      <c r="C68" s="622">
        <f>+C65+C66</f>
        <v>307349.40000000002</v>
      </c>
      <c r="D68" s="622">
        <f>+D65+D66</f>
        <v>444263</v>
      </c>
      <c r="E68" s="622">
        <f>+E65+E66+E67</f>
        <v>448793</v>
      </c>
      <c r="F68" s="1197">
        <f t="shared" si="0"/>
        <v>1.0101966627875831</v>
      </c>
    </row>
    <row r="69" spans="1:10" s="1" customFormat="1" ht="12.95" customHeight="1" x14ac:dyDescent="0.2">
      <c r="A69" s="6"/>
      <c r="B69" s="7"/>
      <c r="C69" s="623"/>
      <c r="D69" s="623"/>
    </row>
    <row r="70" spans="1:10" ht="16.5" customHeight="1" x14ac:dyDescent="0.25">
      <c r="A70" s="1326" t="s">
        <v>924</v>
      </c>
      <c r="B70" s="1326"/>
      <c r="C70" s="1326"/>
      <c r="D70" s="1326"/>
      <c r="E70" s="1326"/>
      <c r="F70" s="1326"/>
    </row>
    <row r="71" spans="1:10" s="340" customFormat="1" ht="16.5" customHeight="1" thickBot="1" x14ac:dyDescent="0.3">
      <c r="A71" s="1325" t="s">
        <v>100</v>
      </c>
      <c r="B71" s="1325"/>
      <c r="C71" s="338"/>
      <c r="D71" s="338"/>
    </row>
    <row r="72" spans="1:10" ht="38.1" customHeight="1" thickBot="1" x14ac:dyDescent="0.3">
      <c r="A72" s="28" t="s">
        <v>893</v>
      </c>
      <c r="B72" s="29" t="s">
        <v>925</v>
      </c>
      <c r="C72" s="613" t="s">
        <v>1150</v>
      </c>
      <c r="D72" s="613" t="s">
        <v>1178</v>
      </c>
      <c r="E72" s="613" t="s">
        <v>1189</v>
      </c>
      <c r="F72" s="613" t="s">
        <v>1190</v>
      </c>
    </row>
    <row r="73" spans="1:10" s="44" customFormat="1" ht="12" customHeight="1" thickBot="1" x14ac:dyDescent="0.25">
      <c r="A73" s="38">
        <v>1</v>
      </c>
      <c r="B73" s="39">
        <v>2</v>
      </c>
      <c r="C73" s="613">
        <v>3</v>
      </c>
      <c r="D73" s="613">
        <v>4</v>
      </c>
      <c r="E73" s="613">
        <v>5</v>
      </c>
      <c r="F73" s="613">
        <v>6</v>
      </c>
    </row>
    <row r="74" spans="1:10" ht="12" customHeight="1" thickBot="1" x14ac:dyDescent="0.3">
      <c r="A74" s="25" t="s">
        <v>895</v>
      </c>
      <c r="B74" s="36" t="s">
        <v>163</v>
      </c>
      <c r="C74" s="614">
        <f>+C75+C76+C77+C78+C79</f>
        <v>267325</v>
      </c>
      <c r="D74" s="614">
        <f>+D75+D76+D77+D78+D79</f>
        <v>341479</v>
      </c>
      <c r="E74" s="614">
        <f>+E75+E76+E77+E78+E79</f>
        <v>253811</v>
      </c>
      <c r="F74" s="1194">
        <f>E74/D74</f>
        <v>0.74326971790358998</v>
      </c>
    </row>
    <row r="75" spans="1:10" ht="12" customHeight="1" x14ac:dyDescent="0.25">
      <c r="A75" s="20" t="s">
        <v>57</v>
      </c>
      <c r="B75" s="12" t="s">
        <v>926</v>
      </c>
      <c r="C75" s="752">
        <f>'8. sz. mell'!D66+'9. sz. mell.'!D37+'10. sz. mell.'!D36</f>
        <v>122853</v>
      </c>
      <c r="D75" s="752">
        <f>'8. sz. mell'!E66+'9. sz. mell.'!E37+'10. sz. mell.'!E36</f>
        <v>134711</v>
      </c>
      <c r="E75" s="752">
        <f>'8. sz. mell'!F66+'9. sz. mell.'!F37+'10. sz. mell.'!F36</f>
        <v>124182</v>
      </c>
      <c r="F75" s="1222">
        <f t="shared" ref="F75:F125" si="1">E75/D75</f>
        <v>0.92184008729799349</v>
      </c>
    </row>
    <row r="76" spans="1:10" ht="12" customHeight="1" x14ac:dyDescent="0.25">
      <c r="A76" s="16" t="s">
        <v>58</v>
      </c>
      <c r="B76" s="9" t="s">
        <v>164</v>
      </c>
      <c r="C76" s="753">
        <f>'8. sz. mell'!D67+'9. sz. mell.'!D38+'10. sz. mell.'!D37</f>
        <v>34151</v>
      </c>
      <c r="D76" s="753">
        <f>'8. sz. mell'!E67+'9. sz. mell.'!E38+'10. sz. mell.'!E37</f>
        <v>36703</v>
      </c>
      <c r="E76" s="753">
        <f>'8. sz. mell'!F67+'9. sz. mell.'!F38+'10. sz. mell.'!F37</f>
        <v>31871</v>
      </c>
      <c r="F76" s="1159">
        <f t="shared" si="1"/>
        <v>0.86834863635125192</v>
      </c>
    </row>
    <row r="77" spans="1:10" ht="12" customHeight="1" x14ac:dyDescent="0.25">
      <c r="A77" s="16" t="s">
        <v>59</v>
      </c>
      <c r="B77" s="9" t="s">
        <v>88</v>
      </c>
      <c r="C77" s="753">
        <f>'8. sz. mell'!D68+'9. sz. mell.'!D39+'10. sz. mell.'!D38-'1.3.sz.mell._önk'!C76</f>
        <v>91498</v>
      </c>
      <c r="D77" s="753">
        <f>'8. sz. mell'!E68+'9. sz. mell.'!E39+'10. sz. mell.'!E38-'1.3.sz.mell._önk'!D76</f>
        <v>97646</v>
      </c>
      <c r="E77" s="753">
        <f>'8. sz. mell'!F68+'9. sz. mell.'!F39+'10. sz. mell.'!F38-'1.3.sz.mell._önk'!E76</f>
        <v>84712</v>
      </c>
      <c r="F77" s="1159">
        <f t="shared" si="1"/>
        <v>0.86754193720172867</v>
      </c>
    </row>
    <row r="78" spans="1:10" ht="12" customHeight="1" x14ac:dyDescent="0.25">
      <c r="A78" s="16" t="s">
        <v>60</v>
      </c>
      <c r="B78" s="13" t="s">
        <v>165</v>
      </c>
      <c r="C78" s="753">
        <f>'8. sz. mell'!D69+'9. sz. mell.'!D40+'10. sz. mell.'!D39</f>
        <v>17677</v>
      </c>
      <c r="D78" s="753">
        <f>'8. sz. mell'!E69</f>
        <v>18904</v>
      </c>
      <c r="E78" s="753">
        <f>'8. sz. mell'!F69</f>
        <v>10637</v>
      </c>
      <c r="F78" s="1159">
        <f t="shared" si="1"/>
        <v>0.5626851460008464</v>
      </c>
    </row>
    <row r="79" spans="1:10" ht="12" customHeight="1" x14ac:dyDescent="0.25">
      <c r="A79" s="16" t="s">
        <v>71</v>
      </c>
      <c r="B79" s="22" t="s">
        <v>166</v>
      </c>
      <c r="C79" s="625">
        <f>SUM(C80:C88)</f>
        <v>1146</v>
      </c>
      <c r="D79" s="625">
        <f>SUM(D80:D88)</f>
        <v>53515</v>
      </c>
      <c r="E79" s="625">
        <f>SUM(E80:E88)</f>
        <v>2409</v>
      </c>
      <c r="F79" s="1223">
        <f t="shared" si="1"/>
        <v>4.5015416238437821E-2</v>
      </c>
    </row>
    <row r="80" spans="1:10" ht="12" customHeight="1" x14ac:dyDescent="0.25">
      <c r="A80" s="16" t="s">
        <v>61</v>
      </c>
      <c r="B80" s="9" t="s">
        <v>188</v>
      </c>
      <c r="C80" s="626">
        <f>'8. sz. mell'!D71</f>
        <v>0</v>
      </c>
      <c r="D80" s="626"/>
      <c r="E80" s="626"/>
      <c r="F80" s="1200"/>
    </row>
    <row r="81" spans="1:6" ht="12" customHeight="1" x14ac:dyDescent="0.25">
      <c r="A81" s="16" t="s">
        <v>62</v>
      </c>
      <c r="B81" s="149" t="s">
        <v>189</v>
      </c>
      <c r="C81" s="626">
        <f>'8. sz. mell'!D72</f>
        <v>0</v>
      </c>
      <c r="D81" s="626"/>
      <c r="E81" s="626"/>
      <c r="F81" s="1200"/>
    </row>
    <row r="82" spans="1:6" ht="12" customHeight="1" x14ac:dyDescent="0.25">
      <c r="A82" s="16" t="s">
        <v>72</v>
      </c>
      <c r="B82" s="149" t="s">
        <v>279</v>
      </c>
      <c r="C82" s="626">
        <f>'8. sz. mell'!D73</f>
        <v>500</v>
      </c>
      <c r="D82" s="626">
        <f>'8. sz. mell'!E73</f>
        <v>500</v>
      </c>
      <c r="E82" s="626">
        <f>'8. sz. mell'!F73</f>
        <v>489</v>
      </c>
      <c r="F82" s="1200">
        <f t="shared" si="1"/>
        <v>0.97799999999999998</v>
      </c>
    </row>
    <row r="83" spans="1:6" ht="12" customHeight="1" x14ac:dyDescent="0.25">
      <c r="A83" s="16" t="s">
        <v>73</v>
      </c>
      <c r="B83" s="150" t="s">
        <v>190</v>
      </c>
      <c r="C83" s="626">
        <f>'8. sz. mell'!D74-'1.3.sz.mell._önk'!C82</f>
        <v>646</v>
      </c>
      <c r="D83" s="626">
        <f>'8. sz. mell'!E74</f>
        <v>2146</v>
      </c>
      <c r="E83" s="626">
        <f>'8. sz. mell'!F74</f>
        <v>1920</v>
      </c>
      <c r="F83" s="1200">
        <f t="shared" si="1"/>
        <v>0.89468779123951536</v>
      </c>
    </row>
    <row r="84" spans="1:6" ht="12" customHeight="1" x14ac:dyDescent="0.25">
      <c r="A84" s="15" t="s">
        <v>74</v>
      </c>
      <c r="B84" s="151" t="s">
        <v>1179</v>
      </c>
      <c r="C84" s="626"/>
      <c r="D84" s="626"/>
      <c r="E84" s="626"/>
      <c r="F84" s="1200"/>
    </row>
    <row r="85" spans="1:6" ht="12" customHeight="1" x14ac:dyDescent="0.25">
      <c r="A85" s="15" t="s">
        <v>75</v>
      </c>
      <c r="B85" s="151" t="s">
        <v>191</v>
      </c>
      <c r="C85" s="626"/>
      <c r="D85" s="626">
        <f>'8. sz. mell'!E76</f>
        <v>6315</v>
      </c>
      <c r="E85" s="626"/>
      <c r="F85" s="1200">
        <f t="shared" si="1"/>
        <v>0</v>
      </c>
    </row>
    <row r="86" spans="1:6" ht="12" customHeight="1" x14ac:dyDescent="0.25">
      <c r="A86" s="16" t="s">
        <v>77</v>
      </c>
      <c r="B86" s="151" t="s">
        <v>192</v>
      </c>
      <c r="C86" s="626">
        <f>'8. sz. mell'!D76</f>
        <v>0</v>
      </c>
      <c r="D86" s="626"/>
      <c r="E86" s="626"/>
      <c r="F86" s="1200"/>
    </row>
    <row r="87" spans="1:6" ht="12" customHeight="1" x14ac:dyDescent="0.25">
      <c r="A87" s="19" t="s">
        <v>167</v>
      </c>
      <c r="B87" s="151" t="s">
        <v>1180</v>
      </c>
      <c r="C87" s="626"/>
      <c r="D87" s="626">
        <f>'8. sz. mell'!E79</f>
        <v>26064</v>
      </c>
      <c r="E87" s="626"/>
      <c r="F87" s="1200">
        <f t="shared" si="1"/>
        <v>0</v>
      </c>
    </row>
    <row r="88" spans="1:6" ht="12" customHeight="1" thickBot="1" x14ac:dyDescent="0.3">
      <c r="A88" s="21" t="s">
        <v>1152</v>
      </c>
      <c r="B88" s="152" t="s">
        <v>1181</v>
      </c>
      <c r="C88" s="626">
        <f>'8. sz. mell'!D78</f>
        <v>0</v>
      </c>
      <c r="D88" s="626">
        <f>'9. sz. mell.'!E41+'10. sz. mell.'!E40</f>
        <v>18490</v>
      </c>
      <c r="E88" s="626"/>
      <c r="F88" s="1200">
        <f t="shared" si="1"/>
        <v>0</v>
      </c>
    </row>
    <row r="89" spans="1:6" ht="12" customHeight="1" thickBot="1" x14ac:dyDescent="0.3">
      <c r="A89" s="23" t="s">
        <v>896</v>
      </c>
      <c r="B89" s="35" t="s">
        <v>310</v>
      </c>
      <c r="C89" s="615">
        <f>+C90+C91+C92</f>
        <v>23171</v>
      </c>
      <c r="D89" s="615">
        <f>+D90+D91+D92</f>
        <v>51909</v>
      </c>
      <c r="E89" s="615">
        <f>+E90+E91+E92</f>
        <v>18433</v>
      </c>
      <c r="F89" s="1195">
        <f t="shared" si="1"/>
        <v>0.35510219807740467</v>
      </c>
    </row>
    <row r="90" spans="1:6" ht="12" customHeight="1" x14ac:dyDescent="0.25">
      <c r="A90" s="18" t="s">
        <v>63</v>
      </c>
      <c r="B90" s="9" t="s">
        <v>280</v>
      </c>
      <c r="C90" s="628">
        <f>'8. sz. mell'!D81</f>
        <v>16535</v>
      </c>
      <c r="D90" s="628">
        <f>'8. sz. mell'!E81</f>
        <v>41062</v>
      </c>
      <c r="E90" s="628">
        <f>'8. sz. mell'!F81</f>
        <v>15209</v>
      </c>
      <c r="F90" s="1209">
        <f t="shared" si="1"/>
        <v>0.37039111587355705</v>
      </c>
    </row>
    <row r="91" spans="1:6" ht="12" customHeight="1" x14ac:dyDescent="0.25">
      <c r="A91" s="18" t="s">
        <v>64</v>
      </c>
      <c r="B91" s="14" t="s">
        <v>168</v>
      </c>
      <c r="C91" s="628">
        <f>'8. sz. mell'!D82</f>
        <v>6636</v>
      </c>
      <c r="D91" s="628">
        <f>'8. sz. mell'!E82</f>
        <v>10847</v>
      </c>
      <c r="E91" s="628">
        <f>'8. sz. mell'!F82</f>
        <v>3224</v>
      </c>
      <c r="F91" s="1209">
        <f t="shared" si="1"/>
        <v>0.29722503918134047</v>
      </c>
    </row>
    <row r="92" spans="1:6" ht="12" customHeight="1" x14ac:dyDescent="0.25">
      <c r="A92" s="18" t="s">
        <v>65</v>
      </c>
      <c r="B92" s="702" t="s">
        <v>311</v>
      </c>
      <c r="C92" s="628">
        <f>'8. sz. mell'!D83</f>
        <v>0</v>
      </c>
      <c r="D92" s="628"/>
      <c r="E92" s="628"/>
      <c r="F92" s="1209"/>
    </row>
    <row r="93" spans="1:6" ht="12" customHeight="1" x14ac:dyDescent="0.25">
      <c r="A93" s="18" t="s">
        <v>66</v>
      </c>
      <c r="B93" s="702" t="s">
        <v>382</v>
      </c>
      <c r="C93" s="628">
        <f>'8. sz. mell'!D84</f>
        <v>0</v>
      </c>
      <c r="D93" s="628"/>
      <c r="E93" s="628"/>
      <c r="F93" s="1209"/>
    </row>
    <row r="94" spans="1:6" ht="12" customHeight="1" x14ac:dyDescent="0.25">
      <c r="A94" s="18" t="s">
        <v>67</v>
      </c>
      <c r="B94" s="702" t="s">
        <v>312</v>
      </c>
      <c r="C94" s="628">
        <f>'8. sz. mell'!D85</f>
        <v>0</v>
      </c>
      <c r="D94" s="628"/>
      <c r="E94" s="628"/>
      <c r="F94" s="1209"/>
    </row>
    <row r="95" spans="1:6" x14ac:dyDescent="0.25">
      <c r="A95" s="18" t="s">
        <v>76</v>
      </c>
      <c r="B95" s="702" t="s">
        <v>313</v>
      </c>
      <c r="C95" s="628">
        <f>'8. sz. mell'!D86</f>
        <v>0</v>
      </c>
      <c r="D95" s="628"/>
      <c r="E95" s="628"/>
      <c r="F95" s="1209"/>
    </row>
    <row r="96" spans="1:6" ht="12" customHeight="1" x14ac:dyDescent="0.25">
      <c r="A96" s="18" t="s">
        <v>78</v>
      </c>
      <c r="B96" s="703" t="s">
        <v>284</v>
      </c>
      <c r="C96" s="628">
        <f>'8. sz. mell'!D87</f>
        <v>0</v>
      </c>
      <c r="D96" s="628"/>
      <c r="E96" s="628"/>
      <c r="F96" s="1209"/>
    </row>
    <row r="97" spans="1:6" ht="12" customHeight="1" x14ac:dyDescent="0.25">
      <c r="A97" s="18" t="s">
        <v>169</v>
      </c>
      <c r="B97" s="703" t="s">
        <v>285</v>
      </c>
      <c r="C97" s="628">
        <f>'8. sz. mell'!D88</f>
        <v>0</v>
      </c>
      <c r="D97" s="628"/>
      <c r="E97" s="628"/>
      <c r="F97" s="1209"/>
    </row>
    <row r="98" spans="1:6" ht="12" customHeight="1" x14ac:dyDescent="0.25">
      <c r="A98" s="18" t="s">
        <v>170</v>
      </c>
      <c r="B98" s="703" t="s">
        <v>283</v>
      </c>
      <c r="C98" s="628">
        <f>'8. sz. mell'!D89</f>
        <v>0</v>
      </c>
      <c r="D98" s="628"/>
      <c r="E98" s="628"/>
      <c r="F98" s="1209"/>
    </row>
    <row r="99" spans="1:6" ht="24" customHeight="1" thickBot="1" x14ac:dyDescent="0.3">
      <c r="A99" s="15" t="s">
        <v>171</v>
      </c>
      <c r="B99" s="704" t="s">
        <v>282</v>
      </c>
      <c r="C99" s="626"/>
      <c r="D99" s="626"/>
      <c r="E99" s="626"/>
      <c r="F99" s="1200"/>
    </row>
    <row r="100" spans="1:6" ht="12" customHeight="1" thickBot="1" x14ac:dyDescent="0.3">
      <c r="A100" s="23" t="s">
        <v>897</v>
      </c>
      <c r="B100" s="132" t="s">
        <v>314</v>
      </c>
      <c r="C100" s="615">
        <f>+C101+C102</f>
        <v>15353</v>
      </c>
      <c r="D100" s="615">
        <f>+D101+D102</f>
        <v>44690</v>
      </c>
      <c r="E100" s="615"/>
      <c r="F100" s="1195">
        <f t="shared" si="1"/>
        <v>0</v>
      </c>
    </row>
    <row r="101" spans="1:6" ht="12" customHeight="1" x14ac:dyDescent="0.25">
      <c r="A101" s="18" t="s">
        <v>37</v>
      </c>
      <c r="B101" s="11" t="s">
        <v>3</v>
      </c>
      <c r="C101" s="628">
        <f>'8. sz. mell'!D92</f>
        <v>15353</v>
      </c>
      <c r="D101" s="628">
        <f>'8. sz. mell'!E92</f>
        <v>12521</v>
      </c>
      <c r="E101" s="628"/>
      <c r="F101" s="1209">
        <f t="shared" si="1"/>
        <v>0</v>
      </c>
    </row>
    <row r="102" spans="1:6" ht="12" customHeight="1" thickBot="1" x14ac:dyDescent="0.3">
      <c r="A102" s="19" t="s">
        <v>38</v>
      </c>
      <c r="B102" s="14" t="s">
        <v>4</v>
      </c>
      <c r="C102" s="626">
        <f>'8. sz. mell'!D93</f>
        <v>0</v>
      </c>
      <c r="D102" s="626">
        <f>'8. sz. mell'!E93</f>
        <v>32169</v>
      </c>
      <c r="E102" s="626"/>
      <c r="F102" s="1200">
        <f t="shared" si="1"/>
        <v>0</v>
      </c>
    </row>
    <row r="103" spans="1:6" s="316" customFormat="1" ht="12" customHeight="1" thickBot="1" x14ac:dyDescent="0.25">
      <c r="A103" s="705" t="s">
        <v>898</v>
      </c>
      <c r="B103" s="706" t="s">
        <v>286</v>
      </c>
      <c r="C103" s="629"/>
      <c r="D103" s="629"/>
      <c r="E103" s="629"/>
      <c r="F103" s="1210"/>
    </row>
    <row r="104" spans="1:6" ht="12" customHeight="1" thickBot="1" x14ac:dyDescent="0.3">
      <c r="A104" s="314" t="s">
        <v>899</v>
      </c>
      <c r="B104" s="315" t="s">
        <v>105</v>
      </c>
      <c r="C104" s="614">
        <f>+C74+C89+C100+C103</f>
        <v>305849</v>
      </c>
      <c r="D104" s="614">
        <f>+D74+D89+D100+D103</f>
        <v>438078</v>
      </c>
      <c r="E104" s="614">
        <f>+E74+E89+E100+E103</f>
        <v>272244</v>
      </c>
      <c r="F104" s="1194">
        <f t="shared" si="1"/>
        <v>0.621450974483996</v>
      </c>
    </row>
    <row r="105" spans="1:6" ht="12" customHeight="1" thickBot="1" x14ac:dyDescent="0.3">
      <c r="A105" s="705" t="s">
        <v>900</v>
      </c>
      <c r="B105" s="706" t="s">
        <v>383</v>
      </c>
      <c r="C105" s="615">
        <f>+C106+C114</f>
        <v>0</v>
      </c>
      <c r="D105" s="615">
        <f>D114+D106</f>
        <v>6185</v>
      </c>
      <c r="E105" s="615">
        <f>E114+E106</f>
        <v>6185</v>
      </c>
      <c r="F105" s="1195">
        <f t="shared" si="1"/>
        <v>1</v>
      </c>
    </row>
    <row r="106" spans="1:6" ht="12" customHeight="1" thickBot="1" x14ac:dyDescent="0.3">
      <c r="A106" s="707" t="s">
        <v>44</v>
      </c>
      <c r="B106" s="708" t="s">
        <v>388</v>
      </c>
      <c r="C106" s="754">
        <f>+C107+C108+C109+C110+C111+C112+C113</f>
        <v>0</v>
      </c>
      <c r="D106" s="754">
        <f>D113</f>
        <v>6185</v>
      </c>
      <c r="E106" s="754">
        <f>'8. sz. mell'!F98</f>
        <v>6185</v>
      </c>
      <c r="F106" s="1224">
        <f t="shared" si="1"/>
        <v>1</v>
      </c>
    </row>
    <row r="107" spans="1:6" ht="12" customHeight="1" x14ac:dyDescent="0.25">
      <c r="A107" s="709" t="s">
        <v>47</v>
      </c>
      <c r="B107" s="710" t="s">
        <v>287</v>
      </c>
      <c r="C107" s="755"/>
      <c r="D107" s="755"/>
      <c r="E107" s="755"/>
      <c r="F107" s="1225"/>
    </row>
    <row r="108" spans="1:6" ht="12" customHeight="1" x14ac:dyDescent="0.25">
      <c r="A108" s="711" t="s">
        <v>48</v>
      </c>
      <c r="B108" s="702" t="s">
        <v>288</v>
      </c>
      <c r="C108" s="756"/>
      <c r="D108" s="756"/>
      <c r="E108" s="756"/>
      <c r="F108" s="1226"/>
    </row>
    <row r="109" spans="1:6" ht="12" customHeight="1" x14ac:dyDescent="0.25">
      <c r="A109" s="711" t="s">
        <v>49</v>
      </c>
      <c r="B109" s="702" t="s">
        <v>289</v>
      </c>
      <c r="C109" s="756"/>
      <c r="D109" s="756"/>
      <c r="E109" s="756"/>
      <c r="F109" s="1226"/>
    </row>
    <row r="110" spans="1:6" ht="12" customHeight="1" x14ac:dyDescent="0.25">
      <c r="A110" s="711" t="s">
        <v>50</v>
      </c>
      <c r="B110" s="702" t="s">
        <v>290</v>
      </c>
      <c r="C110" s="756"/>
      <c r="D110" s="756"/>
      <c r="E110" s="756"/>
      <c r="F110" s="1226"/>
    </row>
    <row r="111" spans="1:6" ht="12" customHeight="1" x14ac:dyDescent="0.25">
      <c r="A111" s="711" t="s">
        <v>154</v>
      </c>
      <c r="B111" s="702" t="s">
        <v>291</v>
      </c>
      <c r="C111" s="756"/>
      <c r="D111" s="756"/>
      <c r="E111" s="756"/>
      <c r="F111" s="1226"/>
    </row>
    <row r="112" spans="1:6" ht="12" customHeight="1" x14ac:dyDescent="0.25">
      <c r="A112" s="711" t="s">
        <v>172</v>
      </c>
      <c r="B112" s="702" t="s">
        <v>292</v>
      </c>
      <c r="C112" s="756"/>
      <c r="D112" s="756"/>
      <c r="E112" s="756"/>
      <c r="F112" s="1226"/>
    </row>
    <row r="113" spans="1:10" ht="12" customHeight="1" thickBot="1" x14ac:dyDescent="0.3">
      <c r="A113" s="712" t="s">
        <v>173</v>
      </c>
      <c r="B113" s="713" t="s">
        <v>1182</v>
      </c>
      <c r="C113" s="757"/>
      <c r="D113" s="757">
        <f>'8. sz. mell'!E98</f>
        <v>6185</v>
      </c>
      <c r="E113" s="757"/>
      <c r="F113" s="1227">
        <f t="shared" si="1"/>
        <v>0</v>
      </c>
    </row>
    <row r="114" spans="1:10" ht="12" customHeight="1" thickBot="1" x14ac:dyDescent="0.3">
      <c r="A114" s="707" t="s">
        <v>45</v>
      </c>
      <c r="B114" s="708" t="s">
        <v>389</v>
      </c>
      <c r="C114" s="754">
        <f>+C115+C116+C117+C118+C119+C120+C121+C122</f>
        <v>0</v>
      </c>
      <c r="D114" s="754"/>
      <c r="E114" s="754"/>
      <c r="F114" s="1224"/>
    </row>
    <row r="115" spans="1:10" ht="12" customHeight="1" x14ac:dyDescent="0.25">
      <c r="A115" s="709" t="s">
        <v>53</v>
      </c>
      <c r="B115" s="710" t="s">
        <v>287</v>
      </c>
      <c r="C115" s="755"/>
      <c r="D115" s="755"/>
      <c r="E115" s="755"/>
      <c r="F115" s="1225"/>
    </row>
    <row r="116" spans="1:10" ht="12" customHeight="1" x14ac:dyDescent="0.25">
      <c r="A116" s="711" t="s">
        <v>54</v>
      </c>
      <c r="B116" s="702" t="s">
        <v>294</v>
      </c>
      <c r="C116" s="756"/>
      <c r="D116" s="756"/>
      <c r="E116" s="756"/>
      <c r="F116" s="1226"/>
    </row>
    <row r="117" spans="1:10" ht="12" customHeight="1" x14ac:dyDescent="0.25">
      <c r="A117" s="711" t="s">
        <v>55</v>
      </c>
      <c r="B117" s="702" t="s">
        <v>289</v>
      </c>
      <c r="C117" s="756"/>
      <c r="D117" s="756"/>
      <c r="E117" s="756"/>
      <c r="F117" s="1226"/>
    </row>
    <row r="118" spans="1:10" ht="12" customHeight="1" x14ac:dyDescent="0.25">
      <c r="A118" s="711" t="s">
        <v>56</v>
      </c>
      <c r="B118" s="702" t="s">
        <v>290</v>
      </c>
      <c r="C118" s="756"/>
      <c r="D118" s="756"/>
      <c r="E118" s="756"/>
      <c r="F118" s="1226"/>
    </row>
    <row r="119" spans="1:10" ht="12" customHeight="1" x14ac:dyDescent="0.25">
      <c r="A119" s="711" t="s">
        <v>155</v>
      </c>
      <c r="B119" s="702" t="s">
        <v>291</v>
      </c>
      <c r="C119" s="756"/>
      <c r="D119" s="756"/>
      <c r="E119" s="756"/>
      <c r="F119" s="1226"/>
    </row>
    <row r="120" spans="1:10" ht="12" customHeight="1" x14ac:dyDescent="0.25">
      <c r="A120" s="711" t="s">
        <v>174</v>
      </c>
      <c r="B120" s="702" t="s">
        <v>295</v>
      </c>
      <c r="C120" s="756"/>
      <c r="D120" s="756"/>
      <c r="E120" s="756"/>
      <c r="F120" s="1226"/>
    </row>
    <row r="121" spans="1:10" ht="12" customHeight="1" x14ac:dyDescent="0.25">
      <c r="A121" s="711" t="s">
        <v>175</v>
      </c>
      <c r="B121" s="702" t="s">
        <v>293</v>
      </c>
      <c r="C121" s="756"/>
      <c r="D121" s="756"/>
      <c r="E121" s="756"/>
      <c r="F121" s="1226"/>
    </row>
    <row r="122" spans="1:10" ht="12" customHeight="1" thickBot="1" x14ac:dyDescent="0.3">
      <c r="A122" s="712" t="s">
        <v>176</v>
      </c>
      <c r="B122" s="713" t="s">
        <v>386</v>
      </c>
      <c r="C122" s="757"/>
      <c r="D122" s="757"/>
      <c r="E122" s="757"/>
      <c r="F122" s="1227"/>
    </row>
    <row r="123" spans="1:10" ht="12" customHeight="1" thickBot="1" x14ac:dyDescent="0.3">
      <c r="A123" s="705" t="s">
        <v>901</v>
      </c>
      <c r="B123" s="714" t="s">
        <v>296</v>
      </c>
      <c r="C123" s="758">
        <f>+C104+C105</f>
        <v>305849</v>
      </c>
      <c r="D123" s="758">
        <f>+D104+D105</f>
        <v>444263</v>
      </c>
      <c r="E123" s="758">
        <f>+E104+E105</f>
        <v>278429</v>
      </c>
      <c r="F123" s="1228">
        <f t="shared" si="1"/>
        <v>0.62672110889270549</v>
      </c>
    </row>
    <row r="124" spans="1:10" ht="15" customHeight="1" thickBot="1" x14ac:dyDescent="0.3">
      <c r="A124" s="705" t="s">
        <v>902</v>
      </c>
      <c r="B124" s="714" t="s">
        <v>297</v>
      </c>
      <c r="C124" s="759"/>
      <c r="D124" s="759"/>
      <c r="E124" s="759"/>
      <c r="F124" s="1229"/>
    </row>
    <row r="125" spans="1:10" s="1" customFormat="1" ht="12.95" customHeight="1" thickBot="1" x14ac:dyDescent="0.25">
      <c r="A125" s="715" t="s">
        <v>903</v>
      </c>
      <c r="B125" s="716" t="s">
        <v>298</v>
      </c>
      <c r="C125" s="622">
        <f>+C123+C124</f>
        <v>305849</v>
      </c>
      <c r="D125" s="622">
        <f>+D123+D124</f>
        <v>444263</v>
      </c>
      <c r="E125" s="622">
        <f>+E123+E124</f>
        <v>278429</v>
      </c>
      <c r="F125" s="1197">
        <f t="shared" si="1"/>
        <v>0.62672110889270549</v>
      </c>
      <c r="J125" s="673"/>
    </row>
    <row r="126" spans="1:10" ht="15.75" customHeight="1" x14ac:dyDescent="0.25">
      <c r="A126" s="417"/>
      <c r="B126" s="417"/>
      <c r="C126" s="636"/>
      <c r="D126" s="636"/>
      <c r="E126" s="44"/>
    </row>
    <row r="127" spans="1:10" x14ac:dyDescent="0.25">
      <c r="A127" s="1327" t="s">
        <v>108</v>
      </c>
      <c r="B127" s="1327"/>
      <c r="C127" s="1327"/>
      <c r="D127" s="1327"/>
      <c r="E127" s="1327"/>
      <c r="F127" s="1327"/>
    </row>
    <row r="128" spans="1:10" ht="15" customHeight="1" thickBot="1" x14ac:dyDescent="0.3">
      <c r="A128" s="1324" t="s">
        <v>101</v>
      </c>
      <c r="B128" s="1324"/>
      <c r="C128" s="338"/>
      <c r="D128" s="338"/>
    </row>
    <row r="129" spans="1:6" ht="13.5" customHeight="1" thickBot="1" x14ac:dyDescent="0.3">
      <c r="A129" s="23">
        <v>1</v>
      </c>
      <c r="B129" s="35" t="s">
        <v>183</v>
      </c>
      <c r="C129" s="617">
        <f>+C51-C104</f>
        <v>1500.4000000000233</v>
      </c>
      <c r="D129" s="617"/>
      <c r="E129" s="617"/>
      <c r="F129" s="617"/>
    </row>
    <row r="130" spans="1:6" ht="7.5" customHeight="1" x14ac:dyDescent="0.25">
      <c r="A130" s="417"/>
      <c r="B130" s="417"/>
      <c r="C130" s="636"/>
    </row>
  </sheetData>
  <mergeCells count="6">
    <mergeCell ref="A1:F1"/>
    <mergeCell ref="A128:B128"/>
    <mergeCell ref="A2:B2"/>
    <mergeCell ref="A71:B71"/>
    <mergeCell ref="A127:F127"/>
    <mergeCell ref="A70:F70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0" fitToWidth="3" fitToHeight="2" orientation="portrait" r:id="rId1"/>
  <headerFooter alignWithMargins="0">
    <oddHeader>&amp;C&amp;"Times New Roman CE,Félkövér"&amp;12
Csobánka Község Önkormányzat
2016. ÉVI KÖLTSÉGVETÉS KÖTELEZŐ FELADATAINAK MÉRLEGE &amp;R&amp;"Times New Roman CE,Félkövér dőlt"&amp;11 &amp;"Times New Roman CE,Félkövér"1.2. melléklet a 6/2017. (V.26.) önkormányzati rendelethez</oddHeader>
  </headerFooter>
  <rowBreaks count="1" manualBreakCount="1"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topLeftCell="B1" zoomScaleNormal="120" zoomScaleSheetLayoutView="100" workbookViewId="0">
      <selection activeCell="F123" sqref="F123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3" width="14.83203125" style="643" customWidth="1"/>
    <col min="4" max="6" width="14.83203125" style="43" customWidth="1"/>
    <col min="7" max="16384" width="9.33203125" style="43"/>
  </cols>
  <sheetData>
    <row r="1" spans="1:6" ht="15.95" customHeight="1" x14ac:dyDescent="0.25">
      <c r="A1" s="1326" t="s">
        <v>892</v>
      </c>
      <c r="B1" s="1326"/>
      <c r="C1" s="1326"/>
      <c r="D1" s="1326"/>
      <c r="E1" s="1326"/>
      <c r="F1" s="1326"/>
    </row>
    <row r="2" spans="1:6" ht="15.95" customHeight="1" thickBot="1" x14ac:dyDescent="0.3">
      <c r="A2" s="1324" t="s">
        <v>99</v>
      </c>
      <c r="B2" s="1324"/>
      <c r="F2" s="338" t="s">
        <v>300</v>
      </c>
    </row>
    <row r="3" spans="1:6" ht="38.1" customHeight="1" thickBot="1" x14ac:dyDescent="0.3">
      <c r="A3" s="28" t="s">
        <v>17</v>
      </c>
      <c r="B3" s="29" t="s">
        <v>894</v>
      </c>
      <c r="C3" s="613" t="s">
        <v>1150</v>
      </c>
      <c r="D3" s="613" t="s">
        <v>1178</v>
      </c>
      <c r="E3" s="613" t="s">
        <v>1189</v>
      </c>
      <c r="F3" s="613" t="s">
        <v>1190</v>
      </c>
    </row>
    <row r="4" spans="1:6" s="44" customFormat="1" ht="12" customHeight="1" thickBot="1" x14ac:dyDescent="0.25">
      <c r="A4" s="38">
        <v>1</v>
      </c>
      <c r="B4" s="39">
        <v>2</v>
      </c>
      <c r="C4" s="613">
        <v>3</v>
      </c>
      <c r="D4" s="613">
        <v>4</v>
      </c>
      <c r="E4" s="613">
        <v>5</v>
      </c>
      <c r="F4" s="613">
        <v>6</v>
      </c>
    </row>
    <row r="5" spans="1:6" s="1" customFormat="1" ht="12" customHeight="1" thickBot="1" x14ac:dyDescent="0.25">
      <c r="A5" s="25" t="s">
        <v>895</v>
      </c>
      <c r="B5" s="24" t="s">
        <v>125</v>
      </c>
      <c r="C5" s="614">
        <f>+C6+C11+C20</f>
        <v>2460</v>
      </c>
      <c r="D5" s="614">
        <v>2460</v>
      </c>
      <c r="E5" s="614">
        <v>1958</v>
      </c>
      <c r="F5" s="1194">
        <v>0.79600000000000004</v>
      </c>
    </row>
    <row r="6" spans="1:6" s="1" customFormat="1" ht="12" customHeight="1" thickBot="1" x14ac:dyDescent="0.25">
      <c r="A6" s="23" t="s">
        <v>896</v>
      </c>
      <c r="B6" s="317" t="s">
        <v>376</v>
      </c>
      <c r="C6" s="615">
        <f>+C7+C8+C9+C10</f>
        <v>2460</v>
      </c>
      <c r="D6" s="615">
        <v>2460</v>
      </c>
      <c r="E6" s="615">
        <v>1958</v>
      </c>
      <c r="F6" s="1195">
        <v>0.79600000000000004</v>
      </c>
    </row>
    <row r="7" spans="1:6" s="1" customFormat="1" ht="12" customHeight="1" x14ac:dyDescent="0.2">
      <c r="A7" s="16" t="s">
        <v>63</v>
      </c>
      <c r="B7" s="406" t="s">
        <v>939</v>
      </c>
      <c r="C7" s="616">
        <v>2460</v>
      </c>
      <c r="D7" s="616">
        <v>2460</v>
      </c>
      <c r="E7" s="616">
        <v>1958</v>
      </c>
      <c r="F7" s="1193">
        <f>E7/D7</f>
        <v>0.79593495934959346</v>
      </c>
    </row>
    <row r="8" spans="1:6" s="1" customFormat="1" ht="12" customHeight="1" x14ac:dyDescent="0.2">
      <c r="A8" s="16" t="s">
        <v>64</v>
      </c>
      <c r="B8" s="331" t="s">
        <v>33</v>
      </c>
      <c r="C8" s="616"/>
      <c r="D8" s="616"/>
      <c r="E8" s="616"/>
      <c r="F8" s="616"/>
    </row>
    <row r="9" spans="1:6" s="1" customFormat="1" ht="12" customHeight="1" x14ac:dyDescent="0.2">
      <c r="A9" s="16" t="s">
        <v>65</v>
      </c>
      <c r="B9" s="331" t="s">
        <v>126</v>
      </c>
      <c r="C9" s="616"/>
      <c r="D9" s="616"/>
      <c r="E9" s="616"/>
      <c r="F9" s="616"/>
    </row>
    <row r="10" spans="1:6" s="1" customFormat="1" ht="12" customHeight="1" thickBot="1" x14ac:dyDescent="0.25">
      <c r="A10" s="16" t="s">
        <v>66</v>
      </c>
      <c r="B10" s="407" t="s">
        <v>127</v>
      </c>
      <c r="C10" s="616"/>
      <c r="D10" s="616"/>
      <c r="E10" s="616"/>
      <c r="F10" s="616"/>
    </row>
    <row r="11" spans="1:6" s="1" customFormat="1" ht="12" customHeight="1" thickBot="1" x14ac:dyDescent="0.25">
      <c r="A11" s="23" t="s">
        <v>897</v>
      </c>
      <c r="B11" s="24" t="s">
        <v>128</v>
      </c>
      <c r="C11" s="615">
        <f>+C12+C13+C14+C15+C16+C17+C18+C19</f>
        <v>0</v>
      </c>
      <c r="D11" s="615"/>
      <c r="E11" s="615"/>
      <c r="F11" s="615"/>
    </row>
    <row r="12" spans="1:6" s="1" customFormat="1" ht="12" customHeight="1" x14ac:dyDescent="0.2">
      <c r="A12" s="20" t="s">
        <v>37</v>
      </c>
      <c r="B12" s="12" t="s">
        <v>133</v>
      </c>
      <c r="C12" s="624"/>
      <c r="D12" s="624"/>
      <c r="E12" s="624"/>
      <c r="F12" s="624"/>
    </row>
    <row r="13" spans="1:6" s="1" customFormat="1" ht="12" customHeight="1" x14ac:dyDescent="0.2">
      <c r="A13" s="16" t="s">
        <v>38</v>
      </c>
      <c r="B13" s="9" t="s">
        <v>134</v>
      </c>
      <c r="C13" s="616"/>
      <c r="D13" s="616"/>
      <c r="E13" s="616"/>
      <c r="F13" s="616"/>
    </row>
    <row r="14" spans="1:6" s="1" customFormat="1" ht="12" customHeight="1" x14ac:dyDescent="0.2">
      <c r="A14" s="16" t="s">
        <v>39</v>
      </c>
      <c r="B14" s="9" t="s">
        <v>135</v>
      </c>
      <c r="C14" s="616"/>
      <c r="D14" s="616"/>
      <c r="E14" s="616"/>
      <c r="F14" s="616"/>
    </row>
    <row r="15" spans="1:6" s="1" customFormat="1" ht="12" customHeight="1" x14ac:dyDescent="0.2">
      <c r="A15" s="16" t="s">
        <v>40</v>
      </c>
      <c r="B15" s="9" t="s">
        <v>136</v>
      </c>
      <c r="C15" s="616"/>
      <c r="D15" s="616"/>
      <c r="E15" s="616"/>
      <c r="F15" s="616"/>
    </row>
    <row r="16" spans="1:6" s="1" customFormat="1" ht="12" customHeight="1" x14ac:dyDescent="0.2">
      <c r="A16" s="15" t="s">
        <v>129</v>
      </c>
      <c r="B16" s="8" t="s">
        <v>137</v>
      </c>
      <c r="C16" s="644"/>
      <c r="D16" s="644"/>
      <c r="E16" s="644"/>
      <c r="F16" s="644"/>
    </row>
    <row r="17" spans="1:6" s="1" customFormat="1" ht="12" customHeight="1" x14ac:dyDescent="0.2">
      <c r="A17" s="16" t="s">
        <v>130</v>
      </c>
      <c r="B17" s="9" t="s">
        <v>240</v>
      </c>
      <c r="C17" s="616"/>
      <c r="D17" s="616"/>
      <c r="E17" s="616"/>
      <c r="F17" s="616"/>
    </row>
    <row r="18" spans="1:6" s="1" customFormat="1" ht="12" customHeight="1" x14ac:dyDescent="0.2">
      <c r="A18" s="16" t="s">
        <v>131</v>
      </c>
      <c r="B18" s="9" t="s">
        <v>139</v>
      </c>
      <c r="C18" s="616"/>
      <c r="D18" s="616"/>
      <c r="E18" s="616"/>
      <c r="F18" s="616"/>
    </row>
    <row r="19" spans="1:6" s="1" customFormat="1" ht="12" customHeight="1" thickBot="1" x14ac:dyDescent="0.25">
      <c r="A19" s="17" t="s">
        <v>132</v>
      </c>
      <c r="B19" s="10" t="s">
        <v>140</v>
      </c>
      <c r="C19" s="645"/>
      <c r="D19" s="645"/>
      <c r="E19" s="645"/>
      <c r="F19" s="645"/>
    </row>
    <row r="20" spans="1:6" s="1" customFormat="1" ht="12" customHeight="1" thickBot="1" x14ac:dyDescent="0.25">
      <c r="A20" s="23" t="s">
        <v>141</v>
      </c>
      <c r="B20" s="24" t="s">
        <v>241</v>
      </c>
      <c r="C20" s="646"/>
      <c r="D20" s="646"/>
      <c r="E20" s="646"/>
      <c r="F20" s="646"/>
    </row>
    <row r="21" spans="1:6" s="1" customFormat="1" ht="12" customHeight="1" thickBot="1" x14ac:dyDescent="0.25">
      <c r="A21" s="23" t="s">
        <v>899</v>
      </c>
      <c r="B21" s="24" t="s">
        <v>143</v>
      </c>
      <c r="C21" s="615">
        <f>+C22+C23+C24+C25+C26+C27+C28+C29</f>
        <v>0</v>
      </c>
      <c r="D21" s="615"/>
      <c r="E21" s="615"/>
      <c r="F21" s="615"/>
    </row>
    <row r="22" spans="1:6" s="1" customFormat="1" ht="12" customHeight="1" x14ac:dyDescent="0.2">
      <c r="A22" s="18" t="s">
        <v>41</v>
      </c>
      <c r="B22" s="11" t="s">
        <v>828</v>
      </c>
      <c r="C22" s="628"/>
      <c r="D22" s="628"/>
      <c r="E22" s="628"/>
      <c r="F22" s="628"/>
    </row>
    <row r="23" spans="1:6" s="1" customFormat="1" ht="12" customHeight="1" x14ac:dyDescent="0.2">
      <c r="A23" s="16" t="s">
        <v>42</v>
      </c>
      <c r="B23" s="9" t="s">
        <v>149</v>
      </c>
      <c r="C23" s="616"/>
      <c r="D23" s="616"/>
      <c r="E23" s="616"/>
      <c r="F23" s="616"/>
    </row>
    <row r="24" spans="1:6" s="1" customFormat="1" ht="12" customHeight="1" x14ac:dyDescent="0.2">
      <c r="A24" s="16" t="s">
        <v>43</v>
      </c>
      <c r="B24" s="9" t="s">
        <v>46</v>
      </c>
      <c r="C24" s="616"/>
      <c r="D24" s="616"/>
      <c r="E24" s="616"/>
      <c r="F24" s="616"/>
    </row>
    <row r="25" spans="1:6" s="1" customFormat="1" ht="12" customHeight="1" x14ac:dyDescent="0.2">
      <c r="A25" s="19" t="s">
        <v>144</v>
      </c>
      <c r="B25" s="9" t="s">
        <v>150</v>
      </c>
      <c r="C25" s="626"/>
      <c r="D25" s="626"/>
      <c r="E25" s="626"/>
      <c r="F25" s="626"/>
    </row>
    <row r="26" spans="1:6" s="1" customFormat="1" ht="12" customHeight="1" x14ac:dyDescent="0.2">
      <c r="A26" s="19" t="s">
        <v>145</v>
      </c>
      <c r="B26" s="9" t="s">
        <v>151</v>
      </c>
      <c r="C26" s="626"/>
      <c r="D26" s="626"/>
      <c r="E26" s="626"/>
      <c r="F26" s="626"/>
    </row>
    <row r="27" spans="1:6" s="1" customFormat="1" ht="12" customHeight="1" x14ac:dyDescent="0.2">
      <c r="A27" s="16" t="s">
        <v>146</v>
      </c>
      <c r="B27" s="9" t="s">
        <v>152</v>
      </c>
      <c r="C27" s="616"/>
      <c r="D27" s="616"/>
      <c r="E27" s="616"/>
      <c r="F27" s="616"/>
    </row>
    <row r="28" spans="1:6" s="1" customFormat="1" ht="12" customHeight="1" x14ac:dyDescent="0.2">
      <c r="A28" s="16" t="s">
        <v>147</v>
      </c>
      <c r="B28" s="9" t="s">
        <v>242</v>
      </c>
      <c r="C28" s="647"/>
      <c r="D28" s="647"/>
      <c r="E28" s="647"/>
      <c r="F28" s="647"/>
    </row>
    <row r="29" spans="1:6" s="1" customFormat="1" ht="12" customHeight="1" thickBot="1" x14ac:dyDescent="0.25">
      <c r="A29" s="16" t="s">
        <v>148</v>
      </c>
      <c r="B29" s="14" t="s">
        <v>153</v>
      </c>
      <c r="C29" s="647"/>
      <c r="D29" s="647"/>
      <c r="E29" s="647"/>
      <c r="F29" s="647"/>
    </row>
    <row r="30" spans="1:6" s="1" customFormat="1" ht="12" customHeight="1" thickBot="1" x14ac:dyDescent="0.25">
      <c r="A30" s="310" t="s">
        <v>900</v>
      </c>
      <c r="B30" s="24" t="s">
        <v>377</v>
      </c>
      <c r="C30" s="615">
        <f>+C31+C37</f>
        <v>0</v>
      </c>
      <c r="D30" s="615"/>
      <c r="E30" s="615"/>
      <c r="F30" s="615"/>
    </row>
    <row r="31" spans="1:6" s="1" customFormat="1" ht="12" customHeight="1" x14ac:dyDescent="0.2">
      <c r="A31" s="311" t="s">
        <v>44</v>
      </c>
      <c r="B31" s="408" t="s">
        <v>378</v>
      </c>
      <c r="C31" s="619">
        <f>+C32+C33+C34+C35+C36</f>
        <v>0</v>
      </c>
      <c r="D31" s="619"/>
      <c r="E31" s="619"/>
      <c r="F31" s="619"/>
    </row>
    <row r="32" spans="1:6" s="1" customFormat="1" ht="12" customHeight="1" x14ac:dyDescent="0.2">
      <c r="A32" s="312" t="s">
        <v>47</v>
      </c>
      <c r="B32" s="318" t="s">
        <v>243</v>
      </c>
      <c r="C32" s="647"/>
      <c r="D32" s="647"/>
      <c r="E32" s="647"/>
      <c r="F32" s="647"/>
    </row>
    <row r="33" spans="1:6" s="1" customFormat="1" ht="12" customHeight="1" x14ac:dyDescent="0.2">
      <c r="A33" s="312" t="s">
        <v>48</v>
      </c>
      <c r="B33" s="318" t="s">
        <v>244</v>
      </c>
      <c r="C33" s="647"/>
      <c r="D33" s="647"/>
      <c r="E33" s="647"/>
      <c r="F33" s="647"/>
    </row>
    <row r="34" spans="1:6" s="1" customFormat="1" ht="12" customHeight="1" x14ac:dyDescent="0.2">
      <c r="A34" s="312" t="s">
        <v>49</v>
      </c>
      <c r="B34" s="318" t="s">
        <v>245</v>
      </c>
      <c r="C34" s="647"/>
      <c r="D34" s="647"/>
      <c r="E34" s="647"/>
      <c r="F34" s="647"/>
    </row>
    <row r="35" spans="1:6" s="1" customFormat="1" ht="12" customHeight="1" x14ac:dyDescent="0.2">
      <c r="A35" s="312" t="s">
        <v>50</v>
      </c>
      <c r="B35" s="318" t="s">
        <v>246</v>
      </c>
      <c r="C35" s="647"/>
      <c r="D35" s="647"/>
      <c r="E35" s="647"/>
      <c r="F35" s="647"/>
    </row>
    <row r="36" spans="1:6" s="1" customFormat="1" ht="12" customHeight="1" x14ac:dyDescent="0.2">
      <c r="A36" s="312" t="s">
        <v>154</v>
      </c>
      <c r="B36" s="318" t="s">
        <v>379</v>
      </c>
      <c r="C36" s="647"/>
      <c r="D36" s="647"/>
      <c r="E36" s="647"/>
      <c r="F36" s="647"/>
    </row>
    <row r="37" spans="1:6" s="1" customFormat="1" ht="12" customHeight="1" x14ac:dyDescent="0.2">
      <c r="A37" s="312" t="s">
        <v>45</v>
      </c>
      <c r="B37" s="319" t="s">
        <v>380</v>
      </c>
      <c r="C37" s="620">
        <f>+C38+C39+C40+C41+C42</f>
        <v>0</v>
      </c>
      <c r="D37" s="620"/>
      <c r="E37" s="620"/>
      <c r="F37" s="620"/>
    </row>
    <row r="38" spans="1:6" s="1" customFormat="1" ht="12" customHeight="1" x14ac:dyDescent="0.2">
      <c r="A38" s="312" t="s">
        <v>53</v>
      </c>
      <c r="B38" s="318" t="s">
        <v>243</v>
      </c>
      <c r="C38" s="647"/>
      <c r="D38" s="647"/>
      <c r="E38" s="647"/>
      <c r="F38" s="647"/>
    </row>
    <row r="39" spans="1:6" s="1" customFormat="1" ht="12" customHeight="1" x14ac:dyDescent="0.2">
      <c r="A39" s="312" t="s">
        <v>54</v>
      </c>
      <c r="B39" s="318" t="s">
        <v>244</v>
      </c>
      <c r="C39" s="647"/>
      <c r="D39" s="647"/>
      <c r="E39" s="647"/>
      <c r="F39" s="647"/>
    </row>
    <row r="40" spans="1:6" s="1" customFormat="1" ht="12" customHeight="1" x14ac:dyDescent="0.2">
      <c r="A40" s="312" t="s">
        <v>55</v>
      </c>
      <c r="B40" s="318" t="s">
        <v>245</v>
      </c>
      <c r="C40" s="647"/>
      <c r="D40" s="647"/>
      <c r="E40" s="647"/>
      <c r="F40" s="647"/>
    </row>
    <row r="41" spans="1:6" s="1" customFormat="1" ht="12" customHeight="1" x14ac:dyDescent="0.2">
      <c r="A41" s="312" t="s">
        <v>56</v>
      </c>
      <c r="B41" s="320" t="s">
        <v>246</v>
      </c>
      <c r="C41" s="647"/>
      <c r="D41" s="647"/>
      <c r="E41" s="647"/>
      <c r="F41" s="647"/>
    </row>
    <row r="42" spans="1:6" s="1" customFormat="1" ht="12" customHeight="1" thickBot="1" x14ac:dyDescent="0.25">
      <c r="A42" s="313" t="s">
        <v>155</v>
      </c>
      <c r="B42" s="321" t="s">
        <v>381</v>
      </c>
      <c r="C42" s="648"/>
      <c r="D42" s="648"/>
      <c r="E42" s="648"/>
      <c r="F42" s="648"/>
    </row>
    <row r="43" spans="1:6" s="1" customFormat="1" ht="12" customHeight="1" thickBot="1" x14ac:dyDescent="0.25">
      <c r="A43" s="23" t="s">
        <v>156</v>
      </c>
      <c r="B43" s="409" t="s">
        <v>247</v>
      </c>
      <c r="C43" s="615">
        <f>+C44+C45</f>
        <v>0</v>
      </c>
      <c r="D43" s="615"/>
      <c r="E43" s="615"/>
      <c r="F43" s="615"/>
    </row>
    <row r="44" spans="1:6" s="1" customFormat="1" ht="12" customHeight="1" x14ac:dyDescent="0.2">
      <c r="A44" s="18" t="s">
        <v>51</v>
      </c>
      <c r="B44" s="331" t="s">
        <v>248</v>
      </c>
      <c r="C44" s="628"/>
      <c r="D44" s="628"/>
      <c r="E44" s="628"/>
      <c r="F44" s="628"/>
    </row>
    <row r="45" spans="1:6" s="1" customFormat="1" ht="12" customHeight="1" thickBot="1" x14ac:dyDescent="0.25">
      <c r="A45" s="15" t="s">
        <v>52</v>
      </c>
      <c r="B45" s="326" t="s">
        <v>252</v>
      </c>
      <c r="C45" s="644"/>
      <c r="D45" s="644"/>
      <c r="E45" s="644"/>
      <c r="F45" s="644"/>
    </row>
    <row r="46" spans="1:6" s="1" customFormat="1" ht="12" customHeight="1" thickBot="1" x14ac:dyDescent="0.25">
      <c r="A46" s="23" t="s">
        <v>902</v>
      </c>
      <c r="B46" s="409" t="s">
        <v>251</v>
      </c>
      <c r="C46" s="615">
        <f>+C47+C48+C49</f>
        <v>0</v>
      </c>
      <c r="D46" s="615"/>
      <c r="E46" s="615"/>
      <c r="F46" s="615"/>
    </row>
    <row r="47" spans="1:6" s="1" customFormat="1" ht="12" customHeight="1" x14ac:dyDescent="0.2">
      <c r="A47" s="18" t="s">
        <v>159</v>
      </c>
      <c r="B47" s="331" t="s">
        <v>157</v>
      </c>
      <c r="C47" s="649"/>
      <c r="D47" s="649"/>
      <c r="E47" s="649"/>
      <c r="F47" s="649"/>
    </row>
    <row r="48" spans="1:6" s="1" customFormat="1" ht="12" customHeight="1" x14ac:dyDescent="0.2">
      <c r="A48" s="16" t="s">
        <v>160</v>
      </c>
      <c r="B48" s="318" t="s">
        <v>957</v>
      </c>
      <c r="C48" s="647"/>
      <c r="D48" s="647"/>
      <c r="E48" s="647"/>
      <c r="F48" s="647"/>
    </row>
    <row r="49" spans="1:6" s="1" customFormat="1" ht="12" customHeight="1" thickBot="1" x14ac:dyDescent="0.25">
      <c r="A49" s="15" t="s">
        <v>309</v>
      </c>
      <c r="B49" s="326" t="s">
        <v>249</v>
      </c>
      <c r="C49" s="650"/>
      <c r="D49" s="650"/>
      <c r="E49" s="650"/>
      <c r="F49" s="650"/>
    </row>
    <row r="50" spans="1:6" s="1" customFormat="1" ht="17.25" customHeight="1" thickBot="1" x14ac:dyDescent="0.25">
      <c r="A50" s="23" t="s">
        <v>161</v>
      </c>
      <c r="B50" s="410" t="s">
        <v>250</v>
      </c>
      <c r="C50" s="629"/>
      <c r="D50" s="629"/>
      <c r="E50" s="629"/>
      <c r="F50" s="629"/>
    </row>
    <row r="51" spans="1:6" s="1" customFormat="1" ht="12" customHeight="1" thickBot="1" x14ac:dyDescent="0.25">
      <c r="A51" s="23" t="s">
        <v>904</v>
      </c>
      <c r="B51" s="27" t="s">
        <v>162</v>
      </c>
      <c r="C51" s="621">
        <f>+C6+C11+C20+C21+C30+C43+C46+C50</f>
        <v>2460</v>
      </c>
      <c r="D51" s="621">
        <v>2460</v>
      </c>
      <c r="E51" s="621">
        <v>1958</v>
      </c>
      <c r="F51" s="1196">
        <v>0.79600000000000004</v>
      </c>
    </row>
    <row r="52" spans="1:6" s="1" customFormat="1" ht="12" customHeight="1" thickBot="1" x14ac:dyDescent="0.25">
      <c r="A52" s="322" t="s">
        <v>905</v>
      </c>
      <c r="B52" s="317" t="s">
        <v>253</v>
      </c>
      <c r="C52" s="622">
        <f>+C53+C59</f>
        <v>0</v>
      </c>
      <c r="D52" s="622"/>
      <c r="E52" s="622"/>
      <c r="F52" s="622"/>
    </row>
    <row r="53" spans="1:6" s="1" customFormat="1" ht="12" customHeight="1" x14ac:dyDescent="0.2">
      <c r="A53" s="411" t="s">
        <v>92</v>
      </c>
      <c r="B53" s="408" t="s">
        <v>254</v>
      </c>
      <c r="C53" s="619">
        <f>+C54+C55+C56+C57+C58</f>
        <v>0</v>
      </c>
      <c r="D53" s="619"/>
      <c r="E53" s="619"/>
      <c r="F53" s="619"/>
    </row>
    <row r="54" spans="1:6" s="1" customFormat="1" ht="12" customHeight="1" x14ac:dyDescent="0.2">
      <c r="A54" s="323" t="s">
        <v>269</v>
      </c>
      <c r="B54" s="318" t="s">
        <v>255</v>
      </c>
      <c r="C54" s="647"/>
      <c r="D54" s="647"/>
      <c r="E54" s="647"/>
      <c r="F54" s="647"/>
    </row>
    <row r="55" spans="1:6" s="1" customFormat="1" ht="12" customHeight="1" x14ac:dyDescent="0.2">
      <c r="A55" s="323" t="s">
        <v>270</v>
      </c>
      <c r="B55" s="318" t="s">
        <v>256</v>
      </c>
      <c r="C55" s="647"/>
      <c r="D55" s="647"/>
      <c r="E55" s="647"/>
      <c r="F55" s="647"/>
    </row>
    <row r="56" spans="1:6" s="1" customFormat="1" ht="12" customHeight="1" x14ac:dyDescent="0.2">
      <c r="A56" s="323" t="s">
        <v>271</v>
      </c>
      <c r="B56" s="318" t="s">
        <v>257</v>
      </c>
      <c r="C56" s="647"/>
      <c r="D56" s="647"/>
      <c r="E56" s="647"/>
      <c r="F56" s="647"/>
    </row>
    <row r="57" spans="1:6" s="1" customFormat="1" ht="12" customHeight="1" x14ac:dyDescent="0.2">
      <c r="A57" s="323" t="s">
        <v>272</v>
      </c>
      <c r="B57" s="318" t="s">
        <v>258</v>
      </c>
      <c r="C57" s="647"/>
      <c r="D57" s="647"/>
      <c r="E57" s="647"/>
      <c r="F57" s="647"/>
    </row>
    <row r="58" spans="1:6" s="1" customFormat="1" ht="12" customHeight="1" x14ac:dyDescent="0.2">
      <c r="A58" s="323" t="s">
        <v>273</v>
      </c>
      <c r="B58" s="318" t="s">
        <v>259</v>
      </c>
      <c r="C58" s="647"/>
      <c r="D58" s="647"/>
      <c r="E58" s="647"/>
      <c r="F58" s="647"/>
    </row>
    <row r="59" spans="1:6" s="1" customFormat="1" ht="12" customHeight="1" x14ac:dyDescent="0.2">
      <c r="A59" s="324" t="s">
        <v>93</v>
      </c>
      <c r="B59" s="319" t="s">
        <v>260</v>
      </c>
      <c r="C59" s="620">
        <f>+C60+C61+C62+C63+C64</f>
        <v>0</v>
      </c>
      <c r="D59" s="620"/>
      <c r="E59" s="620"/>
      <c r="F59" s="620"/>
    </row>
    <row r="60" spans="1:6" s="1" customFormat="1" ht="12" customHeight="1" x14ac:dyDescent="0.2">
      <c r="A60" s="323" t="s">
        <v>274</v>
      </c>
      <c r="B60" s="318" t="s">
        <v>261</v>
      </c>
      <c r="C60" s="647"/>
      <c r="D60" s="647"/>
      <c r="E60" s="647"/>
      <c r="F60" s="647"/>
    </row>
    <row r="61" spans="1:6" s="1" customFormat="1" ht="12" customHeight="1" x14ac:dyDescent="0.2">
      <c r="A61" s="323" t="s">
        <v>275</v>
      </c>
      <c r="B61" s="318" t="s">
        <v>262</v>
      </c>
      <c r="C61" s="647"/>
      <c r="D61" s="647"/>
      <c r="E61" s="647"/>
      <c r="F61" s="647"/>
    </row>
    <row r="62" spans="1:6" s="1" customFormat="1" ht="12" customHeight="1" x14ac:dyDescent="0.2">
      <c r="A62" s="323" t="s">
        <v>276</v>
      </c>
      <c r="B62" s="318" t="s">
        <v>263</v>
      </c>
      <c r="C62" s="647"/>
      <c r="D62" s="647"/>
      <c r="E62" s="647"/>
      <c r="F62" s="647"/>
    </row>
    <row r="63" spans="1:6" s="1" customFormat="1" ht="12" customHeight="1" x14ac:dyDescent="0.2">
      <c r="A63" s="323" t="s">
        <v>277</v>
      </c>
      <c r="B63" s="318" t="s">
        <v>264</v>
      </c>
      <c r="C63" s="647"/>
      <c r="D63" s="647"/>
      <c r="E63" s="647"/>
      <c r="F63" s="647"/>
    </row>
    <row r="64" spans="1:6" s="1" customFormat="1" ht="12" customHeight="1" thickBot="1" x14ac:dyDescent="0.25">
      <c r="A64" s="325" t="s">
        <v>278</v>
      </c>
      <c r="B64" s="326" t="s">
        <v>265</v>
      </c>
      <c r="C64" s="651"/>
      <c r="D64" s="651"/>
      <c r="E64" s="651"/>
      <c r="F64" s="651"/>
    </row>
    <row r="65" spans="1:6" s="1" customFormat="1" ht="12" customHeight="1" thickBot="1" x14ac:dyDescent="0.25">
      <c r="A65" s="327" t="s">
        <v>906</v>
      </c>
      <c r="B65" s="412" t="s">
        <v>266</v>
      </c>
      <c r="C65" s="622">
        <f>+C51+C52</f>
        <v>2460</v>
      </c>
      <c r="D65" s="622">
        <v>2460</v>
      </c>
      <c r="E65" s="622">
        <v>1958</v>
      </c>
      <c r="F65" s="1197">
        <v>0.79600000000000004</v>
      </c>
    </row>
    <row r="66" spans="1:6" s="1" customFormat="1" ht="13.5" customHeight="1" thickBot="1" x14ac:dyDescent="0.25">
      <c r="A66" s="328" t="s">
        <v>907</v>
      </c>
      <c r="B66" s="413" t="s">
        <v>267</v>
      </c>
      <c r="C66" s="652"/>
      <c r="D66" s="652"/>
      <c r="E66" s="652"/>
      <c r="F66" s="1198"/>
    </row>
    <row r="67" spans="1:6" s="1" customFormat="1" ht="12" customHeight="1" thickBot="1" x14ac:dyDescent="0.25">
      <c r="A67" s="327" t="s">
        <v>908</v>
      </c>
      <c r="B67" s="412" t="s">
        <v>268</v>
      </c>
      <c r="C67" s="622">
        <f>+C65+C66</f>
        <v>2460</v>
      </c>
      <c r="D67" s="622">
        <v>2460</v>
      </c>
      <c r="E67" s="622">
        <v>1958</v>
      </c>
      <c r="F67" s="1197">
        <v>0.79600000000000004</v>
      </c>
    </row>
    <row r="68" spans="1:6" s="1" customFormat="1" ht="12.95" customHeight="1" x14ac:dyDescent="0.2">
      <c r="A68" s="6"/>
      <c r="B68" s="7"/>
      <c r="C68" s="623"/>
      <c r="D68" s="623"/>
    </row>
    <row r="69" spans="1:6" ht="16.5" customHeight="1" x14ac:dyDescent="0.25">
      <c r="A69" s="1326" t="s">
        <v>924</v>
      </c>
      <c r="B69" s="1326"/>
      <c r="C69" s="1326"/>
      <c r="D69" s="1326"/>
      <c r="E69" s="1326"/>
      <c r="F69" s="1326"/>
    </row>
    <row r="70" spans="1:6" s="340" customFormat="1" ht="16.5" customHeight="1" thickBot="1" x14ac:dyDescent="0.3">
      <c r="A70" s="1325" t="s">
        <v>100</v>
      </c>
      <c r="B70" s="1325"/>
      <c r="C70" s="338"/>
      <c r="D70" s="338"/>
    </row>
    <row r="71" spans="1:6" ht="38.1" customHeight="1" thickBot="1" x14ac:dyDescent="0.3">
      <c r="A71" s="28" t="s">
        <v>893</v>
      </c>
      <c r="B71" s="29" t="s">
        <v>925</v>
      </c>
      <c r="C71" s="613" t="s">
        <v>1150</v>
      </c>
      <c r="D71" s="613" t="s">
        <v>1178</v>
      </c>
      <c r="E71" s="613" t="s">
        <v>1189</v>
      </c>
      <c r="F71" s="613" t="s">
        <v>1190</v>
      </c>
    </row>
    <row r="72" spans="1:6" s="44" customFormat="1" ht="12" customHeight="1" thickBot="1" x14ac:dyDescent="0.25">
      <c r="A72" s="38">
        <v>1</v>
      </c>
      <c r="B72" s="39">
        <v>2</v>
      </c>
      <c r="C72" s="613">
        <v>3</v>
      </c>
      <c r="D72" s="613">
        <v>4</v>
      </c>
      <c r="E72" s="613">
        <v>5</v>
      </c>
      <c r="F72" s="613">
        <v>6</v>
      </c>
    </row>
    <row r="73" spans="1:6" ht="12" customHeight="1" thickBot="1" x14ac:dyDescent="0.3">
      <c r="A73" s="25" t="s">
        <v>895</v>
      </c>
      <c r="B73" s="36" t="s">
        <v>163</v>
      </c>
      <c r="C73" s="614">
        <f>+C74+C75+C76+C77+C78</f>
        <v>2460</v>
      </c>
      <c r="D73" s="614">
        <v>2460</v>
      </c>
      <c r="E73" s="614">
        <f>E76+E78</f>
        <v>1958</v>
      </c>
      <c r="F73" s="1194">
        <v>0.79600000000000004</v>
      </c>
    </row>
    <row r="74" spans="1:6" ht="12" customHeight="1" x14ac:dyDescent="0.25">
      <c r="A74" s="20" t="s">
        <v>57</v>
      </c>
      <c r="B74" s="12" t="s">
        <v>926</v>
      </c>
      <c r="C74" s="624"/>
      <c r="D74" s="624"/>
      <c r="E74" s="624"/>
      <c r="F74" s="1199"/>
    </row>
    <row r="75" spans="1:6" ht="12" customHeight="1" x14ac:dyDescent="0.25">
      <c r="A75" s="16" t="s">
        <v>58</v>
      </c>
      <c r="B75" s="9" t="s">
        <v>164</v>
      </c>
      <c r="C75" s="616"/>
      <c r="D75" s="616"/>
      <c r="E75" s="616"/>
      <c r="F75" s="1192"/>
    </row>
    <row r="76" spans="1:6" ht="12" customHeight="1" x14ac:dyDescent="0.25">
      <c r="A76" s="16" t="s">
        <v>59</v>
      </c>
      <c r="B76" s="9" t="s">
        <v>88</v>
      </c>
      <c r="C76" s="626">
        <v>960</v>
      </c>
      <c r="D76" s="626">
        <v>960</v>
      </c>
      <c r="E76" s="626">
        <v>958</v>
      </c>
      <c r="F76" s="1200">
        <f>E76/D76</f>
        <v>0.99791666666666667</v>
      </c>
    </row>
    <row r="77" spans="1:6" ht="12" customHeight="1" x14ac:dyDescent="0.25">
      <c r="A77" s="16" t="s">
        <v>60</v>
      </c>
      <c r="B77" s="13" t="s">
        <v>165</v>
      </c>
      <c r="C77" s="626"/>
      <c r="D77" s="626"/>
      <c r="E77" s="626"/>
      <c r="F77" s="1200"/>
    </row>
    <row r="78" spans="1:6" ht="12" customHeight="1" x14ac:dyDescent="0.25">
      <c r="A78" s="16" t="s">
        <v>71</v>
      </c>
      <c r="B78" s="22" t="s">
        <v>166</v>
      </c>
      <c r="C78" s="626">
        <f>SUM(C79:C85)</f>
        <v>1500</v>
      </c>
      <c r="D78" s="626">
        <v>1500</v>
      </c>
      <c r="E78" s="626">
        <v>1000</v>
      </c>
      <c r="F78" s="1200">
        <f>E78/D78</f>
        <v>0.66666666666666663</v>
      </c>
    </row>
    <row r="79" spans="1:6" ht="12" customHeight="1" x14ac:dyDescent="0.25">
      <c r="A79" s="16" t="s">
        <v>61</v>
      </c>
      <c r="B79" s="9" t="s">
        <v>188</v>
      </c>
      <c r="C79" s="626"/>
      <c r="D79" s="626"/>
      <c r="E79" s="626"/>
      <c r="F79" s="1200"/>
    </row>
    <row r="80" spans="1:6" ht="12" customHeight="1" x14ac:dyDescent="0.25">
      <c r="A80" s="16" t="s">
        <v>62</v>
      </c>
      <c r="B80" s="149" t="s">
        <v>189</v>
      </c>
      <c r="C80" s="626"/>
      <c r="D80" s="626"/>
      <c r="E80" s="626"/>
      <c r="F80" s="1200"/>
    </row>
    <row r="81" spans="1:6" ht="12" customHeight="1" x14ac:dyDescent="0.25">
      <c r="A81" s="16" t="s">
        <v>72</v>
      </c>
      <c r="B81" s="149" t="s">
        <v>279</v>
      </c>
      <c r="C81" s="626"/>
      <c r="D81" s="626"/>
      <c r="E81" s="626"/>
      <c r="F81" s="1200"/>
    </row>
    <row r="82" spans="1:6" ht="12" customHeight="1" x14ac:dyDescent="0.25">
      <c r="A82" s="16" t="s">
        <v>73</v>
      </c>
      <c r="B82" s="150" t="s">
        <v>190</v>
      </c>
      <c r="C82" s="626">
        <v>1500</v>
      </c>
      <c r="D82" s="626">
        <v>1500</v>
      </c>
      <c r="E82" s="626">
        <v>1000</v>
      </c>
      <c r="F82" s="1200">
        <v>0.66700000000000004</v>
      </c>
    </row>
    <row r="83" spans="1:6" ht="12" customHeight="1" x14ac:dyDescent="0.25">
      <c r="A83" s="15" t="s">
        <v>74</v>
      </c>
      <c r="B83" s="151" t="s">
        <v>191</v>
      </c>
      <c r="C83" s="626"/>
      <c r="D83" s="626"/>
      <c r="E83" s="626"/>
      <c r="F83" s="626"/>
    </row>
    <row r="84" spans="1:6" ht="12" customHeight="1" x14ac:dyDescent="0.25">
      <c r="A84" s="16" t="s">
        <v>75</v>
      </c>
      <c r="B84" s="151" t="s">
        <v>192</v>
      </c>
      <c r="C84" s="626"/>
      <c r="D84" s="626"/>
      <c r="E84" s="626"/>
      <c r="F84" s="626"/>
    </row>
    <row r="85" spans="1:6" ht="12" customHeight="1" thickBot="1" x14ac:dyDescent="0.3">
      <c r="A85" s="21" t="s">
        <v>77</v>
      </c>
      <c r="B85" s="152" t="s">
        <v>193</v>
      </c>
      <c r="C85" s="627"/>
      <c r="D85" s="627"/>
      <c r="E85" s="627"/>
      <c r="F85" s="627"/>
    </row>
    <row r="86" spans="1:6" ht="12" customHeight="1" thickBot="1" x14ac:dyDescent="0.3">
      <c r="A86" s="23" t="s">
        <v>896</v>
      </c>
      <c r="B86" s="35" t="s">
        <v>310</v>
      </c>
      <c r="C86" s="615">
        <f>+C87+C88+C89</f>
        <v>0</v>
      </c>
      <c r="D86" s="615"/>
      <c r="E86" s="615"/>
      <c r="F86" s="615"/>
    </row>
    <row r="87" spans="1:6" ht="12" customHeight="1" x14ac:dyDescent="0.25">
      <c r="A87" s="18" t="s">
        <v>63</v>
      </c>
      <c r="B87" s="9" t="s">
        <v>280</v>
      </c>
      <c r="C87" s="628"/>
      <c r="D87" s="628"/>
      <c r="E87" s="628"/>
      <c r="F87" s="628"/>
    </row>
    <row r="88" spans="1:6" ht="12" customHeight="1" x14ac:dyDescent="0.25">
      <c r="A88" s="18" t="s">
        <v>64</v>
      </c>
      <c r="B88" s="14" t="s">
        <v>168</v>
      </c>
      <c r="C88" s="616"/>
      <c r="D88" s="616"/>
      <c r="E88" s="616"/>
      <c r="F88" s="616"/>
    </row>
    <row r="89" spans="1:6" ht="12" customHeight="1" x14ac:dyDescent="0.25">
      <c r="A89" s="18" t="s">
        <v>65</v>
      </c>
      <c r="B89" s="318" t="s">
        <v>311</v>
      </c>
      <c r="C89" s="616"/>
      <c r="D89" s="616"/>
      <c r="E89" s="616"/>
      <c r="F89" s="616"/>
    </row>
    <row r="90" spans="1:6" ht="12" customHeight="1" x14ac:dyDescent="0.25">
      <c r="A90" s="18" t="s">
        <v>66</v>
      </c>
      <c r="B90" s="318" t="s">
        <v>382</v>
      </c>
      <c r="C90" s="616"/>
      <c r="D90" s="616"/>
      <c r="E90" s="616"/>
      <c r="F90" s="616"/>
    </row>
    <row r="91" spans="1:6" ht="12" customHeight="1" x14ac:dyDescent="0.25">
      <c r="A91" s="18" t="s">
        <v>67</v>
      </c>
      <c r="B91" s="318" t="s">
        <v>312</v>
      </c>
      <c r="C91" s="616"/>
      <c r="D91" s="616"/>
      <c r="E91" s="616"/>
      <c r="F91" s="616"/>
    </row>
    <row r="92" spans="1:6" x14ac:dyDescent="0.25">
      <c r="A92" s="18" t="s">
        <v>76</v>
      </c>
      <c r="B92" s="318" t="s">
        <v>313</v>
      </c>
      <c r="C92" s="616"/>
      <c r="D92" s="616"/>
      <c r="E92" s="616"/>
      <c r="F92" s="616"/>
    </row>
    <row r="93" spans="1:6" ht="12" customHeight="1" x14ac:dyDescent="0.25">
      <c r="A93" s="18" t="s">
        <v>78</v>
      </c>
      <c r="B93" s="414" t="s">
        <v>284</v>
      </c>
      <c r="C93" s="616"/>
      <c r="D93" s="616"/>
      <c r="E93" s="616"/>
      <c r="F93" s="616"/>
    </row>
    <row r="94" spans="1:6" ht="12" customHeight="1" x14ac:dyDescent="0.25">
      <c r="A94" s="18" t="s">
        <v>169</v>
      </c>
      <c r="B94" s="414" t="s">
        <v>285</v>
      </c>
      <c r="C94" s="616"/>
      <c r="D94" s="616"/>
      <c r="E94" s="616"/>
      <c r="F94" s="616"/>
    </row>
    <row r="95" spans="1:6" ht="12" customHeight="1" x14ac:dyDescent="0.25">
      <c r="A95" s="18" t="s">
        <v>170</v>
      </c>
      <c r="B95" s="414" t="s">
        <v>283</v>
      </c>
      <c r="C95" s="616"/>
      <c r="D95" s="616"/>
      <c r="E95" s="616"/>
      <c r="F95" s="616"/>
    </row>
    <row r="96" spans="1:6" ht="24" customHeight="1" thickBot="1" x14ac:dyDescent="0.3">
      <c r="A96" s="15" t="s">
        <v>171</v>
      </c>
      <c r="B96" s="415" t="s">
        <v>282</v>
      </c>
      <c r="C96" s="626"/>
      <c r="D96" s="626"/>
      <c r="E96" s="626"/>
      <c r="F96" s="626"/>
    </row>
    <row r="97" spans="1:6" ht="12" customHeight="1" thickBot="1" x14ac:dyDescent="0.3">
      <c r="A97" s="23" t="s">
        <v>897</v>
      </c>
      <c r="B97" s="132" t="s">
        <v>314</v>
      </c>
      <c r="C97" s="615">
        <f>+C98+C99</f>
        <v>0</v>
      </c>
      <c r="D97" s="615"/>
      <c r="E97" s="615"/>
      <c r="F97" s="615"/>
    </row>
    <row r="98" spans="1:6" ht="12" customHeight="1" x14ac:dyDescent="0.25">
      <c r="A98" s="18" t="s">
        <v>37</v>
      </c>
      <c r="B98" s="11" t="s">
        <v>3</v>
      </c>
      <c r="C98" s="628"/>
      <c r="D98" s="628"/>
      <c r="E98" s="628"/>
      <c r="F98" s="628"/>
    </row>
    <row r="99" spans="1:6" ht="12" customHeight="1" thickBot="1" x14ac:dyDescent="0.3">
      <c r="A99" s="19" t="s">
        <v>38</v>
      </c>
      <c r="B99" s="14" t="s">
        <v>4</v>
      </c>
      <c r="C99" s="626"/>
      <c r="D99" s="626"/>
      <c r="E99" s="626"/>
      <c r="F99" s="626"/>
    </row>
    <row r="100" spans="1:6" s="316" customFormat="1" ht="12" customHeight="1" thickBot="1" x14ac:dyDescent="0.25">
      <c r="A100" s="322" t="s">
        <v>898</v>
      </c>
      <c r="B100" s="317" t="s">
        <v>286</v>
      </c>
      <c r="C100" s="629"/>
      <c r="D100" s="629"/>
      <c r="E100" s="629"/>
      <c r="F100" s="629"/>
    </row>
    <row r="101" spans="1:6" ht="12" customHeight="1" thickBot="1" x14ac:dyDescent="0.3">
      <c r="A101" s="314" t="s">
        <v>899</v>
      </c>
      <c r="B101" s="315" t="s">
        <v>105</v>
      </c>
      <c r="C101" s="614">
        <f>+C73+C86+C97+C100</f>
        <v>2460</v>
      </c>
      <c r="D101" s="614">
        <v>2460</v>
      </c>
      <c r="E101" s="614">
        <v>1958</v>
      </c>
      <c r="F101" s="1194">
        <v>0.79600000000000004</v>
      </c>
    </row>
    <row r="102" spans="1:6" ht="12" customHeight="1" thickBot="1" x14ac:dyDescent="0.3">
      <c r="A102" s="322" t="s">
        <v>900</v>
      </c>
      <c r="B102" s="317" t="s">
        <v>383</v>
      </c>
      <c r="C102" s="615">
        <f>+C103+C111</f>
        <v>0</v>
      </c>
      <c r="D102" s="615"/>
      <c r="E102" s="615"/>
      <c r="F102" s="615"/>
    </row>
    <row r="103" spans="1:6" ht="12" customHeight="1" thickBot="1" x14ac:dyDescent="0.3">
      <c r="A103" s="329" t="s">
        <v>44</v>
      </c>
      <c r="B103" s="416" t="s">
        <v>388</v>
      </c>
      <c r="C103" s="615">
        <f>+C104+C105+C106+C107+C108+C109+C110</f>
        <v>0</v>
      </c>
      <c r="D103" s="615"/>
      <c r="E103" s="615"/>
      <c r="F103" s="615"/>
    </row>
    <row r="104" spans="1:6" ht="12" customHeight="1" x14ac:dyDescent="0.25">
      <c r="A104" s="330" t="s">
        <v>47</v>
      </c>
      <c r="B104" s="331" t="s">
        <v>287</v>
      </c>
      <c r="C104" s="631"/>
      <c r="D104" s="631"/>
      <c r="E104" s="631"/>
      <c r="F104" s="631"/>
    </row>
    <row r="105" spans="1:6" ht="12" customHeight="1" x14ac:dyDescent="0.25">
      <c r="A105" s="323" t="s">
        <v>48</v>
      </c>
      <c r="B105" s="318" t="s">
        <v>288</v>
      </c>
      <c r="C105" s="632"/>
      <c r="D105" s="632"/>
      <c r="E105" s="632"/>
      <c r="F105" s="632"/>
    </row>
    <row r="106" spans="1:6" ht="12" customHeight="1" x14ac:dyDescent="0.25">
      <c r="A106" s="323" t="s">
        <v>49</v>
      </c>
      <c r="B106" s="318" t="s">
        <v>289</v>
      </c>
      <c r="C106" s="632"/>
      <c r="D106" s="632"/>
      <c r="E106" s="632"/>
      <c r="F106" s="632"/>
    </row>
    <row r="107" spans="1:6" ht="12" customHeight="1" x14ac:dyDescent="0.25">
      <c r="A107" s="323" t="s">
        <v>50</v>
      </c>
      <c r="B107" s="318" t="s">
        <v>290</v>
      </c>
      <c r="C107" s="632"/>
      <c r="D107" s="632"/>
      <c r="E107" s="632"/>
      <c r="F107" s="632"/>
    </row>
    <row r="108" spans="1:6" ht="12" customHeight="1" x14ac:dyDescent="0.25">
      <c r="A108" s="323" t="s">
        <v>154</v>
      </c>
      <c r="B108" s="318" t="s">
        <v>291</v>
      </c>
      <c r="C108" s="632"/>
      <c r="D108" s="632"/>
      <c r="E108" s="632"/>
      <c r="F108" s="632"/>
    </row>
    <row r="109" spans="1:6" ht="12" customHeight="1" x14ac:dyDescent="0.25">
      <c r="A109" s="323" t="s">
        <v>172</v>
      </c>
      <c r="B109" s="318" t="s">
        <v>292</v>
      </c>
      <c r="C109" s="632"/>
      <c r="D109" s="632"/>
      <c r="E109" s="632"/>
      <c r="F109" s="632"/>
    </row>
    <row r="110" spans="1:6" ht="12" customHeight="1" thickBot="1" x14ac:dyDescent="0.3">
      <c r="A110" s="332" t="s">
        <v>173</v>
      </c>
      <c r="B110" s="333" t="s">
        <v>293</v>
      </c>
      <c r="C110" s="633"/>
      <c r="D110" s="633"/>
      <c r="E110" s="633"/>
      <c r="F110" s="633"/>
    </row>
    <row r="111" spans="1:6" ht="12" customHeight="1" thickBot="1" x14ac:dyDescent="0.3">
      <c r="A111" s="329" t="s">
        <v>45</v>
      </c>
      <c r="B111" s="416" t="s">
        <v>389</v>
      </c>
      <c r="C111" s="615">
        <f>+C112+C113+C114+C115+C116+C117+C118+C119</f>
        <v>0</v>
      </c>
      <c r="D111" s="615"/>
      <c r="E111" s="615"/>
      <c r="F111" s="615"/>
    </row>
    <row r="112" spans="1:6" ht="12" customHeight="1" x14ac:dyDescent="0.25">
      <c r="A112" s="330" t="s">
        <v>53</v>
      </c>
      <c r="B112" s="331" t="s">
        <v>287</v>
      </c>
      <c r="C112" s="631"/>
      <c r="D112" s="631"/>
      <c r="E112" s="631"/>
      <c r="F112" s="631"/>
    </row>
    <row r="113" spans="1:6" ht="12" customHeight="1" x14ac:dyDescent="0.25">
      <c r="A113" s="323" t="s">
        <v>54</v>
      </c>
      <c r="B113" s="318" t="s">
        <v>294</v>
      </c>
      <c r="C113" s="632"/>
      <c r="D113" s="632"/>
      <c r="E113" s="632"/>
      <c r="F113" s="632"/>
    </row>
    <row r="114" spans="1:6" ht="12" customHeight="1" x14ac:dyDescent="0.25">
      <c r="A114" s="323" t="s">
        <v>55</v>
      </c>
      <c r="B114" s="318" t="s">
        <v>289</v>
      </c>
      <c r="C114" s="632"/>
      <c r="D114" s="632"/>
      <c r="E114" s="632"/>
      <c r="F114" s="632"/>
    </row>
    <row r="115" spans="1:6" ht="12" customHeight="1" x14ac:dyDescent="0.25">
      <c r="A115" s="323" t="s">
        <v>56</v>
      </c>
      <c r="B115" s="318" t="s">
        <v>290</v>
      </c>
      <c r="C115" s="632"/>
      <c r="D115" s="632"/>
      <c r="E115" s="632"/>
      <c r="F115" s="632"/>
    </row>
    <row r="116" spans="1:6" ht="12" customHeight="1" x14ac:dyDescent="0.25">
      <c r="A116" s="323" t="s">
        <v>155</v>
      </c>
      <c r="B116" s="318" t="s">
        <v>291</v>
      </c>
      <c r="C116" s="632"/>
      <c r="D116" s="632"/>
      <c r="E116" s="632"/>
      <c r="F116" s="632"/>
    </row>
    <row r="117" spans="1:6" ht="12" customHeight="1" x14ac:dyDescent="0.25">
      <c r="A117" s="323" t="s">
        <v>174</v>
      </c>
      <c r="B117" s="318" t="s">
        <v>295</v>
      </c>
      <c r="C117" s="632"/>
      <c r="D117" s="632"/>
      <c r="E117" s="632"/>
      <c r="F117" s="632"/>
    </row>
    <row r="118" spans="1:6" ht="12" customHeight="1" x14ac:dyDescent="0.25">
      <c r="A118" s="323" t="s">
        <v>175</v>
      </c>
      <c r="B118" s="318" t="s">
        <v>293</v>
      </c>
      <c r="C118" s="632"/>
      <c r="D118" s="632"/>
      <c r="E118" s="632"/>
      <c r="F118" s="632"/>
    </row>
    <row r="119" spans="1:6" ht="12" customHeight="1" thickBot="1" x14ac:dyDescent="0.3">
      <c r="A119" s="332" t="s">
        <v>176</v>
      </c>
      <c r="B119" s="333" t="s">
        <v>386</v>
      </c>
      <c r="C119" s="633"/>
      <c r="D119" s="633"/>
      <c r="E119" s="633"/>
      <c r="F119" s="633"/>
    </row>
    <row r="120" spans="1:6" ht="12" customHeight="1" thickBot="1" x14ac:dyDescent="0.3">
      <c r="A120" s="322" t="s">
        <v>901</v>
      </c>
      <c r="B120" s="412" t="s">
        <v>296</v>
      </c>
      <c r="C120" s="634">
        <f>+C101+C102</f>
        <v>2460</v>
      </c>
      <c r="D120" s="634">
        <v>2460</v>
      </c>
      <c r="E120" s="634">
        <v>1958</v>
      </c>
      <c r="F120" s="1201">
        <v>0.79600000000000004</v>
      </c>
    </row>
    <row r="121" spans="1:6" ht="15" customHeight="1" thickBot="1" x14ac:dyDescent="0.3">
      <c r="A121" s="322" t="s">
        <v>902</v>
      </c>
      <c r="B121" s="412" t="s">
        <v>297</v>
      </c>
      <c r="C121" s="635"/>
      <c r="D121" s="635"/>
      <c r="E121" s="635"/>
      <c r="F121" s="1202"/>
    </row>
    <row r="122" spans="1:6" s="1" customFormat="1" ht="12.95" customHeight="1" thickBot="1" x14ac:dyDescent="0.25">
      <c r="A122" s="334" t="s">
        <v>903</v>
      </c>
      <c r="B122" s="413" t="s">
        <v>298</v>
      </c>
      <c r="C122" s="622">
        <f>+C120+C121</f>
        <v>2460</v>
      </c>
      <c r="D122" s="622">
        <v>2460</v>
      </c>
      <c r="E122" s="622">
        <v>1958</v>
      </c>
      <c r="F122" s="1197">
        <v>0.79600000000000004</v>
      </c>
    </row>
    <row r="123" spans="1:6" ht="7.5" customHeight="1" x14ac:dyDescent="0.25">
      <c r="A123" s="417"/>
      <c r="B123" s="417"/>
      <c r="C123" s="636"/>
      <c r="D123" s="636"/>
    </row>
    <row r="124" spans="1:6" x14ac:dyDescent="0.25">
      <c r="A124" s="1327" t="s">
        <v>108</v>
      </c>
      <c r="B124" s="1327"/>
      <c r="C124" s="1327"/>
      <c r="D124" s="1327"/>
      <c r="E124" s="1327"/>
      <c r="F124" s="1327"/>
    </row>
    <row r="125" spans="1:6" ht="15" customHeight="1" thickBot="1" x14ac:dyDescent="0.3">
      <c r="A125" s="1324" t="s">
        <v>101</v>
      </c>
      <c r="B125" s="1324"/>
      <c r="C125" s="338"/>
      <c r="D125" s="338"/>
    </row>
    <row r="126" spans="1:6" ht="13.5" customHeight="1" thickBot="1" x14ac:dyDescent="0.3">
      <c r="A126" s="23">
        <v>1</v>
      </c>
      <c r="B126" s="35" t="s">
        <v>183</v>
      </c>
      <c r="C126" s="615">
        <f>+C51-C101</f>
        <v>0</v>
      </c>
      <c r="D126" s="615"/>
      <c r="E126" s="615"/>
      <c r="F126" s="615"/>
    </row>
    <row r="127" spans="1:6" ht="7.5" customHeight="1" x14ac:dyDescent="0.25">
      <c r="A127" s="417"/>
      <c r="B127" s="417"/>
      <c r="C127" s="636"/>
    </row>
  </sheetData>
  <mergeCells count="6">
    <mergeCell ref="A125:B125"/>
    <mergeCell ref="A2:B2"/>
    <mergeCell ref="A70:B70"/>
    <mergeCell ref="A1:F1"/>
    <mergeCell ref="A69:F69"/>
    <mergeCell ref="A124:F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2016. ÉVI KÖLTSÉGVETÉS ÖNKÉNT VÁLLALT FELADATAINAK MÉRLEGE&amp;R&amp;"Times New Roman CE,Félkövér"&amp;11 1.3. melléklet a 6/2017. (V.26.)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topLeftCell="A69" zoomScaleNormal="120" zoomScaleSheetLayoutView="100" workbookViewId="0">
      <selection activeCell="E76" sqref="E76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3" width="14.83203125" style="643" customWidth="1"/>
    <col min="4" max="6" width="14.83203125" style="43" customWidth="1"/>
    <col min="7" max="16384" width="9.33203125" style="43"/>
  </cols>
  <sheetData>
    <row r="1" spans="1:6" ht="15.95" customHeight="1" x14ac:dyDescent="0.25">
      <c r="A1" s="1326" t="s">
        <v>892</v>
      </c>
      <c r="B1" s="1326"/>
      <c r="C1" s="1326"/>
      <c r="D1" s="1326"/>
      <c r="E1" s="1326"/>
      <c r="F1" s="1326"/>
    </row>
    <row r="2" spans="1:6" ht="15.95" customHeight="1" thickBot="1" x14ac:dyDescent="0.3">
      <c r="A2" s="1324" t="s">
        <v>99</v>
      </c>
      <c r="B2" s="1324"/>
      <c r="F2" s="338" t="s">
        <v>300</v>
      </c>
    </row>
    <row r="3" spans="1:6" ht="38.1" customHeight="1" thickBot="1" x14ac:dyDescent="0.3">
      <c r="A3" s="28" t="s">
        <v>17</v>
      </c>
      <c r="B3" s="29" t="s">
        <v>894</v>
      </c>
      <c r="C3" s="613" t="s">
        <v>1150</v>
      </c>
      <c r="D3" s="613" t="s">
        <v>1178</v>
      </c>
      <c r="E3" s="613" t="s">
        <v>1189</v>
      </c>
      <c r="F3" s="613" t="s">
        <v>1190</v>
      </c>
    </row>
    <row r="4" spans="1:6" s="44" customFormat="1" ht="12" customHeight="1" thickBot="1" x14ac:dyDescent="0.25">
      <c r="A4" s="38">
        <v>1</v>
      </c>
      <c r="B4" s="39">
        <v>2</v>
      </c>
      <c r="C4" s="613">
        <v>3</v>
      </c>
      <c r="D4" s="613">
        <v>4</v>
      </c>
      <c r="E4" s="613">
        <v>5</v>
      </c>
      <c r="F4" s="613">
        <v>6</v>
      </c>
    </row>
    <row r="5" spans="1:6" s="1" customFormat="1" ht="12" customHeight="1" thickBot="1" x14ac:dyDescent="0.25">
      <c r="A5" s="25" t="s">
        <v>895</v>
      </c>
      <c r="B5" s="24" t="s">
        <v>125</v>
      </c>
      <c r="C5" s="614">
        <f>+C6+C11+C20</f>
        <v>0</v>
      </c>
      <c r="D5" s="614"/>
      <c r="E5" s="614"/>
      <c r="F5" s="614"/>
    </row>
    <row r="6" spans="1:6" s="1" customFormat="1" ht="12" customHeight="1" thickBot="1" x14ac:dyDescent="0.25">
      <c r="A6" s="23" t="s">
        <v>896</v>
      </c>
      <c r="B6" s="317" t="s">
        <v>376</v>
      </c>
      <c r="C6" s="615">
        <f>+C7+C8+C9+C10</f>
        <v>0</v>
      </c>
      <c r="D6" s="615"/>
      <c r="E6" s="615"/>
      <c r="F6" s="615"/>
    </row>
    <row r="7" spans="1:6" s="1" customFormat="1" ht="12" customHeight="1" x14ac:dyDescent="0.2">
      <c r="A7" s="16" t="s">
        <v>63</v>
      </c>
      <c r="B7" s="406" t="s">
        <v>939</v>
      </c>
      <c r="C7" s="616"/>
      <c r="D7" s="616"/>
      <c r="E7" s="616"/>
      <c r="F7" s="616"/>
    </row>
    <row r="8" spans="1:6" s="1" customFormat="1" ht="12" customHeight="1" x14ac:dyDescent="0.2">
      <c r="A8" s="16" t="s">
        <v>64</v>
      </c>
      <c r="B8" s="331" t="s">
        <v>33</v>
      </c>
      <c r="C8" s="616"/>
      <c r="D8" s="616"/>
      <c r="E8" s="616"/>
      <c r="F8" s="616"/>
    </row>
    <row r="9" spans="1:6" s="1" customFormat="1" ht="12" customHeight="1" x14ac:dyDescent="0.2">
      <c r="A9" s="16" t="s">
        <v>65</v>
      </c>
      <c r="B9" s="331" t="s">
        <v>126</v>
      </c>
      <c r="C9" s="616"/>
      <c r="D9" s="616"/>
      <c r="E9" s="616"/>
      <c r="F9" s="616"/>
    </row>
    <row r="10" spans="1:6" s="1" customFormat="1" ht="12" customHeight="1" thickBot="1" x14ac:dyDescent="0.25">
      <c r="A10" s="16" t="s">
        <v>66</v>
      </c>
      <c r="B10" s="407" t="s">
        <v>127</v>
      </c>
      <c r="C10" s="616"/>
      <c r="D10" s="616"/>
      <c r="E10" s="616"/>
      <c r="F10" s="616"/>
    </row>
    <row r="11" spans="1:6" s="1" customFormat="1" ht="12" customHeight="1" thickBot="1" x14ac:dyDescent="0.25">
      <c r="A11" s="23" t="s">
        <v>897</v>
      </c>
      <c r="B11" s="24" t="s">
        <v>128</v>
      </c>
      <c r="C11" s="615">
        <f>+C12+C13+C14+C15+C16+C17+C18+C19</f>
        <v>0</v>
      </c>
      <c r="D11" s="615"/>
      <c r="E11" s="615"/>
      <c r="F11" s="615"/>
    </row>
    <row r="12" spans="1:6" s="1" customFormat="1" ht="12" customHeight="1" x14ac:dyDescent="0.2">
      <c r="A12" s="20" t="s">
        <v>37</v>
      </c>
      <c r="B12" s="12" t="s">
        <v>133</v>
      </c>
      <c r="C12" s="624"/>
      <c r="D12" s="624"/>
      <c r="E12" s="624"/>
      <c r="F12" s="624"/>
    </row>
    <row r="13" spans="1:6" s="1" customFormat="1" ht="12" customHeight="1" x14ac:dyDescent="0.2">
      <c r="A13" s="16" t="s">
        <v>38</v>
      </c>
      <c r="B13" s="9" t="s">
        <v>134</v>
      </c>
      <c r="C13" s="616"/>
      <c r="D13" s="616"/>
      <c r="E13" s="616"/>
      <c r="F13" s="616"/>
    </row>
    <row r="14" spans="1:6" s="1" customFormat="1" ht="12" customHeight="1" x14ac:dyDescent="0.2">
      <c r="A14" s="16" t="s">
        <v>39</v>
      </c>
      <c r="B14" s="9" t="s">
        <v>135</v>
      </c>
      <c r="C14" s="616"/>
      <c r="D14" s="616"/>
      <c r="E14" s="616"/>
      <c r="F14" s="616"/>
    </row>
    <row r="15" spans="1:6" s="1" customFormat="1" ht="12" customHeight="1" x14ac:dyDescent="0.2">
      <c r="A15" s="16" t="s">
        <v>40</v>
      </c>
      <c r="B15" s="9" t="s">
        <v>136</v>
      </c>
      <c r="C15" s="616"/>
      <c r="D15" s="616"/>
      <c r="E15" s="616"/>
      <c r="F15" s="616"/>
    </row>
    <row r="16" spans="1:6" s="1" customFormat="1" ht="12" customHeight="1" x14ac:dyDescent="0.2">
      <c r="A16" s="15" t="s">
        <v>129</v>
      </c>
      <c r="B16" s="8" t="s">
        <v>137</v>
      </c>
      <c r="C16" s="644"/>
      <c r="D16" s="644"/>
      <c r="E16" s="644"/>
      <c r="F16" s="644"/>
    </row>
    <row r="17" spans="1:6" s="1" customFormat="1" ht="12" customHeight="1" x14ac:dyDescent="0.2">
      <c r="A17" s="16" t="s">
        <v>130</v>
      </c>
      <c r="B17" s="9" t="s">
        <v>240</v>
      </c>
      <c r="C17" s="616"/>
      <c r="D17" s="616"/>
      <c r="E17" s="616"/>
      <c r="F17" s="616"/>
    </row>
    <row r="18" spans="1:6" s="1" customFormat="1" ht="12" customHeight="1" x14ac:dyDescent="0.2">
      <c r="A18" s="16" t="s">
        <v>131</v>
      </c>
      <c r="B18" s="9" t="s">
        <v>139</v>
      </c>
      <c r="C18" s="616"/>
      <c r="D18" s="616"/>
      <c r="E18" s="616"/>
      <c r="F18" s="616"/>
    </row>
    <row r="19" spans="1:6" s="1" customFormat="1" ht="12" customHeight="1" thickBot="1" x14ac:dyDescent="0.25">
      <c r="A19" s="17" t="s">
        <v>132</v>
      </c>
      <c r="B19" s="10" t="s">
        <v>140</v>
      </c>
      <c r="C19" s="645"/>
      <c r="D19" s="645"/>
      <c r="E19" s="645"/>
      <c r="F19" s="645"/>
    </row>
    <row r="20" spans="1:6" s="1" customFormat="1" ht="12" customHeight="1" thickBot="1" x14ac:dyDescent="0.25">
      <c r="A20" s="23" t="s">
        <v>141</v>
      </c>
      <c r="B20" s="24" t="s">
        <v>241</v>
      </c>
      <c r="C20" s="646"/>
      <c r="D20" s="646"/>
      <c r="E20" s="646"/>
      <c r="F20" s="646"/>
    </row>
    <row r="21" spans="1:6" s="1" customFormat="1" ht="12" customHeight="1" thickBot="1" x14ac:dyDescent="0.25">
      <c r="A21" s="23" t="s">
        <v>899</v>
      </c>
      <c r="B21" s="24" t="s">
        <v>143</v>
      </c>
      <c r="C21" s="615">
        <f>+C22+C23+C24+C25+C26+C27+C28+C29</f>
        <v>0</v>
      </c>
      <c r="D21" s="615"/>
      <c r="E21" s="615"/>
      <c r="F21" s="615"/>
    </row>
    <row r="22" spans="1:6" s="1" customFormat="1" ht="12" customHeight="1" x14ac:dyDescent="0.2">
      <c r="A22" s="18" t="s">
        <v>41</v>
      </c>
      <c r="B22" s="11" t="s">
        <v>828</v>
      </c>
      <c r="C22" s="628"/>
      <c r="D22" s="628"/>
      <c r="E22" s="628"/>
      <c r="F22" s="628"/>
    </row>
    <row r="23" spans="1:6" s="1" customFormat="1" ht="12" customHeight="1" x14ac:dyDescent="0.2">
      <c r="A23" s="16" t="s">
        <v>42</v>
      </c>
      <c r="B23" s="9" t="s">
        <v>149</v>
      </c>
      <c r="C23" s="616"/>
      <c r="D23" s="616"/>
      <c r="E23" s="616"/>
      <c r="F23" s="616"/>
    </row>
    <row r="24" spans="1:6" s="1" customFormat="1" ht="12" customHeight="1" x14ac:dyDescent="0.2">
      <c r="A24" s="16" t="s">
        <v>43</v>
      </c>
      <c r="B24" s="9" t="s">
        <v>46</v>
      </c>
      <c r="C24" s="616"/>
      <c r="D24" s="616"/>
      <c r="E24" s="616"/>
      <c r="F24" s="616"/>
    </row>
    <row r="25" spans="1:6" s="1" customFormat="1" ht="12" customHeight="1" x14ac:dyDescent="0.2">
      <c r="A25" s="19" t="s">
        <v>144</v>
      </c>
      <c r="B25" s="9" t="s">
        <v>150</v>
      </c>
      <c r="C25" s="626"/>
      <c r="D25" s="626"/>
      <c r="E25" s="626"/>
      <c r="F25" s="626"/>
    </row>
    <row r="26" spans="1:6" s="1" customFormat="1" ht="12" customHeight="1" x14ac:dyDescent="0.2">
      <c r="A26" s="19" t="s">
        <v>145</v>
      </c>
      <c r="B26" s="9" t="s">
        <v>151</v>
      </c>
      <c r="C26" s="626"/>
      <c r="D26" s="626"/>
      <c r="E26" s="626"/>
      <c r="F26" s="626"/>
    </row>
    <row r="27" spans="1:6" s="1" customFormat="1" ht="12" customHeight="1" x14ac:dyDescent="0.2">
      <c r="A27" s="16" t="s">
        <v>146</v>
      </c>
      <c r="B27" s="9" t="s">
        <v>152</v>
      </c>
      <c r="C27" s="616"/>
      <c r="D27" s="616"/>
      <c r="E27" s="616"/>
      <c r="F27" s="616"/>
    </row>
    <row r="28" spans="1:6" s="1" customFormat="1" ht="12" customHeight="1" x14ac:dyDescent="0.2">
      <c r="A28" s="16" t="s">
        <v>147</v>
      </c>
      <c r="B28" s="9" t="s">
        <v>242</v>
      </c>
      <c r="C28" s="647"/>
      <c r="D28" s="647"/>
      <c r="E28" s="647"/>
      <c r="F28" s="647"/>
    </row>
    <row r="29" spans="1:6" s="1" customFormat="1" ht="12" customHeight="1" thickBot="1" x14ac:dyDescent="0.25">
      <c r="A29" s="16" t="s">
        <v>148</v>
      </c>
      <c r="B29" s="14" t="s">
        <v>153</v>
      </c>
      <c r="C29" s="647"/>
      <c r="D29" s="647"/>
      <c r="E29" s="647"/>
      <c r="F29" s="647"/>
    </row>
    <row r="30" spans="1:6" s="1" customFormat="1" ht="12" customHeight="1" thickBot="1" x14ac:dyDescent="0.25">
      <c r="A30" s="310" t="s">
        <v>900</v>
      </c>
      <c r="B30" s="24" t="s">
        <v>377</v>
      </c>
      <c r="C30" s="615">
        <f>+C31+C37</f>
        <v>0</v>
      </c>
      <c r="D30" s="615"/>
      <c r="E30" s="615"/>
      <c r="F30" s="615"/>
    </row>
    <row r="31" spans="1:6" s="1" customFormat="1" ht="12" customHeight="1" x14ac:dyDescent="0.2">
      <c r="A31" s="311" t="s">
        <v>44</v>
      </c>
      <c r="B31" s="408" t="s">
        <v>378</v>
      </c>
      <c r="C31" s="619">
        <f>+C32+C33+C34+C35+C36</f>
        <v>0</v>
      </c>
      <c r="D31" s="619"/>
      <c r="E31" s="619"/>
      <c r="F31" s="619"/>
    </row>
    <row r="32" spans="1:6" s="1" customFormat="1" ht="12" customHeight="1" x14ac:dyDescent="0.2">
      <c r="A32" s="312" t="s">
        <v>47</v>
      </c>
      <c r="B32" s="318" t="s">
        <v>243</v>
      </c>
      <c r="C32" s="647"/>
      <c r="D32" s="647"/>
      <c r="E32" s="647"/>
      <c r="F32" s="647"/>
    </row>
    <row r="33" spans="1:6" s="1" customFormat="1" ht="12" customHeight="1" x14ac:dyDescent="0.2">
      <c r="A33" s="312" t="s">
        <v>48</v>
      </c>
      <c r="B33" s="318" t="s">
        <v>244</v>
      </c>
      <c r="C33" s="647"/>
      <c r="D33" s="647"/>
      <c r="E33" s="647"/>
      <c r="F33" s="647"/>
    </row>
    <row r="34" spans="1:6" s="1" customFormat="1" ht="12" customHeight="1" x14ac:dyDescent="0.2">
      <c r="A34" s="312" t="s">
        <v>49</v>
      </c>
      <c r="B34" s="318" t="s">
        <v>245</v>
      </c>
      <c r="C34" s="647"/>
      <c r="D34" s="647"/>
      <c r="E34" s="647"/>
      <c r="F34" s="647"/>
    </row>
    <row r="35" spans="1:6" s="1" customFormat="1" ht="12" customHeight="1" x14ac:dyDescent="0.2">
      <c r="A35" s="312" t="s">
        <v>50</v>
      </c>
      <c r="B35" s="318" t="s">
        <v>246</v>
      </c>
      <c r="C35" s="647"/>
      <c r="D35" s="647"/>
      <c r="E35" s="647"/>
      <c r="F35" s="647"/>
    </row>
    <row r="36" spans="1:6" s="1" customFormat="1" ht="12" customHeight="1" x14ac:dyDescent="0.2">
      <c r="A36" s="312" t="s">
        <v>154</v>
      </c>
      <c r="B36" s="318" t="s">
        <v>379</v>
      </c>
      <c r="C36" s="647"/>
      <c r="D36" s="647"/>
      <c r="E36" s="647"/>
      <c r="F36" s="647"/>
    </row>
    <row r="37" spans="1:6" s="1" customFormat="1" ht="12" customHeight="1" x14ac:dyDescent="0.2">
      <c r="A37" s="312" t="s">
        <v>45</v>
      </c>
      <c r="B37" s="319" t="s">
        <v>380</v>
      </c>
      <c r="C37" s="620">
        <f>+C38+C39+C40+C41+C42</f>
        <v>0</v>
      </c>
      <c r="D37" s="620"/>
      <c r="E37" s="620"/>
      <c r="F37" s="620"/>
    </row>
    <row r="38" spans="1:6" s="1" customFormat="1" ht="12" customHeight="1" x14ac:dyDescent="0.2">
      <c r="A38" s="312" t="s">
        <v>53</v>
      </c>
      <c r="B38" s="318" t="s">
        <v>243</v>
      </c>
      <c r="C38" s="647"/>
      <c r="D38" s="647"/>
      <c r="E38" s="647"/>
      <c r="F38" s="647"/>
    </row>
    <row r="39" spans="1:6" s="1" customFormat="1" ht="12" customHeight="1" x14ac:dyDescent="0.2">
      <c r="A39" s="312" t="s">
        <v>54</v>
      </c>
      <c r="B39" s="318" t="s">
        <v>244</v>
      </c>
      <c r="C39" s="647"/>
      <c r="D39" s="647"/>
      <c r="E39" s="647"/>
      <c r="F39" s="647"/>
    </row>
    <row r="40" spans="1:6" s="1" customFormat="1" ht="12" customHeight="1" x14ac:dyDescent="0.2">
      <c r="A40" s="312" t="s">
        <v>55</v>
      </c>
      <c r="B40" s="318" t="s">
        <v>245</v>
      </c>
      <c r="C40" s="647"/>
      <c r="D40" s="647"/>
      <c r="E40" s="647"/>
      <c r="F40" s="647"/>
    </row>
    <row r="41" spans="1:6" s="1" customFormat="1" ht="12" customHeight="1" x14ac:dyDescent="0.2">
      <c r="A41" s="312" t="s">
        <v>56</v>
      </c>
      <c r="B41" s="320" t="s">
        <v>246</v>
      </c>
      <c r="C41" s="647"/>
      <c r="D41" s="647"/>
      <c r="E41" s="647"/>
      <c r="F41" s="647"/>
    </row>
    <row r="42" spans="1:6" s="1" customFormat="1" ht="12" customHeight="1" thickBot="1" x14ac:dyDescent="0.25">
      <c r="A42" s="313" t="s">
        <v>155</v>
      </c>
      <c r="B42" s="321" t="s">
        <v>381</v>
      </c>
      <c r="C42" s="648"/>
      <c r="D42" s="648"/>
      <c r="E42" s="648"/>
      <c r="F42" s="648"/>
    </row>
    <row r="43" spans="1:6" s="1" customFormat="1" ht="12" customHeight="1" thickBot="1" x14ac:dyDescent="0.25">
      <c r="A43" s="23" t="s">
        <v>156</v>
      </c>
      <c r="B43" s="409" t="s">
        <v>247</v>
      </c>
      <c r="C43" s="615">
        <f>+C44+C45</f>
        <v>0</v>
      </c>
      <c r="D43" s="615"/>
      <c r="E43" s="615"/>
      <c r="F43" s="615"/>
    </row>
    <row r="44" spans="1:6" s="1" customFormat="1" ht="12" customHeight="1" x14ac:dyDescent="0.2">
      <c r="A44" s="18" t="s">
        <v>51</v>
      </c>
      <c r="B44" s="331" t="s">
        <v>248</v>
      </c>
      <c r="C44" s="628"/>
      <c r="D44" s="628"/>
      <c r="E44" s="628"/>
      <c r="F44" s="628"/>
    </row>
    <row r="45" spans="1:6" s="1" customFormat="1" ht="12" customHeight="1" thickBot="1" x14ac:dyDescent="0.25">
      <c r="A45" s="15" t="s">
        <v>52</v>
      </c>
      <c r="B45" s="326" t="s">
        <v>252</v>
      </c>
      <c r="C45" s="644"/>
      <c r="D45" s="644"/>
      <c r="E45" s="644"/>
      <c r="F45" s="644"/>
    </row>
    <row r="46" spans="1:6" s="1" customFormat="1" ht="12" customHeight="1" thickBot="1" x14ac:dyDescent="0.25">
      <c r="A46" s="23" t="s">
        <v>902</v>
      </c>
      <c r="B46" s="409" t="s">
        <v>251</v>
      </c>
      <c r="C46" s="615">
        <f>+C47+C48+C49</f>
        <v>0</v>
      </c>
      <c r="D46" s="615"/>
      <c r="E46" s="615"/>
      <c r="F46" s="615"/>
    </row>
    <row r="47" spans="1:6" s="1" customFormat="1" ht="12" customHeight="1" x14ac:dyDescent="0.2">
      <c r="A47" s="18" t="s">
        <v>159</v>
      </c>
      <c r="B47" s="331" t="s">
        <v>157</v>
      </c>
      <c r="C47" s="649"/>
      <c r="D47" s="649"/>
      <c r="E47" s="649"/>
      <c r="F47" s="649"/>
    </row>
    <row r="48" spans="1:6" s="1" customFormat="1" ht="12" customHeight="1" x14ac:dyDescent="0.2">
      <c r="A48" s="16" t="s">
        <v>160</v>
      </c>
      <c r="B48" s="318" t="s">
        <v>957</v>
      </c>
      <c r="C48" s="647"/>
      <c r="D48" s="647"/>
      <c r="E48" s="647"/>
      <c r="F48" s="647"/>
    </row>
    <row r="49" spans="1:6" s="1" customFormat="1" ht="12" customHeight="1" thickBot="1" x14ac:dyDescent="0.25">
      <c r="A49" s="15" t="s">
        <v>309</v>
      </c>
      <c r="B49" s="326" t="s">
        <v>249</v>
      </c>
      <c r="C49" s="650"/>
      <c r="D49" s="650"/>
      <c r="E49" s="650"/>
      <c r="F49" s="650"/>
    </row>
    <row r="50" spans="1:6" s="1" customFormat="1" ht="17.25" customHeight="1" thickBot="1" x14ac:dyDescent="0.25">
      <c r="A50" s="23" t="s">
        <v>161</v>
      </c>
      <c r="B50" s="410" t="s">
        <v>250</v>
      </c>
      <c r="C50" s="629"/>
      <c r="D50" s="629"/>
      <c r="E50" s="629"/>
      <c r="F50" s="629"/>
    </row>
    <row r="51" spans="1:6" s="1" customFormat="1" ht="12" customHeight="1" thickBot="1" x14ac:dyDescent="0.25">
      <c r="A51" s="23" t="s">
        <v>904</v>
      </c>
      <c r="B51" s="27" t="s">
        <v>162</v>
      </c>
      <c r="C51" s="621">
        <f>+C6+C11+C20+C21+C30+C43+C46+C50</f>
        <v>0</v>
      </c>
      <c r="D51" s="621"/>
      <c r="E51" s="621"/>
      <c r="F51" s="621"/>
    </row>
    <row r="52" spans="1:6" s="1" customFormat="1" ht="12" customHeight="1" thickBot="1" x14ac:dyDescent="0.25">
      <c r="A52" s="322" t="s">
        <v>905</v>
      </c>
      <c r="B52" s="317" t="s">
        <v>253</v>
      </c>
      <c r="C52" s="622">
        <f>+C53+C59</f>
        <v>0</v>
      </c>
      <c r="D52" s="622"/>
      <c r="E52" s="622"/>
      <c r="F52" s="622"/>
    </row>
    <row r="53" spans="1:6" s="1" customFormat="1" ht="12" customHeight="1" x14ac:dyDescent="0.2">
      <c r="A53" s="411" t="s">
        <v>92</v>
      </c>
      <c r="B53" s="408" t="s">
        <v>254</v>
      </c>
      <c r="C53" s="619">
        <f>+C54+C55+C56+C57+C58</f>
        <v>0</v>
      </c>
      <c r="D53" s="619"/>
      <c r="E53" s="619"/>
      <c r="F53" s="619"/>
    </row>
    <row r="54" spans="1:6" s="1" customFormat="1" ht="12" customHeight="1" x14ac:dyDescent="0.2">
      <c r="A54" s="323" t="s">
        <v>269</v>
      </c>
      <c r="B54" s="318" t="s">
        <v>255</v>
      </c>
      <c r="C54" s="647"/>
      <c r="D54" s="647"/>
      <c r="E54" s="647"/>
      <c r="F54" s="647"/>
    </row>
    <row r="55" spans="1:6" s="1" customFormat="1" ht="12" customHeight="1" x14ac:dyDescent="0.2">
      <c r="A55" s="323" t="s">
        <v>270</v>
      </c>
      <c r="B55" s="318" t="s">
        <v>256</v>
      </c>
      <c r="C55" s="647"/>
      <c r="D55" s="647"/>
      <c r="E55" s="647"/>
      <c r="F55" s="647"/>
    </row>
    <row r="56" spans="1:6" s="1" customFormat="1" ht="12" customHeight="1" x14ac:dyDescent="0.2">
      <c r="A56" s="323" t="s">
        <v>271</v>
      </c>
      <c r="B56" s="318" t="s">
        <v>257</v>
      </c>
      <c r="C56" s="647"/>
      <c r="D56" s="647"/>
      <c r="E56" s="647"/>
      <c r="F56" s="647"/>
    </row>
    <row r="57" spans="1:6" s="1" customFormat="1" ht="12" customHeight="1" x14ac:dyDescent="0.2">
      <c r="A57" s="323" t="s">
        <v>272</v>
      </c>
      <c r="B57" s="318" t="s">
        <v>258</v>
      </c>
      <c r="C57" s="647"/>
      <c r="D57" s="647"/>
      <c r="E57" s="647"/>
      <c r="F57" s="647"/>
    </row>
    <row r="58" spans="1:6" s="1" customFormat="1" ht="12" customHeight="1" x14ac:dyDescent="0.2">
      <c r="A58" s="323" t="s">
        <v>273</v>
      </c>
      <c r="B58" s="318" t="s">
        <v>259</v>
      </c>
      <c r="C58" s="647"/>
      <c r="D58" s="647"/>
      <c r="E58" s="647"/>
      <c r="F58" s="647"/>
    </row>
    <row r="59" spans="1:6" s="1" customFormat="1" ht="12" customHeight="1" x14ac:dyDescent="0.2">
      <c r="A59" s="324" t="s">
        <v>93</v>
      </c>
      <c r="B59" s="319" t="s">
        <v>260</v>
      </c>
      <c r="C59" s="620">
        <f>+C60+C61+C62+C63+C64</f>
        <v>0</v>
      </c>
      <c r="D59" s="620"/>
      <c r="E59" s="620"/>
      <c r="F59" s="620"/>
    </row>
    <row r="60" spans="1:6" s="1" customFormat="1" ht="12" customHeight="1" x14ac:dyDescent="0.2">
      <c r="A60" s="323" t="s">
        <v>274</v>
      </c>
      <c r="B60" s="318" t="s">
        <v>261</v>
      </c>
      <c r="C60" s="647"/>
      <c r="D60" s="647"/>
      <c r="E60" s="647"/>
      <c r="F60" s="647"/>
    </row>
    <row r="61" spans="1:6" s="1" customFormat="1" ht="12" customHeight="1" x14ac:dyDescent="0.2">
      <c r="A61" s="323" t="s">
        <v>275</v>
      </c>
      <c r="B61" s="318" t="s">
        <v>262</v>
      </c>
      <c r="C61" s="647"/>
      <c r="D61" s="647"/>
      <c r="E61" s="647"/>
      <c r="F61" s="647"/>
    </row>
    <row r="62" spans="1:6" s="1" customFormat="1" ht="12" customHeight="1" x14ac:dyDescent="0.2">
      <c r="A62" s="323" t="s">
        <v>276</v>
      </c>
      <c r="B62" s="318" t="s">
        <v>263</v>
      </c>
      <c r="C62" s="647"/>
      <c r="D62" s="647"/>
      <c r="E62" s="647"/>
      <c r="F62" s="647"/>
    </row>
    <row r="63" spans="1:6" s="1" customFormat="1" ht="12" customHeight="1" x14ac:dyDescent="0.2">
      <c r="A63" s="323" t="s">
        <v>277</v>
      </c>
      <c r="B63" s="318" t="s">
        <v>264</v>
      </c>
      <c r="C63" s="647"/>
      <c r="D63" s="647"/>
      <c r="E63" s="647"/>
      <c r="F63" s="647"/>
    </row>
    <row r="64" spans="1:6" s="1" customFormat="1" ht="12" customHeight="1" thickBot="1" x14ac:dyDescent="0.25">
      <c r="A64" s="325" t="s">
        <v>278</v>
      </c>
      <c r="B64" s="326" t="s">
        <v>265</v>
      </c>
      <c r="C64" s="651"/>
      <c r="D64" s="651"/>
      <c r="E64" s="651"/>
      <c r="F64" s="651"/>
    </row>
    <row r="65" spans="1:6" s="1" customFormat="1" ht="12" customHeight="1" thickBot="1" x14ac:dyDescent="0.25">
      <c r="A65" s="327" t="s">
        <v>906</v>
      </c>
      <c r="B65" s="412" t="s">
        <v>266</v>
      </c>
      <c r="C65" s="622">
        <f>+C51+C52</f>
        <v>0</v>
      </c>
      <c r="D65" s="622"/>
      <c r="E65" s="622"/>
      <c r="F65" s="622"/>
    </row>
    <row r="66" spans="1:6" s="1" customFormat="1" ht="13.5" customHeight="1" thickBot="1" x14ac:dyDescent="0.25">
      <c r="A66" s="328" t="s">
        <v>907</v>
      </c>
      <c r="B66" s="413" t="s">
        <v>267</v>
      </c>
      <c r="C66" s="652"/>
      <c r="D66" s="652"/>
      <c r="E66" s="652"/>
      <c r="F66" s="652"/>
    </row>
    <row r="67" spans="1:6" s="1" customFormat="1" ht="12" customHeight="1" thickBot="1" x14ac:dyDescent="0.25">
      <c r="A67" s="327" t="s">
        <v>908</v>
      </c>
      <c r="B67" s="412" t="s">
        <v>268</v>
      </c>
      <c r="C67" s="622">
        <f>+C65+C66</f>
        <v>0</v>
      </c>
      <c r="D67" s="622"/>
      <c r="E67" s="622"/>
      <c r="F67" s="622"/>
    </row>
    <row r="68" spans="1:6" s="1" customFormat="1" ht="12.95" customHeight="1" x14ac:dyDescent="0.2">
      <c r="A68" s="6"/>
      <c r="B68" s="7"/>
      <c r="C68" s="623"/>
      <c r="D68" s="623"/>
    </row>
    <row r="69" spans="1:6" ht="16.5" customHeight="1" x14ac:dyDescent="0.25">
      <c r="A69" s="1326" t="s">
        <v>924</v>
      </c>
      <c r="B69" s="1326"/>
      <c r="C69" s="1326"/>
      <c r="D69" s="1326"/>
      <c r="E69" s="1326"/>
      <c r="F69" s="1326"/>
    </row>
    <row r="70" spans="1:6" s="340" customFormat="1" ht="16.5" customHeight="1" thickBot="1" x14ac:dyDescent="0.3">
      <c r="A70" s="1325" t="s">
        <v>100</v>
      </c>
      <c r="B70" s="1325"/>
      <c r="C70" s="338" t="s">
        <v>300</v>
      </c>
      <c r="D70" s="338"/>
    </row>
    <row r="71" spans="1:6" ht="38.1" customHeight="1" thickBot="1" x14ac:dyDescent="0.3">
      <c r="A71" s="28" t="s">
        <v>893</v>
      </c>
      <c r="B71" s="29" t="s">
        <v>925</v>
      </c>
      <c r="C71" s="613" t="s">
        <v>1150</v>
      </c>
      <c r="D71" s="613" t="s">
        <v>1178</v>
      </c>
      <c r="E71" s="613" t="s">
        <v>1189</v>
      </c>
      <c r="F71" s="613" t="s">
        <v>1190</v>
      </c>
    </row>
    <row r="72" spans="1:6" s="44" customFormat="1" ht="12" customHeight="1" thickBot="1" x14ac:dyDescent="0.25">
      <c r="A72" s="38">
        <v>1</v>
      </c>
      <c r="B72" s="39">
        <v>2</v>
      </c>
      <c r="C72" s="613">
        <v>3</v>
      </c>
      <c r="D72" s="613">
        <v>4</v>
      </c>
      <c r="E72" s="613">
        <v>5</v>
      </c>
      <c r="F72" s="613">
        <v>6</v>
      </c>
    </row>
    <row r="73" spans="1:6" ht="12" customHeight="1" thickBot="1" x14ac:dyDescent="0.3">
      <c r="A73" s="25" t="s">
        <v>895</v>
      </c>
      <c r="B73" s="36" t="s">
        <v>163</v>
      </c>
      <c r="C73" s="614">
        <f>+C74+C75+C76+C77+C78</f>
        <v>0</v>
      </c>
      <c r="D73" s="614"/>
      <c r="E73" s="614"/>
      <c r="F73" s="614"/>
    </row>
    <row r="74" spans="1:6" ht="12" customHeight="1" x14ac:dyDescent="0.25">
      <c r="A74" s="20" t="s">
        <v>57</v>
      </c>
      <c r="B74" s="12" t="s">
        <v>926</v>
      </c>
      <c r="C74" s="624"/>
      <c r="D74" s="624"/>
      <c r="E74" s="624"/>
      <c r="F74" s="624"/>
    </row>
    <row r="75" spans="1:6" ht="12" customHeight="1" x14ac:dyDescent="0.25">
      <c r="A75" s="16" t="s">
        <v>58</v>
      </c>
      <c r="B75" s="9" t="s">
        <v>164</v>
      </c>
      <c r="C75" s="616"/>
      <c r="D75" s="616"/>
      <c r="E75" s="616"/>
      <c r="F75" s="616"/>
    </row>
    <row r="76" spans="1:6" ht="12" customHeight="1" x14ac:dyDescent="0.25">
      <c r="A76" s="16" t="s">
        <v>59</v>
      </c>
      <c r="B76" s="9" t="s">
        <v>88</v>
      </c>
      <c r="C76" s="626"/>
      <c r="D76" s="626"/>
      <c r="E76" s="626"/>
      <c r="F76" s="626"/>
    </row>
    <row r="77" spans="1:6" ht="12" customHeight="1" x14ac:dyDescent="0.25">
      <c r="A77" s="16" t="s">
        <v>60</v>
      </c>
      <c r="B77" s="13" t="s">
        <v>165</v>
      </c>
      <c r="C77" s="626"/>
      <c r="D77" s="626"/>
      <c r="E77" s="626"/>
      <c r="F77" s="626"/>
    </row>
    <row r="78" spans="1:6" ht="12" customHeight="1" x14ac:dyDescent="0.25">
      <c r="A78" s="16" t="s">
        <v>71</v>
      </c>
      <c r="B78" s="22" t="s">
        <v>166</v>
      </c>
      <c r="C78" s="626"/>
      <c r="D78" s="626"/>
      <c r="E78" s="626"/>
      <c r="F78" s="626"/>
    </row>
    <row r="79" spans="1:6" ht="12" customHeight="1" x14ac:dyDescent="0.25">
      <c r="A79" s="16" t="s">
        <v>61</v>
      </c>
      <c r="B79" s="9" t="s">
        <v>188</v>
      </c>
      <c r="C79" s="626"/>
      <c r="D79" s="626"/>
      <c r="E79" s="626"/>
      <c r="F79" s="626"/>
    </row>
    <row r="80" spans="1:6" ht="12" customHeight="1" x14ac:dyDescent="0.25">
      <c r="A80" s="16" t="s">
        <v>62</v>
      </c>
      <c r="B80" s="149" t="s">
        <v>189</v>
      </c>
      <c r="C80" s="626"/>
      <c r="D80" s="626"/>
      <c r="E80" s="626"/>
      <c r="F80" s="626"/>
    </row>
    <row r="81" spans="1:6" ht="12" customHeight="1" x14ac:dyDescent="0.25">
      <c r="A81" s="16" t="s">
        <v>72</v>
      </c>
      <c r="B81" s="149" t="s">
        <v>279</v>
      </c>
      <c r="C81" s="626"/>
      <c r="D81" s="626"/>
      <c r="E81" s="626"/>
      <c r="F81" s="626"/>
    </row>
    <row r="82" spans="1:6" ht="12" customHeight="1" x14ac:dyDescent="0.25">
      <c r="A82" s="16" t="s">
        <v>73</v>
      </c>
      <c r="B82" s="150" t="s">
        <v>190</v>
      </c>
      <c r="C82" s="626"/>
      <c r="D82" s="626"/>
      <c r="E82" s="626"/>
      <c r="F82" s="626"/>
    </row>
    <row r="83" spans="1:6" ht="12" customHeight="1" x14ac:dyDescent="0.25">
      <c r="A83" s="15" t="s">
        <v>74</v>
      </c>
      <c r="B83" s="151" t="s">
        <v>191</v>
      </c>
      <c r="C83" s="626"/>
      <c r="D83" s="626"/>
      <c r="E83" s="626"/>
      <c r="F83" s="626"/>
    </row>
    <row r="84" spans="1:6" ht="12" customHeight="1" x14ac:dyDescent="0.25">
      <c r="A84" s="16" t="s">
        <v>75</v>
      </c>
      <c r="B84" s="151" t="s">
        <v>192</v>
      </c>
      <c r="C84" s="626"/>
      <c r="D84" s="626"/>
      <c r="E84" s="626"/>
      <c r="F84" s="626"/>
    </row>
    <row r="85" spans="1:6" ht="12" customHeight="1" thickBot="1" x14ac:dyDescent="0.3">
      <c r="A85" s="21" t="s">
        <v>77</v>
      </c>
      <c r="B85" s="152" t="s">
        <v>193</v>
      </c>
      <c r="C85" s="627"/>
      <c r="D85" s="627"/>
      <c r="E85" s="627"/>
      <c r="F85" s="627"/>
    </row>
    <row r="86" spans="1:6" ht="12" customHeight="1" thickBot="1" x14ac:dyDescent="0.3">
      <c r="A86" s="23" t="s">
        <v>896</v>
      </c>
      <c r="B86" s="35" t="s">
        <v>310</v>
      </c>
      <c r="C86" s="615">
        <f>+C87+C88+C89</f>
        <v>0</v>
      </c>
      <c r="D86" s="615"/>
      <c r="E86" s="615"/>
      <c r="F86" s="615"/>
    </row>
    <row r="87" spans="1:6" ht="12" customHeight="1" x14ac:dyDescent="0.25">
      <c r="A87" s="18" t="s">
        <v>63</v>
      </c>
      <c r="B87" s="9" t="s">
        <v>280</v>
      </c>
      <c r="C87" s="628"/>
      <c r="D87" s="628"/>
      <c r="E87" s="628"/>
      <c r="F87" s="628"/>
    </row>
    <row r="88" spans="1:6" ht="12" customHeight="1" x14ac:dyDescent="0.25">
      <c r="A88" s="18" t="s">
        <v>64</v>
      </c>
      <c r="B88" s="14" t="s">
        <v>168</v>
      </c>
      <c r="C88" s="616"/>
      <c r="D88" s="616"/>
      <c r="E88" s="616"/>
      <c r="F88" s="616"/>
    </row>
    <row r="89" spans="1:6" ht="12" customHeight="1" x14ac:dyDescent="0.25">
      <c r="A89" s="18" t="s">
        <v>65</v>
      </c>
      <c r="B89" s="318" t="s">
        <v>311</v>
      </c>
      <c r="C89" s="616"/>
      <c r="D89" s="616"/>
      <c r="E89" s="616"/>
      <c r="F89" s="616"/>
    </row>
    <row r="90" spans="1:6" ht="12" customHeight="1" x14ac:dyDescent="0.25">
      <c r="A90" s="18" t="s">
        <v>66</v>
      </c>
      <c r="B90" s="318" t="s">
        <v>382</v>
      </c>
      <c r="C90" s="616"/>
      <c r="D90" s="616"/>
      <c r="E90" s="616"/>
      <c r="F90" s="616"/>
    </row>
    <row r="91" spans="1:6" ht="12" customHeight="1" x14ac:dyDescent="0.25">
      <c r="A91" s="18" t="s">
        <v>67</v>
      </c>
      <c r="B91" s="318" t="s">
        <v>312</v>
      </c>
      <c r="C91" s="616"/>
      <c r="D91" s="616"/>
      <c r="E91" s="616"/>
      <c r="F91" s="616"/>
    </row>
    <row r="92" spans="1:6" x14ac:dyDescent="0.25">
      <c r="A92" s="18" t="s">
        <v>76</v>
      </c>
      <c r="B92" s="318" t="s">
        <v>313</v>
      </c>
      <c r="C92" s="616"/>
      <c r="D92" s="616"/>
      <c r="E92" s="616"/>
      <c r="F92" s="616"/>
    </row>
    <row r="93" spans="1:6" ht="12" customHeight="1" x14ac:dyDescent="0.25">
      <c r="A93" s="18" t="s">
        <v>78</v>
      </c>
      <c r="B93" s="414" t="s">
        <v>284</v>
      </c>
      <c r="C93" s="616"/>
      <c r="D93" s="616"/>
      <c r="E93" s="616"/>
      <c r="F93" s="616"/>
    </row>
    <row r="94" spans="1:6" ht="12" customHeight="1" x14ac:dyDescent="0.25">
      <c r="A94" s="18" t="s">
        <v>169</v>
      </c>
      <c r="B94" s="414" t="s">
        <v>285</v>
      </c>
      <c r="C94" s="616"/>
      <c r="D94" s="616"/>
      <c r="E94" s="616"/>
      <c r="F94" s="616"/>
    </row>
    <row r="95" spans="1:6" ht="12" customHeight="1" x14ac:dyDescent="0.25">
      <c r="A95" s="18" t="s">
        <v>170</v>
      </c>
      <c r="B95" s="414" t="s">
        <v>283</v>
      </c>
      <c r="C95" s="616"/>
      <c r="D95" s="616"/>
      <c r="E95" s="616"/>
      <c r="F95" s="616"/>
    </row>
    <row r="96" spans="1:6" ht="24" customHeight="1" thickBot="1" x14ac:dyDescent="0.3">
      <c r="A96" s="15" t="s">
        <v>171</v>
      </c>
      <c r="B96" s="415" t="s">
        <v>282</v>
      </c>
      <c r="C96" s="626"/>
      <c r="D96" s="626"/>
      <c r="E96" s="626"/>
      <c r="F96" s="626"/>
    </row>
    <row r="97" spans="1:6" ht="12" customHeight="1" thickBot="1" x14ac:dyDescent="0.3">
      <c r="A97" s="23" t="s">
        <v>897</v>
      </c>
      <c r="B97" s="132" t="s">
        <v>314</v>
      </c>
      <c r="C97" s="615">
        <f>+C98+C99</f>
        <v>0</v>
      </c>
      <c r="D97" s="615"/>
      <c r="E97" s="615"/>
      <c r="F97" s="615"/>
    </row>
    <row r="98" spans="1:6" ht="12" customHeight="1" x14ac:dyDescent="0.25">
      <c r="A98" s="18" t="s">
        <v>37</v>
      </c>
      <c r="B98" s="11" t="s">
        <v>3</v>
      </c>
      <c r="C98" s="628"/>
      <c r="D98" s="628"/>
      <c r="E98" s="628"/>
      <c r="F98" s="628"/>
    </row>
    <row r="99" spans="1:6" ht="12" customHeight="1" thickBot="1" x14ac:dyDescent="0.3">
      <c r="A99" s="19" t="s">
        <v>38</v>
      </c>
      <c r="B99" s="14" t="s">
        <v>4</v>
      </c>
      <c r="C99" s="626"/>
      <c r="D99" s="626"/>
      <c r="E99" s="626"/>
      <c r="F99" s="626"/>
    </row>
    <row r="100" spans="1:6" s="316" customFormat="1" ht="12" customHeight="1" thickBot="1" x14ac:dyDescent="0.25">
      <c r="A100" s="322" t="s">
        <v>898</v>
      </c>
      <c r="B100" s="317" t="s">
        <v>286</v>
      </c>
      <c r="C100" s="629"/>
      <c r="D100" s="629"/>
      <c r="E100" s="629"/>
      <c r="F100" s="629"/>
    </row>
    <row r="101" spans="1:6" ht="12" customHeight="1" thickBot="1" x14ac:dyDescent="0.3">
      <c r="A101" s="314" t="s">
        <v>899</v>
      </c>
      <c r="B101" s="315" t="s">
        <v>105</v>
      </c>
      <c r="C101" s="614">
        <f>+C73+C86+C97+C100</f>
        <v>0</v>
      </c>
      <c r="D101" s="614"/>
      <c r="E101" s="614"/>
      <c r="F101" s="614"/>
    </row>
    <row r="102" spans="1:6" ht="12" customHeight="1" thickBot="1" x14ac:dyDescent="0.3">
      <c r="A102" s="322" t="s">
        <v>900</v>
      </c>
      <c r="B102" s="317" t="s">
        <v>383</v>
      </c>
      <c r="C102" s="615">
        <f>+C103+C111</f>
        <v>0</v>
      </c>
      <c r="D102" s="615"/>
      <c r="E102" s="615"/>
      <c r="F102" s="615"/>
    </row>
    <row r="103" spans="1:6" ht="12" customHeight="1" thickBot="1" x14ac:dyDescent="0.3">
      <c r="A103" s="329" t="s">
        <v>44</v>
      </c>
      <c r="B103" s="416" t="s">
        <v>388</v>
      </c>
      <c r="C103" s="615">
        <f>+C104+C105+C106+C107+C108+C109+C110</f>
        <v>0</v>
      </c>
      <c r="D103" s="615"/>
      <c r="E103" s="615"/>
      <c r="F103" s="615"/>
    </row>
    <row r="104" spans="1:6" ht="12" customHeight="1" x14ac:dyDescent="0.25">
      <c r="A104" s="330" t="s">
        <v>47</v>
      </c>
      <c r="B104" s="331" t="s">
        <v>287</v>
      </c>
      <c r="C104" s="631"/>
      <c r="D104" s="631"/>
      <c r="E104" s="631"/>
      <c r="F104" s="631"/>
    </row>
    <row r="105" spans="1:6" ht="12" customHeight="1" x14ac:dyDescent="0.25">
      <c r="A105" s="323" t="s">
        <v>48</v>
      </c>
      <c r="B105" s="318" t="s">
        <v>288</v>
      </c>
      <c r="C105" s="632"/>
      <c r="D105" s="632"/>
      <c r="E105" s="632"/>
      <c r="F105" s="632"/>
    </row>
    <row r="106" spans="1:6" ht="12" customHeight="1" x14ac:dyDescent="0.25">
      <c r="A106" s="323" t="s">
        <v>49</v>
      </c>
      <c r="B106" s="318" t="s">
        <v>289</v>
      </c>
      <c r="C106" s="632"/>
      <c r="D106" s="632"/>
      <c r="E106" s="632"/>
      <c r="F106" s="632"/>
    </row>
    <row r="107" spans="1:6" ht="12" customHeight="1" x14ac:dyDescent="0.25">
      <c r="A107" s="323" t="s">
        <v>50</v>
      </c>
      <c r="B107" s="318" t="s">
        <v>290</v>
      </c>
      <c r="C107" s="632"/>
      <c r="D107" s="632"/>
      <c r="E107" s="632"/>
      <c r="F107" s="632"/>
    </row>
    <row r="108" spans="1:6" ht="12" customHeight="1" x14ac:dyDescent="0.25">
      <c r="A108" s="323" t="s">
        <v>154</v>
      </c>
      <c r="B108" s="318" t="s">
        <v>291</v>
      </c>
      <c r="C108" s="632"/>
      <c r="D108" s="632"/>
      <c r="E108" s="632"/>
      <c r="F108" s="632"/>
    </row>
    <row r="109" spans="1:6" ht="12" customHeight="1" x14ac:dyDescent="0.25">
      <c r="A109" s="323" t="s">
        <v>172</v>
      </c>
      <c r="B109" s="318" t="s">
        <v>292</v>
      </c>
      <c r="C109" s="632"/>
      <c r="D109" s="632"/>
      <c r="E109" s="632"/>
      <c r="F109" s="632"/>
    </row>
    <row r="110" spans="1:6" ht="12" customHeight="1" thickBot="1" x14ac:dyDescent="0.3">
      <c r="A110" s="332" t="s">
        <v>173</v>
      </c>
      <c r="B110" s="333" t="s">
        <v>293</v>
      </c>
      <c r="C110" s="633"/>
      <c r="D110" s="633"/>
      <c r="E110" s="633"/>
      <c r="F110" s="633"/>
    </row>
    <row r="111" spans="1:6" ht="12" customHeight="1" thickBot="1" x14ac:dyDescent="0.3">
      <c r="A111" s="329" t="s">
        <v>45</v>
      </c>
      <c r="B111" s="416" t="s">
        <v>389</v>
      </c>
      <c r="C111" s="615">
        <f>+C112+C113+C114+C115+C116+C117+C118+C119</f>
        <v>0</v>
      </c>
      <c r="D111" s="615"/>
      <c r="E111" s="615"/>
      <c r="F111" s="615"/>
    </row>
    <row r="112" spans="1:6" ht="12" customHeight="1" x14ac:dyDescent="0.25">
      <c r="A112" s="330" t="s">
        <v>53</v>
      </c>
      <c r="B112" s="331" t="s">
        <v>287</v>
      </c>
      <c r="C112" s="631"/>
      <c r="D112" s="631"/>
      <c r="E112" s="631"/>
      <c r="F112" s="631"/>
    </row>
    <row r="113" spans="1:6" ht="12" customHeight="1" x14ac:dyDescent="0.25">
      <c r="A113" s="323" t="s">
        <v>54</v>
      </c>
      <c r="B113" s="318" t="s">
        <v>294</v>
      </c>
      <c r="C113" s="632"/>
      <c r="D113" s="632"/>
      <c r="E113" s="632"/>
      <c r="F113" s="632"/>
    </row>
    <row r="114" spans="1:6" ht="12" customHeight="1" x14ac:dyDescent="0.25">
      <c r="A114" s="323" t="s">
        <v>55</v>
      </c>
      <c r="B114" s="318" t="s">
        <v>289</v>
      </c>
      <c r="C114" s="632"/>
      <c r="D114" s="632"/>
      <c r="E114" s="632"/>
      <c r="F114" s="632"/>
    </row>
    <row r="115" spans="1:6" ht="12" customHeight="1" x14ac:dyDescent="0.25">
      <c r="A115" s="323" t="s">
        <v>56</v>
      </c>
      <c r="B115" s="318" t="s">
        <v>290</v>
      </c>
      <c r="C115" s="632"/>
      <c r="D115" s="632"/>
      <c r="E115" s="632"/>
      <c r="F115" s="632"/>
    </row>
    <row r="116" spans="1:6" ht="12" customHeight="1" x14ac:dyDescent="0.25">
      <c r="A116" s="323" t="s">
        <v>155</v>
      </c>
      <c r="B116" s="318" t="s">
        <v>291</v>
      </c>
      <c r="C116" s="632"/>
      <c r="D116" s="632"/>
      <c r="E116" s="632"/>
      <c r="F116" s="632"/>
    </row>
    <row r="117" spans="1:6" ht="12" customHeight="1" x14ac:dyDescent="0.25">
      <c r="A117" s="323" t="s">
        <v>174</v>
      </c>
      <c r="B117" s="318" t="s">
        <v>295</v>
      </c>
      <c r="C117" s="632"/>
      <c r="D117" s="632"/>
      <c r="E117" s="632"/>
      <c r="F117" s="632"/>
    </row>
    <row r="118" spans="1:6" ht="12" customHeight="1" x14ac:dyDescent="0.25">
      <c r="A118" s="323" t="s">
        <v>175</v>
      </c>
      <c r="B118" s="318" t="s">
        <v>293</v>
      </c>
      <c r="C118" s="632"/>
      <c r="D118" s="632"/>
      <c r="E118" s="632"/>
      <c r="F118" s="632"/>
    </row>
    <row r="119" spans="1:6" ht="12" customHeight="1" thickBot="1" x14ac:dyDescent="0.3">
      <c r="A119" s="332" t="s">
        <v>176</v>
      </c>
      <c r="B119" s="333" t="s">
        <v>386</v>
      </c>
      <c r="C119" s="633"/>
      <c r="D119" s="633"/>
      <c r="E119" s="633"/>
      <c r="F119" s="633"/>
    </row>
    <row r="120" spans="1:6" ht="12" customHeight="1" thickBot="1" x14ac:dyDescent="0.3">
      <c r="A120" s="322" t="s">
        <v>901</v>
      </c>
      <c r="B120" s="412" t="s">
        <v>296</v>
      </c>
      <c r="C120" s="634">
        <f>+C101+C102</f>
        <v>0</v>
      </c>
      <c r="D120" s="634"/>
      <c r="E120" s="634"/>
      <c r="F120" s="634"/>
    </row>
    <row r="121" spans="1:6" ht="15" customHeight="1" thickBot="1" x14ac:dyDescent="0.3">
      <c r="A121" s="322" t="s">
        <v>902</v>
      </c>
      <c r="B121" s="412" t="s">
        <v>297</v>
      </c>
      <c r="C121" s="635"/>
      <c r="D121" s="635"/>
      <c r="E121" s="635"/>
      <c r="F121" s="635"/>
    </row>
    <row r="122" spans="1:6" s="1" customFormat="1" ht="12.95" customHeight="1" thickBot="1" x14ac:dyDescent="0.25">
      <c r="A122" s="334" t="s">
        <v>903</v>
      </c>
      <c r="B122" s="413" t="s">
        <v>298</v>
      </c>
      <c r="C122" s="622">
        <f>+C120+C121</f>
        <v>0</v>
      </c>
      <c r="D122" s="622"/>
      <c r="E122" s="622"/>
      <c r="F122" s="622"/>
    </row>
    <row r="123" spans="1:6" ht="7.5" customHeight="1" x14ac:dyDescent="0.25">
      <c r="A123" s="417"/>
      <c r="B123" s="417"/>
      <c r="C123" s="636"/>
      <c r="D123" s="636"/>
    </row>
    <row r="124" spans="1:6" x14ac:dyDescent="0.25">
      <c r="A124" s="1327" t="s">
        <v>108</v>
      </c>
      <c r="B124" s="1327"/>
      <c r="C124" s="1327"/>
      <c r="D124" s="1327"/>
      <c r="E124" s="1327"/>
      <c r="F124" s="1327"/>
    </row>
    <row r="125" spans="1:6" ht="15" customHeight="1" thickBot="1" x14ac:dyDescent="0.3">
      <c r="A125" s="1324" t="s">
        <v>101</v>
      </c>
      <c r="B125" s="1324"/>
      <c r="C125" s="338" t="s">
        <v>300</v>
      </c>
      <c r="D125" s="338"/>
    </row>
    <row r="126" spans="1:6" ht="13.5" customHeight="1" thickBot="1" x14ac:dyDescent="0.3">
      <c r="A126" s="23">
        <v>1</v>
      </c>
      <c r="B126" s="35" t="s">
        <v>183</v>
      </c>
      <c r="C126" s="637">
        <f>+C51-C101</f>
        <v>0</v>
      </c>
      <c r="D126" s="637"/>
      <c r="E126" s="637"/>
      <c r="F126" s="637"/>
    </row>
    <row r="127" spans="1:6" ht="7.5" customHeight="1" x14ac:dyDescent="0.25">
      <c r="A127" s="417"/>
      <c r="B127" s="417"/>
      <c r="C127" s="636"/>
    </row>
  </sheetData>
  <mergeCells count="6">
    <mergeCell ref="A125:B125"/>
    <mergeCell ref="A2:B2"/>
    <mergeCell ref="A70:B70"/>
    <mergeCell ref="A1:F1"/>
    <mergeCell ref="A69:F69"/>
    <mergeCell ref="A124:F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 6/2017. (V.26.)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topLeftCell="C1" zoomScaleNormal="100" zoomScaleSheetLayoutView="100" workbookViewId="0">
      <selection activeCell="L1" sqref="L1:L33"/>
    </sheetView>
  </sheetViews>
  <sheetFormatPr defaultColWidth="9.33203125" defaultRowHeight="12.75" x14ac:dyDescent="0.2"/>
  <cols>
    <col min="1" max="1" width="6.83203125" style="56" customWidth="1"/>
    <col min="2" max="2" width="50.83203125" style="201" customWidth="1"/>
    <col min="3" max="4" width="13" style="655" customWidth="1"/>
    <col min="5" max="5" width="13" style="56" customWidth="1"/>
    <col min="6" max="6" width="13" style="655" customWidth="1"/>
    <col min="7" max="7" width="50.83203125" style="655" customWidth="1"/>
    <col min="8" max="11" width="13" style="56" customWidth="1"/>
    <col min="12" max="16384" width="9.33203125" style="56"/>
  </cols>
  <sheetData>
    <row r="1" spans="1:12" ht="39.75" customHeight="1" x14ac:dyDescent="0.2">
      <c r="B1" s="1330" t="s">
        <v>109</v>
      </c>
      <c r="C1" s="1330"/>
      <c r="D1" s="1330"/>
      <c r="E1" s="1330"/>
      <c r="F1" s="1330"/>
      <c r="G1" s="1330"/>
      <c r="H1" s="1330"/>
      <c r="I1" s="1330"/>
      <c r="J1" s="1330"/>
      <c r="K1" s="1330"/>
      <c r="L1" s="1329" t="s">
        <v>1767</v>
      </c>
    </row>
    <row r="2" spans="1:12" ht="14.25" thickBot="1" x14ac:dyDescent="0.25">
      <c r="F2" s="653"/>
      <c r="G2" s="653"/>
      <c r="H2" s="1050"/>
      <c r="L2" s="1329"/>
    </row>
    <row r="3" spans="1:12" ht="18" customHeight="1" thickBot="1" x14ac:dyDescent="0.25">
      <c r="A3" s="1331" t="s">
        <v>17</v>
      </c>
      <c r="B3" s="1333" t="s">
        <v>937</v>
      </c>
      <c r="C3" s="1333"/>
      <c r="D3" s="1333"/>
      <c r="E3" s="1333"/>
      <c r="F3" s="1333"/>
      <c r="G3" s="1333" t="s">
        <v>1</v>
      </c>
      <c r="H3" s="1333"/>
      <c r="I3" s="1333"/>
      <c r="J3" s="1333"/>
      <c r="K3" s="1333"/>
      <c r="L3" s="1329"/>
    </row>
    <row r="4" spans="1:12" s="344" customFormat="1" ht="39" thickBot="1" x14ac:dyDescent="0.25">
      <c r="A4" s="1332"/>
      <c r="B4" s="202" t="s">
        <v>12</v>
      </c>
      <c r="C4" s="654" t="s">
        <v>1183</v>
      </c>
      <c r="D4" s="656" t="s">
        <v>1149</v>
      </c>
      <c r="E4" s="656" t="s">
        <v>1189</v>
      </c>
      <c r="F4" s="656" t="s">
        <v>1190</v>
      </c>
      <c r="G4" s="202" t="s">
        <v>12</v>
      </c>
      <c r="H4" s="654" t="s">
        <v>1183</v>
      </c>
      <c r="I4" s="654" t="s">
        <v>1149</v>
      </c>
      <c r="J4" s="654" t="s">
        <v>1189</v>
      </c>
      <c r="K4" s="935" t="s">
        <v>1190</v>
      </c>
      <c r="L4" s="1329"/>
    </row>
    <row r="5" spans="1:12" s="347" customFormat="1" ht="12" customHeight="1" thickBot="1" x14ac:dyDescent="0.25">
      <c r="A5" s="345">
        <v>1</v>
      </c>
      <c r="B5" s="346">
        <v>2</v>
      </c>
      <c r="C5" s="656" t="s">
        <v>897</v>
      </c>
      <c r="D5" s="656" t="s">
        <v>898</v>
      </c>
      <c r="E5" s="656" t="s">
        <v>899</v>
      </c>
      <c r="F5" s="656" t="s">
        <v>900</v>
      </c>
      <c r="G5" s="346" t="s">
        <v>901</v>
      </c>
      <c r="H5" s="654" t="s">
        <v>902</v>
      </c>
      <c r="I5" s="654" t="s">
        <v>903</v>
      </c>
      <c r="J5" s="654" t="s">
        <v>904</v>
      </c>
      <c r="K5" s="935" t="s">
        <v>905</v>
      </c>
      <c r="L5" s="1329"/>
    </row>
    <row r="6" spans="1:12" ht="12.95" customHeight="1" x14ac:dyDescent="0.2">
      <c r="A6" s="348" t="s">
        <v>895</v>
      </c>
      <c r="B6" s="349" t="s">
        <v>142</v>
      </c>
      <c r="C6" s="657">
        <f>'1.1.sz.mell.'!C6</f>
        <v>97000</v>
      </c>
      <c r="D6" s="657">
        <f>'1.1.sz.mell.'!D6</f>
        <v>99653</v>
      </c>
      <c r="E6" s="658">
        <f>'1.1.sz.mell.'!E6</f>
        <v>100263</v>
      </c>
      <c r="F6" s="1230">
        <f>E6/D6</f>
        <v>1.0061212407052471</v>
      </c>
      <c r="G6" s="1053" t="s">
        <v>13</v>
      </c>
      <c r="H6" s="1039">
        <f>'1.1.sz.mell.'!C75</f>
        <v>122853</v>
      </c>
      <c r="I6" s="1039">
        <f>'1.1.sz.mell.'!D75</f>
        <v>134711</v>
      </c>
      <c r="J6" s="1039">
        <f>'1.1.sz.mell.'!E75</f>
        <v>124182</v>
      </c>
      <c r="K6" s="1239">
        <f>J6/I6</f>
        <v>0.92184008729799349</v>
      </c>
      <c r="L6" s="1329"/>
    </row>
    <row r="7" spans="1:12" ht="12.95" customHeight="1" x14ac:dyDescent="0.2">
      <c r="A7" s="350" t="s">
        <v>896</v>
      </c>
      <c r="B7" s="351" t="s">
        <v>938</v>
      </c>
      <c r="C7" s="659">
        <f>'1.1.sz.mell.'!C11</f>
        <v>19837</v>
      </c>
      <c r="D7" s="659">
        <f>'1.1.sz.mell.'!D11</f>
        <v>20796</v>
      </c>
      <c r="E7" s="660">
        <f>'1.1.sz.mell.'!E11</f>
        <v>15905</v>
      </c>
      <c r="F7" s="1231">
        <f t="shared" ref="F7:F31" si="0">E7/D7</f>
        <v>0.76481054048855546</v>
      </c>
      <c r="G7" s="351" t="s">
        <v>164</v>
      </c>
      <c r="H7" s="659">
        <f>'1.1.sz.mell.'!C76</f>
        <v>34151</v>
      </c>
      <c r="I7" s="659">
        <f>'1.1.sz.mell.'!D76</f>
        <v>36703</v>
      </c>
      <c r="J7" s="659">
        <f>'1.1.sz.mell.'!E76</f>
        <v>31871</v>
      </c>
      <c r="K7" s="1240">
        <f t="shared" ref="K7:K31" si="1">J7/I7</f>
        <v>0.86834863635125192</v>
      </c>
      <c r="L7" s="1329"/>
    </row>
    <row r="8" spans="1:12" ht="12.95" customHeight="1" x14ac:dyDescent="0.2">
      <c r="A8" s="350" t="s">
        <v>897</v>
      </c>
      <c r="B8" s="351" t="s">
        <v>0</v>
      </c>
      <c r="C8" s="659">
        <f>'1.1.sz.mell.'!C20</f>
        <v>8200</v>
      </c>
      <c r="D8" s="659">
        <f>'1.1.sz.mell.'!D20</f>
        <v>7900</v>
      </c>
      <c r="E8" s="660">
        <f>'1.1.sz.mell.'!E20</f>
        <v>7979</v>
      </c>
      <c r="F8" s="1231">
        <f t="shared" si="0"/>
        <v>1.01</v>
      </c>
      <c r="G8" s="351" t="s">
        <v>328</v>
      </c>
      <c r="H8" s="659">
        <f>'1.1.sz.mell.'!C77</f>
        <v>92458</v>
      </c>
      <c r="I8" s="659">
        <f>'1.1.sz.mell.'!D77</f>
        <v>98606</v>
      </c>
      <c r="J8" s="659">
        <f>'1.1.sz.mell.'!E77</f>
        <v>85670</v>
      </c>
      <c r="K8" s="1240">
        <f t="shared" si="1"/>
        <v>0.86881122852564752</v>
      </c>
      <c r="L8" s="1329"/>
    </row>
    <row r="9" spans="1:12" ht="12.95" customHeight="1" x14ac:dyDescent="0.2">
      <c r="A9" s="350" t="s">
        <v>898</v>
      </c>
      <c r="B9" s="352" t="s">
        <v>315</v>
      </c>
      <c r="C9" s="659">
        <f>'1.1.sz.mell.'!C21</f>
        <v>178770</v>
      </c>
      <c r="D9" s="659">
        <f>'1.1.sz.mell.'!D22+'1.1.sz.mell.'!D24</f>
        <v>180984</v>
      </c>
      <c r="E9" s="660">
        <f>'1.1.sz.mell.'!E22+'1.1.sz.mell.'!E24</f>
        <v>180984</v>
      </c>
      <c r="F9" s="1231">
        <f t="shared" si="0"/>
        <v>1</v>
      </c>
      <c r="G9" s="351" t="s">
        <v>165</v>
      </c>
      <c r="H9" s="659">
        <f>'1.1.sz.mell.'!C78</f>
        <v>17677</v>
      </c>
      <c r="I9" s="659">
        <f>'1.1.sz.mell.'!D78</f>
        <v>18904</v>
      </c>
      <c r="J9" s="659">
        <f>'1.1.sz.mell.'!E78</f>
        <v>10637</v>
      </c>
      <c r="K9" s="1240">
        <f t="shared" si="1"/>
        <v>0.5626851460008464</v>
      </c>
      <c r="L9" s="1329"/>
    </row>
    <row r="10" spans="1:12" ht="12.95" customHeight="1" x14ac:dyDescent="0.2">
      <c r="A10" s="350" t="s">
        <v>899</v>
      </c>
      <c r="B10" s="351" t="s">
        <v>316</v>
      </c>
      <c r="C10" s="659">
        <f>'1.1.sz.mell.'!C31</f>
        <v>5588.4</v>
      </c>
      <c r="D10" s="659">
        <f>'1.1.sz.mell.'!D31</f>
        <v>14832</v>
      </c>
      <c r="E10" s="660">
        <f>'1.1.sz.mell.'!E31</f>
        <v>16375</v>
      </c>
      <c r="F10" s="1231">
        <f t="shared" si="0"/>
        <v>1.1040318230852211</v>
      </c>
      <c r="G10" s="351" t="s">
        <v>166</v>
      </c>
      <c r="H10" s="659">
        <f>'1.1.sz.mell.'!C79</f>
        <v>2646</v>
      </c>
      <c r="I10" s="659">
        <f>'1.1.sz.mell.'!D79</f>
        <v>55015</v>
      </c>
      <c r="J10" s="659">
        <f>'1.1.sz.mell.'!E79</f>
        <v>3409</v>
      </c>
      <c r="K10" s="1240">
        <f t="shared" si="1"/>
        <v>6.1964918658547669E-2</v>
      </c>
      <c r="L10" s="1329"/>
    </row>
    <row r="11" spans="1:12" ht="12.95" customHeight="1" x14ac:dyDescent="0.2">
      <c r="A11" s="350" t="s">
        <v>900</v>
      </c>
      <c r="B11" s="351" t="s">
        <v>349</v>
      </c>
      <c r="C11" s="659"/>
      <c r="D11" s="660"/>
      <c r="E11" s="660"/>
      <c r="F11" s="1231"/>
      <c r="G11" s="351" t="s">
        <v>927</v>
      </c>
      <c r="H11" s="659">
        <f>'1.1.sz.mell.'!C100</f>
        <v>15353</v>
      </c>
      <c r="I11" s="659">
        <f>'1.2.sz.mell. _köt'!D101</f>
        <v>12521</v>
      </c>
      <c r="J11" s="1244">
        <v>0</v>
      </c>
      <c r="K11" s="1240">
        <f t="shared" si="1"/>
        <v>0</v>
      </c>
      <c r="L11" s="1329"/>
    </row>
    <row r="12" spans="1:12" ht="12.95" customHeight="1" x14ac:dyDescent="0.2">
      <c r="A12" s="350" t="s">
        <v>901</v>
      </c>
      <c r="B12" s="351" t="s">
        <v>317</v>
      </c>
      <c r="C12" s="1244">
        <f>'1.2.sz.mell. _köt'!C44</f>
        <v>0</v>
      </c>
      <c r="D12" s="660">
        <f>'1.1.sz.mell.'!D43-'1.1.sz.mell.'!D45</f>
        <v>618</v>
      </c>
      <c r="E12" s="660">
        <f>'1.1.sz.mell.'!E44</f>
        <v>618</v>
      </c>
      <c r="F12" s="1231">
        <f t="shared" si="0"/>
        <v>1</v>
      </c>
      <c r="G12" s="351" t="s">
        <v>890</v>
      </c>
      <c r="H12" s="659"/>
      <c r="I12" s="659"/>
      <c r="J12" s="659"/>
      <c r="K12" s="1240"/>
      <c r="L12" s="1329"/>
    </row>
    <row r="13" spans="1:12" ht="12.95" customHeight="1" x14ac:dyDescent="0.2">
      <c r="A13" s="350" t="s">
        <v>902</v>
      </c>
      <c r="B13" s="351" t="s">
        <v>318</v>
      </c>
      <c r="C13" s="659"/>
      <c r="D13" s="660"/>
      <c r="E13" s="660"/>
      <c r="F13" s="1231"/>
      <c r="G13" s="49"/>
      <c r="H13" s="659"/>
      <c r="I13" s="659"/>
      <c r="J13" s="659"/>
      <c r="K13" s="1240"/>
      <c r="L13" s="1329"/>
    </row>
    <row r="14" spans="1:12" ht="12.95" customHeight="1" x14ac:dyDescent="0.2">
      <c r="A14" s="350" t="s">
        <v>903</v>
      </c>
      <c r="B14" s="356" t="s">
        <v>319</v>
      </c>
      <c r="C14" s="659"/>
      <c r="D14" s="660"/>
      <c r="E14" s="660"/>
      <c r="F14" s="1231"/>
      <c r="G14" s="49"/>
      <c r="H14" s="659"/>
      <c r="I14" s="659"/>
      <c r="J14" s="659"/>
      <c r="K14" s="1240"/>
      <c r="L14" s="1329"/>
    </row>
    <row r="15" spans="1:12" ht="12.95" customHeight="1" x14ac:dyDescent="0.2">
      <c r="A15" s="350" t="s">
        <v>904</v>
      </c>
      <c r="B15" s="492" t="s">
        <v>575</v>
      </c>
      <c r="C15" s="659"/>
      <c r="D15" s="660"/>
      <c r="E15" s="660"/>
      <c r="F15" s="1231"/>
      <c r="G15" s="49"/>
      <c r="H15" s="659"/>
      <c r="I15" s="659"/>
      <c r="J15" s="659"/>
      <c r="K15" s="1240"/>
      <c r="L15" s="1329"/>
    </row>
    <row r="16" spans="1:12" ht="12.95" customHeight="1" x14ac:dyDescent="0.2">
      <c r="A16" s="350" t="s">
        <v>905</v>
      </c>
      <c r="B16" s="49"/>
      <c r="C16" s="659"/>
      <c r="D16" s="660"/>
      <c r="E16" s="660"/>
      <c r="F16" s="1231"/>
      <c r="G16" s="49"/>
      <c r="H16" s="659"/>
      <c r="I16" s="659"/>
      <c r="J16" s="659"/>
      <c r="K16" s="1240"/>
      <c r="L16" s="1329"/>
    </row>
    <row r="17" spans="1:12" ht="12.95" customHeight="1" thickBot="1" x14ac:dyDescent="0.25">
      <c r="A17" s="350" t="s">
        <v>906</v>
      </c>
      <c r="B17" s="57"/>
      <c r="C17" s="661"/>
      <c r="D17" s="1029"/>
      <c r="E17" s="1029"/>
      <c r="F17" s="1232"/>
      <c r="G17" s="49"/>
      <c r="H17" s="661"/>
      <c r="I17" s="661"/>
      <c r="J17" s="661"/>
      <c r="K17" s="1241"/>
      <c r="L17" s="1329"/>
    </row>
    <row r="18" spans="1:12" ht="15.95" customHeight="1" thickBot="1" x14ac:dyDescent="0.25">
      <c r="A18" s="353" t="s">
        <v>907</v>
      </c>
      <c r="B18" s="133" t="s">
        <v>342</v>
      </c>
      <c r="C18" s="574">
        <f>+C6+C7+C8+C9+C10+C12+C13+C14+C15+C16+C17</f>
        <v>309395.40000000002</v>
      </c>
      <c r="D18" s="574">
        <f>+D6+D7+D8+D9+D10+D12+D13+D14+D15+D16+D17</f>
        <v>324783</v>
      </c>
      <c r="E18" s="574">
        <f>+E6+E7+E8+E9+E10+E12+E13+E14+E15+E16+E17</f>
        <v>322124</v>
      </c>
      <c r="F18" s="1233">
        <f t="shared" si="0"/>
        <v>0.99181299513829235</v>
      </c>
      <c r="G18" s="133" t="s">
        <v>341</v>
      </c>
      <c r="H18" s="574">
        <f>SUM(H6:H17)</f>
        <v>285138</v>
      </c>
      <c r="I18" s="574">
        <f>SUM(I6:I17)</f>
        <v>356460</v>
      </c>
      <c r="J18" s="574">
        <f>SUM(J6:J17)</f>
        <v>255769</v>
      </c>
      <c r="K18" s="1233">
        <f t="shared" si="1"/>
        <v>0.71752510800650848</v>
      </c>
      <c r="L18" s="1329"/>
    </row>
    <row r="19" spans="1:12" ht="12.95" customHeight="1" x14ac:dyDescent="0.2">
      <c r="A19" s="354" t="s">
        <v>908</v>
      </c>
      <c r="B19" s="355" t="s">
        <v>320</v>
      </c>
      <c r="C19" s="1246">
        <v>0</v>
      </c>
      <c r="D19" s="1247">
        <f>D20</f>
        <v>41022</v>
      </c>
      <c r="E19" s="1031">
        <v>41022</v>
      </c>
      <c r="F19" s="1234">
        <f t="shared" si="0"/>
        <v>1</v>
      </c>
      <c r="G19" s="356" t="s">
        <v>177</v>
      </c>
      <c r="H19" s="663"/>
      <c r="I19" s="663"/>
      <c r="J19" s="663"/>
      <c r="K19" s="1242"/>
      <c r="L19" s="1329"/>
    </row>
    <row r="20" spans="1:12" ht="12.95" customHeight="1" x14ac:dyDescent="0.2">
      <c r="A20" s="357" t="s">
        <v>909</v>
      </c>
      <c r="B20" s="356" t="s">
        <v>255</v>
      </c>
      <c r="C20" s="1248">
        <v>0</v>
      </c>
      <c r="D20" s="1249">
        <f>95182-54160</f>
        <v>41022</v>
      </c>
      <c r="E20" s="660">
        <v>41022</v>
      </c>
      <c r="F20" s="1231">
        <f t="shared" si="0"/>
        <v>1</v>
      </c>
      <c r="G20" s="356" t="s">
        <v>178</v>
      </c>
      <c r="H20" s="659"/>
      <c r="I20" s="659"/>
      <c r="J20" s="659"/>
      <c r="K20" s="1240"/>
      <c r="L20" s="1329"/>
    </row>
    <row r="21" spans="1:12" ht="12.95" customHeight="1" x14ac:dyDescent="0.2">
      <c r="A21" s="357" t="s">
        <v>910</v>
      </c>
      <c r="B21" s="356" t="s">
        <v>256</v>
      </c>
      <c r="C21" s="1248"/>
      <c r="D21" s="1249"/>
      <c r="E21" s="660"/>
      <c r="F21" s="1231"/>
      <c r="G21" s="356" t="s">
        <v>106</v>
      </c>
      <c r="H21" s="659"/>
      <c r="I21" s="659"/>
      <c r="J21" s="659"/>
      <c r="K21" s="1240"/>
      <c r="L21" s="1329"/>
    </row>
    <row r="22" spans="1:12" ht="12.95" customHeight="1" x14ac:dyDescent="0.2">
      <c r="A22" s="357" t="s">
        <v>911</v>
      </c>
      <c r="B22" s="356" t="s">
        <v>321</v>
      </c>
      <c r="C22" s="1248"/>
      <c r="D22" s="1249"/>
      <c r="E22" s="660"/>
      <c r="F22" s="1231"/>
      <c r="G22" s="356" t="s">
        <v>107</v>
      </c>
      <c r="H22" s="659"/>
      <c r="I22" s="659"/>
      <c r="J22" s="659"/>
      <c r="K22" s="1240"/>
      <c r="L22" s="1329"/>
    </row>
    <row r="23" spans="1:12" ht="12.95" customHeight="1" x14ac:dyDescent="0.2">
      <c r="A23" s="357" t="s">
        <v>912</v>
      </c>
      <c r="B23" s="356" t="s">
        <v>322</v>
      </c>
      <c r="C23" s="1248"/>
      <c r="D23" s="1250"/>
      <c r="E23" s="662"/>
      <c r="F23" s="1235"/>
      <c r="G23" s="355" t="s">
        <v>329</v>
      </c>
      <c r="H23" s="659"/>
      <c r="I23" s="659"/>
      <c r="J23" s="659"/>
      <c r="K23" s="1240"/>
      <c r="L23" s="1329"/>
    </row>
    <row r="24" spans="1:12" ht="12.95" customHeight="1" x14ac:dyDescent="0.2">
      <c r="A24" s="357" t="s">
        <v>913</v>
      </c>
      <c r="B24" s="356" t="s">
        <v>323</v>
      </c>
      <c r="C24" s="1251"/>
      <c r="D24" s="1252"/>
      <c r="E24" s="1032"/>
      <c r="F24" s="1236"/>
      <c r="G24" s="356" t="s">
        <v>179</v>
      </c>
      <c r="H24" s="659"/>
      <c r="I24" s="659"/>
      <c r="J24" s="659"/>
      <c r="K24" s="1240"/>
      <c r="L24" s="1329"/>
    </row>
    <row r="25" spans="1:12" ht="12.95" customHeight="1" x14ac:dyDescent="0.2">
      <c r="A25" s="354" t="s">
        <v>914</v>
      </c>
      <c r="B25" s="355" t="s">
        <v>324</v>
      </c>
      <c r="C25" s="1253"/>
      <c r="D25" s="1250"/>
      <c r="E25" s="662"/>
      <c r="F25" s="1235"/>
      <c r="G25" s="349" t="s">
        <v>180</v>
      </c>
      <c r="H25" s="663"/>
      <c r="I25" s="663"/>
      <c r="J25" s="663"/>
      <c r="K25" s="1242"/>
      <c r="L25" s="1329"/>
    </row>
    <row r="26" spans="1:12" ht="12.95" customHeight="1" thickBot="1" x14ac:dyDescent="0.25">
      <c r="A26" s="357" t="s">
        <v>915</v>
      </c>
      <c r="B26" s="356" t="s">
        <v>265</v>
      </c>
      <c r="C26" s="1248"/>
      <c r="D26" s="1249"/>
      <c r="E26" s="1029"/>
      <c r="F26" s="1232"/>
      <c r="G26" s="713" t="s">
        <v>1182</v>
      </c>
      <c r="H26" s="1244">
        <v>0</v>
      </c>
      <c r="I26" s="659">
        <f>'1.2.sz.mell. _köt'!D113</f>
        <v>6185</v>
      </c>
      <c r="J26" s="659">
        <f>'1.1.sz.mell.'!E113</f>
        <v>6185</v>
      </c>
      <c r="K26" s="1240">
        <f t="shared" si="1"/>
        <v>1</v>
      </c>
      <c r="L26" s="1329"/>
    </row>
    <row r="27" spans="1:12" ht="24.75" customHeight="1" thickBot="1" x14ac:dyDescent="0.25">
      <c r="A27" s="353" t="s">
        <v>916</v>
      </c>
      <c r="B27" s="133" t="s">
        <v>339</v>
      </c>
      <c r="C27" s="1254">
        <v>0</v>
      </c>
      <c r="D27" s="1255">
        <f>D19</f>
        <v>41022</v>
      </c>
      <c r="E27" s="1030">
        <f>E19</f>
        <v>41022</v>
      </c>
      <c r="F27" s="1237">
        <f t="shared" si="0"/>
        <v>1</v>
      </c>
      <c r="G27" s="133" t="s">
        <v>340</v>
      </c>
      <c r="H27" s="1245">
        <v>0</v>
      </c>
      <c r="I27" s="574">
        <f>I26</f>
        <v>6185</v>
      </c>
      <c r="J27" s="574">
        <f>J26</f>
        <v>6185</v>
      </c>
      <c r="K27" s="1233">
        <f t="shared" si="1"/>
        <v>1</v>
      </c>
      <c r="L27" s="1329"/>
    </row>
    <row r="28" spans="1:12" ht="31.5" customHeight="1" thickBot="1" x14ac:dyDescent="0.25">
      <c r="A28" s="353" t="s">
        <v>917</v>
      </c>
      <c r="B28" s="358" t="s">
        <v>327</v>
      </c>
      <c r="C28" s="1254">
        <f>+C18+C27</f>
        <v>309395.40000000002</v>
      </c>
      <c r="D28" s="1254">
        <f>+D18+D27</f>
        <v>365805</v>
      </c>
      <c r="E28" s="574">
        <f>+E18+E27</f>
        <v>363146</v>
      </c>
      <c r="F28" s="1233">
        <f t="shared" si="0"/>
        <v>0.99273109990295372</v>
      </c>
      <c r="G28" s="358" t="s">
        <v>330</v>
      </c>
      <c r="H28" s="574">
        <f>+H18+H27</f>
        <v>285138</v>
      </c>
      <c r="I28" s="574">
        <f>+I18+I27</f>
        <v>362645</v>
      </c>
      <c r="J28" s="574">
        <f>+J18+J27</f>
        <v>261954</v>
      </c>
      <c r="K28" s="1233">
        <f t="shared" si="1"/>
        <v>0.72234278702312182</v>
      </c>
      <c r="L28" s="1329"/>
    </row>
    <row r="29" spans="1:12" ht="18" customHeight="1" thickBot="1" x14ac:dyDescent="0.25">
      <c r="A29" s="353" t="s">
        <v>918</v>
      </c>
      <c r="B29" s="133" t="s">
        <v>325</v>
      </c>
      <c r="C29" s="1256"/>
      <c r="D29" s="1257"/>
      <c r="E29" s="1033"/>
      <c r="F29" s="1238"/>
      <c r="G29" s="133" t="s">
        <v>331</v>
      </c>
      <c r="H29" s="664"/>
      <c r="I29" s="664"/>
      <c r="J29" s="664"/>
      <c r="K29" s="1243"/>
      <c r="L29" s="1329"/>
    </row>
    <row r="30" spans="1:12" ht="18" customHeight="1" thickBot="1" x14ac:dyDescent="0.25">
      <c r="A30" s="353"/>
      <c r="B30" s="133" t="s">
        <v>1201</v>
      </c>
      <c r="C30" s="1256">
        <v>0</v>
      </c>
      <c r="D30" s="1257">
        <v>0</v>
      </c>
      <c r="E30" s="1033">
        <f>'1.1.sz.mell.'!E67</f>
        <v>6704</v>
      </c>
      <c r="F30" s="1238">
        <v>0</v>
      </c>
      <c r="G30" s="133"/>
      <c r="H30" s="664"/>
      <c r="I30" s="664"/>
      <c r="J30" s="664"/>
      <c r="K30" s="1243"/>
      <c r="L30" s="1329"/>
    </row>
    <row r="31" spans="1:12" ht="18" customHeight="1" thickBot="1" x14ac:dyDescent="0.25">
      <c r="A31" s="353" t="s">
        <v>919</v>
      </c>
      <c r="B31" s="359" t="s">
        <v>326</v>
      </c>
      <c r="C31" s="574">
        <f>+C28+C29</f>
        <v>309395.40000000002</v>
      </c>
      <c r="D31" s="574">
        <f>+D28+D29</f>
        <v>365805</v>
      </c>
      <c r="E31" s="574">
        <f>+E28+E29+E30</f>
        <v>369850</v>
      </c>
      <c r="F31" s="1233">
        <f t="shared" si="0"/>
        <v>1.0110578040212681</v>
      </c>
      <c r="G31" s="359" t="s">
        <v>332</v>
      </c>
      <c r="H31" s="574">
        <f>+H28+H29</f>
        <v>285138</v>
      </c>
      <c r="I31" s="574">
        <f>+I28+I29</f>
        <v>362645</v>
      </c>
      <c r="J31" s="574">
        <f>+J28+J29</f>
        <v>261954</v>
      </c>
      <c r="K31" s="1233">
        <f t="shared" si="1"/>
        <v>0.72234278702312182</v>
      </c>
      <c r="L31" s="1329"/>
    </row>
    <row r="32" spans="1:12" ht="13.5" thickBot="1" x14ac:dyDescent="0.25">
      <c r="A32" s="353" t="s">
        <v>920</v>
      </c>
      <c r="B32" s="359" t="s">
        <v>122</v>
      </c>
      <c r="C32" s="574" t="str">
        <f>IF(C18-K18&lt;0,K18-C18,"-")</f>
        <v>-</v>
      </c>
      <c r="D32" s="574" t="str">
        <f>IF(D18-L18&lt;0,L18-D18,"-")</f>
        <v>-</v>
      </c>
      <c r="E32" s="574" t="str">
        <f>IF(E18-M18&lt;0,M18-E18,"-")</f>
        <v>-</v>
      </c>
      <c r="F32" s="574" t="str">
        <f>IF(F18-N18&lt;0,N18-F18,"-")</f>
        <v>-</v>
      </c>
      <c r="G32" s="359" t="s">
        <v>123</v>
      </c>
      <c r="H32" s="574" t="str">
        <f t="shared" ref="H32:K32" si="2">IF(H18-P18&lt;0,P18-H18,"-")</f>
        <v>-</v>
      </c>
      <c r="I32" s="574" t="str">
        <f t="shared" si="2"/>
        <v>-</v>
      </c>
      <c r="J32" s="574" t="str">
        <f t="shared" si="2"/>
        <v>-</v>
      </c>
      <c r="K32" s="574" t="str">
        <f t="shared" si="2"/>
        <v>-</v>
      </c>
      <c r="L32" s="1329"/>
    </row>
    <row r="33" spans="1:12" ht="13.5" thickBot="1" x14ac:dyDescent="0.25">
      <c r="A33" s="353" t="s">
        <v>921</v>
      </c>
      <c r="B33" s="359" t="s">
        <v>333</v>
      </c>
      <c r="C33" s="574" t="str">
        <f>IF(C18+C19-K28&lt;0,K28-(C18+C19),"-")</f>
        <v>-</v>
      </c>
      <c r="D33" s="574" t="str">
        <f>IF(D18+D19-L28&lt;0,L28-(D18+D19),"-")</f>
        <v>-</v>
      </c>
      <c r="E33" s="574" t="str">
        <f>IF(E18+E19-M28&lt;0,M28-(E18+E19),"-")</f>
        <v>-</v>
      </c>
      <c r="F33" s="574" t="str">
        <f>IF(F18+F19-N28&lt;0,N28-(F18+F19),"-")</f>
        <v>-</v>
      </c>
      <c r="G33" s="359" t="s">
        <v>334</v>
      </c>
      <c r="H33" s="574" t="str">
        <f t="shared" ref="H33:K33" si="3">IF(H18+H19-P28&lt;0,P28-(H18+H19),"-")</f>
        <v>-</v>
      </c>
      <c r="I33" s="574" t="str">
        <f t="shared" si="3"/>
        <v>-</v>
      </c>
      <c r="J33" s="574" t="str">
        <f t="shared" si="3"/>
        <v>-</v>
      </c>
      <c r="K33" s="574" t="str">
        <f t="shared" si="3"/>
        <v>-</v>
      </c>
      <c r="L33" s="1329"/>
    </row>
  </sheetData>
  <mergeCells count="5">
    <mergeCell ref="L1:L33"/>
    <mergeCell ref="B1:K1"/>
    <mergeCell ref="A3:A4"/>
    <mergeCell ref="B3:F3"/>
    <mergeCell ref="G3:K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Layout" topLeftCell="C1" zoomScaleNormal="100" zoomScaleSheetLayoutView="100" workbookViewId="0">
      <selection activeCell="L1" sqref="L1:L36"/>
    </sheetView>
  </sheetViews>
  <sheetFormatPr defaultColWidth="9.33203125" defaultRowHeight="12.75" x14ac:dyDescent="0.2"/>
  <cols>
    <col min="1" max="1" width="6.83203125" style="56" customWidth="1"/>
    <col min="2" max="2" width="50.83203125" style="201" customWidth="1"/>
    <col min="3" max="4" width="12.83203125" style="655" customWidth="1"/>
    <col min="5" max="5" width="12.83203125" style="56" customWidth="1"/>
    <col min="6" max="6" width="12.83203125" style="655" customWidth="1"/>
    <col min="7" max="7" width="50.83203125" style="655" customWidth="1"/>
    <col min="8" max="11" width="12.83203125" style="56" customWidth="1"/>
    <col min="12" max="16384" width="9.33203125" style="56"/>
  </cols>
  <sheetData>
    <row r="1" spans="1:12" ht="31.5" customHeight="1" x14ac:dyDescent="0.2">
      <c r="A1" s="1330" t="s">
        <v>110</v>
      </c>
      <c r="B1" s="1330"/>
      <c r="C1" s="1330"/>
      <c r="D1" s="1330"/>
      <c r="E1" s="1330"/>
      <c r="F1" s="1330"/>
      <c r="G1" s="1330"/>
      <c r="H1" s="1330"/>
      <c r="I1" s="1330"/>
      <c r="J1" s="1330"/>
      <c r="K1" s="1330"/>
      <c r="L1" s="1329" t="s">
        <v>1768</v>
      </c>
    </row>
    <row r="2" spans="1:12" ht="14.25" thickBot="1" x14ac:dyDescent="0.25">
      <c r="F2" s="653"/>
      <c r="G2" s="1054"/>
      <c r="H2" s="1050"/>
      <c r="L2" s="1329"/>
    </row>
    <row r="3" spans="1:12" ht="13.5" thickBot="1" x14ac:dyDescent="0.25">
      <c r="A3" s="1334" t="s">
        <v>17</v>
      </c>
      <c r="B3" s="1333" t="s">
        <v>937</v>
      </c>
      <c r="C3" s="1333"/>
      <c r="D3" s="1333"/>
      <c r="E3" s="1333"/>
      <c r="F3" s="1333"/>
      <c r="G3" s="1333" t="s">
        <v>1</v>
      </c>
      <c r="H3" s="1333"/>
      <c r="I3" s="1333"/>
      <c r="J3" s="1333"/>
      <c r="K3" s="1333"/>
      <c r="L3" s="1329"/>
    </row>
    <row r="4" spans="1:12" s="344" customFormat="1" ht="39" thickBot="1" x14ac:dyDescent="0.25">
      <c r="A4" s="1335"/>
      <c r="B4" s="202" t="s">
        <v>12</v>
      </c>
      <c r="C4" s="654" t="s">
        <v>1183</v>
      </c>
      <c r="D4" s="656" t="s">
        <v>1149</v>
      </c>
      <c r="E4" s="656" t="s">
        <v>1189</v>
      </c>
      <c r="F4" s="656" t="s">
        <v>1190</v>
      </c>
      <c r="G4" s="202" t="s">
        <v>12</v>
      </c>
      <c r="H4" s="654" t="s">
        <v>1183</v>
      </c>
      <c r="I4" s="654" t="s">
        <v>1149</v>
      </c>
      <c r="J4" s="654" t="s">
        <v>1189</v>
      </c>
      <c r="K4" s="935" t="s">
        <v>1190</v>
      </c>
      <c r="L4" s="1329"/>
    </row>
    <row r="5" spans="1:12" s="347" customFormat="1" ht="11.25" thickBot="1" x14ac:dyDescent="0.25">
      <c r="A5" s="345">
        <v>1</v>
      </c>
      <c r="B5" s="346">
        <v>2</v>
      </c>
      <c r="C5" s="1055" t="s">
        <v>897</v>
      </c>
      <c r="D5" s="1055" t="s">
        <v>898</v>
      </c>
      <c r="E5" s="1055" t="s">
        <v>899</v>
      </c>
      <c r="F5" s="1055" t="s">
        <v>900</v>
      </c>
      <c r="G5" s="346" t="s">
        <v>901</v>
      </c>
      <c r="H5" s="1056" t="s">
        <v>902</v>
      </c>
      <c r="I5" s="1056" t="s">
        <v>903</v>
      </c>
      <c r="J5" s="1056" t="s">
        <v>904</v>
      </c>
      <c r="K5" s="1057" t="s">
        <v>905</v>
      </c>
      <c r="L5" s="1329"/>
    </row>
    <row r="6" spans="1:12" ht="12.95" customHeight="1" x14ac:dyDescent="0.2">
      <c r="A6" s="348" t="s">
        <v>895</v>
      </c>
      <c r="B6" s="1053" t="s">
        <v>369</v>
      </c>
      <c r="C6" s="1269">
        <v>0</v>
      </c>
      <c r="D6" s="1267">
        <f>'8. sz. mell'!E50</f>
        <v>1020</v>
      </c>
      <c r="E6" s="1267">
        <f>'1.1.sz.mell.'!E47</f>
        <v>1020</v>
      </c>
      <c r="F6" s="1270">
        <f>E6/D6</f>
        <v>1</v>
      </c>
      <c r="G6" s="1053" t="s">
        <v>280</v>
      </c>
      <c r="H6" s="1267">
        <f>'1.1.sz.mell.'!C90</f>
        <v>16535</v>
      </c>
      <c r="I6" s="1267">
        <f>'1.1.sz.mell.'!D90</f>
        <v>41062</v>
      </c>
      <c r="J6" s="1267">
        <f>'1.1.sz.mell.'!E90</f>
        <v>15209</v>
      </c>
      <c r="K6" s="1268">
        <f>J6/I6</f>
        <v>0.37039111587355705</v>
      </c>
      <c r="L6" s="1329"/>
    </row>
    <row r="7" spans="1:12" ht="19.5" customHeight="1" x14ac:dyDescent="0.2">
      <c r="A7" s="350" t="s">
        <v>896</v>
      </c>
      <c r="B7" s="351" t="s">
        <v>343</v>
      </c>
      <c r="C7" s="1265">
        <f>'1.1.sz.mell.'!C48</f>
        <v>414</v>
      </c>
      <c r="D7" s="1265">
        <f>'1.1.sz.mell.'!D48</f>
        <v>414</v>
      </c>
      <c r="E7" s="1265">
        <f>'1.1.sz.mell.'!E48</f>
        <v>397</v>
      </c>
      <c r="F7" s="1271">
        <f t="shared" ref="F7:F32" si="0">E7/D7</f>
        <v>0.95893719806763289</v>
      </c>
      <c r="G7" s="351" t="s">
        <v>168</v>
      </c>
      <c r="H7" s="1265">
        <f>'1.1.sz.mell.'!C91</f>
        <v>6636</v>
      </c>
      <c r="I7" s="1265">
        <f>'1.1.sz.mell.'!D91</f>
        <v>10847</v>
      </c>
      <c r="J7" s="1265">
        <f>'1.1.sz.mell.'!E91</f>
        <v>3224</v>
      </c>
      <c r="K7" s="1266">
        <f t="shared" ref="K7:K34" si="1">J7/I7</f>
        <v>0.29722503918134047</v>
      </c>
      <c r="L7" s="1329"/>
    </row>
    <row r="8" spans="1:12" ht="12.95" customHeight="1" x14ac:dyDescent="0.2">
      <c r="A8" s="350" t="s">
        <v>897</v>
      </c>
      <c r="B8" s="351" t="s">
        <v>104</v>
      </c>
      <c r="C8" s="659"/>
      <c r="D8" s="659"/>
      <c r="E8" s="659"/>
      <c r="F8" s="1240"/>
      <c r="G8" s="351" t="s">
        <v>311</v>
      </c>
      <c r="H8" s="659"/>
      <c r="I8" s="659"/>
      <c r="J8" s="659"/>
      <c r="K8" s="1263"/>
      <c r="L8" s="1329"/>
    </row>
    <row r="9" spans="1:12" ht="12.95" customHeight="1" x14ac:dyDescent="0.2">
      <c r="A9" s="350" t="s">
        <v>898</v>
      </c>
      <c r="B9" s="351" t="s">
        <v>151</v>
      </c>
      <c r="C9" s="659"/>
      <c r="D9" s="659"/>
      <c r="E9" s="659"/>
      <c r="F9" s="1240"/>
      <c r="G9" s="351" t="s">
        <v>350</v>
      </c>
      <c r="H9" s="659"/>
      <c r="I9" s="659"/>
      <c r="J9" s="659"/>
      <c r="K9" s="1263"/>
      <c r="L9" s="1329"/>
    </row>
    <row r="10" spans="1:12" ht="12.95" customHeight="1" x14ac:dyDescent="0.2">
      <c r="A10" s="350" t="s">
        <v>899</v>
      </c>
      <c r="B10" s="351" t="s">
        <v>242</v>
      </c>
      <c r="C10" s="1244">
        <v>0</v>
      </c>
      <c r="D10" s="1265">
        <f>'1.1.sz.mell.'!D28</f>
        <v>20624</v>
      </c>
      <c r="E10" s="1265">
        <f>'1.1.sz.mell.'!E28</f>
        <v>20624</v>
      </c>
      <c r="F10" s="1271">
        <f t="shared" si="0"/>
        <v>1</v>
      </c>
      <c r="G10" s="351" t="s">
        <v>351</v>
      </c>
      <c r="H10" s="659"/>
      <c r="I10" s="659"/>
      <c r="J10" s="659"/>
      <c r="K10" s="1263"/>
      <c r="L10" s="1329"/>
    </row>
    <row r="11" spans="1:12" ht="12.95" customHeight="1" x14ac:dyDescent="0.2">
      <c r="A11" s="350" t="s">
        <v>900</v>
      </c>
      <c r="B11" s="351" t="s">
        <v>344</v>
      </c>
      <c r="C11" s="1244"/>
      <c r="D11" s="1265"/>
      <c r="E11" s="1265"/>
      <c r="F11" s="1271"/>
      <c r="G11" s="362" t="s">
        <v>352</v>
      </c>
      <c r="H11" s="659"/>
      <c r="I11" s="659"/>
      <c r="J11" s="659"/>
      <c r="K11" s="1263"/>
      <c r="L11" s="1329"/>
    </row>
    <row r="12" spans="1:12" ht="12.95" customHeight="1" x14ac:dyDescent="0.2">
      <c r="A12" s="350" t="s">
        <v>901</v>
      </c>
      <c r="B12" s="351" t="s">
        <v>345</v>
      </c>
      <c r="C12" s="1244"/>
      <c r="D12" s="1265"/>
      <c r="E12" s="1265"/>
      <c r="F12" s="1271"/>
      <c r="G12" s="362" t="s">
        <v>284</v>
      </c>
      <c r="H12" s="659"/>
      <c r="I12" s="659"/>
      <c r="J12" s="659"/>
      <c r="K12" s="1263"/>
      <c r="L12" s="1329"/>
    </row>
    <row r="13" spans="1:12" ht="12.95" customHeight="1" x14ac:dyDescent="0.2">
      <c r="A13" s="350" t="s">
        <v>902</v>
      </c>
      <c r="B13" s="351" t="s">
        <v>348</v>
      </c>
      <c r="C13" s="1244"/>
      <c r="D13" s="1265"/>
      <c r="E13" s="1265"/>
      <c r="F13" s="1271"/>
      <c r="G13" s="363" t="s">
        <v>285</v>
      </c>
      <c r="H13" s="659"/>
      <c r="I13" s="659"/>
      <c r="J13" s="659"/>
      <c r="K13" s="1263"/>
      <c r="L13" s="1329"/>
    </row>
    <row r="14" spans="1:12" ht="12.95" customHeight="1" x14ac:dyDescent="0.2">
      <c r="A14" s="350" t="s">
        <v>903</v>
      </c>
      <c r="B14" s="364" t="s">
        <v>367</v>
      </c>
      <c r="C14" s="1244"/>
      <c r="D14" s="1265"/>
      <c r="E14" s="1265"/>
      <c r="F14" s="1271"/>
      <c r="G14" s="362" t="s">
        <v>353</v>
      </c>
      <c r="H14" s="659"/>
      <c r="I14" s="659"/>
      <c r="J14" s="659"/>
      <c r="K14" s="1263"/>
      <c r="L14" s="1329"/>
    </row>
    <row r="15" spans="1:12" ht="12.95" customHeight="1" x14ac:dyDescent="0.2">
      <c r="A15" s="350" t="s">
        <v>904</v>
      </c>
      <c r="B15" s="351" t="s">
        <v>346</v>
      </c>
      <c r="C15" s="1244">
        <v>0</v>
      </c>
      <c r="D15" s="1265">
        <f>'1.1.sz.mell.'!D45</f>
        <v>4700</v>
      </c>
      <c r="E15" s="1265">
        <f>'1.1.sz.mell.'!E45</f>
        <v>4700</v>
      </c>
      <c r="F15" s="1271">
        <f t="shared" si="0"/>
        <v>1</v>
      </c>
      <c r="G15" s="362" t="s">
        <v>354</v>
      </c>
      <c r="H15" s="659"/>
      <c r="I15" s="659"/>
      <c r="J15" s="659"/>
      <c r="K15" s="1263"/>
      <c r="L15" s="1329"/>
    </row>
    <row r="16" spans="1:12" ht="12.95" customHeight="1" x14ac:dyDescent="0.2">
      <c r="A16" s="350" t="s">
        <v>905</v>
      </c>
      <c r="B16" s="351" t="s">
        <v>347</v>
      </c>
      <c r="C16" s="1244"/>
      <c r="D16" s="1265"/>
      <c r="E16" s="1265"/>
      <c r="F16" s="1271"/>
      <c r="G16" s="351" t="s">
        <v>927</v>
      </c>
      <c r="H16" s="659"/>
      <c r="I16" s="1265">
        <f>'1.2.sz.mell. _köt'!D102</f>
        <v>32169</v>
      </c>
      <c r="J16" s="659"/>
      <c r="K16" s="1266">
        <f t="shared" si="1"/>
        <v>0</v>
      </c>
      <c r="L16" s="1329"/>
    </row>
    <row r="17" spans="1:12" ht="12.95" customHeight="1" thickBot="1" x14ac:dyDescent="0.25">
      <c r="A17" s="423" t="s">
        <v>906</v>
      </c>
      <c r="B17" s="424" t="s">
        <v>824</v>
      </c>
      <c r="C17" s="1258"/>
      <c r="D17" s="1038"/>
      <c r="E17" s="663"/>
      <c r="F17" s="1242"/>
      <c r="G17" s="424" t="s">
        <v>890</v>
      </c>
      <c r="H17" s="663"/>
      <c r="I17" s="663"/>
      <c r="J17" s="663"/>
      <c r="K17" s="1264"/>
      <c r="L17" s="1329"/>
    </row>
    <row r="18" spans="1:12" ht="12.95" customHeight="1" thickBot="1" x14ac:dyDescent="0.25">
      <c r="A18" s="353" t="s">
        <v>907</v>
      </c>
      <c r="B18" s="133" t="s">
        <v>94</v>
      </c>
      <c r="C18" s="574">
        <f>+C6+C7+C8+C9+C10+C11+C12+C13+C15+C16+C17</f>
        <v>414</v>
      </c>
      <c r="D18" s="574">
        <f>+D6+D7+D8+D9+D10+D11+D12+D13+D15+D16+D17</f>
        <v>26758</v>
      </c>
      <c r="E18" s="574">
        <f>+E6+E7+E8+E9+E10+E11+E12+E13+E15+E16+E17</f>
        <v>26741</v>
      </c>
      <c r="F18" s="1233">
        <f t="shared" si="0"/>
        <v>0.9993646759847522</v>
      </c>
      <c r="G18" s="133" t="s">
        <v>95</v>
      </c>
      <c r="H18" s="574">
        <f>+H6+H7+H8+H16+H17</f>
        <v>23171</v>
      </c>
      <c r="I18" s="574">
        <f>+I6+I7+I8+I16+I17</f>
        <v>84078</v>
      </c>
      <c r="J18" s="574">
        <f>+J6+J7+J8+J16+J17</f>
        <v>18433</v>
      </c>
      <c r="K18" s="1262">
        <f t="shared" si="1"/>
        <v>0.21923689906991128</v>
      </c>
      <c r="L18" s="1329"/>
    </row>
    <row r="19" spans="1:12" ht="12.95" customHeight="1" x14ac:dyDescent="0.2">
      <c r="A19" s="365" t="s">
        <v>908</v>
      </c>
      <c r="B19" s="366" t="s">
        <v>366</v>
      </c>
      <c r="C19" s="1259">
        <v>0</v>
      </c>
      <c r="D19" s="1058">
        <f>D20</f>
        <v>54160</v>
      </c>
      <c r="E19" s="1058">
        <v>54160</v>
      </c>
      <c r="F19" s="1260">
        <f t="shared" si="0"/>
        <v>1</v>
      </c>
      <c r="G19" s="356" t="s">
        <v>177</v>
      </c>
      <c r="H19" s="657"/>
      <c r="I19" s="657"/>
      <c r="J19" s="657"/>
      <c r="K19" s="1262"/>
      <c r="L19" s="1329"/>
    </row>
    <row r="20" spans="1:12" ht="12.95" customHeight="1" x14ac:dyDescent="0.2">
      <c r="A20" s="350" t="s">
        <v>909</v>
      </c>
      <c r="B20" s="367" t="s">
        <v>355</v>
      </c>
      <c r="C20" s="1244">
        <v>0</v>
      </c>
      <c r="D20" s="659">
        <v>54160</v>
      </c>
      <c r="E20" s="659">
        <v>54160</v>
      </c>
      <c r="F20" s="1240">
        <f t="shared" si="0"/>
        <v>1</v>
      </c>
      <c r="G20" s="356" t="s">
        <v>181</v>
      </c>
      <c r="H20" s="659"/>
      <c r="I20" s="659"/>
      <c r="J20" s="659"/>
      <c r="K20" s="1263"/>
      <c r="L20" s="1329"/>
    </row>
    <row r="21" spans="1:12" ht="12.95" customHeight="1" x14ac:dyDescent="0.2">
      <c r="A21" s="365" t="s">
        <v>910</v>
      </c>
      <c r="B21" s="367" t="s">
        <v>356</v>
      </c>
      <c r="C21" s="659"/>
      <c r="D21" s="659"/>
      <c r="E21" s="659"/>
      <c r="F21" s="1240"/>
      <c r="G21" s="356" t="s">
        <v>106</v>
      </c>
      <c r="H21" s="659"/>
      <c r="I21" s="659"/>
      <c r="J21" s="659"/>
      <c r="K21" s="1263"/>
      <c r="L21" s="1329"/>
    </row>
    <row r="22" spans="1:12" ht="12.95" customHeight="1" x14ac:dyDescent="0.2">
      <c r="A22" s="350" t="s">
        <v>911</v>
      </c>
      <c r="B22" s="367" t="s">
        <v>357</v>
      </c>
      <c r="C22" s="659"/>
      <c r="D22" s="659"/>
      <c r="E22" s="659"/>
      <c r="F22" s="1240"/>
      <c r="G22" s="356" t="s">
        <v>107</v>
      </c>
      <c r="H22" s="659"/>
      <c r="I22" s="659"/>
      <c r="J22" s="659"/>
      <c r="K22" s="1263"/>
      <c r="L22" s="1329"/>
    </row>
    <row r="23" spans="1:12" ht="12.95" customHeight="1" x14ac:dyDescent="0.2">
      <c r="A23" s="365" t="s">
        <v>912</v>
      </c>
      <c r="B23" s="367" t="s">
        <v>358</v>
      </c>
      <c r="C23" s="663"/>
      <c r="D23" s="663"/>
      <c r="E23" s="663"/>
      <c r="F23" s="1242"/>
      <c r="G23" s="355" t="s">
        <v>329</v>
      </c>
      <c r="H23" s="659"/>
      <c r="I23" s="659"/>
      <c r="J23" s="659"/>
      <c r="K23" s="1263"/>
      <c r="L23" s="1329"/>
    </row>
    <row r="24" spans="1:12" ht="12.95" customHeight="1" x14ac:dyDescent="0.2">
      <c r="A24" s="350" t="s">
        <v>913</v>
      </c>
      <c r="B24" s="367" t="s">
        <v>359</v>
      </c>
      <c r="C24" s="659"/>
      <c r="D24" s="659"/>
      <c r="E24" s="659"/>
      <c r="F24" s="1240"/>
      <c r="G24" s="356" t="s">
        <v>182</v>
      </c>
      <c r="H24" s="659"/>
      <c r="I24" s="659"/>
      <c r="J24" s="659"/>
      <c r="K24" s="1263"/>
      <c r="L24" s="1329"/>
    </row>
    <row r="25" spans="1:12" ht="12.95" customHeight="1" x14ac:dyDescent="0.2">
      <c r="A25" s="365" t="s">
        <v>914</v>
      </c>
      <c r="B25" s="1059" t="s">
        <v>360</v>
      </c>
      <c r="C25" s="1058"/>
      <c r="D25" s="1058"/>
      <c r="E25" s="1058"/>
      <c r="F25" s="1260"/>
      <c r="G25" s="368" t="s">
        <v>180</v>
      </c>
      <c r="H25" s="659"/>
      <c r="I25" s="659"/>
      <c r="J25" s="659"/>
      <c r="K25" s="1263"/>
      <c r="L25" s="1329"/>
    </row>
    <row r="26" spans="1:12" ht="12.95" customHeight="1" x14ac:dyDescent="0.2">
      <c r="A26" s="350" t="s">
        <v>915</v>
      </c>
      <c r="B26" s="367" t="s">
        <v>361</v>
      </c>
      <c r="C26" s="657"/>
      <c r="D26" s="657"/>
      <c r="E26" s="657"/>
      <c r="F26" s="1261"/>
      <c r="G26" s="368" t="s">
        <v>368</v>
      </c>
      <c r="H26" s="659"/>
      <c r="I26" s="659"/>
      <c r="J26" s="659"/>
      <c r="K26" s="1263"/>
      <c r="L26" s="1329"/>
    </row>
    <row r="27" spans="1:12" ht="12.95" customHeight="1" x14ac:dyDescent="0.2">
      <c r="A27" s="365" t="s">
        <v>916</v>
      </c>
      <c r="B27" s="367" t="s">
        <v>362</v>
      </c>
      <c r="C27" s="657"/>
      <c r="D27" s="657"/>
      <c r="E27" s="657"/>
      <c r="F27" s="1261"/>
      <c r="G27" s="361"/>
      <c r="H27" s="659"/>
      <c r="I27" s="659"/>
      <c r="J27" s="659"/>
      <c r="K27" s="1263"/>
      <c r="L27" s="1329"/>
    </row>
    <row r="28" spans="1:12" ht="12.95" customHeight="1" x14ac:dyDescent="0.2">
      <c r="A28" s="350" t="s">
        <v>917</v>
      </c>
      <c r="B28" s="367" t="s">
        <v>363</v>
      </c>
      <c r="C28" s="657"/>
      <c r="D28" s="657"/>
      <c r="E28" s="657"/>
      <c r="F28" s="1261"/>
      <c r="G28" s="131"/>
      <c r="H28" s="659"/>
      <c r="I28" s="659"/>
      <c r="J28" s="659"/>
      <c r="K28" s="1263"/>
      <c r="L28" s="1329"/>
    </row>
    <row r="29" spans="1:12" ht="12.95" customHeight="1" x14ac:dyDescent="0.2">
      <c r="A29" s="365" t="s">
        <v>918</v>
      </c>
      <c r="B29" s="369" t="s">
        <v>364</v>
      </c>
      <c r="C29" s="659"/>
      <c r="D29" s="659"/>
      <c r="E29" s="659"/>
      <c r="F29" s="1240"/>
      <c r="G29" s="49"/>
      <c r="H29" s="659"/>
      <c r="I29" s="659"/>
      <c r="J29" s="659"/>
      <c r="K29" s="1263"/>
      <c r="L29" s="1329"/>
    </row>
    <row r="30" spans="1:12" ht="12.95" customHeight="1" thickBot="1" x14ac:dyDescent="0.25">
      <c r="A30" s="350" t="s">
        <v>919</v>
      </c>
      <c r="B30" s="370" t="s">
        <v>365</v>
      </c>
      <c r="C30" s="657"/>
      <c r="D30" s="657"/>
      <c r="E30" s="657"/>
      <c r="F30" s="1261"/>
      <c r="G30" s="131"/>
      <c r="H30" s="659"/>
      <c r="I30" s="659"/>
      <c r="J30" s="659"/>
      <c r="K30" s="1264"/>
      <c r="L30" s="1329"/>
    </row>
    <row r="31" spans="1:12" ht="25.5" customHeight="1" thickBot="1" x14ac:dyDescent="0.25">
      <c r="A31" s="353" t="s">
        <v>920</v>
      </c>
      <c r="B31" s="133" t="s">
        <v>413</v>
      </c>
      <c r="C31" s="1245">
        <f>+C19+C25</f>
        <v>0</v>
      </c>
      <c r="D31" s="574">
        <f>D19</f>
        <v>54160</v>
      </c>
      <c r="E31" s="574">
        <f>E19</f>
        <v>54160</v>
      </c>
      <c r="F31" s="1233">
        <f t="shared" si="0"/>
        <v>1</v>
      </c>
      <c r="G31" s="133" t="s">
        <v>414</v>
      </c>
      <c r="H31" s="574">
        <f>SUM(H19:H30)</f>
        <v>0</v>
      </c>
      <c r="I31" s="574"/>
      <c r="J31" s="574"/>
      <c r="K31" s="1262"/>
      <c r="L31" s="1329"/>
    </row>
    <row r="32" spans="1:12" ht="25.5" customHeight="1" thickBot="1" x14ac:dyDescent="0.25">
      <c r="A32" s="353" t="s">
        <v>921</v>
      </c>
      <c r="B32" s="358" t="s">
        <v>411</v>
      </c>
      <c r="C32" s="574">
        <f>+C18+C31</f>
        <v>414</v>
      </c>
      <c r="D32" s="574">
        <f>+D18+D31</f>
        <v>80918</v>
      </c>
      <c r="E32" s="574">
        <f>+E18+E31</f>
        <v>80901</v>
      </c>
      <c r="F32" s="1233">
        <f t="shared" si="0"/>
        <v>0.99978991077386981</v>
      </c>
      <c r="G32" s="358" t="s">
        <v>415</v>
      </c>
      <c r="H32" s="574">
        <f>+H18+H31</f>
        <v>23171</v>
      </c>
      <c r="I32" s="574">
        <f>+I18+I31</f>
        <v>84078</v>
      </c>
      <c r="J32" s="574">
        <f>+J18+J31</f>
        <v>18433</v>
      </c>
      <c r="K32" s="1262">
        <f t="shared" si="1"/>
        <v>0.21923689906991128</v>
      </c>
      <c r="L32" s="1329"/>
    </row>
    <row r="33" spans="1:12" ht="12.95" customHeight="1" thickBot="1" x14ac:dyDescent="0.25">
      <c r="A33" s="353" t="s">
        <v>922</v>
      </c>
      <c r="B33" s="133" t="s">
        <v>325</v>
      </c>
      <c r="C33" s="664"/>
      <c r="D33" s="664"/>
      <c r="E33" s="664"/>
      <c r="F33" s="1243"/>
      <c r="G33" s="133" t="s">
        <v>331</v>
      </c>
      <c r="H33" s="664"/>
      <c r="I33" s="664"/>
      <c r="J33" s="664"/>
      <c r="K33" s="1262"/>
      <c r="L33" s="1329"/>
    </row>
    <row r="34" spans="1:12" ht="12.95" customHeight="1" thickBot="1" x14ac:dyDescent="0.25">
      <c r="A34" s="353" t="s">
        <v>923</v>
      </c>
      <c r="B34" s="359" t="s">
        <v>412</v>
      </c>
      <c r="C34" s="574">
        <f>+C32+C33</f>
        <v>414</v>
      </c>
      <c r="D34" s="574">
        <f>+D32+D33</f>
        <v>80918</v>
      </c>
      <c r="E34" s="574">
        <f>+E32+E33</f>
        <v>80901</v>
      </c>
      <c r="F34" s="1233">
        <f>E34/D34</f>
        <v>0.99978991077386981</v>
      </c>
      <c r="G34" s="359" t="s">
        <v>416</v>
      </c>
      <c r="H34" s="574">
        <f>+H32+H33</f>
        <v>23171</v>
      </c>
      <c r="I34" s="574">
        <f>+I32+I33</f>
        <v>84078</v>
      </c>
      <c r="J34" s="574">
        <f>+J32+J33</f>
        <v>18433</v>
      </c>
      <c r="K34" s="1262">
        <f t="shared" si="1"/>
        <v>0.21923689906991128</v>
      </c>
      <c r="L34" s="1329"/>
    </row>
    <row r="35" spans="1:12" ht="12.95" customHeight="1" thickBot="1" x14ac:dyDescent="0.25">
      <c r="A35" s="353" t="s">
        <v>86</v>
      </c>
      <c r="B35" s="359" t="s">
        <v>122</v>
      </c>
      <c r="C35" s="574" t="str">
        <f>IF(C18-K18&lt;0,K18-C18,"-")</f>
        <v>-</v>
      </c>
      <c r="D35" s="574"/>
      <c r="E35" s="574"/>
      <c r="F35" s="1233"/>
      <c r="G35" s="359" t="s">
        <v>123</v>
      </c>
      <c r="H35" s="574" t="str">
        <f>IF(C18-H18&gt;0,C18-H18,"-")</f>
        <v>-</v>
      </c>
      <c r="I35" s="574"/>
      <c r="J35" s="574"/>
      <c r="K35" s="573"/>
      <c r="L35" s="1329"/>
    </row>
    <row r="36" spans="1:12" ht="12.95" customHeight="1" thickBot="1" x14ac:dyDescent="0.25">
      <c r="A36" s="353" t="s">
        <v>87</v>
      </c>
      <c r="B36" s="359" t="s">
        <v>333</v>
      </c>
      <c r="C36" s="574"/>
      <c r="D36" s="574"/>
      <c r="E36" s="574"/>
      <c r="F36" s="1233"/>
      <c r="G36" s="359" t="s">
        <v>334</v>
      </c>
      <c r="H36" s="574" t="str">
        <f>IF(C18+C19-H32&gt;0,C18+C19-H32,"-")</f>
        <v>-</v>
      </c>
      <c r="I36" s="574"/>
      <c r="J36" s="574"/>
      <c r="K36" s="573"/>
      <c r="L36" s="1329"/>
    </row>
    <row r="39" spans="1:12" x14ac:dyDescent="0.2">
      <c r="E39" s="655"/>
      <c r="H39" s="655"/>
    </row>
  </sheetData>
  <mergeCells count="5">
    <mergeCell ref="L1:L36"/>
    <mergeCell ref="A1:K1"/>
    <mergeCell ref="A3:A4"/>
    <mergeCell ref="B3:F3"/>
    <mergeCell ref="G3:K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32</vt:i4>
      </vt:variant>
    </vt:vector>
  </HeadingPairs>
  <TitlesOfParts>
    <vt:vector size="69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11. sz. mell.</vt:lpstr>
      <vt:lpstr>12. sz. mell.</vt:lpstr>
      <vt:lpstr>13. sz. mell.</vt:lpstr>
      <vt:lpstr>14. sz. mell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adat</vt:lpstr>
      <vt:lpstr>'10. sz. mell.'!Nyomtatási_cím</vt:lpstr>
      <vt:lpstr>'14. sz. mell'!Nyomtatási_cím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'11. sz. mell.'!Nyomtatási_terület</vt:lpstr>
      <vt:lpstr>'12. sz. mell.'!Nyomtatási_terület</vt:lpstr>
      <vt:lpstr>'13. sz. mell.'!Nyomtatási_terület</vt:lpstr>
      <vt:lpstr>'1a sz tájékoztató t.'!Nyomtatási_terület</vt:lpstr>
      <vt:lpstr>'1b. sz tájékoztató t.'!Nyomtatási_terület</vt:lpstr>
      <vt:lpstr>'2.1.sz.mell  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  <vt:lpstr>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2017-05-09T13:42:09Z</cp:lastPrinted>
  <dcterms:created xsi:type="dcterms:W3CDTF">1999-10-30T10:30:45Z</dcterms:created>
  <dcterms:modified xsi:type="dcterms:W3CDTF">2017-05-26T07:37:48Z</dcterms:modified>
</cp:coreProperties>
</file>