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önkormányzat\2021\TESTÜLET\2021-03-18-VIRTUÁLIS TESTÜLETI\"/>
    </mc:Choice>
  </mc:AlternateContent>
  <xr:revisionPtr revIDLastSave="0" documentId="8_{CB744C98-578B-4D58-B6BE-15ECD862669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összevont bev" sheetId="52" r:id="rId1"/>
    <sheet name="összevont kiad" sheetId="54" r:id="rId2"/>
    <sheet name="önk bev" sheetId="36" r:id="rId3"/>
    <sheet name="önk kiad" sheetId="51" r:id="rId4"/>
    <sheet name="PH" sheetId="55" r:id="rId5"/>
    <sheet name="0" sheetId="58" state="hidden" r:id="rId6"/>
    <sheet name="Mesevár óvoda" sheetId="59" r:id="rId7"/>
    <sheet name="Homoki O" sheetId="61" state="hidden" r:id="rId8"/>
    <sheet name="Vadárv O " sheetId="63" state="hidden" r:id="rId9"/>
    <sheet name="Műv H " sheetId="65" r:id="rId10"/>
    <sheet name="Könyvtár " sheetId="67" state="hidden" r:id="rId11"/>
    <sheet name="Múzeum" sheetId="69" state="hidden" r:id="rId12"/>
    <sheet name="ESZI " sheetId="71" state="hidden" r:id="rId13"/>
    <sheet name="Manóvár Bölcsi" sheetId="85" r:id="rId14"/>
    <sheet name="bevételek részl" sheetId="5" r:id="rId15"/>
    <sheet name="működési tám részl" sheetId="37" r:id="rId16"/>
    <sheet name="51 melléklet" sheetId="73" r:id="rId17"/>
    <sheet name="52.melléklet" sheetId="74" r:id="rId18"/>
    <sheet name="61 melléklet" sheetId="76" r:id="rId19"/>
    <sheet name="62 melléklet" sheetId="77" r:id="rId20"/>
    <sheet name="létszám 1" sheetId="18" r:id="rId21"/>
    <sheet name="létszám 2" sheetId="42" r:id="rId22"/>
    <sheet name="ellátások részl" sheetId="16" r:id="rId23"/>
    <sheet name="felhalm kiad" sheetId="15" r:id="rId24"/>
    <sheet name="összev mérleg" sheetId="79" r:id="rId25"/>
    <sheet name="műk mérleg" sheetId="80" r:id="rId26"/>
    <sheet name="felh mérleg" sheetId="81" r:id="rId27"/>
    <sheet name="közvetett tám" sheetId="39" r:id="rId28"/>
    <sheet name="több éves kih köt" sheetId="40" r:id="rId29"/>
    <sheet name="adósságot keletkeztető" sheetId="82" r:id="rId30"/>
    <sheet name="ei felh üt" sheetId="24" r:id="rId31"/>
    <sheet name="EU projekt" sheetId="34" r:id="rId32"/>
    <sheet name="gördülő" sheetId="83" r:id="rId33"/>
    <sheet name="Adókedvezmény" sheetId="84" r:id="rId34"/>
  </sheets>
  <definedNames>
    <definedName name="_xlnm.Print_Area" localSheetId="5">'0'!$A$1:$G$43</definedName>
    <definedName name="_xlnm.Print_Area" localSheetId="16">'51 melléklet'!$A$1:$Q$17</definedName>
    <definedName name="_xlnm.Print_Area" localSheetId="17">'52.melléklet'!$B$34:$O$51</definedName>
    <definedName name="_xlnm.Print_Area" localSheetId="19">'62 melléklet'!$A$1:$P$37</definedName>
    <definedName name="_xlnm.Print_Area" localSheetId="12">'ESZI '!$A$1:$G$45</definedName>
    <definedName name="_xlnm.Print_Area" localSheetId="7">'Homoki O'!$A$1:$G$46</definedName>
    <definedName name="_xlnm.Print_Area" localSheetId="10">'Könyvtár '!$A$1:$G$44</definedName>
    <definedName name="_xlnm.Print_Area" localSheetId="13">'Manóvár Bölcsi'!$A$1:$G$46</definedName>
    <definedName name="_xlnm.Print_Area" localSheetId="6">'Mesevár óvoda'!$A$1:$G$46</definedName>
    <definedName name="_xlnm.Print_Area" localSheetId="11">Múzeum!$A$1:$G$44</definedName>
    <definedName name="_xlnm.Print_Area" localSheetId="15">'működési tám részl'!$A$1:$B$50</definedName>
    <definedName name="_xlnm.Print_Area" localSheetId="9">'Műv H '!$A$1:$G$45</definedName>
    <definedName name="_xlnm.Print_Area" localSheetId="2">'önk bev'!$A$3:$F$3</definedName>
    <definedName name="_xlnm.Print_Area" localSheetId="3">'önk kiad'!$A$1:$F$66</definedName>
    <definedName name="_xlnm.Print_Area" localSheetId="0">'összevont bev'!$A$1:$G$48</definedName>
    <definedName name="_xlnm.Print_Area" localSheetId="1">'összevont kiad'!$A$1:$G$27</definedName>
    <definedName name="_xlnm.Print_Area" localSheetId="4">PH!$A$1:$G$49</definedName>
    <definedName name="_xlnm.Print_Area" localSheetId="8">'Vadárv O '!$A$1:$G$43</definedName>
  </definedNames>
  <calcPr calcId="181029"/>
</workbook>
</file>

<file path=xl/calcChain.xml><?xml version="1.0" encoding="utf-8"?>
<calcChain xmlns="http://schemas.openxmlformats.org/spreadsheetml/2006/main">
  <c r="D16" i="54" l="1"/>
  <c r="D15" i="54"/>
  <c r="G40" i="59"/>
  <c r="G42" i="55"/>
  <c r="G13" i="52"/>
  <c r="G11" i="52"/>
  <c r="C25" i="83"/>
  <c r="C43" i="83"/>
  <c r="D43" i="83"/>
  <c r="E43" i="83"/>
  <c r="B43" i="83"/>
  <c r="B29" i="83"/>
  <c r="E27" i="24"/>
  <c r="E26" i="24"/>
  <c r="E25" i="24"/>
  <c r="I24" i="24"/>
  <c r="F23" i="24"/>
  <c r="L11" i="24"/>
  <c r="H11" i="24"/>
  <c r="L10" i="24"/>
  <c r="C14" i="24"/>
  <c r="N11" i="24"/>
  <c r="M11" i="24"/>
  <c r="K11" i="24"/>
  <c r="J11" i="24"/>
  <c r="I11" i="24"/>
  <c r="G11" i="24"/>
  <c r="F11" i="24"/>
  <c r="E11" i="24"/>
  <c r="D11" i="24"/>
  <c r="C11" i="24"/>
  <c r="N10" i="24"/>
  <c r="M10" i="24"/>
  <c r="K10" i="24"/>
  <c r="J10" i="24"/>
  <c r="I10" i="24"/>
  <c r="H10" i="24"/>
  <c r="G10" i="24"/>
  <c r="F10" i="24"/>
  <c r="E10" i="24"/>
  <c r="D10" i="24"/>
  <c r="C10" i="24"/>
  <c r="O32" i="24"/>
  <c r="O19" i="24"/>
  <c r="O15" i="24"/>
  <c r="P12" i="82"/>
  <c r="P13" i="82"/>
  <c r="P14" i="82"/>
  <c r="P15" i="82"/>
  <c r="P16" i="82"/>
  <c r="P17" i="82"/>
  <c r="P18" i="82"/>
  <c r="O12" i="82"/>
  <c r="O13" i="82"/>
  <c r="O14" i="82"/>
  <c r="O15" i="82"/>
  <c r="O16" i="82"/>
  <c r="O17" i="82"/>
  <c r="O18" i="82"/>
  <c r="N12" i="82"/>
  <c r="N13" i="82"/>
  <c r="N14" i="82"/>
  <c r="N15" i="82"/>
  <c r="N16" i="82"/>
  <c r="N17" i="82"/>
  <c r="N18" i="82"/>
  <c r="N11" i="82"/>
  <c r="O11" i="82"/>
  <c r="P11" i="82"/>
  <c r="M12" i="82"/>
  <c r="M13" i="82"/>
  <c r="M14" i="82"/>
  <c r="M15" i="82"/>
  <c r="M16" i="82"/>
  <c r="M17" i="82"/>
  <c r="M18" i="82"/>
  <c r="M11" i="82"/>
  <c r="H18" i="82"/>
  <c r="I18" i="82"/>
  <c r="J18" i="82"/>
  <c r="K18" i="82"/>
  <c r="L18" i="82"/>
  <c r="D12" i="82"/>
  <c r="D11" i="82"/>
  <c r="C10" i="39"/>
  <c r="F19" i="80"/>
  <c r="C18" i="80"/>
  <c r="F24" i="79"/>
  <c r="F21" i="79"/>
  <c r="C21" i="79"/>
  <c r="E62" i="15"/>
  <c r="F62" i="15"/>
  <c r="G62" i="15"/>
  <c r="H62" i="15"/>
  <c r="I62" i="15"/>
  <c r="J62" i="15"/>
  <c r="K62" i="15"/>
  <c r="L62" i="15"/>
  <c r="M62" i="15"/>
  <c r="N62" i="15"/>
  <c r="O62" i="15"/>
  <c r="D62" i="15"/>
  <c r="E58" i="15"/>
  <c r="F58" i="15"/>
  <c r="O58" i="15" s="1"/>
  <c r="G58" i="15"/>
  <c r="H58" i="15"/>
  <c r="I58" i="15"/>
  <c r="J58" i="15"/>
  <c r="K58" i="15"/>
  <c r="L58" i="15"/>
  <c r="M58" i="15"/>
  <c r="N58" i="15"/>
  <c r="D58" i="15"/>
  <c r="O56" i="15"/>
  <c r="O55" i="15"/>
  <c r="O54" i="15"/>
  <c r="O53" i="15"/>
  <c r="O52" i="15"/>
  <c r="N49" i="15"/>
  <c r="M49" i="15"/>
  <c r="L49" i="15"/>
  <c r="K49" i="15"/>
  <c r="K50" i="15" s="1"/>
  <c r="J49" i="15"/>
  <c r="I49" i="15"/>
  <c r="H49" i="15"/>
  <c r="G49" i="15"/>
  <c r="G50" i="15" s="1"/>
  <c r="F49" i="15"/>
  <c r="E49" i="15"/>
  <c r="D49" i="15"/>
  <c r="O48" i="15"/>
  <c r="O47" i="15"/>
  <c r="O46" i="15"/>
  <c r="O45" i="15"/>
  <c r="M44" i="15"/>
  <c r="L44" i="15"/>
  <c r="K44" i="15"/>
  <c r="J44" i="15"/>
  <c r="I44" i="15"/>
  <c r="H44" i="15"/>
  <c r="G44" i="15"/>
  <c r="F44" i="15"/>
  <c r="E44" i="15"/>
  <c r="D44" i="15"/>
  <c r="O43" i="15"/>
  <c r="O42" i="15"/>
  <c r="O41" i="15"/>
  <c r="O40" i="15"/>
  <c r="O39" i="15"/>
  <c r="O38" i="15"/>
  <c r="O37" i="15"/>
  <c r="O36" i="15"/>
  <c r="N31" i="15"/>
  <c r="M31" i="15"/>
  <c r="L31" i="15"/>
  <c r="K31" i="15"/>
  <c r="J31" i="15"/>
  <c r="I31" i="15"/>
  <c r="H31" i="15"/>
  <c r="G31" i="15"/>
  <c r="F31" i="15"/>
  <c r="E31" i="15"/>
  <c r="D31" i="15"/>
  <c r="O30" i="15"/>
  <c r="O31" i="15" s="1"/>
  <c r="O33" i="15"/>
  <c r="G26" i="15"/>
  <c r="F26" i="15"/>
  <c r="F27" i="15" s="1"/>
  <c r="E26" i="15"/>
  <c r="D26" i="15"/>
  <c r="O25" i="15"/>
  <c r="O24" i="15"/>
  <c r="O23" i="15"/>
  <c r="M22" i="15"/>
  <c r="L22" i="15"/>
  <c r="K22" i="15"/>
  <c r="J22" i="15"/>
  <c r="I22" i="15"/>
  <c r="H22" i="15"/>
  <c r="G22" i="15"/>
  <c r="F22" i="15"/>
  <c r="E22" i="15"/>
  <c r="D21" i="15"/>
  <c r="O20" i="15"/>
  <c r="O19" i="15"/>
  <c r="O18" i="15"/>
  <c r="O17" i="15"/>
  <c r="O16" i="15"/>
  <c r="E16" i="15"/>
  <c r="D16" i="15"/>
  <c r="O15" i="15"/>
  <c r="O14" i="15"/>
  <c r="O13" i="15"/>
  <c r="O12" i="15"/>
  <c r="O11" i="15"/>
  <c r="C13" i="16"/>
  <c r="C19" i="16"/>
  <c r="C9" i="16"/>
  <c r="B16" i="42"/>
  <c r="L14" i="77"/>
  <c r="M20" i="77"/>
  <c r="O21" i="77"/>
  <c r="D16" i="77"/>
  <c r="I34" i="77"/>
  <c r="I14" i="77"/>
  <c r="E24" i="77"/>
  <c r="K24" i="77"/>
  <c r="E25" i="77"/>
  <c r="K25" i="77"/>
  <c r="L30" i="77"/>
  <c r="K30" i="77"/>
  <c r="K43" i="77"/>
  <c r="M43" i="77"/>
  <c r="H38" i="77"/>
  <c r="D25" i="77"/>
  <c r="D24" i="77"/>
  <c r="F22" i="77"/>
  <c r="F21" i="77"/>
  <c r="I21" i="77"/>
  <c r="I20" i="77"/>
  <c r="D20" i="77"/>
  <c r="E20" i="77"/>
  <c r="F20" i="77"/>
  <c r="L17" i="77"/>
  <c r="F17" i="77"/>
  <c r="F15" i="77"/>
  <c r="F10" i="77"/>
  <c r="E10" i="77"/>
  <c r="D10" i="77"/>
  <c r="F8" i="77"/>
  <c r="E8" i="77"/>
  <c r="D8" i="77"/>
  <c r="M36" i="74"/>
  <c r="E49" i="36"/>
  <c r="U49" i="36"/>
  <c r="M46" i="74"/>
  <c r="M32" i="74"/>
  <c r="M28" i="74"/>
  <c r="M29" i="74"/>
  <c r="M30" i="74"/>
  <c r="M31" i="74"/>
  <c r="M19" i="74"/>
  <c r="L19" i="74"/>
  <c r="F47" i="74"/>
  <c r="G47" i="74"/>
  <c r="H47" i="74"/>
  <c r="I47" i="74"/>
  <c r="J47" i="74"/>
  <c r="K47" i="74"/>
  <c r="L46" i="74"/>
  <c r="F33" i="74"/>
  <c r="G33" i="74"/>
  <c r="H33" i="74"/>
  <c r="I33" i="74"/>
  <c r="J33" i="74"/>
  <c r="K33" i="74"/>
  <c r="L32" i="74"/>
  <c r="D33" i="74"/>
  <c r="E27" i="74"/>
  <c r="M21" i="74"/>
  <c r="M22" i="74"/>
  <c r="M23" i="74"/>
  <c r="M16" i="74"/>
  <c r="E16" i="73"/>
  <c r="B31" i="37"/>
  <c r="B50" i="37" s="1"/>
  <c r="B39" i="37"/>
  <c r="B12" i="5"/>
  <c r="E23" i="54"/>
  <c r="C23" i="54"/>
  <c r="D23" i="54"/>
  <c r="B23" i="54"/>
  <c r="D19" i="54"/>
  <c r="D14" i="54"/>
  <c r="E12" i="54"/>
  <c r="B46" i="52"/>
  <c r="G46" i="52"/>
  <c r="D46" i="52"/>
  <c r="D44" i="52"/>
  <c r="D30" i="52"/>
  <c r="C13" i="52"/>
  <c r="C11" i="52"/>
  <c r="B13" i="52"/>
  <c r="D13" i="52"/>
  <c r="D14" i="52"/>
  <c r="D12" i="52"/>
  <c r="D11" i="52"/>
  <c r="D10" i="52"/>
  <c r="F62" i="51"/>
  <c r="G23" i="54" s="1"/>
  <c r="F50" i="36"/>
  <c r="D51" i="36"/>
  <c r="F59" i="51"/>
  <c r="I32" i="51"/>
  <c r="J32" i="51"/>
  <c r="K32" i="51"/>
  <c r="L32" i="51"/>
  <c r="M32" i="51"/>
  <c r="N32" i="51"/>
  <c r="O32" i="51"/>
  <c r="P32" i="51"/>
  <c r="Q32" i="51"/>
  <c r="R32" i="51"/>
  <c r="H32" i="51"/>
  <c r="G39" i="59"/>
  <c r="G41" i="59"/>
  <c r="I51" i="51"/>
  <c r="J51" i="51"/>
  <c r="K51" i="51"/>
  <c r="L51" i="51"/>
  <c r="M51" i="51"/>
  <c r="N51" i="51"/>
  <c r="O51" i="51"/>
  <c r="P51" i="51"/>
  <c r="Q51" i="51"/>
  <c r="R51" i="51"/>
  <c r="H51" i="51"/>
  <c r="S33" i="51"/>
  <c r="S34" i="51"/>
  <c r="S35" i="51"/>
  <c r="S36" i="51"/>
  <c r="S37" i="51"/>
  <c r="S38" i="51"/>
  <c r="S39" i="51"/>
  <c r="S40" i="51"/>
  <c r="S41" i="51"/>
  <c r="S42" i="51"/>
  <c r="S43" i="51"/>
  <c r="S44" i="51"/>
  <c r="E44" i="51" s="1"/>
  <c r="F44" i="51" s="1"/>
  <c r="S46" i="51"/>
  <c r="S47" i="51"/>
  <c r="S48" i="51"/>
  <c r="S49" i="51"/>
  <c r="S50" i="51"/>
  <c r="S53" i="51"/>
  <c r="S54" i="51"/>
  <c r="E54" i="51" s="1"/>
  <c r="E15" i="54" s="1"/>
  <c r="S55" i="51"/>
  <c r="S56" i="51"/>
  <c r="S57" i="51"/>
  <c r="E57" i="51" s="1"/>
  <c r="F57" i="51" s="1"/>
  <c r="S58" i="51"/>
  <c r="E58" i="51" s="1"/>
  <c r="F58" i="51" s="1"/>
  <c r="S59" i="51"/>
  <c r="S61" i="51"/>
  <c r="S63" i="51"/>
  <c r="S64" i="51"/>
  <c r="S31" i="51"/>
  <c r="S32" i="51" s="1"/>
  <c r="I45" i="51"/>
  <c r="J45" i="51"/>
  <c r="K45" i="51"/>
  <c r="L45" i="51"/>
  <c r="M45" i="51"/>
  <c r="N45" i="51"/>
  <c r="O45" i="51"/>
  <c r="P45" i="51"/>
  <c r="Q45" i="51"/>
  <c r="J24" i="51"/>
  <c r="K24" i="51"/>
  <c r="L24" i="51"/>
  <c r="M24" i="51"/>
  <c r="N24" i="51"/>
  <c r="O24" i="51"/>
  <c r="P24" i="51"/>
  <c r="Q24" i="51"/>
  <c r="S9" i="51"/>
  <c r="S10" i="51"/>
  <c r="S11" i="51"/>
  <c r="S12" i="51"/>
  <c r="S13" i="51"/>
  <c r="S14" i="51"/>
  <c r="S15" i="51"/>
  <c r="S16" i="51"/>
  <c r="S17" i="51"/>
  <c r="S19" i="51"/>
  <c r="S20" i="51"/>
  <c r="S21" i="51"/>
  <c r="S22" i="51"/>
  <c r="S25" i="51"/>
  <c r="S26" i="51"/>
  <c r="S27" i="51"/>
  <c r="S30" i="51"/>
  <c r="S8" i="51"/>
  <c r="I28" i="51"/>
  <c r="J28" i="51"/>
  <c r="K28" i="51"/>
  <c r="F11" i="51"/>
  <c r="F13" i="51"/>
  <c r="D23" i="65"/>
  <c r="D47" i="65"/>
  <c r="D37" i="65"/>
  <c r="D50" i="55"/>
  <c r="D40" i="55" s="1"/>
  <c r="D44" i="55"/>
  <c r="D42" i="59"/>
  <c r="D19" i="65"/>
  <c r="D48" i="59"/>
  <c r="G38" i="85"/>
  <c r="D49" i="85"/>
  <c r="E49" i="85"/>
  <c r="F49" i="85"/>
  <c r="G49" i="85"/>
  <c r="F7" i="51"/>
  <c r="F8" i="51"/>
  <c r="F9" i="51"/>
  <c r="D10" i="51"/>
  <c r="F10" i="51" s="1"/>
  <c r="F12" i="51"/>
  <c r="F14" i="51"/>
  <c r="F15" i="51"/>
  <c r="F16" i="51"/>
  <c r="F17" i="51"/>
  <c r="E18" i="51"/>
  <c r="E9" i="54" s="1"/>
  <c r="H18" i="51"/>
  <c r="I18" i="51"/>
  <c r="I24" i="51" s="1"/>
  <c r="F19" i="51"/>
  <c r="F20" i="51"/>
  <c r="F21" i="51"/>
  <c r="F22" i="51"/>
  <c r="D23" i="51"/>
  <c r="D10" i="54" s="1"/>
  <c r="E23" i="51"/>
  <c r="H23" i="51"/>
  <c r="S23" i="51" s="1"/>
  <c r="F25" i="51"/>
  <c r="F26" i="51"/>
  <c r="F27" i="51"/>
  <c r="D28" i="51"/>
  <c r="D12" i="54" s="1"/>
  <c r="E28" i="51"/>
  <c r="H28" i="51"/>
  <c r="F30" i="51"/>
  <c r="F31" i="51"/>
  <c r="D32" i="51"/>
  <c r="E33" i="51"/>
  <c r="F33" i="51" s="1"/>
  <c r="E34" i="51"/>
  <c r="F34" i="51" s="1"/>
  <c r="E35" i="51"/>
  <c r="F35" i="51" s="1"/>
  <c r="E36" i="51"/>
  <c r="F36" i="51" s="1"/>
  <c r="D37" i="51"/>
  <c r="E37" i="51"/>
  <c r="E38" i="51"/>
  <c r="F38" i="51" s="1"/>
  <c r="E39" i="51"/>
  <c r="F39" i="51" s="1"/>
  <c r="E40" i="51"/>
  <c r="E41" i="51"/>
  <c r="F41" i="51" s="1"/>
  <c r="F42" i="51"/>
  <c r="F43" i="51"/>
  <c r="H45" i="51"/>
  <c r="F46" i="51"/>
  <c r="F47" i="51"/>
  <c r="E49" i="51"/>
  <c r="F49" i="51" s="1"/>
  <c r="F50" i="51"/>
  <c r="D51" i="51"/>
  <c r="E53" i="51"/>
  <c r="F53" i="51" s="1"/>
  <c r="F55" i="51"/>
  <c r="D56" i="51"/>
  <c r="E61" i="51"/>
  <c r="F61" i="51" s="1"/>
  <c r="E64" i="51"/>
  <c r="O44" i="15" l="1"/>
  <c r="F50" i="15"/>
  <c r="J50" i="15"/>
  <c r="N50" i="15"/>
  <c r="D50" i="15"/>
  <c r="H50" i="15"/>
  <c r="L50" i="15"/>
  <c r="E50" i="15"/>
  <c r="I50" i="15"/>
  <c r="M50" i="15"/>
  <c r="D22" i="15"/>
  <c r="O22" i="15" s="1"/>
  <c r="G27" i="15"/>
  <c r="O26" i="15"/>
  <c r="E27" i="15"/>
  <c r="O49" i="15"/>
  <c r="O21" i="15"/>
  <c r="D27" i="15"/>
  <c r="R52" i="51"/>
  <c r="R60" i="51" s="1"/>
  <c r="R65" i="51" s="1"/>
  <c r="E19" i="54"/>
  <c r="J29" i="51"/>
  <c r="I29" i="51"/>
  <c r="S45" i="51"/>
  <c r="S51" i="51"/>
  <c r="S18" i="51"/>
  <c r="S28" i="51"/>
  <c r="K29" i="51"/>
  <c r="E24" i="51"/>
  <c r="E29" i="51" s="1"/>
  <c r="F28" i="51"/>
  <c r="H52" i="51"/>
  <c r="H24" i="51"/>
  <c r="S24" i="51" s="1"/>
  <c r="F23" i="51"/>
  <c r="F37" i="51"/>
  <c r="D45" i="51"/>
  <c r="F40" i="51"/>
  <c r="E45" i="51"/>
  <c r="E56" i="51"/>
  <c r="F56" i="51" s="1"/>
  <c r="F54" i="51"/>
  <c r="E51" i="51"/>
  <c r="E32" i="51"/>
  <c r="F32" i="51" s="1"/>
  <c r="D18" i="51"/>
  <c r="O50" i="15" l="1"/>
  <c r="O27" i="15"/>
  <c r="F18" i="51"/>
  <c r="D9" i="54"/>
  <c r="I52" i="51"/>
  <c r="I60" i="51" s="1"/>
  <c r="H29" i="51"/>
  <c r="D24" i="51"/>
  <c r="F45" i="51"/>
  <c r="D52" i="51"/>
  <c r="D13" i="54" s="1"/>
  <c r="E52" i="51"/>
  <c r="F51" i="51"/>
  <c r="E60" i="51" l="1"/>
  <c r="E65" i="51" s="1"/>
  <c r="E13" i="54"/>
  <c r="K52" i="51"/>
  <c r="K60" i="51" s="1"/>
  <c r="K65" i="51" s="1"/>
  <c r="J52" i="51"/>
  <c r="I65" i="51"/>
  <c r="S29" i="51"/>
  <c r="H60" i="51"/>
  <c r="H65" i="51" s="1"/>
  <c r="F52" i="51"/>
  <c r="F24" i="51"/>
  <c r="D29" i="51"/>
  <c r="F29" i="51" s="1"/>
  <c r="J60" i="51" l="1"/>
  <c r="J65" i="51" s="1"/>
  <c r="L52" i="51"/>
  <c r="L60" i="51" s="1"/>
  <c r="L65" i="51" s="1"/>
  <c r="D60" i="51"/>
  <c r="M52" i="51" l="1"/>
  <c r="M60" i="51" s="1"/>
  <c r="F60" i="51"/>
  <c r="M65" i="51" l="1"/>
  <c r="N52" i="51"/>
  <c r="N60" i="51" s="1"/>
  <c r="N65" i="51" s="1"/>
  <c r="D31" i="52"/>
  <c r="O52" i="51" l="1"/>
  <c r="F12" i="77"/>
  <c r="D36" i="74"/>
  <c r="D47" i="74" s="1"/>
  <c r="E24" i="74"/>
  <c r="M24" i="74" s="1"/>
  <c r="E20" i="74"/>
  <c r="M20" i="74" s="1"/>
  <c r="E18" i="74"/>
  <c r="E17" i="74"/>
  <c r="M17" i="74" s="1"/>
  <c r="E14" i="74"/>
  <c r="B21" i="5"/>
  <c r="B20" i="5"/>
  <c r="P52" i="51" l="1"/>
  <c r="P60" i="51" s="1"/>
  <c r="P65" i="51" s="1"/>
  <c r="O60" i="51"/>
  <c r="E45" i="52"/>
  <c r="C18" i="81" s="1"/>
  <c r="D45" i="52"/>
  <c r="E10" i="54"/>
  <c r="G24" i="54"/>
  <c r="E20" i="54"/>
  <c r="D20" i="54"/>
  <c r="E18" i="54"/>
  <c r="D18" i="54"/>
  <c r="D47" i="52" l="1"/>
  <c r="C17" i="80"/>
  <c r="Q52" i="51"/>
  <c r="O65" i="51"/>
  <c r="G18" i="54"/>
  <c r="O29" i="24" s="1"/>
  <c r="G19" i="54"/>
  <c r="G20" i="54"/>
  <c r="G13" i="54"/>
  <c r="G10" i="54"/>
  <c r="B38" i="83" l="1"/>
  <c r="O30" i="24"/>
  <c r="Q60" i="51"/>
  <c r="S52" i="51"/>
  <c r="G35" i="59"/>
  <c r="Q65" i="51" l="1"/>
  <c r="S65" i="51" s="1"/>
  <c r="S60" i="51"/>
  <c r="E44" i="74"/>
  <c r="K10" i="77"/>
  <c r="L10" i="77" s="1"/>
  <c r="L14" i="74"/>
  <c r="G45" i="85" l="1"/>
  <c r="G44" i="85"/>
  <c r="G43" i="85"/>
  <c r="G42" i="85"/>
  <c r="G41" i="85"/>
  <c r="G40" i="85"/>
  <c r="G39" i="85"/>
  <c r="F14" i="76"/>
  <c r="G37" i="85"/>
  <c r="E14" i="76" s="1"/>
  <c r="D36" i="85"/>
  <c r="G36" i="85" s="1"/>
  <c r="D14" i="76" s="1"/>
  <c r="G35" i="85"/>
  <c r="G34" i="85"/>
  <c r="G26" i="85"/>
  <c r="G23" i="85"/>
  <c r="G22" i="85"/>
  <c r="F11" i="36"/>
  <c r="D46" i="85" l="1"/>
  <c r="G46" i="85" s="1"/>
  <c r="K14" i="76"/>
  <c r="C21" i="16" l="1"/>
  <c r="N44" i="77"/>
  <c r="P44" i="77"/>
  <c r="L33" i="77"/>
  <c r="K34" i="77"/>
  <c r="O34" i="77" s="1"/>
  <c r="O44" i="77" s="1"/>
  <c r="K35" i="77"/>
  <c r="L35" i="77" s="1"/>
  <c r="K36" i="77"/>
  <c r="L36" i="77" s="1"/>
  <c r="K41" i="77"/>
  <c r="J44" i="77"/>
  <c r="G31" i="77"/>
  <c r="H31" i="77"/>
  <c r="J31" i="77"/>
  <c r="K11" i="77"/>
  <c r="L11" i="77" s="1"/>
  <c r="K13" i="77"/>
  <c r="K15" i="77"/>
  <c r="L15" i="77" s="1"/>
  <c r="K18" i="77"/>
  <c r="K20" i="77"/>
  <c r="K21" i="77"/>
  <c r="K23" i="77"/>
  <c r="K26" i="77"/>
  <c r="L26" i="77" s="1"/>
  <c r="K28" i="77"/>
  <c r="K29" i="77"/>
  <c r="O47" i="74"/>
  <c r="P47" i="74"/>
  <c r="Q47" i="74"/>
  <c r="M37" i="74"/>
  <c r="M38" i="74"/>
  <c r="M39" i="74"/>
  <c r="M40" i="74"/>
  <c r="M42" i="74"/>
  <c r="M43" i="74"/>
  <c r="O33" i="74"/>
  <c r="Q33" i="74"/>
  <c r="D12" i="74"/>
  <c r="O48" i="74" l="1"/>
  <c r="J45" i="77"/>
  <c r="L44" i="74"/>
  <c r="L16" i="74"/>
  <c r="L21" i="74"/>
  <c r="L22" i="74"/>
  <c r="L23" i="74"/>
  <c r="L25" i="74"/>
  <c r="L27" i="74"/>
  <c r="L28" i="74"/>
  <c r="L29" i="74"/>
  <c r="L30" i="74"/>
  <c r="L31" i="74"/>
  <c r="E12" i="74"/>
  <c r="N17" i="73"/>
  <c r="L45" i="74" l="1"/>
  <c r="L16" i="73"/>
  <c r="E47" i="52"/>
  <c r="E18" i="52"/>
  <c r="D36" i="52" l="1"/>
  <c r="D21" i="52"/>
  <c r="E15" i="52"/>
  <c r="E16" i="52" s="1"/>
  <c r="E19" i="52" s="1"/>
  <c r="E43" i="52" s="1"/>
  <c r="E48" i="52" s="1"/>
  <c r="K17" i="36" l="1"/>
  <c r="E17" i="36"/>
  <c r="K23" i="36" l="1"/>
  <c r="K47" i="36" s="1"/>
  <c r="J47" i="36"/>
  <c r="I22" i="36"/>
  <c r="I23" i="36" s="1"/>
  <c r="H26" i="36"/>
  <c r="H47" i="36" s="1"/>
  <c r="I47" i="36" l="1"/>
  <c r="E51" i="36"/>
  <c r="E26" i="36"/>
  <c r="E22" i="36"/>
  <c r="E23" i="36" s="1"/>
  <c r="G23" i="59"/>
  <c r="E47" i="36" l="1"/>
  <c r="E52" i="36"/>
  <c r="E38" i="55"/>
  <c r="E48" i="55" s="1"/>
  <c r="E25" i="55"/>
  <c r="E35" i="74" s="1"/>
  <c r="L35" i="74" l="1"/>
  <c r="E47" i="74"/>
  <c r="E27" i="55"/>
  <c r="K19" i="77"/>
  <c r="E9" i="65"/>
  <c r="E26" i="65" l="1"/>
  <c r="K42" i="77"/>
  <c r="M42" i="77" s="1"/>
  <c r="E45" i="65"/>
  <c r="G9" i="65"/>
  <c r="D20" i="52"/>
  <c r="D26" i="36"/>
  <c r="D22" i="52" s="1"/>
  <c r="B12" i="83" s="1"/>
  <c r="M8" i="77" l="1"/>
  <c r="F11" i="82"/>
  <c r="G11" i="82" s="1"/>
  <c r="F13" i="81"/>
  <c r="G38" i="59"/>
  <c r="F9" i="77" s="1"/>
  <c r="G37" i="59"/>
  <c r="E9" i="77" s="1"/>
  <c r="G34" i="59"/>
  <c r="E31" i="77" l="1"/>
  <c r="N31" i="77"/>
  <c r="N45" i="77" s="1"/>
  <c r="F38" i="77"/>
  <c r="K38" i="77" s="1"/>
  <c r="L38" i="77" s="1"/>
  <c r="F27" i="77"/>
  <c r="K27" i="77" s="1"/>
  <c r="L27" i="77" s="1"/>
  <c r="O19" i="77"/>
  <c r="K12" i="77"/>
  <c r="N40" i="74"/>
  <c r="N39" i="74"/>
  <c r="N37" i="74"/>
  <c r="M27" i="74"/>
  <c r="P16" i="74"/>
  <c r="M35" i="74"/>
  <c r="N47" i="74" l="1"/>
  <c r="E15" i="74"/>
  <c r="L15" i="74" l="1"/>
  <c r="L24" i="74"/>
  <c r="K22" i="77"/>
  <c r="L22" i="77" s="1"/>
  <c r="L20" i="74"/>
  <c r="K17" i="77"/>
  <c r="M41" i="74"/>
  <c r="L17" i="74"/>
  <c r="P17" i="74" s="1"/>
  <c r="P33" i="74" s="1"/>
  <c r="P48" i="74" s="1"/>
  <c r="M18" i="74"/>
  <c r="L18" i="74"/>
  <c r="G39" i="77"/>
  <c r="G40" i="77"/>
  <c r="M15" i="74"/>
  <c r="L12" i="77"/>
  <c r="G36" i="52"/>
  <c r="D18" i="52"/>
  <c r="B11" i="83" s="1"/>
  <c r="D41" i="36"/>
  <c r="F40" i="36"/>
  <c r="D22" i="36"/>
  <c r="F21" i="36"/>
  <c r="G37" i="55"/>
  <c r="E12" i="83"/>
  <c r="C13" i="83"/>
  <c r="D13" i="83" s="1"/>
  <c r="E13" i="83" s="1"/>
  <c r="C15" i="83"/>
  <c r="D15" i="83" s="1"/>
  <c r="E15" i="83" s="1"/>
  <c r="C17" i="83"/>
  <c r="D17" i="83" s="1"/>
  <c r="E17" i="83" s="1"/>
  <c r="C18" i="83"/>
  <c r="D18" i="83" s="1"/>
  <c r="E18" i="83" s="1"/>
  <c r="C20" i="83"/>
  <c r="D20" i="83" s="1"/>
  <c r="E20" i="83" s="1"/>
  <c r="C23" i="83"/>
  <c r="D23" i="83" s="1"/>
  <c r="E23" i="83" s="1"/>
  <c r="C24" i="83"/>
  <c r="D24" i="83" s="1"/>
  <c r="E24" i="83" s="1"/>
  <c r="C27" i="83"/>
  <c r="D15" i="18"/>
  <c r="H15" i="18"/>
  <c r="J15" i="18"/>
  <c r="L15" i="18"/>
  <c r="N15" i="18"/>
  <c r="P15" i="18"/>
  <c r="L41" i="77"/>
  <c r="L28" i="77"/>
  <c r="O13" i="77"/>
  <c r="F48" i="74"/>
  <c r="G48" i="74"/>
  <c r="H48" i="74"/>
  <c r="I48" i="74"/>
  <c r="J48" i="74"/>
  <c r="L34" i="74"/>
  <c r="L36" i="74"/>
  <c r="L37" i="74"/>
  <c r="L38" i="74"/>
  <c r="L39" i="74"/>
  <c r="F37" i="77" s="1"/>
  <c r="K37" i="77" s="1"/>
  <c r="L37" i="77" s="1"/>
  <c r="L40" i="74"/>
  <c r="L41" i="74"/>
  <c r="L42" i="74"/>
  <c r="L43" i="74"/>
  <c r="C29" i="83" l="1"/>
  <c r="D27" i="83"/>
  <c r="M47" i="74"/>
  <c r="L47" i="74"/>
  <c r="K40" i="77"/>
  <c r="L40" i="77" s="1"/>
  <c r="K14" i="77"/>
  <c r="O31" i="77" s="1"/>
  <c r="O45" i="77" s="1"/>
  <c r="G44" i="77"/>
  <c r="G45" i="77" s="1"/>
  <c r="K39" i="77"/>
  <c r="M12" i="77"/>
  <c r="L25" i="77"/>
  <c r="M16" i="73"/>
  <c r="G44" i="52"/>
  <c r="C20" i="79" s="1"/>
  <c r="G45" i="52"/>
  <c r="G47" i="52"/>
  <c r="D42" i="52"/>
  <c r="G42" i="52" s="1"/>
  <c r="D41" i="52"/>
  <c r="G41" i="52" s="1"/>
  <c r="D39" i="52"/>
  <c r="G39" i="52" s="1"/>
  <c r="D38" i="52"/>
  <c r="G38" i="52" s="1"/>
  <c r="C12" i="81" s="1"/>
  <c r="D35" i="52"/>
  <c r="G35" i="52" s="1"/>
  <c r="D34" i="52"/>
  <c r="G34" i="52" s="1"/>
  <c r="D33" i="52"/>
  <c r="G33" i="52" s="1"/>
  <c r="D32" i="52"/>
  <c r="G31" i="52"/>
  <c r="D28" i="52"/>
  <c r="G28" i="52" s="1"/>
  <c r="D26" i="52"/>
  <c r="G26" i="52" s="1"/>
  <c r="C18" i="39" s="1"/>
  <c r="D25" i="52"/>
  <c r="G25" i="52" s="1"/>
  <c r="D24" i="52"/>
  <c r="G24" i="52" s="1"/>
  <c r="D23" i="52"/>
  <c r="G23" i="52" s="1"/>
  <c r="G20" i="52"/>
  <c r="G21" i="52"/>
  <c r="G22" i="52"/>
  <c r="D17" i="52"/>
  <c r="G17" i="52" s="1"/>
  <c r="D15" i="52"/>
  <c r="G15" i="52" s="1"/>
  <c r="G14" i="52"/>
  <c r="G10" i="52"/>
  <c r="D9" i="52"/>
  <c r="G9" i="52" s="1"/>
  <c r="D22" i="54"/>
  <c r="G22" i="54" s="1"/>
  <c r="F17" i="54"/>
  <c r="F21" i="54" s="1"/>
  <c r="E16" i="54"/>
  <c r="E17" i="54" s="1"/>
  <c r="G15" i="54"/>
  <c r="G14" i="54"/>
  <c r="E11" i="54"/>
  <c r="B44" i="37"/>
  <c r="B17" i="37"/>
  <c r="B9" i="37"/>
  <c r="B7" i="37" s="1"/>
  <c r="G39" i="55"/>
  <c r="E33" i="77" s="1"/>
  <c r="E44" i="77" s="1"/>
  <c r="E45" i="77" s="1"/>
  <c r="G40" i="55"/>
  <c r="G41" i="55"/>
  <c r="G43" i="55"/>
  <c r="F15" i="80" s="1"/>
  <c r="G44" i="55"/>
  <c r="G45" i="55"/>
  <c r="G46" i="55"/>
  <c r="J13" i="76" s="1"/>
  <c r="G47" i="55"/>
  <c r="G36" i="55"/>
  <c r="G26" i="55"/>
  <c r="G10" i="55"/>
  <c r="G11" i="55"/>
  <c r="G12" i="55"/>
  <c r="G13" i="55"/>
  <c r="G14" i="55"/>
  <c r="G15" i="55"/>
  <c r="G16" i="55"/>
  <c r="G17" i="55"/>
  <c r="G18" i="55"/>
  <c r="G19" i="55"/>
  <c r="G20" i="55"/>
  <c r="G21" i="55"/>
  <c r="G22" i="55"/>
  <c r="G23" i="55"/>
  <c r="E15" i="73" s="1"/>
  <c r="G9" i="55"/>
  <c r="D38" i="55"/>
  <c r="G38" i="55" s="1"/>
  <c r="F34" i="36"/>
  <c r="F35" i="36"/>
  <c r="B17" i="5" s="1"/>
  <c r="F36" i="36"/>
  <c r="F37" i="36"/>
  <c r="F38" i="36"/>
  <c r="B30" i="5" s="1"/>
  <c r="F39" i="36"/>
  <c r="F42" i="36"/>
  <c r="F43" i="36"/>
  <c r="F45" i="36"/>
  <c r="F46" i="36"/>
  <c r="F48" i="36"/>
  <c r="F51" i="36"/>
  <c r="D44" i="36"/>
  <c r="F41" i="36"/>
  <c r="F27" i="36"/>
  <c r="F28" i="36"/>
  <c r="B43" i="5" s="1"/>
  <c r="F29" i="36"/>
  <c r="F30" i="36"/>
  <c r="B44" i="5" s="1"/>
  <c r="F32" i="36"/>
  <c r="B46" i="5" s="1"/>
  <c r="D31" i="36"/>
  <c r="F31" i="36" s="1"/>
  <c r="F24" i="36"/>
  <c r="C10" i="81" s="1"/>
  <c r="F25" i="36"/>
  <c r="F26" i="36"/>
  <c r="F9" i="36"/>
  <c r="F10" i="36"/>
  <c r="F12" i="36"/>
  <c r="F13" i="36"/>
  <c r="F14" i="36"/>
  <c r="F15" i="36"/>
  <c r="F16" i="36"/>
  <c r="F18" i="36"/>
  <c r="F19" i="36"/>
  <c r="F20" i="36"/>
  <c r="D17" i="36"/>
  <c r="F17" i="36" s="1"/>
  <c r="I13" i="76" l="1"/>
  <c r="I33" i="77"/>
  <c r="I44" i="77" s="1"/>
  <c r="H33" i="77"/>
  <c r="H44" i="77" s="1"/>
  <c r="H45" i="77" s="1"/>
  <c r="H13" i="76"/>
  <c r="D13" i="76"/>
  <c r="D33" i="77"/>
  <c r="C16" i="80"/>
  <c r="C24" i="79"/>
  <c r="O20" i="24"/>
  <c r="C20" i="24" s="1"/>
  <c r="C23" i="79"/>
  <c r="D29" i="83"/>
  <c r="E27" i="83"/>
  <c r="E29" i="83" s="1"/>
  <c r="F44" i="36"/>
  <c r="C16" i="79" s="1"/>
  <c r="E21" i="54"/>
  <c r="E26" i="54" s="1"/>
  <c r="G16" i="54"/>
  <c r="O28" i="24" s="1"/>
  <c r="G32" i="52"/>
  <c r="D37" i="52"/>
  <c r="F17" i="79"/>
  <c r="F10" i="81"/>
  <c r="B37" i="83"/>
  <c r="F11" i="81"/>
  <c r="F16" i="79"/>
  <c r="C12" i="79"/>
  <c r="C11" i="81"/>
  <c r="L39" i="77"/>
  <c r="L44" i="77" s="1"/>
  <c r="D33" i="36"/>
  <c r="F33" i="36" s="1"/>
  <c r="D17" i="54"/>
  <c r="G17" i="54" s="1"/>
  <c r="F14" i="80" s="1"/>
  <c r="D44" i="77"/>
  <c r="E13" i="76"/>
  <c r="E26" i="74"/>
  <c r="F13" i="76"/>
  <c r="F33" i="77"/>
  <c r="F44" i="77" s="1"/>
  <c r="D25" i="54"/>
  <c r="G25" i="54" s="1"/>
  <c r="F22" i="36"/>
  <c r="D16" i="52"/>
  <c r="D19" i="52" s="1"/>
  <c r="G19" i="52" s="1"/>
  <c r="D40" i="52"/>
  <c r="G40" i="52" s="1"/>
  <c r="G18" i="52"/>
  <c r="C11" i="80" s="1"/>
  <c r="D23" i="36"/>
  <c r="F23" i="36" s="1"/>
  <c r="G12" i="52"/>
  <c r="D27" i="52"/>
  <c r="G30" i="52"/>
  <c r="B16" i="83"/>
  <c r="C16" i="83" s="1"/>
  <c r="D16" i="83" s="1"/>
  <c r="E16" i="83" s="1"/>
  <c r="C16" i="39"/>
  <c r="C12" i="39" s="1"/>
  <c r="F13" i="80"/>
  <c r="B35" i="83"/>
  <c r="C35" i="83" s="1"/>
  <c r="E35" i="83" s="1"/>
  <c r="O26" i="24"/>
  <c r="C26" i="24" s="1"/>
  <c r="F13" i="79"/>
  <c r="O27" i="24"/>
  <c r="C27" i="24" s="1"/>
  <c r="D48" i="55"/>
  <c r="G22" i="65"/>
  <c r="G11" i="65"/>
  <c r="G12" i="65"/>
  <c r="G13" i="65"/>
  <c r="G14" i="65"/>
  <c r="G15" i="65"/>
  <c r="G16" i="65"/>
  <c r="G17" i="65"/>
  <c r="G18" i="65"/>
  <c r="G20" i="65"/>
  <c r="G21" i="65"/>
  <c r="G25" i="65"/>
  <c r="G10" i="65"/>
  <c r="D17" i="73" s="1"/>
  <c r="G34" i="65"/>
  <c r="G36" i="65"/>
  <c r="G12" i="54" s="1"/>
  <c r="G37" i="65"/>
  <c r="G38" i="65"/>
  <c r="G39" i="65"/>
  <c r="G40" i="65"/>
  <c r="G41" i="65"/>
  <c r="G42" i="65"/>
  <c r="G43" i="65"/>
  <c r="G44" i="65"/>
  <c r="G33" i="65"/>
  <c r="D35" i="65"/>
  <c r="D45" i="65" s="1"/>
  <c r="G26" i="59"/>
  <c r="G22" i="59"/>
  <c r="G42" i="59"/>
  <c r="G43" i="59"/>
  <c r="I12" i="76" s="1"/>
  <c r="G44" i="59"/>
  <c r="G45" i="59"/>
  <c r="E12" i="76"/>
  <c r="D36" i="59"/>
  <c r="D46" i="59" s="1"/>
  <c r="L13" i="76" l="1"/>
  <c r="I9" i="77"/>
  <c r="I31" i="77" s="1"/>
  <c r="I45" i="77" s="1"/>
  <c r="H12" i="76"/>
  <c r="F18" i="80"/>
  <c r="C20" i="80"/>
  <c r="O18" i="24"/>
  <c r="L26" i="74"/>
  <c r="E33" i="74"/>
  <c r="D47" i="36"/>
  <c r="F47" i="36" s="1"/>
  <c r="D25" i="59"/>
  <c r="G37" i="52"/>
  <c r="C13" i="80" s="1"/>
  <c r="B19" i="83"/>
  <c r="C19" i="83" s="1"/>
  <c r="D19" i="83" s="1"/>
  <c r="E19" i="83" s="1"/>
  <c r="F15" i="81"/>
  <c r="F20" i="81" s="1"/>
  <c r="E13" i="74"/>
  <c r="L13" i="74" s="1"/>
  <c r="E14" i="73"/>
  <c r="E17" i="73" s="1"/>
  <c r="G48" i="55"/>
  <c r="G46" i="59"/>
  <c r="K13" i="76"/>
  <c r="N13" i="76" s="1"/>
  <c r="G45" i="65"/>
  <c r="G19" i="65"/>
  <c r="B11" i="5"/>
  <c r="B47" i="5" s="1"/>
  <c r="K33" i="77"/>
  <c r="K44" i="77" s="1"/>
  <c r="M26" i="74"/>
  <c r="M33" i="74" s="1"/>
  <c r="L24" i="77"/>
  <c r="O11" i="24"/>
  <c r="F12" i="76"/>
  <c r="C11" i="79"/>
  <c r="G16" i="52"/>
  <c r="O24" i="24"/>
  <c r="F11" i="79"/>
  <c r="B33" i="83"/>
  <c r="C33" i="83" s="1"/>
  <c r="F11" i="80"/>
  <c r="G27" i="52"/>
  <c r="D29" i="52"/>
  <c r="B14" i="83" s="1"/>
  <c r="F14" i="79"/>
  <c r="B36" i="83"/>
  <c r="C36" i="83" s="1"/>
  <c r="D36" i="83" s="1"/>
  <c r="E36" i="83" s="1"/>
  <c r="G35" i="65"/>
  <c r="G36" i="59"/>
  <c r="D9" i="77" s="1"/>
  <c r="L33" i="74" l="1"/>
  <c r="D63" i="51"/>
  <c r="D64" i="51" s="1"/>
  <c r="C14" i="79"/>
  <c r="O14" i="24"/>
  <c r="D24" i="55"/>
  <c r="D25" i="55" s="1"/>
  <c r="D27" i="55" s="1"/>
  <c r="E33" i="83"/>
  <c r="B10" i="83"/>
  <c r="C10" i="83" s="1"/>
  <c r="C10" i="79"/>
  <c r="K9" i="77"/>
  <c r="L9" i="77" s="1"/>
  <c r="D48" i="74"/>
  <c r="O10" i="24"/>
  <c r="G24" i="59"/>
  <c r="K14" i="73" s="1"/>
  <c r="L12" i="74"/>
  <c r="M12" i="74" s="1"/>
  <c r="K8" i="77"/>
  <c r="L8" i="77" s="1"/>
  <c r="M33" i="77"/>
  <c r="M44" i="77" s="1"/>
  <c r="E48" i="74"/>
  <c r="D12" i="76"/>
  <c r="K12" i="76" s="1"/>
  <c r="L12" i="76" s="1"/>
  <c r="C10" i="80"/>
  <c r="D52" i="36"/>
  <c r="C12" i="80"/>
  <c r="G29" i="52"/>
  <c r="O13" i="24" s="1"/>
  <c r="D43" i="52"/>
  <c r="G9" i="54"/>
  <c r="D11" i="54"/>
  <c r="C11" i="83"/>
  <c r="D19" i="39"/>
  <c r="E19" i="39"/>
  <c r="C19" i="39"/>
  <c r="C39" i="83"/>
  <c r="D39" i="83" s="1"/>
  <c r="E39" i="83" s="1"/>
  <c r="C40" i="83"/>
  <c r="D40" i="83" s="1"/>
  <c r="E40" i="83" s="1"/>
  <c r="C31" i="83"/>
  <c r="G18" i="82"/>
  <c r="E33" i="69"/>
  <c r="E43" i="69" s="1"/>
  <c r="E9" i="69"/>
  <c r="E19" i="69"/>
  <c r="K13" i="40"/>
  <c r="K20" i="40" s="1"/>
  <c r="G8" i="67"/>
  <c r="G9" i="67" s="1"/>
  <c r="G8" i="58"/>
  <c r="G9" i="58" s="1"/>
  <c r="E34" i="71"/>
  <c r="D34" i="71"/>
  <c r="F16" i="80"/>
  <c r="D33" i="69"/>
  <c r="D43" i="69" s="1"/>
  <c r="C20" i="81"/>
  <c r="C15" i="81"/>
  <c r="E15" i="76"/>
  <c r="G15" i="76"/>
  <c r="F15" i="76"/>
  <c r="E43" i="58"/>
  <c r="F43" i="58"/>
  <c r="D33" i="58"/>
  <c r="G33" i="58" s="1"/>
  <c r="G11" i="71"/>
  <c r="G14" i="71"/>
  <c r="G31" i="69"/>
  <c r="G33" i="69" s="1"/>
  <c r="G34" i="69"/>
  <c r="G35" i="69"/>
  <c r="G8" i="69"/>
  <c r="G9" i="69" s="1"/>
  <c r="G10" i="69"/>
  <c r="G19" i="69" s="1"/>
  <c r="D9" i="69"/>
  <c r="D19" i="69"/>
  <c r="D35" i="61"/>
  <c r="D45" i="61" s="1"/>
  <c r="G45" i="61" s="1"/>
  <c r="D33" i="63"/>
  <c r="D43" i="63" s="1"/>
  <c r="D43" i="67"/>
  <c r="E44" i="71"/>
  <c r="H15" i="76"/>
  <c r="I15" i="76"/>
  <c r="J15" i="76"/>
  <c r="G15" i="71"/>
  <c r="D20" i="71"/>
  <c r="D9" i="67"/>
  <c r="D19" i="67"/>
  <c r="E43" i="67"/>
  <c r="F43" i="67"/>
  <c r="G35" i="67"/>
  <c r="G34" i="67"/>
  <c r="G31" i="67"/>
  <c r="G33" i="67" s="1"/>
  <c r="E22" i="67"/>
  <c r="F22" i="67"/>
  <c r="G19" i="67"/>
  <c r="G8" i="63"/>
  <c r="G9" i="63" s="1"/>
  <c r="G19" i="63"/>
  <c r="F22" i="63"/>
  <c r="E22" i="63"/>
  <c r="D9" i="63"/>
  <c r="D22" i="63" s="1"/>
  <c r="G35" i="63"/>
  <c r="G34" i="63"/>
  <c r="G31" i="63"/>
  <c r="G34" i="61"/>
  <c r="G36" i="61"/>
  <c r="G37" i="61"/>
  <c r="G33" i="61"/>
  <c r="E24" i="61"/>
  <c r="F24" i="61"/>
  <c r="G10" i="61"/>
  <c r="G11" i="61" s="1"/>
  <c r="D11" i="61"/>
  <c r="D24" i="61" s="1"/>
  <c r="G32" i="58"/>
  <c r="G34" i="58"/>
  <c r="G35" i="58"/>
  <c r="G31" i="58"/>
  <c r="D9" i="58"/>
  <c r="D19" i="58"/>
  <c r="E19" i="58"/>
  <c r="E22" i="58" s="1"/>
  <c r="F19" i="58"/>
  <c r="F22" i="58" s="1"/>
  <c r="F20" i="80"/>
  <c r="D18" i="82"/>
  <c r="E18" i="82"/>
  <c r="C18" i="82"/>
  <c r="F18" i="82"/>
  <c r="D10" i="71"/>
  <c r="E10" i="71"/>
  <c r="F10" i="71"/>
  <c r="E20" i="71"/>
  <c r="F20" i="71"/>
  <c r="G10" i="71"/>
  <c r="G36" i="71"/>
  <c r="G35" i="71"/>
  <c r="F34" i="71"/>
  <c r="F44" i="71" s="1"/>
  <c r="G32" i="71"/>
  <c r="G40" i="71"/>
  <c r="N16" i="42"/>
  <c r="L15" i="40"/>
  <c r="L16" i="40"/>
  <c r="L17" i="40"/>
  <c r="L18" i="40"/>
  <c r="L19" i="40"/>
  <c r="F13" i="40"/>
  <c r="F20" i="40" s="1"/>
  <c r="E13" i="40"/>
  <c r="E20" i="40" s="1"/>
  <c r="G13" i="40"/>
  <c r="G20" i="40" s="1"/>
  <c r="H13" i="40"/>
  <c r="H20" i="40" s="1"/>
  <c r="I13" i="40"/>
  <c r="I20" i="40" s="1"/>
  <c r="J13" i="40"/>
  <c r="J20" i="40" s="1"/>
  <c r="C13" i="40"/>
  <c r="C20" i="40" s="1"/>
  <c r="L14" i="40"/>
  <c r="L12" i="40"/>
  <c r="L11" i="40"/>
  <c r="P15" i="76"/>
  <c r="M15" i="76"/>
  <c r="N15" i="76"/>
  <c r="O15" i="76"/>
  <c r="G19" i="58"/>
  <c r="G21" i="61"/>
  <c r="G39" i="67"/>
  <c r="G39" i="63"/>
  <c r="G39" i="58"/>
  <c r="D13" i="40"/>
  <c r="G24" i="79"/>
  <c r="G22" i="79"/>
  <c r="G19" i="79"/>
  <c r="G18" i="79"/>
  <c r="G17" i="79"/>
  <c r="G16" i="79"/>
  <c r="G14" i="79"/>
  <c r="G13" i="79"/>
  <c r="G12" i="79"/>
  <c r="G11" i="79"/>
  <c r="G10" i="79"/>
  <c r="G23" i="79" s="1"/>
  <c r="R15" i="18"/>
  <c r="H16" i="42"/>
  <c r="F16" i="42"/>
  <c r="P16" i="42"/>
  <c r="L16" i="42"/>
  <c r="D16" i="42"/>
  <c r="J16" i="42"/>
  <c r="D16" i="40"/>
  <c r="O31" i="24"/>
  <c r="E34" i="24"/>
  <c r="F34" i="24"/>
  <c r="G34" i="24"/>
  <c r="H34" i="24"/>
  <c r="I34" i="24"/>
  <c r="J34" i="24"/>
  <c r="K34" i="24"/>
  <c r="L34" i="24"/>
  <c r="M34" i="24"/>
  <c r="D43" i="58" l="1"/>
  <c r="D20" i="40"/>
  <c r="F63" i="51"/>
  <c r="F23" i="71"/>
  <c r="D22" i="67"/>
  <c r="G24" i="61"/>
  <c r="D22" i="58"/>
  <c r="G24" i="55"/>
  <c r="G25" i="55" s="1"/>
  <c r="F64" i="51"/>
  <c r="D65" i="51"/>
  <c r="F65" i="51" s="1"/>
  <c r="B25" i="83"/>
  <c r="B30" i="83" s="1"/>
  <c r="D22" i="69"/>
  <c r="G11" i="54"/>
  <c r="D21" i="54"/>
  <c r="E22" i="69"/>
  <c r="G34" i="71"/>
  <c r="G44" i="71" s="1"/>
  <c r="L13" i="40"/>
  <c r="C17" i="81"/>
  <c r="L15" i="76"/>
  <c r="F52" i="36"/>
  <c r="G27" i="55"/>
  <c r="D27" i="59"/>
  <c r="G27" i="59" s="1"/>
  <c r="G25" i="59"/>
  <c r="D23" i="71"/>
  <c r="G35" i="61"/>
  <c r="G43" i="67"/>
  <c r="E23" i="71"/>
  <c r="G43" i="58"/>
  <c r="G22" i="63"/>
  <c r="G43" i="69"/>
  <c r="G20" i="71"/>
  <c r="G23" i="71" s="1"/>
  <c r="G22" i="58"/>
  <c r="G22" i="67"/>
  <c r="D44" i="71"/>
  <c r="G22" i="69"/>
  <c r="D11" i="83"/>
  <c r="E11" i="83" s="1"/>
  <c r="D15" i="76"/>
  <c r="K15" i="76"/>
  <c r="D31" i="77"/>
  <c r="D45" i="77" s="1"/>
  <c r="C15" i="80"/>
  <c r="C22" i="80" s="1"/>
  <c r="F23" i="81"/>
  <c r="L20" i="40"/>
  <c r="G33" i="63"/>
  <c r="G43" i="63" s="1"/>
  <c r="B34" i="83"/>
  <c r="F12" i="80"/>
  <c r="O25" i="24"/>
  <c r="C25" i="24" s="1"/>
  <c r="F12" i="79"/>
  <c r="G43" i="52"/>
  <c r="D48" i="52"/>
  <c r="G48" i="52" s="1"/>
  <c r="C13" i="79"/>
  <c r="C19" i="79" s="1"/>
  <c r="C27" i="79" s="1"/>
  <c r="D10" i="83"/>
  <c r="N21" i="24"/>
  <c r="M21" i="24"/>
  <c r="L21" i="24"/>
  <c r="L35" i="24" s="1"/>
  <c r="K21" i="24"/>
  <c r="K35" i="24" s="1"/>
  <c r="J21" i="24"/>
  <c r="J35" i="24" s="1"/>
  <c r="F21" i="24"/>
  <c r="F35" i="24" s="1"/>
  <c r="G21" i="24"/>
  <c r="G35" i="24" s="1"/>
  <c r="H21" i="24"/>
  <c r="H35" i="24" s="1"/>
  <c r="I21" i="24"/>
  <c r="I35" i="24" l="1"/>
  <c r="K15" i="73"/>
  <c r="L15" i="73" s="1"/>
  <c r="M15" i="73" s="1"/>
  <c r="G21" i="54"/>
  <c r="E34" i="83"/>
  <c r="C34" i="83"/>
  <c r="D26" i="54"/>
  <c r="G26" i="54" s="1"/>
  <c r="C23" i="81"/>
  <c r="C26" i="81" s="1"/>
  <c r="M35" i="24"/>
  <c r="F10" i="79"/>
  <c r="L14" i="73"/>
  <c r="F10" i="80"/>
  <c r="C14" i="83"/>
  <c r="D14" i="83" s="1"/>
  <c r="E14" i="83" s="1"/>
  <c r="E10" i="83"/>
  <c r="F19" i="79" l="1"/>
  <c r="F27" i="79" s="1"/>
  <c r="B32" i="83"/>
  <c r="C32" i="83" s="1"/>
  <c r="C41" i="83" s="1"/>
  <c r="C45" i="83" s="1"/>
  <c r="F17" i="80"/>
  <c r="F22" i="80" s="1"/>
  <c r="O23" i="24"/>
  <c r="O34" i="24" s="1"/>
  <c r="C24" i="81"/>
  <c r="K48" i="74"/>
  <c r="L48" i="74" s="1"/>
  <c r="M9" i="77"/>
  <c r="M31" i="77" s="1"/>
  <c r="M45" i="77" s="1"/>
  <c r="M48" i="74"/>
  <c r="N13" i="74"/>
  <c r="N33" i="74" s="1"/>
  <c r="N48" i="74" s="1"/>
  <c r="M14" i="73"/>
  <c r="M17" i="73" s="1"/>
  <c r="D25" i="83"/>
  <c r="D30" i="83" s="1"/>
  <c r="N34" i="24"/>
  <c r="C30" i="83"/>
  <c r="E25" i="83"/>
  <c r="E30" i="83" s="1"/>
  <c r="C34" i="24"/>
  <c r="F24" i="81" l="1"/>
  <c r="C25" i="81"/>
  <c r="C27" i="81" s="1"/>
  <c r="B41" i="83"/>
  <c r="B45" i="83" s="1"/>
  <c r="N35" i="24"/>
  <c r="E32" i="83"/>
  <c r="D21" i="24" l="1"/>
  <c r="D34" i="24"/>
  <c r="D35" i="24" l="1"/>
  <c r="G24" i="85"/>
  <c r="D25" i="85"/>
  <c r="D27" i="85" s="1"/>
  <c r="G27" i="85" s="1"/>
  <c r="G25" i="85" l="1"/>
  <c r="E38" i="83" l="1"/>
  <c r="E41" i="83" s="1"/>
  <c r="E45" i="83" s="1"/>
  <c r="D41" i="83"/>
  <c r="D45" i="83" s="1"/>
  <c r="E21" i="24"/>
  <c r="E35" i="24" l="1"/>
  <c r="G23" i="65"/>
  <c r="D24" i="65"/>
  <c r="G24" i="65" s="1"/>
  <c r="D26" i="65" l="1"/>
  <c r="G26" i="65" s="1"/>
  <c r="K17" i="73"/>
  <c r="L17" i="73"/>
  <c r="K16" i="77"/>
  <c r="F31" i="77"/>
  <c r="F45" i="77" s="1"/>
  <c r="K31" i="77" l="1"/>
  <c r="K45" i="77" s="1"/>
  <c r="L16" i="77"/>
  <c r="L31" i="77" s="1"/>
  <c r="L45" i="77" l="1"/>
  <c r="O16" i="24"/>
  <c r="O17" i="24"/>
  <c r="O12" i="24"/>
  <c r="O21" i="24" s="1"/>
  <c r="O35" i="24" s="1"/>
  <c r="C21" i="24"/>
  <c r="C35" i="24" l="1"/>
  <c r="P35" i="24" s="1"/>
</calcChain>
</file>

<file path=xl/sharedStrings.xml><?xml version="1.0" encoding="utf-8"?>
<sst xmlns="http://schemas.openxmlformats.org/spreadsheetml/2006/main" count="3102" uniqueCount="889">
  <si>
    <t xml:space="preserve"> III. A TELEPÜLÉSI ÖNKORMÁNYZATOK SZOCIÁLIS ÉS GYERMEKJÓLÉTI FELADATAINAK TÁMOGATÁSA</t>
  </si>
  <si>
    <t xml:space="preserve"> Az önkormányzat irányítása alá tartozó költségvetési szervek</t>
  </si>
  <si>
    <t>Tartalékok</t>
  </si>
  <si>
    <t>Szolgáltatások ellenértéke</t>
  </si>
  <si>
    <t>Gépjárműadó</t>
  </si>
  <si>
    <t>BEVÉTELEK ÖSSZESEN</t>
  </si>
  <si>
    <t>1.</t>
  </si>
  <si>
    <t>2.</t>
  </si>
  <si>
    <t>3.</t>
  </si>
  <si>
    <t>4.</t>
  </si>
  <si>
    <t>5.</t>
  </si>
  <si>
    <t>6.</t>
  </si>
  <si>
    <t>7.</t>
  </si>
  <si>
    <t>Forrás megnevezése</t>
  </si>
  <si>
    <t>Sor sz.</t>
  </si>
  <si>
    <t>Ezer Ft</t>
  </si>
  <si>
    <t>Homoki Óvoda</t>
  </si>
  <si>
    <t>Városi Könyvtár</t>
  </si>
  <si>
    <t>Egyesített Szociális Intézmény</t>
  </si>
  <si>
    <t>Polgármesteri Hivatal</t>
  </si>
  <si>
    <t>Tűzvédelmi feladatok</t>
  </si>
  <si>
    <t xml:space="preserve"> </t>
  </si>
  <si>
    <t>Összesen</t>
  </si>
  <si>
    <t>Lakások, bérlemények közműdíja</t>
  </si>
  <si>
    <t xml:space="preserve">     - működési célú</t>
  </si>
  <si>
    <t xml:space="preserve">     - fejlesztési</t>
  </si>
  <si>
    <t>Szervezeti egységek megnevezése</t>
  </si>
  <si>
    <r>
      <t>Foglalkozás eü. szolg.</t>
    </r>
    <r>
      <rPr>
        <sz val="8"/>
        <color indexed="8"/>
        <rFont val="Times New Roman"/>
        <family val="1"/>
      </rPr>
      <t/>
    </r>
  </si>
  <si>
    <r>
      <t>Védõnõi szolgálat</t>
    </r>
    <r>
      <rPr>
        <b/>
        <sz val="9"/>
        <color indexed="8"/>
        <rFont val="Times New Roman"/>
        <family val="1"/>
      </rPr>
      <t/>
    </r>
  </si>
  <si>
    <t>Megnevezés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</si>
  <si>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</si>
  <si>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</si>
  <si>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</si>
  <si>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</si>
  <si>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</si>
  <si>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</si>
  <si>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</si>
  <si>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</si>
  <si>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</si>
  <si>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</si>
  <si>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</si>
  <si>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</si>
  <si>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</si>
  <si>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</si>
  <si>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</si>
  <si>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</si>
  <si>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</si>
  <si>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Személyi juttatások</t>
  </si>
  <si>
    <t>Működési célú támogatások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</si>
  <si>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</si>
  <si>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</si>
  <si>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</si>
  <si>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</si>
  <si>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</si>
  <si>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</si>
  <si>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</si>
  <si>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</si>
  <si>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</si>
  <si>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</si>
  <si>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</si>
  <si>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</si>
  <si>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</si>
  <si>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Városi Bölcsőde</t>
  </si>
  <si>
    <t>Bevételei előirányzatok</t>
  </si>
  <si>
    <t>Működési bevételek</t>
  </si>
  <si>
    <t>Kiadási előirányzatok</t>
  </si>
  <si>
    <t>Dologi jellegű kiadások</t>
  </si>
  <si>
    <t>fõfogl.</t>
  </si>
  <si>
    <t>rész.f</t>
  </si>
  <si>
    <t>fõfogl.</t>
  </si>
  <si>
    <t>Beruházások</t>
  </si>
  <si>
    <t>Felújítások</t>
  </si>
  <si>
    <t>Felhalmozási célú támogatások</t>
  </si>
  <si>
    <t>Egyenleg ( havi záró pénzállomány          ( 8-19)</t>
  </si>
  <si>
    <t>SZAKMAI LÉTSZÁM</t>
  </si>
  <si>
    <t>TECHNIKAI LÉTSZÁM</t>
  </si>
  <si>
    <t xml:space="preserve">Álláshelyek száma                                                  </t>
  </si>
  <si>
    <t xml:space="preserve">Álláshelyek száma                                         </t>
  </si>
  <si>
    <t xml:space="preserve">Álláshelyek száma                                               </t>
  </si>
  <si>
    <t>25.</t>
  </si>
  <si>
    <t>26.</t>
  </si>
  <si>
    <t>27.</t>
  </si>
  <si>
    <t>28.</t>
  </si>
  <si>
    <t>Bevételek összesen ( 2+3...+9)</t>
  </si>
  <si>
    <t>Kiadások összesen ( 12+13...+24)</t>
  </si>
  <si>
    <t>Az önkormányzat költségvetésének összevont mérlege</t>
  </si>
  <si>
    <t>Bevételek</t>
  </si>
  <si>
    <t>Kiadások</t>
  </si>
  <si>
    <t>Fejlesztési célú hitel visszafizetés</t>
  </si>
  <si>
    <t>KIADÁSOK ÖSSZESEN</t>
  </si>
  <si>
    <t>29.</t>
  </si>
  <si>
    <t>30.</t>
  </si>
  <si>
    <t>31.</t>
  </si>
  <si>
    <t>32.</t>
  </si>
  <si>
    <t>33.</t>
  </si>
  <si>
    <t>Immateriális javak vásárlása</t>
  </si>
  <si>
    <t xml:space="preserve">Finanszírozási bevételek összesen </t>
  </si>
  <si>
    <t>Hosszúlejáratú hitelek törlesztése</t>
  </si>
  <si>
    <t xml:space="preserve">Finanszírozási kiadások összesen </t>
  </si>
  <si>
    <t xml:space="preserve">FELHALMOZÁSI CÉLÚ KIADÁSOK ÖSSZESEN </t>
  </si>
  <si>
    <t>34.</t>
  </si>
  <si>
    <t>35.</t>
  </si>
  <si>
    <t>Költségvetési hiány mértéke :</t>
  </si>
  <si>
    <t>Tartalékok (általános és cél tartalék)</t>
  </si>
  <si>
    <t>Kiadások összesen</t>
  </si>
  <si>
    <t xml:space="preserve">Hitel törlesztése, visszafizetése (működési célú) </t>
  </si>
  <si>
    <t>Finanszírozási kiadások összesen</t>
  </si>
  <si>
    <t xml:space="preserve">MŰKÖDÉSI CÉLÚ BEVÉTELEK ÖSSZESEN </t>
  </si>
  <si>
    <t>MŰKÖDÉSI CÉLÚ KIADÁSOK ÖSSZESEN</t>
  </si>
  <si>
    <t>36.</t>
  </si>
  <si>
    <t>37.</t>
  </si>
  <si>
    <t>Ft-ban</t>
  </si>
  <si>
    <t>A</t>
  </si>
  <si>
    <t>B</t>
  </si>
  <si>
    <t>C</t>
  </si>
  <si>
    <t>D</t>
  </si>
  <si>
    <t>E</t>
  </si>
  <si>
    <t>F</t>
  </si>
  <si>
    <t>G</t>
  </si>
  <si>
    <t>2011. évi módosított előirányzat</t>
  </si>
  <si>
    <t xml:space="preserve">A  </t>
  </si>
  <si>
    <t>J</t>
  </si>
  <si>
    <t>Nem lakáscélú bérlemények bérleti díja</t>
  </si>
  <si>
    <t>Eszköz bérletidíj</t>
  </si>
  <si>
    <t xml:space="preserve">Az önkormányzat működési és felhalmozási bevételek és </t>
  </si>
  <si>
    <t>kiadások előirányzata mérlegszerű bemutatása</t>
  </si>
  <si>
    <t>Vadárvácska Óvoda</t>
  </si>
  <si>
    <t>Közfoglalkoztatás</t>
  </si>
  <si>
    <t>Önkormányzat Intézmény ellátási díjbevétele</t>
  </si>
  <si>
    <t xml:space="preserve">               - Bölcsőde étkezési térítési díj</t>
  </si>
  <si>
    <t>Munkaadókat terhelő járulékok és Szociális Hozzájárulási Adó</t>
  </si>
  <si>
    <t>Hitelfelvétel ( működési célú likvid hitel )</t>
  </si>
  <si>
    <t>Tiszazugi Földrajzi Múzeum</t>
  </si>
  <si>
    <t>Ellátottak pénzbeli juttatásai</t>
  </si>
  <si>
    <t>Egyéb működési célú kiadások</t>
  </si>
  <si>
    <t xml:space="preserve"> Általános működési és ágazati támogatás </t>
  </si>
  <si>
    <t>Finanszírozási bevételek összesen</t>
  </si>
  <si>
    <t>Munkaadót terhelő járulékok és szociális hozzájárulási adó</t>
  </si>
  <si>
    <t xml:space="preserve">Az önkormányzat működési és felhalmozási bevételeinek és </t>
  </si>
  <si>
    <t>kiadásainak  mérlegszerű bemutatása</t>
  </si>
  <si>
    <t>Helyi önkormányzatok működésének általános támogatása</t>
  </si>
  <si>
    <t>Jogcím</t>
  </si>
  <si>
    <t>Bevételi jogcím</t>
  </si>
  <si>
    <t>Kedvezmény nélkül elérhető bevétel</t>
  </si>
  <si>
    <t>Kedvezmények összege</t>
  </si>
  <si>
    <t>Adóelengedés</t>
  </si>
  <si>
    <t>Adókedvezmény</t>
  </si>
  <si>
    <t>Egyéb</t>
  </si>
  <si>
    <t>Ellátottak térítési díja</t>
  </si>
  <si>
    <t>Helyiségek és eszközök hasznosítása</t>
  </si>
  <si>
    <t>Egyéb kedvezmény, kölcsön</t>
  </si>
  <si>
    <t>Helyi adók összesen</t>
  </si>
  <si>
    <t xml:space="preserve">Ebből: </t>
  </si>
  <si>
    <t>Építményadó</t>
  </si>
  <si>
    <t>Telekadó</t>
  </si>
  <si>
    <t>Egyéb adók</t>
  </si>
  <si>
    <t>Iparűzési adó</t>
  </si>
  <si>
    <t>Idegenforgalmi adó</t>
  </si>
  <si>
    <t>ÖSSZESEN:</t>
  </si>
  <si>
    <t>13. melléklet ……./…….(…….)önkormányzati rendelethez</t>
  </si>
  <si>
    <t>Az önkormányzat többéves kihatású kötelezettségei</t>
  </si>
  <si>
    <t>Kötelezettség jogcíme</t>
  </si>
  <si>
    <t>Tárgyévi terv</t>
  </si>
  <si>
    <t>2010. év</t>
  </si>
  <si>
    <r>
      <rPr>
        <b/>
        <sz val="10"/>
        <color indexed="8"/>
        <rFont val="Arial"/>
        <family val="2"/>
        <charset val="238"/>
      </rPr>
      <t xml:space="preserve">Működési célú hiteltörlesztés          ( tőke + kamat) </t>
    </r>
    <r>
      <rPr>
        <sz val="10"/>
        <color indexed="8"/>
        <rFont val="Arial"/>
        <family val="2"/>
        <charset val="238"/>
      </rPr>
      <t>( 2+3 )</t>
    </r>
  </si>
  <si>
    <t>14. melléklet ……./…….(…….)önkormányzati rendelethez</t>
  </si>
  <si>
    <t>2020. év</t>
  </si>
  <si>
    <t>2021. év</t>
  </si>
  <si>
    <t>II.1. Óvodapedagógusok, és az óvodapedagógusok nevelő munkáját közvetlenül segítők bértámogatása</t>
  </si>
  <si>
    <t>Önkormányzat</t>
  </si>
  <si>
    <t>V. HELYI ÖNKORMÁNYZAT KÖZPONTOSÍTOTT TÁMOGATÁSA</t>
  </si>
  <si>
    <t>16. melléklet ……./…….(…….)önkormányzati rendelethez</t>
  </si>
  <si>
    <t>7. melléklet  ……./…….(…….)önkormányzati rendelethez</t>
  </si>
  <si>
    <t>rovat szám</t>
  </si>
  <si>
    <t>B111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</si>
  <si>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</si>
  <si>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</si>
  <si>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</si>
  <si>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B114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</si>
  <si>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</si>
  <si>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</si>
  <si>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</si>
  <si>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</si>
  <si>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</si>
  <si>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</si>
  <si>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</si>
  <si>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</si>
  <si>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</si>
  <si>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</si>
  <si>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</si>
  <si>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</si>
  <si>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</si>
  <si>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</si>
  <si>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</si>
  <si>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</si>
  <si>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</si>
  <si>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</si>
  <si>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</si>
  <si>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>Gépjárműadók</t>
  </si>
  <si>
    <t>B354</t>
  </si>
  <si>
    <t>B35</t>
  </si>
  <si>
    <t xml:space="preserve">Egyéb közhatalmi bevételek </t>
  </si>
  <si>
    <t>B36</t>
  </si>
  <si>
    <t>B3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</si>
  <si>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</si>
  <si>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</si>
  <si>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</si>
  <si>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</si>
  <si>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</si>
  <si>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</si>
  <si>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</si>
  <si>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</si>
  <si>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</si>
  <si>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</si>
  <si>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</si>
  <si>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</si>
  <si>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</si>
  <si>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</si>
  <si>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</si>
  <si>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</si>
  <si>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</si>
  <si>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</si>
  <si>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Ingatlanok értékesítése</t>
  </si>
  <si>
    <t>B52</t>
  </si>
  <si>
    <t>Egyéb tárgyi eszközök értékesítése</t>
  </si>
  <si>
    <t>B53</t>
  </si>
  <si>
    <t>B5</t>
  </si>
  <si>
    <t>B6</t>
  </si>
  <si>
    <t>B7</t>
  </si>
  <si>
    <t>Költségvetési bevételek (=13+19+33+44+50+54+58)</t>
  </si>
  <si>
    <t>B1-B7</t>
  </si>
  <si>
    <t>Működési célú támogatások államháztartáson belülről (=08+09)</t>
  </si>
  <si>
    <t>Foglalkoztatottak személyi juttatásai</t>
  </si>
  <si>
    <t>K11</t>
  </si>
  <si>
    <t>Külső személyi juttatások</t>
  </si>
  <si>
    <t>Személyi juttatások összesen:</t>
  </si>
  <si>
    <t>K12</t>
  </si>
  <si>
    <t>K1</t>
  </si>
  <si>
    <t>K2</t>
  </si>
  <si>
    <t>Munkaadókat terhelő járulékok és szociális hozzájárulási adó</t>
  </si>
  <si>
    <t>Dologi kiadások</t>
  </si>
  <si>
    <t>K3</t>
  </si>
  <si>
    <t>K4</t>
  </si>
  <si>
    <t xml:space="preserve">Működési célú támogatások </t>
  </si>
  <si>
    <t>K511</t>
  </si>
  <si>
    <t>K512</t>
  </si>
  <si>
    <t>K5</t>
  </si>
  <si>
    <t>K6</t>
  </si>
  <si>
    <t>Beruházási kiadások ÁFÁ-val</t>
  </si>
  <si>
    <t>Felújítási kiadások ÁFÁ-val</t>
  </si>
  <si>
    <t>K7</t>
  </si>
  <si>
    <t>K8</t>
  </si>
  <si>
    <t>K1-K8</t>
  </si>
  <si>
    <t>Költségvetési kiadások</t>
  </si>
  <si>
    <t>1.Szolgáltatások ellenértéke</t>
  </si>
  <si>
    <t>3. Tulajdonosi bevételek</t>
  </si>
  <si>
    <t>4. Ellátási díjak</t>
  </si>
  <si>
    <t>4. Kiszámlázott általános forgalmi adó</t>
  </si>
  <si>
    <t>5.  Általános forgalmi adó visszatérítés</t>
  </si>
  <si>
    <t>2.Közvetített szolgáltatások  ellenértéke</t>
  </si>
  <si>
    <t xml:space="preserve">         - idegenforgalmi adó</t>
  </si>
  <si>
    <t xml:space="preserve">         - építményadó               </t>
  </si>
  <si>
    <t xml:space="preserve">         -  telekadó                        </t>
  </si>
  <si>
    <t>Az önkormányzat működési támogatásainak részletezése</t>
  </si>
  <si>
    <t>Az önkormányzat által folyósított ellátások részletezése</t>
  </si>
  <si>
    <t>Az önkormányzat felhalmozási  kiadásainak részletezése</t>
  </si>
  <si>
    <t xml:space="preserve">          - iparűzési adó</t>
  </si>
  <si>
    <t xml:space="preserve"> I. Az önkormányzat irányítása alá tartozó </t>
  </si>
  <si>
    <t>Költségvetési szerv</t>
  </si>
  <si>
    <t>Működési bevétel</t>
  </si>
  <si>
    <t>Általános működési és ágazati   támogatás</t>
  </si>
  <si>
    <t>Felhalmozási bevétel</t>
  </si>
  <si>
    <t>Felhalmozási célú pénzeszköz átvétel</t>
  </si>
  <si>
    <t>Önkormányzati támogatás</t>
  </si>
  <si>
    <t>Bevételek összesen</t>
  </si>
  <si>
    <t>Államigaz-gatási feladat</t>
  </si>
  <si>
    <t>Kötelező feladat</t>
  </si>
  <si>
    <t>Önként vállalt feladat</t>
  </si>
  <si>
    <t>H</t>
  </si>
  <si>
    <t>I</t>
  </si>
  <si>
    <t xml:space="preserve">K </t>
  </si>
  <si>
    <t>L</t>
  </si>
  <si>
    <t>M</t>
  </si>
  <si>
    <t>N</t>
  </si>
  <si>
    <t>O</t>
  </si>
  <si>
    <t>Polgármesteri Hivatal igazgatási tevékenység</t>
  </si>
  <si>
    <t xml:space="preserve">Ö s s z e s e n : </t>
  </si>
  <si>
    <t>Államigazgatási feladat</t>
  </si>
  <si>
    <t>Szakfeladat megnevezése</t>
  </si>
  <si>
    <t>K</t>
  </si>
  <si>
    <t>Közutak üzemeltetése</t>
  </si>
  <si>
    <t>Köztemető fenntartás</t>
  </si>
  <si>
    <t xml:space="preserve">Város és községgazdálkodás </t>
  </si>
  <si>
    <t>Zöldterület kezelés</t>
  </si>
  <si>
    <t>Közvilágítás</t>
  </si>
  <si>
    <t>Ö s s z e s e n :</t>
  </si>
  <si>
    <t>6. melléklet 1. oldal ……./…….(…….)önkormányzati rendelethez</t>
  </si>
  <si>
    <t>Személyi juttatás</t>
  </si>
  <si>
    <t>Munkaadót terhelő járulék és szociális hozzájárulási adó</t>
  </si>
  <si>
    <t>Dologi kiadás</t>
  </si>
  <si>
    <t>Beruházások és felújítások</t>
  </si>
  <si>
    <t>Egyéb felhalmozási kiadások</t>
  </si>
  <si>
    <t>Működési kiadás</t>
  </si>
  <si>
    <t>Felhalmozási kiadás</t>
  </si>
  <si>
    <t>6. melléklet 2. oldal ……./…….(…….)önkormányzati rendelethez</t>
  </si>
  <si>
    <t>Személyi juttatás juttatás</t>
  </si>
  <si>
    <t>Egyéb működési kiadások, pénzeszköz átadás</t>
  </si>
  <si>
    <t>Egyéb felhalmozási kiadások, pénzeszköz átadás</t>
  </si>
  <si>
    <t>Felújítási kiadások ÁFÁ-val együtt</t>
  </si>
  <si>
    <t>Összesen:</t>
  </si>
  <si>
    <t>Hitel, kölcsön felvétele államháztartáson kívülről</t>
  </si>
  <si>
    <t>Előző évi költségvetési maradvány igénybevétele</t>
  </si>
  <si>
    <t>Finanszírozási bevételek</t>
  </si>
  <si>
    <t xml:space="preserve">Egyéb működési célú támogatások </t>
  </si>
  <si>
    <t>Egyéb felhalmozási célú támogatások</t>
  </si>
  <si>
    <t>Finanszírozási kiadások</t>
  </si>
  <si>
    <t xml:space="preserve">14. </t>
  </si>
  <si>
    <t>Fejlesztési célú hitelek törlesztése</t>
  </si>
  <si>
    <t>Kormányzati funkció</t>
  </si>
  <si>
    <t>P</t>
  </si>
  <si>
    <t>Működési célú támogatások államháztartáson belülről</t>
  </si>
  <si>
    <t>Felhalmozási célú támogatások államháztartáson belülről</t>
  </si>
  <si>
    <t>Termékek és szolgáltatások adói, közhatalmi bevételek</t>
  </si>
  <si>
    <t>Felhalmozási bevételek</t>
  </si>
  <si>
    <t>Működési célú átvett pénzeszközök</t>
  </si>
  <si>
    <t>Felmalmozási célú átvett pénzeszközök</t>
  </si>
  <si>
    <t>Önkormányzatok működési támogatása</t>
  </si>
  <si>
    <t xml:space="preserve">Működési célú bevételek összesen </t>
  </si>
  <si>
    <t xml:space="preserve">Dologi kiadások </t>
  </si>
  <si>
    <t>Felhalmozási célú átvett pénzeszköz</t>
  </si>
  <si>
    <t>Egyéb felhalmozási célú átvett pénzeszköz</t>
  </si>
  <si>
    <t>Átvett pénzeszközök összesen</t>
  </si>
  <si>
    <t>Felhalmozási bevételek összesen:</t>
  </si>
  <si>
    <t>Előző évi költségvetési maradvány igénybevétele    ( felhalmozási )</t>
  </si>
  <si>
    <t>Ingatlanok vásárlása, létesítése</t>
  </si>
  <si>
    <t>Tárgyi eszközök beszerzése</t>
  </si>
  <si>
    <t>Egyéb felhalmozási célú támogatások átadása államháztartáson belülre</t>
  </si>
  <si>
    <t>Egyéb felhalmozási célú támogatások átadása államháztartáson kivülre</t>
  </si>
  <si>
    <t>Egyéb felhalmozási célú kiadások összesen</t>
  </si>
  <si>
    <t>Felhalmozási kiadások összesen</t>
  </si>
  <si>
    <t xml:space="preserve">FELHALMOZÁSI CÉLÚ BEVÉTELEK ÖSSZESEN </t>
  </si>
  <si>
    <t>B811</t>
  </si>
  <si>
    <t>B8</t>
  </si>
  <si>
    <t>B1-B8</t>
  </si>
  <si>
    <t xml:space="preserve">Termékek és szolgáltatások adói (=14+…+16) </t>
  </si>
  <si>
    <t>Közhatalmi bevételek (=13+17+18)</t>
  </si>
  <si>
    <t>Működési bevételek (=20+…+25)</t>
  </si>
  <si>
    <t>Felhalmozási bevételek (=27+28)</t>
  </si>
  <si>
    <t xml:space="preserve">Működési célú átvett pénzeszközök </t>
  </si>
  <si>
    <t>Felhalmozási célú átvett pénzeszközök</t>
  </si>
  <si>
    <t xml:space="preserve">Működési célú támogatások államháztartáson belülről </t>
  </si>
  <si>
    <t>Működési bevételek (=3+…+11)</t>
  </si>
  <si>
    <t>Költségvetési bevételek (=12+13+14 )</t>
  </si>
  <si>
    <t>Előző évi költségvetési maradvány  igénybevétele</t>
  </si>
  <si>
    <t>Fejlesztési célú hitel felvétel</t>
  </si>
  <si>
    <t>KÖLTSÉGVETÉSI BEVÉTELEK ÖSSZESEN</t>
  </si>
  <si>
    <t>KÖLTSÉGVETÉSI KIADÁSOK ÖSSZESEN</t>
  </si>
  <si>
    <r>
      <t xml:space="preserve">Felhalmozási célú hiteltörlesztés ( tőke + kamat ) </t>
    </r>
    <r>
      <rPr>
        <sz val="10"/>
        <color indexed="8"/>
        <rFont val="Arial"/>
        <family val="2"/>
        <charset val="238"/>
      </rPr>
      <t>( 1+…3)</t>
    </r>
  </si>
  <si>
    <t>Beruházás célonként</t>
  </si>
  <si>
    <r>
      <t xml:space="preserve">Felújítás feladatonként </t>
    </r>
    <r>
      <rPr>
        <sz val="10"/>
        <color indexed="8"/>
        <rFont val="Arial"/>
        <family val="2"/>
        <charset val="238"/>
      </rPr>
      <t xml:space="preserve"> </t>
    </r>
  </si>
  <si>
    <t>Könyvtári, közművelődési és múzeumi feladatok támogatása</t>
  </si>
  <si>
    <t>Felhalmozási célú áfa vissztérítés</t>
  </si>
  <si>
    <t>Felhalmozási céltartalék</t>
  </si>
  <si>
    <t>Fejlesztési célú hitel igénybevétele</t>
  </si>
  <si>
    <t>kötelező feladat</t>
  </si>
  <si>
    <t>önként vállalt feladat</t>
  </si>
  <si>
    <t>államigaz-gatási feladat</t>
  </si>
  <si>
    <t>Eltérések</t>
  </si>
  <si>
    <t>Az önkormányzat adósságot keletkeztető ügyleteiből eredő fizetési kötelezettségeinek,</t>
  </si>
  <si>
    <t>Díjak, pótlékok, bírságok</t>
  </si>
  <si>
    <t>Részvények, részesedések</t>
  </si>
  <si>
    <t>Kötelezettségvállalással kapcsolatos megtérülés</t>
  </si>
  <si>
    <t>Vállalat értékesítés, privatizáció bevétel</t>
  </si>
  <si>
    <t>sor szám</t>
  </si>
  <si>
    <t>Saját bevétel összesen</t>
  </si>
  <si>
    <t>SAJÁT BEVÉTELEK</t>
  </si>
  <si>
    <t>ADÓSÁGOT KELETKEZTETŐ ÜGYLETEK</t>
  </si>
  <si>
    <t>Költségvetési kiadások összesen:</t>
  </si>
  <si>
    <t>Költségvetési bevételek összesen:</t>
  </si>
  <si>
    <t>Költségvetési működési hiány mértéke :</t>
  </si>
  <si>
    <t>Költségvetési felhalmozási hiány mértéke :</t>
  </si>
  <si>
    <t>3. melléklet ……./…….(…….)önkormányzati rendelethez</t>
  </si>
  <si>
    <t>5. melléklet 1. oldal ……./…….(…….)önkormányzati rendelethez</t>
  </si>
  <si>
    <t>5. melléklet 2. oldal ……./…….(…….)önkormányzati rendelethez</t>
  </si>
  <si>
    <t>8. melléklet  ……./…….(…….)önkormányzati rendelethez</t>
  </si>
  <si>
    <t>9. melléklet ……./…….(…….)önkormányzati rendelethez</t>
  </si>
  <si>
    <t>10. melléklet ……./…….(…….)önkormányzati rendelethez</t>
  </si>
  <si>
    <t>11. melléklet 1. oldal ……./…….(…….)önkormányzati rendelethez</t>
  </si>
  <si>
    <t>11. melléklet 2. oldal ……./…….(…….)önkormányzati rendelethez</t>
  </si>
  <si>
    <t>12. melléklet ……./…….(…….)önkormányzati rendelethez</t>
  </si>
  <si>
    <t>15. melléklet ……./…….(…….)önkormányzati rendelethez</t>
  </si>
  <si>
    <t>Muzeális feladatok támogatása</t>
  </si>
  <si>
    <t>Európai uniós támogatással megvalósuló fejlesztések,projektekhez történő hozzájárulások</t>
  </si>
  <si>
    <t>1. melléklet 2. oldal ……./…….(…….)önkormányzati rendelethez</t>
  </si>
  <si>
    <t>2. melléklet 1. oldal ……./…….(…….)önkormányzati rendelethez</t>
  </si>
  <si>
    <t>2. melléklet 3. oldal ……./…….(…….)önkormányzati rendelethez</t>
  </si>
  <si>
    <t>2. melléklet 4. oldal……./…….(…….)önkormányzati rendelethez</t>
  </si>
  <si>
    <t>2. melléklet 5. oldal ……./…….(…….)önkormányzati rendelethez</t>
  </si>
  <si>
    <t>2. melléklet 6. oldal ……./…….(…….)önkormányzati rendelethez</t>
  </si>
  <si>
    <t>2. melléklet 7. oldal ……./…….(…….)önkormányzati rendelethez</t>
  </si>
  <si>
    <t>2. melléklet 10. oldal ……./…….(…….)önkormányzati rendelethez</t>
  </si>
  <si>
    <t>2. melléklet 11. oldal  ……./…….(…….)önkormányzati rendelethez</t>
  </si>
  <si>
    <t>7/a. melléklet  2.oldal ……./…….(…….)önkormányzati rendelethez</t>
  </si>
  <si>
    <t>Önkormányzat működési támogatása</t>
  </si>
  <si>
    <t xml:space="preserve">Felhalmozási célú támogatások </t>
  </si>
  <si>
    <t>Közhatalmi bevételek</t>
  </si>
  <si>
    <t>Előző évi maradvány igénybevétele</t>
  </si>
  <si>
    <t>Munkaadókat terhelő járulékok szoc.hj.a.</t>
  </si>
  <si>
    <t>Hitel törlesztés</t>
  </si>
  <si>
    <t>1. melléklet 1. oldal  ……./…….(…….)önkormányzati rendelethez</t>
  </si>
  <si>
    <t>Előző évi költségvetési maradvány igénybevétele        ( működési )</t>
  </si>
  <si>
    <t>2015. évi terv</t>
  </si>
  <si>
    <t>2022. év</t>
  </si>
  <si>
    <t xml:space="preserve"> 2015. évi bevételei</t>
  </si>
  <si>
    <t xml:space="preserve"> 2015. évi kiadásai</t>
  </si>
  <si>
    <t>041231</t>
  </si>
  <si>
    <t>074031</t>
  </si>
  <si>
    <t>013350</t>
  </si>
  <si>
    <t>Felhalmozási célú önkormányzati támogatások</t>
  </si>
  <si>
    <t>B21</t>
  </si>
  <si>
    <t>K911</t>
  </si>
  <si>
    <t>K9</t>
  </si>
  <si>
    <t xml:space="preserve">K9 </t>
  </si>
  <si>
    <t xml:space="preserve">Művelődési ház bevételei </t>
  </si>
  <si>
    <t>Felhalmozási célú önkormányzati támogatás</t>
  </si>
  <si>
    <t>engedélyezett létszáma</t>
  </si>
  <si>
    <t xml:space="preserve"> létszáma </t>
  </si>
  <si>
    <t>Egyéb felhalmozási célú támogatások áht.belülről</t>
  </si>
  <si>
    <t xml:space="preserve"> Működési célú átvett pénzeszközök</t>
  </si>
  <si>
    <t xml:space="preserve">   -  Általános Iskolák étkezési térítési díj</t>
  </si>
  <si>
    <t xml:space="preserve">  -  Óvodák étkezési térítési díj</t>
  </si>
  <si>
    <t>Települési önkormányzatok köznevelési feladatainak egyéb támogatása</t>
  </si>
  <si>
    <t>Egyéb felhalmozási célú kiadás</t>
  </si>
  <si>
    <t>Egyéb működési és felhalmozási kiadások (6+7)</t>
  </si>
  <si>
    <t xml:space="preserve">Megnevezés </t>
  </si>
  <si>
    <t>Tárgyi eszközök, immateriális jószág értékesitéséből származó bevétel</t>
  </si>
  <si>
    <t>Az önkormányzati vagyon és az önkormányzatot megillető vagyoni értékű jog értékesítéséből és hasznosításából származó bevétel</t>
  </si>
  <si>
    <t xml:space="preserve">Felhalmozási bevételek </t>
  </si>
  <si>
    <t>013320</t>
  </si>
  <si>
    <t>045160</t>
  </si>
  <si>
    <t>066020</t>
  </si>
  <si>
    <t>066010</t>
  </si>
  <si>
    <t>2.. melléklet 9. oldal ……./…….(…….)önkormányzati rendelethez</t>
  </si>
  <si>
    <t>6. Közhatalmi bevételek</t>
  </si>
  <si>
    <t xml:space="preserve"> -Vagyoni típusú adók</t>
  </si>
  <si>
    <t xml:space="preserve"> -Értékesítési és forgalmi adók</t>
  </si>
  <si>
    <t xml:space="preserve"> -Gépjármű adó</t>
  </si>
  <si>
    <t xml:space="preserve">   - Pótlék, bírság</t>
  </si>
  <si>
    <t>Egyéb kötelezettség</t>
  </si>
  <si>
    <t>valamint a saját bevételeinek a futamidő végéig várható összegei</t>
  </si>
  <si>
    <t>064010</t>
  </si>
  <si>
    <t>Helyi adóból származó bevétel</t>
  </si>
  <si>
    <t>Önkormányzatok működési támogatásai</t>
  </si>
  <si>
    <t xml:space="preserve"> Felhalmozási célú támogatások államháztartáson belülről</t>
  </si>
  <si>
    <t xml:space="preserve">      -Termékek és szolgáltatások adói/iparűzési adó</t>
  </si>
  <si>
    <t xml:space="preserve">        -Vagyoni típusú adók/építmény, telek/</t>
  </si>
  <si>
    <t xml:space="preserve">   - Egyéb szolgáltatási adó /talajterhelési díj</t>
  </si>
  <si>
    <t xml:space="preserve">   - Egyéb közhatalmi bevételek</t>
  </si>
  <si>
    <t>Önkormányzat működési bevételei</t>
  </si>
  <si>
    <t xml:space="preserve">  - Ingatlanok értékesítése</t>
  </si>
  <si>
    <t>Egyéb működési célú átvett pénzeszközök</t>
  </si>
  <si>
    <t>Egyéb felhalmozási célú átvett pénzeszközök</t>
  </si>
  <si>
    <t>Mindösszesen:</t>
  </si>
  <si>
    <t>BEVÉTELEK</t>
  </si>
  <si>
    <t>KIADÁSOK</t>
  </si>
  <si>
    <t>Munkaadót terhelő járulékok és SZOHA</t>
  </si>
  <si>
    <t>Dologi és egyéb folyó kiadások</t>
  </si>
  <si>
    <t>Egyéb működési  célú kiadások</t>
  </si>
  <si>
    <t>Egyéb felhalmozási célú kiadások</t>
  </si>
  <si>
    <t>Kiadádások</t>
  </si>
  <si>
    <t xml:space="preserve">    - ebből tulajdonosi bevételek</t>
  </si>
  <si>
    <t>Külső finanszírozási bevétel</t>
  </si>
  <si>
    <t>Belső finanszírozási bevétel</t>
  </si>
  <si>
    <t>Finanszírozási kiadások ( hitel visszafizetés)</t>
  </si>
  <si>
    <t xml:space="preserve">Az államháztartásról szóló 2011.évi CXCV.törvény 24.§ (4) bekezdés d) pontja alapján </t>
  </si>
  <si>
    <t>a költségvetési évet követő három év tervezett előirányzatainak keretszámai</t>
  </si>
  <si>
    <t>17. melléklet ……./…….(…….)önkormányzati rendelethez</t>
  </si>
  <si>
    <t>Finanszírozási bevétel</t>
  </si>
  <si>
    <t>Előző évi kv-i maradvány igénybevétele</t>
  </si>
  <si>
    <t>Rákócziújfalu Község  Önkormányzat</t>
  </si>
  <si>
    <t>Rákócziújfalu Polgármesteri Hivatal</t>
  </si>
  <si>
    <t>Rákócziújfalu Községi  Önkormányzat</t>
  </si>
  <si>
    <t>Rákócziújfalui Mesevár Óvoda</t>
  </si>
  <si>
    <t>Rákócziújfalu Községi Önkormányzat</t>
  </si>
  <si>
    <t>Rákócziújfalu Községi Önkormányzat saját bevételeinek részletezése</t>
  </si>
  <si>
    <t>Mesevár Óvoda</t>
  </si>
  <si>
    <t>2023. év</t>
  </si>
  <si>
    <t>Bursa Hungarica</t>
  </si>
  <si>
    <t>Újszölött támogatás</t>
  </si>
  <si>
    <t>Szociális tűzelőanyag önrész</t>
  </si>
  <si>
    <t>Önkormányzatok és önkorm.hivat.jogalkot.ált.ig.tev</t>
  </si>
  <si>
    <t>Piac üzemeltetése</t>
  </si>
  <si>
    <t>Civil szervezetek működési támogatása</t>
  </si>
  <si>
    <t>Betegséggel kapcsolatos pénzbeli ellátások, támog.</t>
  </si>
  <si>
    <t>Lakhatással összefüggő ellátás</t>
  </si>
  <si>
    <t>Forint</t>
  </si>
  <si>
    <t>Megnevezése</t>
  </si>
  <si>
    <t>II. Az önkormányzat által ellátott feladatok kiemelt kiadási előirányzatai kötelező feladatai államigazgatási feladat bontásban</t>
  </si>
  <si>
    <t>Lakhatással kapcsolatos ellátás</t>
  </si>
  <si>
    <t>kötelező feladatok</t>
  </si>
  <si>
    <t>Önként vállalt feladatok</t>
  </si>
  <si>
    <t>Mindösszesen :</t>
  </si>
  <si>
    <t>Önként vállalt feladat összesen:</t>
  </si>
  <si>
    <t>084031</t>
  </si>
  <si>
    <t>2. melléklet 4. oldal ……./…….(…….)önkormányzati rendelethez</t>
  </si>
  <si>
    <t>Irányítószervi támogatás</t>
  </si>
  <si>
    <t>B816</t>
  </si>
  <si>
    <t>Irányító szervi támogatás</t>
  </si>
  <si>
    <t xml:space="preserve"> Ft</t>
  </si>
  <si>
    <t>Ft</t>
  </si>
  <si>
    <t xml:space="preserve">Települési önkormányzatok szociális és </t>
  </si>
  <si>
    <t>B113/a</t>
  </si>
  <si>
    <t>B113/b</t>
  </si>
  <si>
    <t>B16/a</t>
  </si>
  <si>
    <t>TB alap működési támog (OEP)</t>
  </si>
  <si>
    <t>B16/b</t>
  </si>
  <si>
    <t>B351/21</t>
  </si>
  <si>
    <t>Értékesítési és forgalmi adók (iparűzési)</t>
  </si>
  <si>
    <t>B354/21</t>
  </si>
  <si>
    <t>B403/2</t>
  </si>
  <si>
    <t>Közvetített szolgáltatások értékeÁ.k továbbszáml. (rezsi)</t>
  </si>
  <si>
    <t>Intézmény finanszírozás</t>
  </si>
  <si>
    <t>K915/2</t>
  </si>
  <si>
    <t>Közalkalmazottak bére</t>
  </si>
  <si>
    <t>Munhka törvénykönyv alapján teljes v részm idős</t>
  </si>
  <si>
    <t>Törvény szerinti illetmények munkabérek</t>
  </si>
  <si>
    <t>K1101</t>
  </si>
  <si>
    <t>Béren kívüli juttatások (Cafetéria polg.m.)</t>
  </si>
  <si>
    <t>K1107</t>
  </si>
  <si>
    <t>Közlekedési költségtérítés</t>
  </si>
  <si>
    <t>K1109</t>
  </si>
  <si>
    <t>Polgármester</t>
  </si>
  <si>
    <t>Képviselők</t>
  </si>
  <si>
    <t>K121/3</t>
  </si>
  <si>
    <t>K21</t>
  </si>
  <si>
    <t>Munkáltatót terhelő SZJA</t>
  </si>
  <si>
    <t>K24</t>
  </si>
  <si>
    <t>EHO 14%</t>
  </si>
  <si>
    <t>Személyi Összesen</t>
  </si>
  <si>
    <t>Szakmai anyagok beszerzése</t>
  </si>
  <si>
    <t>K311</t>
  </si>
  <si>
    <t>Hajtó és kenő anyag</t>
  </si>
  <si>
    <t>K312</t>
  </si>
  <si>
    <t>Egyéb üzemelétetési anyagbeszerzés</t>
  </si>
  <si>
    <t>Készletbeszerzés</t>
  </si>
  <si>
    <t>K31</t>
  </si>
  <si>
    <t>Kommunikációs szolg</t>
  </si>
  <si>
    <t>K32</t>
  </si>
  <si>
    <t>villamos energia</t>
  </si>
  <si>
    <t>Gázdíj</t>
  </si>
  <si>
    <t>Vízdíj</t>
  </si>
  <si>
    <t>Közüzemi díjak</t>
  </si>
  <si>
    <t>K331</t>
  </si>
  <si>
    <t>Karbantartás és kisjavítás</t>
  </si>
  <si>
    <t>K334</t>
  </si>
  <si>
    <t>Szakmai tevékenységet segítő szolgáltatások</t>
  </si>
  <si>
    <t>K336</t>
  </si>
  <si>
    <t>Vásárolt közszolg</t>
  </si>
  <si>
    <t>K336/1</t>
  </si>
  <si>
    <t>Számlázott szellemi</t>
  </si>
  <si>
    <t>K336/2</t>
  </si>
  <si>
    <t>Szolgáltatási kiadások</t>
  </si>
  <si>
    <t>K33</t>
  </si>
  <si>
    <t>Kiküldetés, reklám és propaganda kiadások</t>
  </si>
  <si>
    <t>K34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</si>
  <si>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</si>
  <si>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</si>
  <si>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</si>
  <si>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</si>
  <si>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</si>
  <si>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</si>
  <si>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</si>
  <si>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</si>
  <si>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Ellátottak pénzbeli juttatásai (Szoc)</t>
  </si>
  <si>
    <t>II.1.(4)2 óvodapedagogusok elismert létszáma (pótlólagos összeg)</t>
  </si>
  <si>
    <t>K332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</si>
  <si>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</si>
  <si>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</si>
  <si>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</si>
  <si>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</si>
  <si>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</si>
  <si>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</si>
  <si>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</si>
  <si>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</si>
  <si>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</si>
  <si>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</si>
  <si>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</si>
  <si>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</si>
  <si>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       - Önkormányzati lakások bérleti díja </t>
  </si>
  <si>
    <t>FT</t>
  </si>
  <si>
    <t>011130</t>
  </si>
  <si>
    <t>047120</t>
  </si>
  <si>
    <t>101150</t>
  </si>
  <si>
    <t>106020</t>
  </si>
  <si>
    <t>Önkormányzati közfoglalkoztatás rövid időtertamú</t>
  </si>
  <si>
    <t>Háziorvosi ellátás</t>
  </si>
  <si>
    <t>072111</t>
  </si>
  <si>
    <t>Család és nővédelmi egészségügyi gondozás</t>
  </si>
  <si>
    <t>Intézményen kívüli gyermekétkeztetés</t>
  </si>
  <si>
    <t>104037</t>
  </si>
  <si>
    <t>Egyéb szociális pénzbeli és természetbeni ellátások</t>
  </si>
  <si>
    <t>107060</t>
  </si>
  <si>
    <t>Hosszabb időtartamú közfoglalkoztatás</t>
  </si>
  <si>
    <t>041233</t>
  </si>
  <si>
    <t>Út, autópálya építése</t>
  </si>
  <si>
    <t>045120</t>
  </si>
  <si>
    <t>Ár és belvízvéddelemmel összefüggő tevékenységek</t>
  </si>
  <si>
    <t>047410</t>
  </si>
  <si>
    <t>Vízellátással kapcsolatas közm építése fenntart</t>
  </si>
  <si>
    <t>063080</t>
  </si>
  <si>
    <t>Fogorvosi alapellátás</t>
  </si>
  <si>
    <t>072311</t>
  </si>
  <si>
    <t>Sportlétesítmények, edzőtáborok működtetése, fejl.</t>
  </si>
  <si>
    <t>081030</t>
  </si>
  <si>
    <t>Család és gyermekjóléti szolg</t>
  </si>
  <si>
    <t>104042</t>
  </si>
  <si>
    <t>Gyermekvédelmi pénzbeli és természetbeni ell</t>
  </si>
  <si>
    <t>104051</t>
  </si>
  <si>
    <t>Az önkormányzati vagyonal való gazd feladatok</t>
  </si>
  <si>
    <t>Kiemelt állami és Önkormányzati rendezvények</t>
  </si>
  <si>
    <t>016080</t>
  </si>
  <si>
    <t>Háziorvosi ügyeleti ellátás</t>
  </si>
  <si>
    <t>071112</t>
  </si>
  <si>
    <t>Óvodai nevelés ellátás működtetési feladatai</t>
  </si>
  <si>
    <t>Közművelődés Közösségi és társadalmi részvétel</t>
  </si>
  <si>
    <t>O91140</t>
  </si>
  <si>
    <t>O82091</t>
  </si>
  <si>
    <t>082091</t>
  </si>
  <si>
    <t>091140</t>
  </si>
  <si>
    <t>Arany J tehetségkutató</t>
  </si>
  <si>
    <t xml:space="preserve"> FT</t>
  </si>
  <si>
    <t>B 16/c</t>
  </si>
  <si>
    <t>B411</t>
  </si>
  <si>
    <t>Egyéb működési bevétel</t>
  </si>
  <si>
    <t>B813</t>
  </si>
  <si>
    <t>ktsg ter alp, polg</t>
  </si>
  <si>
    <t>K123</t>
  </si>
  <si>
    <t>Egyéb külső szem juttatás (pályázatos bérek)</t>
  </si>
  <si>
    <t>bérleti és lizing díjak</t>
  </si>
  <si>
    <t>K333</t>
  </si>
  <si>
    <t>Egyéb szolgáltatások</t>
  </si>
  <si>
    <t>K337</t>
  </si>
  <si>
    <t>Elvonások és befizetések</t>
  </si>
  <si>
    <t>K502</t>
  </si>
  <si>
    <t>Beruházási kiadások ÁFÁ-val bicik út, pályázatos beruh</t>
  </si>
  <si>
    <t xml:space="preserve">      - Egyéb bevételek</t>
  </si>
  <si>
    <t>018030</t>
  </si>
  <si>
    <t>Támogatási célú finanszírozási műveletek</t>
  </si>
  <si>
    <t xml:space="preserve">2. </t>
  </si>
  <si>
    <t xml:space="preserve">5. </t>
  </si>
  <si>
    <t>EFOP1.5.2</t>
  </si>
  <si>
    <t>LIFE</t>
  </si>
  <si>
    <t>Sajátos nevelési igényű gyermekek óv nev</t>
  </si>
  <si>
    <t>091120</t>
  </si>
  <si>
    <t>Projekt teljes finanszírozása</t>
  </si>
  <si>
    <t>Előző évi ktgv maradvány</t>
  </si>
  <si>
    <t xml:space="preserve">15. </t>
  </si>
  <si>
    <t xml:space="preserve">16. </t>
  </si>
  <si>
    <t xml:space="preserve">17. </t>
  </si>
  <si>
    <t>50.</t>
  </si>
  <si>
    <t>51.</t>
  </si>
  <si>
    <t>52.</t>
  </si>
  <si>
    <t>53.</t>
  </si>
  <si>
    <r>
      <t xml:space="preserve">II. Az önkormányzat által ellátott feladatok </t>
    </r>
    <r>
      <rPr>
        <b/>
        <sz val="12"/>
        <rFont val="Arial"/>
        <family val="2"/>
        <charset val="238"/>
      </rPr>
      <t>kiemelt</t>
    </r>
    <r>
      <rPr>
        <b/>
        <sz val="12"/>
        <color rgb="FFFF0000"/>
        <rFont val="Arial"/>
        <family val="2"/>
        <charset val="238"/>
      </rPr>
      <t xml:space="preserve"> bevételi  előirányzatai</t>
    </r>
    <r>
      <rPr>
        <b/>
        <sz val="12"/>
        <color indexed="8"/>
        <rFont val="Arial"/>
        <family val="2"/>
        <charset val="238"/>
      </rPr>
      <t xml:space="preserve"> kötelező, önként vállalt és államigazgatási feladatok bontásban</t>
    </r>
  </si>
  <si>
    <t>Kiegészítő támogatás</t>
  </si>
  <si>
    <t>Működési célú központosított támogatások kiegészítő támogatások</t>
  </si>
  <si>
    <t>Elszámolásból származó bevételek</t>
  </si>
  <si>
    <t>B81112</t>
  </si>
  <si>
    <t>Likviditási célú hitel</t>
  </si>
  <si>
    <t xml:space="preserve">Közfoglalkoztatásban részt vevők </t>
  </si>
  <si>
    <t>Turisztika</t>
  </si>
  <si>
    <t>Önként vállalt fel</t>
  </si>
  <si>
    <t xml:space="preserve">Vásárolt élelmezés </t>
  </si>
  <si>
    <t>Tartalékok (Civil sz működési támog) horgászok, polgárőrök, tűzolt, közép tisza z</t>
  </si>
  <si>
    <t>K912</t>
  </si>
  <si>
    <t>Likviditási célú hitelek törlesztése</t>
  </si>
  <si>
    <t>Esélyegyenlőség elősegítését célzó tevékenységek és programok.</t>
  </si>
  <si>
    <t>Környezetvédelemmel kapcsolatos alkalmazott kutatás és fejlesztés</t>
  </si>
  <si>
    <t>055010</t>
  </si>
  <si>
    <t>Gyógyszer támogatás</t>
  </si>
  <si>
    <t>Óvoda kezdési támogatás</t>
  </si>
  <si>
    <t>Iskola kezdési támogatás</t>
  </si>
  <si>
    <t>Bölcsöde kezdési támogatás</t>
  </si>
  <si>
    <t>Temetési támogatás</t>
  </si>
  <si>
    <t>Krízis támogatás</t>
  </si>
  <si>
    <t>Egyéb felhalmozási célú támogatás</t>
  </si>
  <si>
    <t>Beruházási kiadások Áfával</t>
  </si>
  <si>
    <t>2024. év</t>
  </si>
  <si>
    <t xml:space="preserve"> 2019. évben 8 hónapra</t>
  </si>
  <si>
    <t>4.sz melléklet…./....(….) önkormányzati rendelethez</t>
  </si>
  <si>
    <t>Bölcsöde mini bölcsöde támogatása</t>
  </si>
  <si>
    <t>B112/b</t>
  </si>
  <si>
    <t>B112/a</t>
  </si>
  <si>
    <t>Rákócziújfalui Manóvár Bölcsöde</t>
  </si>
  <si>
    <t>Gyermekek bölcsödében történő ellátása</t>
  </si>
  <si>
    <t>Céljuttatás</t>
  </si>
  <si>
    <t>K1103</t>
  </si>
  <si>
    <t>Egyéb költségtérítések</t>
  </si>
  <si>
    <t>K1110</t>
  </si>
  <si>
    <t>K1113</t>
  </si>
  <si>
    <t>Egyéb személyi juttatások (Life)</t>
  </si>
  <si>
    <t>Közalkalmazottak bére védőnő</t>
  </si>
  <si>
    <t>K335</t>
  </si>
  <si>
    <t>Beruházási kiadások ÁFÁ-val bicik út, LIFE beruházás</t>
  </si>
  <si>
    <t>Rászoruló gyermekek szünidei étkeztetése</t>
  </si>
  <si>
    <t>104031</t>
  </si>
  <si>
    <t>Egyéb személyi juttatás</t>
  </si>
  <si>
    <t>2021. évben tervezett saját bevételek</t>
  </si>
  <si>
    <t>Adósságot keletkeztető ügylet  2021. év</t>
  </si>
  <si>
    <t>2021. évi tervezett előirányzat</t>
  </si>
  <si>
    <t>2023.évi tervezett előirányzat</t>
  </si>
  <si>
    <t>2021.év</t>
  </si>
  <si>
    <t>2022.év</t>
  </si>
  <si>
    <t>2023.év</t>
  </si>
  <si>
    <t>2024.év</t>
  </si>
  <si>
    <t>2025.év</t>
  </si>
  <si>
    <t>2026.év</t>
  </si>
  <si>
    <t>Adónem</t>
  </si>
  <si>
    <t>Kedvezmény összege</t>
  </si>
  <si>
    <t>Mentesség összege</t>
  </si>
  <si>
    <t>Gépjármű adó</t>
  </si>
  <si>
    <t>Adóösszege</t>
  </si>
  <si>
    <t>Fizetendő:</t>
  </si>
  <si>
    <t>18. sz melléklet</t>
  </si>
  <si>
    <t xml:space="preserve"> Az önkormányzat kötelező feladataihoz engedélyezett </t>
  </si>
  <si>
    <t>Szociális hozzájárulási adó 17.5%</t>
  </si>
  <si>
    <t>2. melléklet 2. oldal……./…….(…….)önkormányzati rendelethez</t>
  </si>
  <si>
    <t>01111</t>
  </si>
  <si>
    <t xml:space="preserve"> 2021. évi bevételei 2021.01.01-2021.12.31</t>
  </si>
  <si>
    <t xml:space="preserve"> 2021. év 2021.01.01-2021.12.31</t>
  </si>
  <si>
    <t>2021. évi terv</t>
  </si>
  <si>
    <t>Dologi kiadások részletezve:</t>
  </si>
  <si>
    <t>üzemeltetési anyagok</t>
  </si>
  <si>
    <t>Egyéb kommunikációs szolgáltatások</t>
  </si>
  <si>
    <t>K322</t>
  </si>
  <si>
    <t>Egyéb kommunikációs szolgáltatások ( telefon, internet)</t>
  </si>
  <si>
    <t>Villamos energia</t>
  </si>
  <si>
    <t>Gázenergia</t>
  </si>
  <si>
    <t>Víz</t>
  </si>
  <si>
    <t>Egyéb szolgáltatás</t>
  </si>
  <si>
    <t>Áfa</t>
  </si>
  <si>
    <t xml:space="preserve"> 2021. évi bevételei</t>
  </si>
  <si>
    <t xml:space="preserve"> 2021. évi kiadásai</t>
  </si>
  <si>
    <t xml:space="preserve">Dologi Kiadások részletesen: </t>
  </si>
  <si>
    <t>Üzemeltetési anyagok beszerzése</t>
  </si>
  <si>
    <t>Villamos energia díjak</t>
  </si>
  <si>
    <t>Karbantartás</t>
  </si>
  <si>
    <t>Szakmai szolgált (nyugdíjas ped, fejelesztők)</t>
  </si>
  <si>
    <t>Egyéb szolg</t>
  </si>
  <si>
    <t>Egyéb dologi kiadás</t>
  </si>
  <si>
    <t xml:space="preserve"> 2021 évi bevételei</t>
  </si>
  <si>
    <t>Dologi Kiadások:</t>
  </si>
  <si>
    <t>Szakmai anyagok besz</t>
  </si>
  <si>
    <t>Üzemeltetési anyagok</t>
  </si>
  <si>
    <t>K321</t>
  </si>
  <si>
    <t>Egyéb komm telefon</t>
  </si>
  <si>
    <t>informatikai szolg rendszerfelügy</t>
  </si>
  <si>
    <t>Közüzemi villany</t>
  </si>
  <si>
    <t>K3311</t>
  </si>
  <si>
    <t>Közüzemgáz</t>
  </si>
  <si>
    <t>K3312</t>
  </si>
  <si>
    <t>Közüzem víz</t>
  </si>
  <si>
    <t>K3314</t>
  </si>
  <si>
    <t>Vásárolt élelm</t>
  </si>
  <si>
    <t>Szakmai szolg</t>
  </si>
  <si>
    <t>Reklám</t>
  </si>
  <si>
    <t>K342</t>
  </si>
  <si>
    <t>Egyéb dologi</t>
  </si>
  <si>
    <t>Szakmai anyagok</t>
  </si>
  <si>
    <t>Inform szolg</t>
  </si>
  <si>
    <t>Közüzemi gáz</t>
  </si>
  <si>
    <t>Közüzemi víz</t>
  </si>
  <si>
    <t>Szakmai tev segítő szolg</t>
  </si>
  <si>
    <t>Nagyterem festés</t>
  </si>
  <si>
    <t>Tájékoztató adat a Rákócziújfalui Közösségi Színtér</t>
  </si>
  <si>
    <t xml:space="preserve">Pályázati Támogatási összege  </t>
  </si>
  <si>
    <t>Bölcsi</t>
  </si>
  <si>
    <t>Óvoda felújítás</t>
  </si>
  <si>
    <t>Szoc Int</t>
  </si>
  <si>
    <t>Csapadékvíz</t>
  </si>
  <si>
    <t>KINCSTÁRi szl</t>
  </si>
  <si>
    <t>kerékp felúj</t>
  </si>
  <si>
    <t>Ovi tornaszoba</t>
  </si>
  <si>
    <t>Sportöltöző</t>
  </si>
  <si>
    <t>Orvosi rend felúj</t>
  </si>
  <si>
    <t>Orvosi eszk</t>
  </si>
  <si>
    <t>KINCSTÁRszl</t>
  </si>
  <si>
    <t>Jubileumi jutalom</t>
  </si>
  <si>
    <t>K1106</t>
  </si>
  <si>
    <t>Jutalom</t>
  </si>
  <si>
    <t>K1102</t>
  </si>
  <si>
    <t>Közfoglalkoztatásban részt vevők 15 fő</t>
  </si>
  <si>
    <t>Szociális hozzájárulási adó 15.5%</t>
  </si>
  <si>
    <t>Szociális szén</t>
  </si>
  <si>
    <t>K352</t>
  </si>
  <si>
    <t>Államháztartáson belüli megelőlegezések visszafizetése</t>
  </si>
  <si>
    <t>K914</t>
  </si>
  <si>
    <t>Államháztartáson belüli megelőlegezések teljesítése</t>
  </si>
  <si>
    <t>B814</t>
  </si>
  <si>
    <t>Bölcsöde támogatása</t>
  </si>
  <si>
    <t>Elk állami p.alapok működ támog( Munkaügyi kp. , közf) 15 fő fin</t>
  </si>
  <si>
    <t xml:space="preserve"> 2021. évi összevont bevételei</t>
  </si>
  <si>
    <t xml:space="preserve"> 2021. évi összevont kiadásai</t>
  </si>
  <si>
    <t>Fordított ÁFA</t>
  </si>
  <si>
    <t>54.</t>
  </si>
  <si>
    <t>55.</t>
  </si>
  <si>
    <t>56.</t>
  </si>
  <si>
    <t>57.</t>
  </si>
  <si>
    <t>58.</t>
  </si>
  <si>
    <t>59.</t>
  </si>
  <si>
    <t xml:space="preserve">18. </t>
  </si>
  <si>
    <t>Felhalmozási célú önkormányzati támogatások:</t>
  </si>
  <si>
    <t xml:space="preserve">Egyéb felhalmozási célú támogatások bevételei államháztartáson belülről , </t>
  </si>
  <si>
    <t>Tájékoztató adat Rákócziújfalui Közösségi Színtér</t>
  </si>
  <si>
    <t>Beépítve az Önkormányzat alá</t>
  </si>
  <si>
    <t>2021. évi előirányzat</t>
  </si>
  <si>
    <t>2021, évi eredeti előirányzat</t>
  </si>
  <si>
    <t>1.2.1.1 óvoda napi nyitvatartási ideje eléri a 8 órát</t>
  </si>
  <si>
    <t>1.2.2.1 óvodapedagógusok átlagbér alapú támogatása 6,2</t>
  </si>
  <si>
    <t>1.2.3.1.1.1.1 Pedagógus II. katgóriába sorolt óvodapedagógusok kiegészítő támogatása</t>
  </si>
  <si>
    <t>1.2.5.1.1 óvodapedagógusok nevelő munkáját közvetlenül segítők száma a Köznev. tv. 2. számú melléklete szerint 4,0</t>
  </si>
  <si>
    <t>1.4.2 A rászoruló gyerekek intézményen kívüli szünidei étkeztetésének támogatása</t>
  </si>
  <si>
    <t xml:space="preserve"> 1.1 A HELYI ÖNKORMÁNYZATOK MŰKÖDÉSÉNEK ÁLTALÁNOS TÁMOGATÁSA</t>
  </si>
  <si>
    <t>1.2 A TELEPÜLÉSI ÖNKORMÁNYZATOK EGYES KÖZNEVELÉSI  FELADATAINAK TÁMOGATÁSA</t>
  </si>
  <si>
    <t>1.3.1. A települési Ömkormányzatok szociális feladatainak egyéb támogatása.</t>
  </si>
  <si>
    <t>1.3.3  Bölcsöde-mini bőlcsöde támogatása</t>
  </si>
  <si>
    <t>1.5  HELYI ÖNKORMÁNYZATOK KŐZMŰVELŐDÉSI FELADATAINAK TÁMOGATÁSA</t>
  </si>
  <si>
    <t xml:space="preserve"> Üzemeltetési Támogatás Bölcsöde</t>
  </si>
  <si>
    <t>Középfokú végzettségű kisgyermek nevelők Bölcsöde 3 fő</t>
  </si>
  <si>
    <t xml:space="preserve"> Felsőfokú képzettségű kisgyermek nevelő Bölcsöde 1 fő</t>
  </si>
  <si>
    <t>Gyermekétkeztetés üzemeltetési támogatása</t>
  </si>
  <si>
    <t>Finanszírozás szempotjából elismert dolgozók bértámogatása</t>
  </si>
  <si>
    <t xml:space="preserve"> Intézmény-üzemeltetési támogatás</t>
  </si>
  <si>
    <t xml:space="preserve"> A számított intézményvezetői és a segítői munkatárs létszámhoz kapcsolódó bértámogatás</t>
  </si>
  <si>
    <t>A települési önkormányzatok által az idősek átmeneti és tartós, valamint a és hajléktalan személyek részére nyújtott tartós szociális szakosított ellátási feladatok támogatása</t>
  </si>
  <si>
    <t>Kiegészítő támogatás az óvodapedagógusok mínősítéséből adódó többletkiadásokhoz</t>
  </si>
  <si>
    <t>gyermekek nevelése napi 8 órát eléri vagy meghaladja</t>
  </si>
  <si>
    <t>az óvoda napi nyitvatartási ideje eléri a 8 órát</t>
  </si>
  <si>
    <t xml:space="preserve"> Óvoda működtetési támogatás</t>
  </si>
  <si>
    <t>Polgármesteri illetmény támogatása</t>
  </si>
  <si>
    <t xml:space="preserve"> Egyéb kötelező önkormányzati feladatok támogatása</t>
  </si>
  <si>
    <t xml:space="preserve"> Közutak fenntartásának támogatása</t>
  </si>
  <si>
    <t xml:space="preserve"> Köztemető fenntartással kapcsolatos feladatok támogatása</t>
  </si>
  <si>
    <t xml:space="preserve"> Közvilágítás fenntartásának támogatása</t>
  </si>
  <si>
    <t xml:space="preserve"> A zöldterület-gazdálkodással kapcsolatos feladatok ellátásának támogatása</t>
  </si>
  <si>
    <t>Település üzemeltetéshez kapcsolódó feladatellátás támogatása összesen</t>
  </si>
  <si>
    <t>Önkormányzati hivatal működésének támogatása kiegészítéssel</t>
  </si>
  <si>
    <r>
      <t xml:space="preserve"> költségvetési szervek  feladatainak kiemelt </t>
    </r>
    <r>
      <rPr>
        <b/>
        <u/>
        <sz val="14"/>
        <color rgb="FFFF0000"/>
        <rFont val="Times New Roman"/>
        <family val="1"/>
        <charset val="238"/>
      </rPr>
      <t>bevételi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sz val="14"/>
        <color indexed="8"/>
        <rFont val="Times New Roman"/>
        <family val="1"/>
        <charset val="238"/>
      </rPr>
      <t>előirányzatai kötelező, önként vállalt és államigazgatási feladat bontásban</t>
    </r>
  </si>
  <si>
    <t>Önkormányzatok funkcióra nem sorolható bevételei</t>
  </si>
  <si>
    <t>017010</t>
  </si>
  <si>
    <t>Államadóságokkal kapcsolatos tranzakciók</t>
  </si>
  <si>
    <t>Szoc sz</t>
  </si>
  <si>
    <r>
      <t xml:space="preserve"> költségvetési szervek  feladatainak kiemelt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kiadási</t>
    </r>
    <r>
      <rPr>
        <b/>
        <sz val="14"/>
        <color indexed="8"/>
        <rFont val="Times New Roman"/>
        <family val="1"/>
        <charset val="238"/>
      </rPr>
      <t xml:space="preserve"> előirányzatai kötelező, önként vállalt és államigazgatási feladat bontásban</t>
    </r>
  </si>
  <si>
    <t xml:space="preserve">             2021. év </t>
  </si>
  <si>
    <t xml:space="preserve"> 2021.év</t>
  </si>
  <si>
    <t>2021.                        január 1.</t>
  </si>
  <si>
    <t xml:space="preserve">2021                      december 31. </t>
  </si>
  <si>
    <t>2021                     január 1.</t>
  </si>
  <si>
    <t xml:space="preserve">2021.                        december 31. </t>
  </si>
  <si>
    <t xml:space="preserve"> 2021. év</t>
  </si>
  <si>
    <t>2021.                       január 1.</t>
  </si>
  <si>
    <t>2021.                        december 31.</t>
  </si>
  <si>
    <t>Fordított Áfa</t>
  </si>
  <si>
    <t>Likviditási hitel</t>
  </si>
  <si>
    <t>Államháztart belüli megelőleg</t>
  </si>
  <si>
    <t>Államháztartáson belüli megelőleg visszafiz</t>
  </si>
  <si>
    <t>Államh belüli megelőleg</t>
  </si>
  <si>
    <t>Civil szerv. műk támog ( tartalékok)</t>
  </si>
  <si>
    <t>Államh belüli meg visszafiz</t>
  </si>
  <si>
    <t>Az önkormányzat 2021. évi közvetett támogatásai</t>
  </si>
  <si>
    <t>2027.év</t>
  </si>
  <si>
    <t xml:space="preserve">                                      2022 évben tervezett saját bevételek</t>
  </si>
  <si>
    <t>2025. év</t>
  </si>
  <si>
    <t>Adósságot keletkeztető ügylet  2022. év</t>
  </si>
  <si>
    <t>Az önkormányzat 2021. évi előirányzat – felhasználási ütemterve</t>
  </si>
  <si>
    <t xml:space="preserve">Hitel felvétel működési likvid </t>
  </si>
  <si>
    <t>Államháztartáson belüli megelőlegezés</t>
  </si>
  <si>
    <t>Államháztart belüli megelőleg visszafiz</t>
  </si>
  <si>
    <t>2021. évi tervezett bevétel</t>
  </si>
  <si>
    <t>2021. évi tervezett kiadás</t>
  </si>
  <si>
    <t xml:space="preserve">Szoc Intézmény </t>
  </si>
  <si>
    <t>Csapadékvíz elvezető</t>
  </si>
  <si>
    <t>2022. évi tervezett előirányzat</t>
  </si>
  <si>
    <t>2024.évi tervezett előirányzat</t>
  </si>
  <si>
    <t>Belső fin kiad</t>
  </si>
  <si>
    <t xml:space="preserve">368/2011. (XII.31.) Korm Rend 28. § sz. 2021 évi Adó kedvezmény, mentesség adónemenként Rákócziújfaluban </t>
  </si>
  <si>
    <t>Rákócziújfalui Manóvár Bölcsöde 2021.01.01-2021.12.31</t>
  </si>
  <si>
    <t>Elvonások és egyéb befizetések</t>
  </si>
  <si>
    <t>Elvonások és egyéb befiz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</si>
</sst>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_ ;[Red]\-#,##0\ "/>
    <numFmt numFmtId="166" formatCode="#,##0\ ;[Red]\-#,##0\ "/>
    <numFmt numFmtId="167" formatCode="_-* #,##0\ _F_t_-;\-* #,##0\ _F_t_-;_-* &quot;-&quot;??\ _F_t_-;_-@_-"/>
    <numFmt numFmtId="168" formatCode="#,##0\ &quot;Ft&quot;"/>
    <numFmt numFmtId="169" formatCode="#,##0\ _F_t"/>
  </numFmts>
  <fonts count="14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9"/>
      <name val="Times New Roman"/>
      <family val="1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MS Sans Serif"/>
      <charset val="238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  <charset val="238"/>
    </font>
    <font>
      <b/>
      <sz val="13"/>
      <color indexed="8"/>
      <name val="Arial"/>
      <family val="2"/>
      <charset val="238"/>
    </font>
    <font>
      <sz val="9.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</font>
    <font>
      <b/>
      <sz val="14"/>
      <name val="Times New Roman"/>
      <family val="1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3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.5"/>
      <color indexed="8"/>
      <name val="Arial"/>
      <family val="2"/>
      <charset val="238"/>
    </font>
    <font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.5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9.9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MS Sans Serif"/>
      <family val="2"/>
      <charset val="238"/>
    </font>
    <font>
      <b/>
      <u/>
      <sz val="12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8.5"/>
      <color indexed="8"/>
      <name val="MS Sans Serif"/>
      <charset val="238"/>
    </font>
    <font>
      <b/>
      <sz val="8.5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0"/>
      <color indexed="8"/>
      <name val="Times New Roman"/>
      <family val="3"/>
      <charset val="238"/>
    </font>
    <font>
      <b/>
      <sz val="12"/>
      <color indexed="8"/>
      <name val="Times New Roman"/>
      <family val="3"/>
      <charset val="238"/>
    </font>
    <font>
      <sz val="12"/>
      <color indexed="8"/>
      <name val="Times New Roman"/>
      <family val="3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MS Sans Serif"/>
      <charset val="238"/>
    </font>
    <font>
      <b/>
      <sz val="7.5"/>
      <color indexed="8"/>
      <name val="MS Sans Serif"/>
      <charset val="238"/>
    </font>
    <font>
      <sz val="10"/>
      <color indexed="8"/>
      <name val="MS Sans Serif"/>
      <charset val="238"/>
    </font>
    <font>
      <sz val="14"/>
      <color indexed="8"/>
      <name val="Times New Roman"/>
      <family val="1"/>
    </font>
    <font>
      <b/>
      <sz val="10"/>
      <color indexed="8"/>
      <name val="MS Sans Serif"/>
      <family val="2"/>
      <charset val="238"/>
    </font>
    <font>
      <b/>
      <i/>
      <sz val="10"/>
      <color indexed="8"/>
      <name val="MS Sans Serif"/>
      <family val="2"/>
      <charset val="238"/>
    </font>
    <font>
      <sz val="9.9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7"/>
      <color indexed="8"/>
      <name val="MS Sans Serif"/>
      <charset val="238"/>
    </font>
    <font>
      <sz val="8.5"/>
      <name val="Arial CE"/>
      <charset val="238"/>
    </font>
    <font>
      <b/>
      <sz val="8.5"/>
      <color indexed="8"/>
      <name val="MS Sans Serif"/>
      <family val="2"/>
      <charset val="238"/>
    </font>
    <font>
      <sz val="8.5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 CE"/>
      <charset val="238"/>
    </font>
    <font>
      <b/>
      <i/>
      <sz val="9"/>
      <color indexed="8"/>
      <name val="Times New Roman"/>
      <family val="1"/>
      <charset val="238"/>
    </font>
    <font>
      <i/>
      <sz val="10"/>
      <color indexed="8"/>
      <name val="MS Sans Serif"/>
      <family val="2"/>
      <charset val="238"/>
    </font>
    <font>
      <b/>
      <sz val="1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1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1"/>
      <name val="Arial CE"/>
      <charset val="238"/>
    </font>
    <font>
      <b/>
      <sz val="11"/>
      <color indexed="8"/>
      <name val="Times New Roman"/>
      <family val="3"/>
      <charset val="238"/>
    </font>
    <font>
      <b/>
      <sz val="12"/>
      <color rgb="FFFF000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i/>
      <sz val="10"/>
      <color indexed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9" tint="0.7999816888943144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29">
    <xf numFmtId="0" fontId="0" fillId="0" borderId="0" xfId="0"/>
    <xf numFmtId="0" fontId="0" fillId="0" borderId="0" xfId="0" applyAlignment="1"/>
    <xf numFmtId="0" fontId="8" fillId="0" borderId="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right"/>
    </xf>
    <xf numFmtId="0" fontId="0" fillId="0" borderId="0" xfId="0" applyFill="1"/>
    <xf numFmtId="165" fontId="0" fillId="0" borderId="0" xfId="0" applyNumberFormat="1" applyAlignment="1">
      <alignment horizontal="right"/>
    </xf>
    <xf numFmtId="0" fontId="27" fillId="0" borderId="1" xfId="0" applyNumberFormat="1" applyFont="1" applyBorder="1" applyAlignment="1" applyProtection="1">
      <alignment vertical="center"/>
    </xf>
    <xf numFmtId="0" fontId="0" fillId="0" borderId="2" xfId="0" applyBorder="1"/>
    <xf numFmtId="0" fontId="17" fillId="0" borderId="0" xfId="0" applyFont="1" applyBorder="1" applyAlignment="1">
      <alignment horizontal="left" vertical="center" wrapText="1"/>
    </xf>
    <xf numFmtId="0" fontId="23" fillId="0" borderId="0" xfId="0" applyFont="1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NumberFormat="1" applyFont="1" applyBorder="1" applyAlignment="1" applyProtection="1">
      <protection locked="0"/>
    </xf>
    <xf numFmtId="0" fontId="9" fillId="0" borderId="2" xfId="0" applyNumberFormat="1" applyFont="1" applyBorder="1" applyAlignment="1" applyProtection="1"/>
    <xf numFmtId="3" fontId="12" fillId="0" borderId="2" xfId="0" applyNumberFormat="1" applyFont="1" applyBorder="1" applyAlignment="1" applyProtection="1"/>
    <xf numFmtId="0" fontId="32" fillId="0" borderId="2" xfId="0" applyNumberFormat="1" applyFont="1" applyBorder="1" applyAlignment="1" applyProtection="1"/>
    <xf numFmtId="0" fontId="9" fillId="0" borderId="2" xfId="0" applyNumberFormat="1" applyFont="1" applyFill="1" applyBorder="1" applyAlignment="1" applyProtection="1"/>
    <xf numFmtId="0" fontId="24" fillId="0" borderId="2" xfId="0" applyNumberFormat="1" applyFont="1" applyBorder="1" applyAlignment="1" applyProtection="1"/>
    <xf numFmtId="3" fontId="24" fillId="0" borderId="2" xfId="0" applyNumberFormat="1" applyFont="1" applyBorder="1" applyAlignment="1" applyProtection="1"/>
    <xf numFmtId="0" fontId="24" fillId="3" borderId="2" xfId="0" applyNumberFormat="1" applyFont="1" applyFill="1" applyBorder="1" applyAlignment="1" applyProtection="1">
      <alignment horizontal="left" vertical="center" wrapText="1"/>
    </xf>
    <xf numFmtId="3" fontId="24" fillId="3" borderId="2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5" fontId="9" fillId="0" borderId="0" xfId="0" applyNumberFormat="1" applyFont="1" applyBorder="1" applyAlignment="1" applyProtection="1">
      <alignment horizontal="right"/>
    </xf>
    <xf numFmtId="3" fontId="0" fillId="0" borderId="0" xfId="0" applyNumberFormat="1"/>
    <xf numFmtId="0" fontId="22" fillId="0" borderId="0" xfId="0" applyFont="1" applyBorder="1" applyAlignment="1"/>
    <xf numFmtId="0" fontId="0" fillId="0" borderId="0" xfId="0" applyBorder="1"/>
    <xf numFmtId="0" fontId="46" fillId="0" borderId="2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27" fillId="0" borderId="5" xfId="0" applyNumberFormat="1" applyFont="1" applyBorder="1" applyAlignment="1" applyProtection="1">
      <alignment vertical="center"/>
    </xf>
    <xf numFmtId="0" fontId="37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9" fillId="0" borderId="2" xfId="0" applyNumberFormat="1" applyFont="1" applyBorder="1" applyAlignment="1" applyProtection="1">
      <alignment horizontal="left" vertical="center" wrapText="1"/>
    </xf>
    <xf numFmtId="0" fontId="50" fillId="0" borderId="2" xfId="0" applyNumberFormat="1" applyFont="1" applyBorder="1" applyAlignment="1" applyProtection="1">
      <alignment horizontal="left" vertical="center" wrapText="1"/>
    </xf>
    <xf numFmtId="0" fontId="49" fillId="0" borderId="2" xfId="0" applyNumberFormat="1" applyFont="1" applyBorder="1" applyAlignment="1" applyProtection="1">
      <alignment vertical="center" wrapText="1"/>
    </xf>
    <xf numFmtId="0" fontId="49" fillId="0" borderId="2" xfId="0" applyNumberFormat="1" applyFont="1" applyFill="1" applyBorder="1" applyAlignment="1" applyProtection="1">
      <alignment horizontal="left" vertical="center" wrapText="1"/>
    </xf>
    <xf numFmtId="0" fontId="50" fillId="0" borderId="2" xfId="0" applyNumberFormat="1" applyFont="1" applyFill="1" applyBorder="1" applyAlignment="1" applyProtection="1">
      <alignment horizontal="left" vertical="center" wrapText="1"/>
    </xf>
    <xf numFmtId="0" fontId="51" fillId="0" borderId="0" xfId="0" applyFont="1" applyBorder="1"/>
    <xf numFmtId="3" fontId="50" fillId="0" borderId="2" xfId="0" applyNumberFormat="1" applyFont="1" applyBorder="1" applyAlignment="1" applyProtection="1">
      <alignment vertical="center"/>
    </xf>
    <xf numFmtId="3" fontId="9" fillId="0" borderId="2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7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53" fillId="5" borderId="0" xfId="0" applyFont="1" applyFill="1" applyBorder="1" applyAlignment="1">
      <alignment vertical="center"/>
    </xf>
    <xf numFmtId="3" fontId="52" fillId="0" borderId="2" xfId="0" applyNumberFormat="1" applyFont="1" applyBorder="1" applyAlignment="1">
      <alignment vertical="center"/>
    </xf>
    <xf numFmtId="3" fontId="5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1" fillId="0" borderId="7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0" fontId="61" fillId="0" borderId="3" xfId="0" applyNumberFormat="1" applyFont="1" applyFill="1" applyBorder="1" applyAlignment="1" applyProtection="1">
      <alignment horizontal="center" vertical="center"/>
    </xf>
    <xf numFmtId="0" fontId="63" fillId="0" borderId="8" xfId="0" applyNumberFormat="1" applyFont="1" applyFill="1" applyBorder="1" applyAlignment="1" applyProtection="1">
      <alignment horizontal="center" vertical="center" wrapText="1"/>
    </xf>
    <xf numFmtId="0" fontId="68" fillId="0" borderId="7" xfId="0" applyFont="1" applyBorder="1"/>
    <xf numFmtId="0" fontId="51" fillId="0" borderId="2" xfId="0" applyFont="1" applyFill="1" applyBorder="1" applyAlignment="1">
      <alignment vertical="center" wrapText="1"/>
    </xf>
    <xf numFmtId="0" fontId="52" fillId="0" borderId="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45" fillId="0" borderId="0" xfId="0" applyFont="1"/>
    <xf numFmtId="0" fontId="2" fillId="0" borderId="2" xfId="0" applyNumberFormat="1" applyFont="1" applyBorder="1" applyAlignment="1" applyProtection="1"/>
    <xf numFmtId="0" fontId="4" fillId="0" borderId="2" xfId="0" applyNumberFormat="1" applyFont="1" applyBorder="1" applyAlignment="1" applyProtection="1"/>
    <xf numFmtId="0" fontId="75" fillId="0" borderId="2" xfId="0" applyNumberFormat="1" applyFont="1" applyBorder="1" applyAlignment="1" applyProtection="1"/>
    <xf numFmtId="3" fontId="19" fillId="0" borderId="2" xfId="0" applyNumberFormat="1" applyFont="1" applyBorder="1" applyAlignment="1" applyProtection="1">
      <alignment horizontal="right"/>
    </xf>
    <xf numFmtId="3" fontId="42" fillId="0" borderId="2" xfId="0" applyNumberFormat="1" applyFont="1" applyBorder="1" applyAlignment="1" applyProtection="1">
      <alignment horizontal="right"/>
    </xf>
    <xf numFmtId="0" fontId="74" fillId="0" borderId="2" xfId="0" applyNumberFormat="1" applyFont="1" applyFill="1" applyBorder="1" applyAlignment="1" applyProtection="1"/>
    <xf numFmtId="3" fontId="16" fillId="0" borderId="2" xfId="0" applyNumberFormat="1" applyFont="1" applyFill="1" applyBorder="1" applyAlignment="1" applyProtection="1">
      <alignment horizontal="right"/>
    </xf>
    <xf numFmtId="0" fontId="74" fillId="0" borderId="2" xfId="0" applyNumberFormat="1" applyFont="1" applyBorder="1" applyAlignment="1" applyProtection="1"/>
    <xf numFmtId="0" fontId="36" fillId="0" borderId="2" xfId="0" applyNumberFormat="1" applyFont="1" applyFill="1" applyBorder="1" applyAlignment="1" applyProtection="1"/>
    <xf numFmtId="3" fontId="9" fillId="0" borderId="2" xfId="0" applyNumberFormat="1" applyFont="1" applyFill="1" applyBorder="1" applyAlignment="1" applyProtection="1">
      <alignment horizontal="right"/>
    </xf>
    <xf numFmtId="0" fontId="15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/>
    <xf numFmtId="0" fontId="43" fillId="0" borderId="2" xfId="0" applyNumberFormat="1" applyFont="1" applyFill="1" applyBorder="1" applyAlignment="1" applyProtection="1">
      <alignment horizontal="center" vertical="center"/>
    </xf>
    <xf numFmtId="0" fontId="43" fillId="0" borderId="2" xfId="0" applyNumberFormat="1" applyFont="1" applyFill="1" applyBorder="1" applyAlignment="1" applyProtection="1">
      <alignment horizontal="center" vertical="center" wrapText="1"/>
    </xf>
    <xf numFmtId="0" fontId="65" fillId="0" borderId="2" xfId="0" applyNumberFormat="1" applyFont="1" applyBorder="1" applyAlignment="1" applyProtection="1">
      <alignment horizontal="right" vertical="center" wrapText="1"/>
    </xf>
    <xf numFmtId="0" fontId="65" fillId="0" borderId="2" xfId="0" applyNumberFormat="1" applyFont="1" applyBorder="1" applyAlignment="1" applyProtection="1">
      <alignment horizontal="left" vertical="center" wrapText="1"/>
    </xf>
    <xf numFmtId="3" fontId="65" fillId="0" borderId="2" xfId="0" applyNumberFormat="1" applyFont="1" applyBorder="1" applyAlignment="1" applyProtection="1">
      <alignment vertical="center"/>
    </xf>
    <xf numFmtId="3" fontId="65" fillId="0" borderId="2" xfId="0" applyNumberFormat="1" applyFont="1" applyBorder="1" applyAlignment="1" applyProtection="1">
      <alignment horizontal="right" vertical="center"/>
    </xf>
    <xf numFmtId="0" fontId="65" fillId="0" borderId="2" xfId="0" applyNumberFormat="1" applyFont="1" applyBorder="1" applyAlignment="1" applyProtection="1">
      <alignment vertical="center" wrapText="1"/>
    </xf>
    <xf numFmtId="0" fontId="54" fillId="0" borderId="2" xfId="0" applyFont="1" applyBorder="1"/>
    <xf numFmtId="3" fontId="50" fillId="0" borderId="2" xfId="0" applyNumberFormat="1" applyFont="1" applyFill="1" applyBorder="1" applyAlignment="1" applyProtection="1">
      <alignment vertical="center"/>
    </xf>
    <xf numFmtId="3" fontId="52" fillId="0" borderId="2" xfId="0" applyNumberFormat="1" applyFont="1" applyFill="1" applyBorder="1" applyAlignment="1">
      <alignment vertical="center"/>
    </xf>
    <xf numFmtId="3" fontId="51" fillId="0" borderId="2" xfId="0" applyNumberFormat="1" applyFont="1" applyFill="1" applyBorder="1" applyAlignment="1">
      <alignment vertical="center"/>
    </xf>
    <xf numFmtId="3" fontId="65" fillId="0" borderId="2" xfId="0" applyNumberFormat="1" applyFont="1" applyFill="1" applyBorder="1" applyAlignment="1" applyProtection="1">
      <alignment horizontal="right"/>
    </xf>
    <xf numFmtId="3" fontId="41" fillId="0" borderId="2" xfId="0" applyNumberFormat="1" applyFont="1" applyFill="1" applyBorder="1" applyAlignment="1" applyProtection="1">
      <alignment horizontal="right" vertical="center"/>
    </xf>
    <xf numFmtId="3" fontId="65" fillId="0" borderId="2" xfId="0" applyNumberFormat="1" applyFont="1" applyFill="1" applyBorder="1" applyAlignment="1" applyProtection="1">
      <alignment vertical="center"/>
    </xf>
    <xf numFmtId="0" fontId="60" fillId="0" borderId="11" xfId="0" applyFont="1" applyBorder="1" applyAlignment="1">
      <alignment horizontal="left" vertical="center" wrapText="1"/>
    </xf>
    <xf numFmtId="0" fontId="60" fillId="0" borderId="11" xfId="0" applyNumberFormat="1" applyFont="1" applyBorder="1" applyAlignment="1" applyProtection="1">
      <alignment vertical="center"/>
    </xf>
    <xf numFmtId="0" fontId="63" fillId="0" borderId="3" xfId="0" applyNumberFormat="1" applyFont="1" applyFill="1" applyBorder="1" applyAlignment="1" applyProtection="1">
      <alignment horizontal="center" vertical="center" wrapText="1"/>
    </xf>
    <xf numFmtId="166" fontId="60" fillId="0" borderId="2" xfId="0" applyNumberFormat="1" applyFont="1" applyBorder="1" applyAlignment="1" applyProtection="1">
      <alignment horizontal="right" vertical="center"/>
    </xf>
    <xf numFmtId="0" fontId="64" fillId="0" borderId="2" xfId="0" applyNumberFormat="1" applyFont="1" applyFill="1" applyBorder="1" applyAlignment="1" applyProtection="1">
      <alignment horizontal="left" vertical="center" wrapText="1"/>
    </xf>
    <xf numFmtId="3" fontId="64" fillId="0" borderId="2" xfId="0" applyNumberFormat="1" applyFont="1" applyFill="1" applyBorder="1" applyAlignment="1" applyProtection="1">
      <alignment vertical="center"/>
    </xf>
    <xf numFmtId="3" fontId="43" fillId="0" borderId="2" xfId="0" applyNumberFormat="1" applyFont="1" applyFill="1" applyBorder="1" applyAlignment="1" applyProtection="1">
      <alignment vertical="center"/>
    </xf>
    <xf numFmtId="3" fontId="66" fillId="0" borderId="2" xfId="0" applyNumberFormat="1" applyFont="1" applyFill="1" applyBorder="1" applyAlignment="1" applyProtection="1">
      <alignment vertical="center"/>
    </xf>
    <xf numFmtId="0" fontId="65" fillId="0" borderId="2" xfId="0" applyNumberFormat="1" applyFont="1" applyFill="1" applyBorder="1" applyAlignment="1" applyProtection="1">
      <alignment horizontal="left" vertical="center" wrapText="1"/>
    </xf>
    <xf numFmtId="0" fontId="54" fillId="0" borderId="2" xfId="0" applyFont="1" applyFill="1" applyBorder="1"/>
    <xf numFmtId="3" fontId="0" fillId="0" borderId="2" xfId="0" applyNumberFormat="1" applyFill="1" applyBorder="1" applyAlignment="1">
      <alignment vertical="center"/>
    </xf>
    <xf numFmtId="3" fontId="23" fillId="0" borderId="2" xfId="0" applyNumberFormat="1" applyFont="1" applyFill="1" applyBorder="1" applyAlignment="1">
      <alignment vertical="center"/>
    </xf>
    <xf numFmtId="0" fontId="50" fillId="0" borderId="12" xfId="0" applyNumberFormat="1" applyFont="1" applyBorder="1" applyAlignment="1" applyProtection="1">
      <alignment horizontal="left" vertical="center" wrapText="1"/>
    </xf>
    <xf numFmtId="0" fontId="50" fillId="0" borderId="12" xfId="0" applyNumberFormat="1" applyFont="1" applyFill="1" applyBorder="1" applyAlignment="1" applyProtection="1">
      <alignment horizontal="left" vertical="center" wrapText="1"/>
    </xf>
    <xf numFmtId="0" fontId="0" fillId="0" borderId="12" xfId="0" applyFill="1" applyBorder="1"/>
    <xf numFmtId="0" fontId="52" fillId="0" borderId="13" xfId="0" applyFont="1" applyFill="1" applyBorder="1" applyAlignment="1">
      <alignment wrapText="1"/>
    </xf>
    <xf numFmtId="0" fontId="52" fillId="0" borderId="13" xfId="0" applyFont="1" applyBorder="1" applyAlignment="1">
      <alignment wrapText="1"/>
    </xf>
    <xf numFmtId="0" fontId="52" fillId="0" borderId="12" xfId="0" applyFont="1" applyBorder="1" applyAlignment="1">
      <alignment wrapText="1"/>
    </xf>
    <xf numFmtId="0" fontId="55" fillId="0" borderId="2" xfId="0" applyNumberFormat="1" applyFont="1" applyFill="1" applyBorder="1" applyAlignment="1" applyProtection="1">
      <alignment horizontal="left" vertical="center" wrapText="1"/>
    </xf>
    <xf numFmtId="0" fontId="78" fillId="0" borderId="2" xfId="0" applyFont="1" applyBorder="1"/>
    <xf numFmtId="165" fontId="10" fillId="0" borderId="0" xfId="0" applyNumberFormat="1" applyFont="1" applyAlignment="1">
      <alignment horizontal="right"/>
    </xf>
    <xf numFmtId="2" fontId="61" fillId="0" borderId="7" xfId="0" applyNumberFormat="1" applyFont="1" applyFill="1" applyBorder="1" applyAlignment="1" applyProtection="1">
      <alignment horizontal="left" vertical="center" wrapText="1"/>
    </xf>
    <xf numFmtId="2" fontId="61" fillId="0" borderId="7" xfId="0" applyNumberFormat="1" applyFont="1" applyFill="1" applyBorder="1" applyAlignment="1" applyProtection="1">
      <alignment horizontal="center" vertical="center"/>
    </xf>
    <xf numFmtId="165" fontId="6" fillId="0" borderId="7" xfId="0" applyNumberFormat="1" applyFont="1" applyFill="1" applyBorder="1" applyAlignment="1" applyProtection="1">
      <alignment horizontal="center" wrapText="1"/>
    </xf>
    <xf numFmtId="2" fontId="73" fillId="0" borderId="7" xfId="0" applyNumberFormat="1" applyFont="1" applyFill="1" applyBorder="1" applyAlignment="1" applyProtection="1">
      <alignment horizontal="left" vertical="center" wrapText="1"/>
    </xf>
    <xf numFmtId="2" fontId="73" fillId="0" borderId="7" xfId="0" applyNumberFormat="1" applyFont="1" applyFill="1" applyBorder="1" applyAlignment="1" applyProtection="1">
      <alignment horizontal="center" vertical="center"/>
    </xf>
    <xf numFmtId="165" fontId="79" fillId="0" borderId="7" xfId="0" applyNumberFormat="1" applyFont="1" applyFill="1" applyBorder="1" applyAlignment="1" applyProtection="1">
      <alignment horizontal="center" wrapText="1"/>
    </xf>
    <xf numFmtId="0" fontId="1" fillId="5" borderId="0" xfId="0" applyFont="1" applyFill="1" applyAlignment="1">
      <alignment vertical="center"/>
    </xf>
    <xf numFmtId="0" fontId="10" fillId="0" borderId="0" xfId="0" applyFont="1" applyAlignment="1">
      <alignment horizontal="right"/>
    </xf>
    <xf numFmtId="0" fontId="82" fillId="0" borderId="0" xfId="0" applyFont="1"/>
    <xf numFmtId="0" fontId="83" fillId="0" borderId="0" xfId="0" applyFont="1"/>
    <xf numFmtId="0" fontId="84" fillId="0" borderId="0" xfId="0" applyFont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2" xfId="0" applyFont="1" applyBorder="1"/>
    <xf numFmtId="0" fontId="38" fillId="0" borderId="2" xfId="0" applyFont="1" applyBorder="1" applyAlignment="1">
      <alignment horizontal="center"/>
    </xf>
    <xf numFmtId="0" fontId="38" fillId="0" borderId="2" xfId="0" applyFont="1" applyBorder="1" applyAlignment="1">
      <alignment horizontal="right" vertical="center"/>
    </xf>
    <xf numFmtId="0" fontId="40" fillId="0" borderId="2" xfId="0" applyFont="1" applyBorder="1" applyAlignment="1">
      <alignment horizontal="left" vertical="center" wrapText="1"/>
    </xf>
    <xf numFmtId="165" fontId="85" fillId="0" borderId="2" xfId="0" applyNumberFormat="1" applyFont="1" applyBorder="1" applyAlignment="1">
      <alignment horizontal="right" vertical="center"/>
    </xf>
    <xf numFmtId="0" fontId="85" fillId="0" borderId="2" xfId="0" quotePrefix="1" applyFont="1" applyBorder="1" applyAlignment="1">
      <alignment horizontal="right" vertical="center"/>
    </xf>
    <xf numFmtId="0" fontId="85" fillId="0" borderId="2" xfId="0" applyFont="1" applyBorder="1" applyAlignment="1">
      <alignment horizontal="right" vertical="center"/>
    </xf>
    <xf numFmtId="0" fontId="37" fillId="0" borderId="2" xfId="0" applyFont="1" applyBorder="1" applyAlignment="1">
      <alignment horizontal="right" vertical="center"/>
    </xf>
    <xf numFmtId="0" fontId="39" fillId="0" borderId="2" xfId="0" applyFont="1" applyBorder="1" applyAlignment="1">
      <alignment horizontal="left" vertical="center" wrapText="1"/>
    </xf>
    <xf numFmtId="165" fontId="86" fillId="0" borderId="2" xfId="0" applyNumberFormat="1" applyFont="1" applyBorder="1" applyAlignment="1">
      <alignment horizontal="right" vertical="center"/>
    </xf>
    <xf numFmtId="0" fontId="37" fillId="0" borderId="2" xfId="0" applyFont="1" applyBorder="1" applyAlignment="1">
      <alignment horizontal="right"/>
    </xf>
    <xf numFmtId="0" fontId="86" fillId="0" borderId="2" xfId="0" applyFont="1" applyBorder="1" applyAlignment="1">
      <alignment horizontal="right" vertical="center"/>
    </xf>
    <xf numFmtId="0" fontId="38" fillId="0" borderId="2" xfId="0" applyFont="1" applyBorder="1" applyAlignment="1">
      <alignment horizontal="right"/>
    </xf>
    <xf numFmtId="0" fontId="39" fillId="4" borderId="2" xfId="0" applyFont="1" applyFill="1" applyBorder="1"/>
    <xf numFmtId="0" fontId="40" fillId="4" borderId="2" xfId="0" applyFont="1" applyFill="1" applyBorder="1" applyAlignment="1">
      <alignment horizontal="left" wrapText="1"/>
    </xf>
    <xf numFmtId="165" fontId="40" fillId="4" borderId="2" xfId="0" applyNumberFormat="1" applyFont="1" applyFill="1" applyBorder="1" applyAlignment="1">
      <alignment vertical="center"/>
    </xf>
    <xf numFmtId="0" fontId="86" fillId="4" borderId="2" xfId="0" applyFont="1" applyFill="1" applyBorder="1" applyAlignment="1">
      <alignment horizontal="right" vertical="center"/>
    </xf>
    <xf numFmtId="0" fontId="87" fillId="0" borderId="0" xfId="0" applyNumberFormat="1" applyFont="1" applyBorder="1" applyAlignment="1" applyProtection="1">
      <alignment horizontal="center"/>
    </xf>
    <xf numFmtId="0" fontId="87" fillId="0" borderId="0" xfId="0" applyNumberFormat="1" applyFont="1" applyBorder="1" applyAlignment="1" applyProtection="1">
      <alignment horizontal="center" vertical="top"/>
    </xf>
    <xf numFmtId="0" fontId="19" fillId="0" borderId="0" xfId="0" applyNumberFormat="1" applyFont="1" applyBorder="1" applyAlignment="1" applyProtection="1"/>
    <xf numFmtId="0" fontId="19" fillId="0" borderId="7" xfId="0" applyNumberFormat="1" applyFont="1" applyBorder="1" applyAlignment="1" applyProtection="1">
      <alignment horizontal="center" vertical="center" wrapText="1"/>
    </xf>
    <xf numFmtId="0" fontId="19" fillId="0" borderId="1" xfId="0" applyNumberFormat="1" applyFont="1" applyBorder="1" applyAlignment="1" applyProtection="1">
      <alignment horizontal="center" vertical="center" wrapText="1"/>
    </xf>
    <xf numFmtId="0" fontId="19" fillId="0" borderId="8" xfId="0" applyNumberFormat="1" applyFont="1" applyBorder="1" applyAlignment="1" applyProtection="1">
      <alignment horizontal="center" vertical="center" wrapText="1"/>
    </xf>
    <xf numFmtId="0" fontId="19" fillId="0" borderId="7" xfId="0" applyNumberFormat="1" applyFont="1" applyBorder="1" applyAlignment="1" applyProtection="1">
      <alignment horizontal="right" vertical="center"/>
    </xf>
    <xf numFmtId="0" fontId="19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/>
    <xf numFmtId="3" fontId="9" fillId="0" borderId="10" xfId="0" applyNumberFormat="1" applyFont="1" applyBorder="1" applyAlignment="1" applyProtection="1"/>
    <xf numFmtId="3" fontId="19" fillId="0" borderId="7" xfId="0" applyNumberFormat="1" applyFont="1" applyBorder="1" applyAlignment="1" applyProtection="1"/>
    <xf numFmtId="0" fontId="41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>
      <alignment vertical="center"/>
    </xf>
    <xf numFmtId="3" fontId="19" fillId="0" borderId="7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/>
    </xf>
    <xf numFmtId="0" fontId="9" fillId="0" borderId="7" xfId="0" applyNumberFormat="1" applyFont="1" applyBorder="1" applyAlignment="1" applyProtection="1">
      <alignment vertical="center" wrapText="1"/>
    </xf>
    <xf numFmtId="1" fontId="41" fillId="0" borderId="7" xfId="0" applyNumberFormat="1" applyFont="1" applyBorder="1" applyAlignment="1" applyProtection="1">
      <alignment horizontal="right" vertical="center"/>
    </xf>
    <xf numFmtId="0" fontId="41" fillId="0" borderId="7" xfId="0" applyNumberFormat="1" applyFont="1" applyBorder="1" applyAlignment="1" applyProtection="1">
      <alignment horizontal="center" vertical="center"/>
    </xf>
    <xf numFmtId="0" fontId="19" fillId="0" borderId="7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7" xfId="0" applyNumberFormat="1" applyFont="1" applyBorder="1" applyAlignment="1" applyProtection="1">
      <alignment horizontal="center" vertical="center"/>
    </xf>
    <xf numFmtId="3" fontId="43" fillId="0" borderId="7" xfId="0" applyNumberFormat="1" applyFont="1" applyBorder="1" applyAlignment="1" applyProtection="1">
      <alignment vertical="center"/>
    </xf>
    <xf numFmtId="0" fontId="23" fillId="0" borderId="0" xfId="0" applyFont="1" applyAlignment="1">
      <alignment horizontal="center"/>
    </xf>
    <xf numFmtId="0" fontId="89" fillId="0" borderId="0" xfId="0" applyFont="1" applyAlignment="1">
      <alignment vertical="center" wrapText="1"/>
    </xf>
    <xf numFmtId="0" fontId="88" fillId="0" borderId="0" xfId="0" applyFont="1" applyBorder="1" applyAlignment="1">
      <alignment horizontal="left" vertical="center" wrapText="1"/>
    </xf>
    <xf numFmtId="0" fontId="89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77" fillId="0" borderId="2" xfId="0" applyFont="1" applyBorder="1" applyAlignment="1">
      <alignment vertical="center" wrapText="1"/>
    </xf>
    <xf numFmtId="3" fontId="45" fillId="0" borderId="0" xfId="0" applyNumberFormat="1" applyFont="1"/>
    <xf numFmtId="3" fontId="48" fillId="0" borderId="2" xfId="0" applyNumberFormat="1" applyFont="1" applyFill="1" applyBorder="1" applyAlignment="1">
      <alignment vertical="center"/>
    </xf>
    <xf numFmtId="0" fontId="76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right" vertical="top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 wrapText="1"/>
    </xf>
    <xf numFmtId="0" fontId="41" fillId="0" borderId="0" xfId="0" applyNumberFormat="1" applyFont="1" applyBorder="1" applyAlignment="1" applyProtection="1">
      <alignment horizontal="right"/>
    </xf>
    <xf numFmtId="0" fontId="12" fillId="0" borderId="2" xfId="0" applyNumberFormat="1" applyFont="1" applyBorder="1" applyAlignment="1" applyProtection="1">
      <alignment horizontal="center"/>
    </xf>
    <xf numFmtId="0" fontId="65" fillId="0" borderId="0" xfId="0" applyNumberFormat="1" applyFont="1" applyBorder="1" applyAlignment="1" applyProtection="1">
      <alignment horizontal="center" vertical="center"/>
    </xf>
    <xf numFmtId="0" fontId="89" fillId="0" borderId="2" xfId="0" applyFont="1" applyBorder="1" applyAlignment="1">
      <alignment horizontal="center" vertical="center" wrapText="1"/>
    </xf>
    <xf numFmtId="0" fontId="58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/>
    <xf numFmtId="0" fontId="65" fillId="0" borderId="4" xfId="0" applyNumberFormat="1" applyFont="1" applyFill="1" applyBorder="1" applyAlignment="1" applyProtection="1">
      <alignment horizontal="left" vertical="center" wrapText="1"/>
    </xf>
    <xf numFmtId="0" fontId="65" fillId="0" borderId="12" xfId="0" applyFont="1" applyFill="1" applyBorder="1" applyAlignment="1">
      <alignment vertical="center" wrapText="1"/>
    </xf>
    <xf numFmtId="0" fontId="66" fillId="0" borderId="12" xfId="0" applyFont="1" applyFill="1" applyBorder="1" applyAlignment="1">
      <alignment vertical="center" wrapText="1"/>
    </xf>
    <xf numFmtId="0" fontId="83" fillId="0" borderId="12" xfId="0" applyFont="1" applyFill="1" applyBorder="1" applyAlignment="1">
      <alignment vertical="center" wrapText="1"/>
    </xf>
    <xf numFmtId="0" fontId="82" fillId="0" borderId="12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165" fontId="90" fillId="0" borderId="7" xfId="0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 vertical="center"/>
    </xf>
    <xf numFmtId="0" fontId="76" fillId="0" borderId="0" xfId="0" applyNumberFormat="1" applyFont="1" applyBorder="1" applyAlignment="1" applyProtection="1"/>
    <xf numFmtId="0" fontId="13" fillId="0" borderId="0" xfId="0" applyNumberFormat="1" applyFont="1" applyBorder="1" applyAlignment="1" applyProtection="1"/>
    <xf numFmtId="165" fontId="90" fillId="0" borderId="7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/>
    <xf numFmtId="0" fontId="94" fillId="0" borderId="0" xfId="0" applyNumberFormat="1" applyFont="1" applyBorder="1" applyAlignment="1" applyProtection="1">
      <alignment horizontal="center" vertical="center"/>
    </xf>
    <xf numFmtId="0" fontId="95" fillId="0" borderId="0" xfId="0" applyNumberFormat="1" applyFont="1" applyBorder="1" applyAlignment="1" applyProtection="1">
      <alignment horizontal="center" vertical="center"/>
    </xf>
    <xf numFmtId="0" fontId="96" fillId="0" borderId="0" xfId="0" applyNumberFormat="1" applyFont="1" applyBorder="1" applyAlignment="1" applyProtection="1">
      <alignment horizontal="center" vertical="center"/>
    </xf>
    <xf numFmtId="3" fontId="95" fillId="0" borderId="0" xfId="0" applyNumberFormat="1" applyFont="1" applyBorder="1" applyAlignment="1" applyProtection="1">
      <alignment horizontal="center" vertical="center"/>
    </xf>
    <xf numFmtId="3" fontId="97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3" fontId="89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98" fillId="0" borderId="2" xfId="0" applyNumberFormat="1" applyFont="1" applyBorder="1" applyAlignment="1" applyProtection="1">
      <alignment horizontal="center" vertical="center"/>
    </xf>
    <xf numFmtId="0" fontId="98" fillId="0" borderId="14" xfId="0" applyNumberFormat="1" applyFont="1" applyBorder="1" applyAlignment="1" applyProtection="1">
      <alignment horizontal="center" vertical="center"/>
    </xf>
    <xf numFmtId="0" fontId="98" fillId="0" borderId="14" xfId="0" applyNumberFormat="1" applyFont="1" applyBorder="1" applyAlignment="1" applyProtection="1">
      <alignment horizontal="center" vertical="center" wrapText="1"/>
    </xf>
    <xf numFmtId="0" fontId="98" fillId="0" borderId="15" xfId="0" applyNumberFormat="1" applyFont="1" applyBorder="1" applyAlignment="1" applyProtection="1">
      <alignment horizontal="center" vertical="center" wrapText="1"/>
    </xf>
    <xf numFmtId="3" fontId="98" fillId="0" borderId="14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>
      <alignment horizontal="center" vertical="center"/>
    </xf>
    <xf numFmtId="166" fontId="100" fillId="0" borderId="2" xfId="0" applyNumberFormat="1" applyFont="1" applyBorder="1" applyAlignment="1" applyProtection="1">
      <alignment horizontal="right" vertical="center" wrapText="1"/>
    </xf>
    <xf numFmtId="0" fontId="99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 wrapText="1"/>
    </xf>
    <xf numFmtId="0" fontId="1" fillId="0" borderId="0" xfId="0" applyFont="1"/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0" fontId="102" fillId="0" borderId="0" xfId="0" applyNumberFormat="1" applyFont="1" applyBorder="1" applyAlignment="1" applyProtection="1">
      <alignment horizontal="center" vertical="center" wrapText="1"/>
    </xf>
    <xf numFmtId="0" fontId="103" fillId="0" borderId="0" xfId="0" applyNumberFormat="1" applyFont="1" applyBorder="1" applyAlignment="1" applyProtection="1">
      <alignment horizontal="center" vertical="center" wrapText="1"/>
    </xf>
    <xf numFmtId="0" fontId="104" fillId="0" borderId="0" xfId="0" applyNumberFormat="1" applyFont="1" applyBorder="1" applyAlignment="1" applyProtection="1">
      <alignment horizontal="center" vertical="center" wrapText="1"/>
    </xf>
    <xf numFmtId="0" fontId="103" fillId="0" borderId="0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99" fillId="0" borderId="18" xfId="0" applyNumberFormat="1" applyFont="1" applyBorder="1" applyAlignment="1" applyProtection="1">
      <alignment horizontal="center" vertical="center" wrapText="1"/>
    </xf>
    <xf numFmtId="0" fontId="99" fillId="0" borderId="2" xfId="0" applyNumberFormat="1" applyFont="1" applyBorder="1" applyAlignment="1" applyProtection="1">
      <alignment horizontal="center" vertical="center" wrapText="1"/>
    </xf>
    <xf numFmtId="0" fontId="99" fillId="0" borderId="19" xfId="0" applyNumberFormat="1" applyFont="1" applyBorder="1" applyAlignment="1" applyProtection="1">
      <alignment horizontal="center" vertical="center" wrapText="1"/>
    </xf>
    <xf numFmtId="0" fontId="99" fillId="0" borderId="20" xfId="0" applyNumberFormat="1" applyFont="1" applyBorder="1" applyAlignment="1" applyProtection="1">
      <alignment horizontal="center" vertical="center" wrapText="1"/>
    </xf>
    <xf numFmtId="3" fontId="99" fillId="0" borderId="2" xfId="0" applyNumberFormat="1" applyFont="1" applyBorder="1" applyAlignment="1" applyProtection="1">
      <alignment horizontal="center" vertical="center" wrapText="1"/>
    </xf>
    <xf numFmtId="0" fontId="99" fillId="0" borderId="0" xfId="0" applyNumberFormat="1" applyFont="1" applyFill="1" applyBorder="1" applyAlignment="1" applyProtection="1">
      <alignment horizontal="center" vertical="center" wrapText="1"/>
    </xf>
    <xf numFmtId="0" fontId="99" fillId="0" borderId="2" xfId="0" applyNumberFormat="1" applyFont="1" applyFill="1" applyBorder="1" applyAlignment="1" applyProtection="1">
      <alignment horizontal="center" vertical="center" wrapText="1"/>
    </xf>
    <xf numFmtId="0" fontId="106" fillId="0" borderId="2" xfId="0" applyNumberFormat="1" applyFont="1" applyBorder="1" applyAlignment="1" applyProtection="1">
      <alignment horizontal="center" vertical="center" wrapText="1"/>
    </xf>
    <xf numFmtId="0" fontId="107" fillId="0" borderId="0" xfId="0" applyNumberFormat="1" applyFont="1" applyBorder="1" applyAlignment="1" applyProtection="1">
      <alignment horizontal="center" vertical="center" wrapText="1"/>
    </xf>
    <xf numFmtId="166" fontId="59" fillId="0" borderId="2" xfId="0" applyNumberFormat="1" applyFont="1" applyBorder="1" applyAlignment="1" applyProtection="1">
      <alignment vertical="center"/>
    </xf>
    <xf numFmtId="166" fontId="59" fillId="0" borderId="12" xfId="0" applyNumberFormat="1" applyFont="1" applyBorder="1" applyAlignment="1" applyProtection="1">
      <alignment vertical="center"/>
    </xf>
    <xf numFmtId="0" fontId="110" fillId="0" borderId="0" xfId="0" applyNumberFormat="1" applyFont="1" applyBorder="1" applyAlignment="1" applyProtection="1"/>
    <xf numFmtId="0" fontId="94" fillId="0" borderId="0" xfId="0" applyNumberFormat="1" applyFont="1" applyBorder="1" applyAlignment="1" applyProtection="1">
      <alignment horizontal="center" vertical="top"/>
    </xf>
    <xf numFmtId="0" fontId="97" fillId="0" borderId="0" xfId="0" applyNumberFormat="1" applyFont="1" applyBorder="1" applyAlignment="1" applyProtection="1">
      <alignment horizontal="center" vertical="center"/>
    </xf>
    <xf numFmtId="0" fontId="111" fillId="0" borderId="2" xfId="0" applyFont="1" applyBorder="1" applyAlignment="1">
      <alignment wrapText="1"/>
    </xf>
    <xf numFmtId="0" fontId="111" fillId="0" borderId="0" xfId="0" applyFont="1" applyAlignment="1">
      <alignment wrapText="1"/>
    </xf>
    <xf numFmtId="0" fontId="113" fillId="0" borderId="2" xfId="0" applyFont="1" applyBorder="1"/>
    <xf numFmtId="0" fontId="113" fillId="0" borderId="0" xfId="0" applyFont="1"/>
    <xf numFmtId="0" fontId="111" fillId="0" borderId="2" xfId="0" applyFont="1" applyBorder="1"/>
    <xf numFmtId="0" fontId="114" fillId="0" borderId="2" xfId="0" applyNumberFormat="1" applyFont="1" applyBorder="1" applyAlignment="1" applyProtection="1">
      <alignment horizontal="center" vertical="center"/>
    </xf>
    <xf numFmtId="0" fontId="114" fillId="0" borderId="2" xfId="0" applyNumberFormat="1" applyFont="1" applyBorder="1" applyAlignment="1" applyProtection="1">
      <alignment horizontal="center" vertical="center" wrapText="1"/>
    </xf>
    <xf numFmtId="3" fontId="114" fillId="0" borderId="2" xfId="0" applyNumberFormat="1" applyFont="1" applyBorder="1" applyAlignment="1" applyProtection="1">
      <alignment horizontal="center" vertical="center"/>
    </xf>
    <xf numFmtId="0" fontId="107" fillId="0" borderId="2" xfId="0" applyNumberFormat="1" applyFont="1" applyBorder="1" applyAlignment="1" applyProtection="1">
      <alignment horizontal="center" vertical="center" wrapText="1"/>
    </xf>
    <xf numFmtId="0" fontId="107" fillId="0" borderId="12" xfId="0" applyNumberFormat="1" applyFont="1" applyBorder="1" applyAlignment="1" applyProtection="1">
      <alignment horizontal="center" vertical="center" wrapText="1"/>
    </xf>
    <xf numFmtId="0" fontId="111" fillId="0" borderId="0" xfId="0" applyFont="1"/>
    <xf numFmtId="0" fontId="106" fillId="0" borderId="2" xfId="0" applyNumberFormat="1" applyFont="1" applyBorder="1" applyAlignment="1" applyProtection="1">
      <alignment vertical="center" wrapText="1"/>
    </xf>
    <xf numFmtId="165" fontId="97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/>
    </xf>
    <xf numFmtId="3" fontId="1" fillId="0" borderId="0" xfId="0" applyNumberFormat="1" applyFont="1" applyFill="1" applyAlignment="1">
      <alignment vertical="center"/>
    </xf>
    <xf numFmtId="0" fontId="23" fillId="0" borderId="2" xfId="0" applyFont="1" applyBorder="1" applyAlignment="1">
      <alignment vertical="center"/>
    </xf>
    <xf numFmtId="165" fontId="116" fillId="0" borderId="0" xfId="0" applyNumberFormat="1" applyFont="1" applyAlignment="1"/>
    <xf numFmtId="0" fontId="13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09" fillId="0" borderId="2" xfId="0" applyFont="1" applyBorder="1"/>
    <xf numFmtId="0" fontId="117" fillId="0" borderId="0" xfId="0" applyNumberFormat="1" applyFont="1" applyBorder="1" applyAlignment="1" applyProtection="1">
      <alignment vertical="center"/>
    </xf>
    <xf numFmtId="0" fontId="22" fillId="0" borderId="0" xfId="0" applyFont="1"/>
    <xf numFmtId="0" fontId="118" fillId="0" borderId="2" xfId="0" applyFont="1" applyBorder="1"/>
    <xf numFmtId="0" fontId="119" fillId="0" borderId="2" xfId="0" applyFont="1" applyBorder="1" applyAlignment="1">
      <alignment horizontal="center" vertical="center" wrapText="1"/>
    </xf>
    <xf numFmtId="0" fontId="120" fillId="0" borderId="2" xfId="0" applyNumberFormat="1" applyFont="1" applyBorder="1" applyAlignment="1" applyProtection="1">
      <alignment horizontal="center" vertical="center" wrapText="1"/>
    </xf>
    <xf numFmtId="0" fontId="120" fillId="0" borderId="25" xfId="0" applyNumberFormat="1" applyFont="1" applyBorder="1" applyAlignment="1" applyProtection="1">
      <alignment horizontal="center" vertical="distributed" wrapText="1"/>
    </xf>
    <xf numFmtId="0" fontId="120" fillId="0" borderId="18" xfId="0" applyNumberFormat="1" applyFont="1" applyBorder="1" applyAlignment="1" applyProtection="1">
      <alignment horizontal="center" vertical="distributed" wrapText="1"/>
    </xf>
    <xf numFmtId="0" fontId="121" fillId="0" borderId="12" xfId="0" applyNumberFormat="1" applyFont="1" applyBorder="1" applyAlignment="1" applyProtection="1">
      <alignment horizontal="center" vertical="center" wrapText="1"/>
    </xf>
    <xf numFmtId="0" fontId="121" fillId="0" borderId="2" xfId="0" applyNumberFormat="1" applyFont="1" applyBorder="1" applyAlignment="1" applyProtection="1">
      <alignment horizontal="center" vertical="center" wrapText="1"/>
    </xf>
    <xf numFmtId="0" fontId="120" fillId="0" borderId="0" xfId="0" applyNumberFormat="1" applyFont="1" applyBorder="1" applyAlignment="1" applyProtection="1">
      <alignment vertical="center"/>
    </xf>
    <xf numFmtId="0" fontId="65" fillId="0" borderId="0" xfId="0" applyNumberFormat="1" applyFont="1" applyBorder="1" applyAlignment="1" applyProtection="1">
      <alignment horizontal="right"/>
    </xf>
    <xf numFmtId="0" fontId="64" fillId="0" borderId="7" xfId="0" applyNumberFormat="1" applyFont="1" applyFill="1" applyBorder="1" applyAlignment="1" applyProtection="1">
      <alignment horizontal="center"/>
    </xf>
    <xf numFmtId="0" fontId="71" fillId="0" borderId="3" xfId="0" applyNumberFormat="1" applyFont="1" applyFill="1" applyBorder="1" applyAlignment="1" applyProtection="1">
      <alignment horizontal="center" vertical="center"/>
    </xf>
    <xf numFmtId="0" fontId="71" fillId="0" borderId="26" xfId="0" applyNumberFormat="1" applyFont="1" applyFill="1" applyBorder="1" applyAlignment="1" applyProtection="1">
      <alignment horizontal="center" vertical="center"/>
    </xf>
    <xf numFmtId="0" fontId="64" fillId="0" borderId="27" xfId="0" applyNumberFormat="1" applyFont="1" applyFill="1" applyBorder="1" applyAlignment="1" applyProtection="1">
      <alignment horizontal="center"/>
    </xf>
    <xf numFmtId="0" fontId="123" fillId="0" borderId="2" xfId="0" applyNumberFormat="1" applyFont="1" applyFill="1" applyBorder="1" applyAlignment="1" applyProtection="1">
      <alignment horizontal="left" vertical="center" wrapText="1"/>
    </xf>
    <xf numFmtId="3" fontId="123" fillId="0" borderId="2" xfId="0" applyNumberFormat="1" applyFont="1" applyFill="1" applyBorder="1" applyAlignment="1" applyProtection="1">
      <alignment vertical="center"/>
    </xf>
    <xf numFmtId="3" fontId="72" fillId="0" borderId="2" xfId="0" applyNumberFormat="1" applyFont="1" applyFill="1" applyBorder="1" applyAlignment="1" applyProtection="1">
      <alignment vertical="center"/>
    </xf>
    <xf numFmtId="0" fontId="123" fillId="0" borderId="0" xfId="0" applyNumberFormat="1" applyFont="1" applyBorder="1" applyAlignment="1" applyProtection="1">
      <alignment horizontal="right" vertical="center" wrapText="1"/>
    </xf>
    <xf numFmtId="3" fontId="123" fillId="0" borderId="0" xfId="0" applyNumberFormat="1" applyFont="1" applyBorder="1" applyAlignment="1" applyProtection="1">
      <alignment horizontal="right" vertical="center"/>
    </xf>
    <xf numFmtId="3" fontId="123" fillId="0" borderId="0" xfId="0" applyNumberFormat="1" applyFont="1" applyBorder="1" applyAlignment="1" applyProtection="1">
      <alignment vertical="center"/>
    </xf>
    <xf numFmtId="165" fontId="90" fillId="0" borderId="2" xfId="0" applyNumberFormat="1" applyFont="1" applyFill="1" applyBorder="1" applyAlignment="1" applyProtection="1">
      <alignment horizontal="center" vertical="center" wrapText="1"/>
    </xf>
    <xf numFmtId="0" fontId="123" fillId="0" borderId="2" xfId="0" applyNumberFormat="1" applyFont="1" applyBorder="1" applyAlignment="1" applyProtection="1">
      <alignment horizontal="right" vertical="center" wrapText="1"/>
    </xf>
    <xf numFmtId="3" fontId="123" fillId="0" borderId="2" xfId="0" applyNumberFormat="1" applyFont="1" applyBorder="1" applyAlignment="1" applyProtection="1">
      <alignment vertical="center"/>
    </xf>
    <xf numFmtId="0" fontId="123" fillId="0" borderId="12" xfId="0" applyNumberFormat="1" applyFont="1" applyBorder="1" applyAlignment="1" applyProtection="1">
      <alignment horizontal="left" vertical="center" wrapText="1"/>
    </xf>
    <xf numFmtId="3" fontId="54" fillId="0" borderId="2" xfId="0" applyNumberFormat="1" applyFont="1" applyBorder="1" applyAlignment="1">
      <alignment vertical="center"/>
    </xf>
    <xf numFmtId="3" fontId="72" fillId="0" borderId="2" xfId="0" applyNumberFormat="1" applyFont="1" applyBorder="1" applyAlignment="1" applyProtection="1">
      <alignment vertical="center"/>
    </xf>
    <xf numFmtId="0" fontId="123" fillId="0" borderId="2" xfId="0" applyNumberFormat="1" applyFont="1" applyBorder="1" applyAlignment="1" applyProtection="1">
      <alignment horizontal="left" vertical="center" wrapText="1"/>
    </xf>
    <xf numFmtId="3" fontId="124" fillId="0" borderId="2" xfId="0" applyNumberFormat="1" applyFont="1" applyFill="1" applyBorder="1" applyAlignment="1" applyProtection="1">
      <alignment vertical="center"/>
    </xf>
    <xf numFmtId="3" fontId="23" fillId="0" borderId="2" xfId="0" applyNumberFormat="1" applyFont="1" applyBorder="1"/>
    <xf numFmtId="3" fontId="66" fillId="0" borderId="2" xfId="0" applyNumberFormat="1" applyFont="1" applyBorder="1" applyAlignment="1" applyProtection="1">
      <alignment vertical="center"/>
    </xf>
    <xf numFmtId="0" fontId="82" fillId="0" borderId="13" xfId="0" applyFont="1" applyFill="1" applyBorder="1" applyAlignment="1">
      <alignment vertical="center" wrapText="1"/>
    </xf>
    <xf numFmtId="0" fontId="66" fillId="0" borderId="13" xfId="0" applyFont="1" applyFill="1" applyBorder="1" applyAlignment="1">
      <alignment vertical="center"/>
    </xf>
    <xf numFmtId="0" fontId="23" fillId="0" borderId="0" xfId="0" applyFont="1" applyAlignment="1"/>
    <xf numFmtId="0" fontId="23" fillId="0" borderId="3" xfId="0" applyFont="1" applyFill="1" applyBorder="1" applyAlignment="1">
      <alignment horizontal="left" vertical="center"/>
    </xf>
    <xf numFmtId="0" fontId="66" fillId="0" borderId="13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166" fontId="23" fillId="0" borderId="2" xfId="0" applyNumberFormat="1" applyFont="1" applyBorder="1" applyAlignment="1">
      <alignment vertical="center"/>
    </xf>
    <xf numFmtId="0" fontId="114" fillId="0" borderId="20" xfId="0" applyNumberFormat="1" applyFont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vertical="center"/>
    </xf>
    <xf numFmtId="0" fontId="52" fillId="0" borderId="2" xfId="0" applyFont="1" applyFill="1" applyBorder="1" applyAlignment="1">
      <alignment vertical="center" wrapText="1"/>
    </xf>
    <xf numFmtId="0" fontId="123" fillId="0" borderId="2" xfId="0" applyNumberFormat="1" applyFont="1" applyFill="1" applyBorder="1" applyAlignment="1" applyProtection="1">
      <alignment horizontal="right" vertical="center" wrapText="1"/>
    </xf>
    <xf numFmtId="0" fontId="23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70" fillId="0" borderId="2" xfId="0" applyNumberFormat="1" applyFont="1" applyFill="1" applyBorder="1" applyAlignment="1" applyProtection="1">
      <alignment horizontal="left" vertical="center" wrapText="1"/>
    </xf>
    <xf numFmtId="0" fontId="65" fillId="0" borderId="7" xfId="0" applyNumberFormat="1" applyFont="1" applyBorder="1" applyAlignment="1" applyProtection="1">
      <alignment horizontal="right" vertical="center"/>
    </xf>
    <xf numFmtId="0" fontId="65" fillId="0" borderId="7" xfId="0" applyNumberFormat="1" applyFont="1" applyBorder="1" applyAlignment="1" applyProtection="1">
      <alignment vertical="center" wrapText="1"/>
    </xf>
    <xf numFmtId="0" fontId="66" fillId="0" borderId="7" xfId="0" applyNumberFormat="1" applyFont="1" applyBorder="1" applyAlignment="1" applyProtection="1">
      <alignment vertical="center" wrapText="1"/>
    </xf>
    <xf numFmtId="0" fontId="66" fillId="0" borderId="7" xfId="0" applyNumberFormat="1" applyFont="1" applyBorder="1" applyAlignment="1" applyProtection="1">
      <alignment vertical="center"/>
    </xf>
    <xf numFmtId="0" fontId="1" fillId="0" borderId="7" xfId="0" applyFont="1" applyFill="1" applyBorder="1" applyAlignment="1">
      <alignment horizontal="left" vertical="center"/>
    </xf>
    <xf numFmtId="0" fontId="126" fillId="0" borderId="7" xfId="0" applyFont="1" applyFill="1" applyBorder="1" applyAlignment="1">
      <alignment horizontal="left" vertical="center"/>
    </xf>
    <xf numFmtId="0" fontId="51" fillId="0" borderId="12" xfId="0" applyFont="1" applyFill="1" applyBorder="1" applyAlignment="1">
      <alignment vertical="center" wrapText="1"/>
    </xf>
    <xf numFmtId="0" fontId="72" fillId="0" borderId="2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65" fillId="0" borderId="12" xfId="0" applyFont="1" applyFill="1" applyBorder="1" applyAlignment="1">
      <alignment vertical="center"/>
    </xf>
    <xf numFmtId="0" fontId="66" fillId="0" borderId="12" xfId="0" applyFont="1" applyFill="1" applyBorder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23" fillId="0" borderId="8" xfId="0" applyNumberFormat="1" applyFon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8" xfId="0" applyNumberFormat="1" applyFill="1" applyBorder="1" applyAlignment="1">
      <alignment vertical="center" wrapText="1"/>
    </xf>
    <xf numFmtId="166" fontId="0" fillId="0" borderId="22" xfId="0" applyNumberFormat="1" applyFill="1" applyBorder="1" applyAlignment="1">
      <alignment vertical="center" wrapText="1"/>
    </xf>
    <xf numFmtId="0" fontId="1" fillId="5" borderId="28" xfId="0" applyFont="1" applyFill="1" applyBorder="1" applyAlignment="1">
      <alignment vertical="center"/>
    </xf>
    <xf numFmtId="166" fontId="5" fillId="0" borderId="28" xfId="0" applyNumberFormat="1" applyFont="1" applyFill="1" applyBorder="1" applyAlignment="1">
      <alignment vertical="center"/>
    </xf>
    <xf numFmtId="166" fontId="5" fillId="0" borderId="29" xfId="0" applyNumberFormat="1" applyFont="1" applyFill="1" applyBorder="1" applyAlignment="1">
      <alignment vertical="center"/>
    </xf>
    <xf numFmtId="166" fontId="5" fillId="0" borderId="8" xfId="0" applyNumberFormat="1" applyFont="1" applyFill="1" applyBorder="1" applyAlignment="1">
      <alignment vertical="center"/>
    </xf>
    <xf numFmtId="0" fontId="23" fillId="0" borderId="8" xfId="0" applyFont="1" applyBorder="1" applyAlignment="1"/>
    <xf numFmtId="0" fontId="0" fillId="0" borderId="8" xfId="0" applyBorder="1" applyAlignment="1"/>
    <xf numFmtId="166" fontId="23" fillId="0" borderId="8" xfId="0" applyNumberFormat="1" applyFont="1" applyBorder="1" applyAlignment="1"/>
    <xf numFmtId="2" fontId="73" fillId="0" borderId="3" xfId="0" applyNumberFormat="1" applyFont="1" applyFill="1" applyBorder="1" applyAlignment="1" applyProtection="1">
      <alignment horizontal="center" vertical="center"/>
    </xf>
    <xf numFmtId="0" fontId="65" fillId="0" borderId="2" xfId="0" applyFont="1" applyFill="1" applyBorder="1" applyAlignment="1">
      <alignment vertical="center"/>
    </xf>
    <xf numFmtId="0" fontId="66" fillId="0" borderId="2" xfId="0" applyFont="1" applyFill="1" applyBorder="1" applyAlignment="1">
      <alignment vertical="center"/>
    </xf>
    <xf numFmtId="165" fontId="123" fillId="0" borderId="7" xfId="0" applyNumberFormat="1" applyFont="1" applyFill="1" applyBorder="1" applyAlignment="1" applyProtection="1">
      <alignment horizontal="center" wrapText="1"/>
    </xf>
    <xf numFmtId="166" fontId="5" fillId="0" borderId="8" xfId="0" applyNumberFormat="1" applyFont="1" applyFill="1" applyBorder="1" applyAlignment="1">
      <alignment vertical="center" wrapText="1"/>
    </xf>
    <xf numFmtId="166" fontId="0" fillId="0" borderId="8" xfId="0" applyNumberFormat="1" applyFont="1" applyBorder="1" applyAlignment="1">
      <alignment vertical="center"/>
    </xf>
    <xf numFmtId="166" fontId="23" fillId="0" borderId="8" xfId="0" applyNumberFormat="1" applyFont="1" applyFill="1" applyBorder="1" applyAlignment="1">
      <alignment vertical="center"/>
    </xf>
    <xf numFmtId="0" fontId="125" fillId="0" borderId="0" xfId="0" applyNumberFormat="1" applyFont="1" applyBorder="1" applyAlignment="1" applyProtection="1">
      <alignment horizontal="center" vertical="top"/>
    </xf>
    <xf numFmtId="0" fontId="41" fillId="0" borderId="0" xfId="0" applyNumberFormat="1" applyFont="1" applyBorder="1" applyAlignment="1" applyProtection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7" fontId="0" fillId="0" borderId="2" xfId="1" applyNumberFormat="1" applyFont="1" applyBorder="1" applyAlignment="1">
      <alignment horizontal="right"/>
    </xf>
    <xf numFmtId="167" fontId="0" fillId="0" borderId="2" xfId="1" applyNumberFormat="1" applyFont="1" applyBorder="1" applyAlignment="1">
      <alignment horizontal="right" vertical="center" wrapText="1"/>
    </xf>
    <xf numFmtId="0" fontId="23" fillId="0" borderId="2" xfId="0" applyFont="1" applyBorder="1"/>
    <xf numFmtId="0" fontId="23" fillId="0" borderId="2" xfId="0" applyFont="1" applyBorder="1" applyAlignment="1">
      <alignment horizontal="left" vertical="center" wrapText="1"/>
    </xf>
    <xf numFmtId="167" fontId="23" fillId="0" borderId="2" xfId="1" applyNumberFormat="1" applyFont="1" applyBorder="1" applyAlignment="1">
      <alignment horizontal="right" vertical="center" wrapText="1"/>
    </xf>
    <xf numFmtId="3" fontId="127" fillId="0" borderId="2" xfId="0" applyNumberFormat="1" applyFont="1" applyBorder="1" applyAlignment="1">
      <alignment vertical="center"/>
    </xf>
    <xf numFmtId="0" fontId="128" fillId="0" borderId="2" xfId="0" applyFont="1" applyBorder="1"/>
    <xf numFmtId="3" fontId="129" fillId="0" borderId="2" xfId="0" applyNumberFormat="1" applyFont="1" applyBorder="1"/>
    <xf numFmtId="3" fontId="0" fillId="0" borderId="2" xfId="0" applyNumberForma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2" fontId="52" fillId="0" borderId="2" xfId="0" applyNumberFormat="1" applyFont="1" applyFill="1" applyBorder="1" applyAlignment="1">
      <alignment vertical="center" wrapText="1"/>
    </xf>
    <xf numFmtId="3" fontId="0" fillId="0" borderId="2" xfId="0" applyNumberFormat="1" applyBorder="1" applyAlignment="1">
      <alignment horizontal="right"/>
    </xf>
    <xf numFmtId="3" fontId="23" fillId="0" borderId="2" xfId="0" applyNumberFormat="1" applyFont="1" applyBorder="1" applyAlignment="1">
      <alignment horizontal="right"/>
    </xf>
    <xf numFmtId="0" fontId="47" fillId="5" borderId="0" xfId="0" applyFont="1" applyFill="1"/>
    <xf numFmtId="165" fontId="72" fillId="0" borderId="7" xfId="0" applyNumberFormat="1" applyFont="1" applyFill="1" applyBorder="1" applyAlignment="1" applyProtection="1">
      <alignment horizontal="center" wrapText="1"/>
    </xf>
    <xf numFmtId="166" fontId="1" fillId="0" borderId="8" xfId="0" applyNumberFormat="1" applyFont="1" applyFill="1" applyBorder="1" applyAlignment="1">
      <alignment vertical="center" wrapText="1"/>
    </xf>
    <xf numFmtId="166" fontId="23" fillId="0" borderId="8" xfId="0" applyNumberFormat="1" applyFont="1" applyFill="1" applyBorder="1" applyAlignment="1">
      <alignment vertical="center" wrapText="1"/>
    </xf>
    <xf numFmtId="166" fontId="1" fillId="0" borderId="2" xfId="0" applyNumberFormat="1" applyFont="1" applyBorder="1" applyAlignment="1">
      <alignment vertical="center"/>
    </xf>
    <xf numFmtId="166" fontId="66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vertical="center"/>
    </xf>
    <xf numFmtId="3" fontId="65" fillId="0" borderId="2" xfId="0" applyNumberFormat="1" applyFont="1" applyFill="1" applyBorder="1" applyAlignment="1">
      <alignment vertical="center"/>
    </xf>
    <xf numFmtId="3" fontId="66" fillId="0" borderId="2" xfId="0" applyNumberFormat="1" applyFont="1" applyFill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23" fillId="0" borderId="8" xfId="0" applyNumberFormat="1" applyFont="1" applyBorder="1" applyAlignment="1"/>
    <xf numFmtId="166" fontId="23" fillId="0" borderId="2" xfId="0" applyNumberFormat="1" applyFont="1" applyBorder="1" applyAlignment="1">
      <alignment horizontal="right" vertical="center"/>
    </xf>
    <xf numFmtId="166" fontId="5" fillId="0" borderId="30" xfId="0" applyNumberFormat="1" applyFont="1" applyBorder="1" applyAlignment="1">
      <alignment vertical="center"/>
    </xf>
    <xf numFmtId="3" fontId="64" fillId="0" borderId="2" xfId="0" applyNumberFormat="1" applyFont="1" applyFill="1" applyBorder="1" applyAlignment="1" applyProtection="1">
      <alignment horizontal="right"/>
    </xf>
    <xf numFmtId="3" fontId="64" fillId="0" borderId="2" xfId="0" applyNumberFormat="1" applyFont="1" applyBorder="1" applyAlignment="1" applyProtection="1">
      <alignment horizontal="right"/>
    </xf>
    <xf numFmtId="3" fontId="65" fillId="5" borderId="2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/>
    <xf numFmtId="166" fontId="5" fillId="0" borderId="2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65" fillId="0" borderId="2" xfId="0" applyNumberFormat="1" applyFont="1" applyFill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66" fillId="0" borderId="2" xfId="0" applyNumberFormat="1" applyFont="1" applyFill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3" fontId="23" fillId="0" borderId="2" xfId="0" applyNumberFormat="1" applyFont="1" applyBorder="1" applyAlignment="1"/>
    <xf numFmtId="166" fontId="23" fillId="0" borderId="9" xfId="0" applyNumberFormat="1" applyFont="1" applyBorder="1" applyAlignment="1">
      <alignment vertical="center"/>
    </xf>
    <xf numFmtId="166" fontId="23" fillId="0" borderId="31" xfId="0" applyNumberFormat="1" applyFont="1" applyBorder="1" applyAlignment="1">
      <alignment vertical="center"/>
    </xf>
    <xf numFmtId="166" fontId="1" fillId="0" borderId="2" xfId="0" applyNumberFormat="1" applyFont="1" applyFill="1" applyBorder="1" applyAlignment="1">
      <alignment vertical="center" wrapText="1"/>
    </xf>
    <xf numFmtId="166" fontId="23" fillId="0" borderId="2" xfId="0" applyNumberFormat="1" applyFont="1" applyFill="1" applyBorder="1" applyAlignment="1">
      <alignment vertical="center" wrapText="1"/>
    </xf>
    <xf numFmtId="166" fontId="2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vertical="center" wrapText="1"/>
    </xf>
    <xf numFmtId="166" fontId="23" fillId="0" borderId="2" xfId="0" applyNumberFormat="1" applyFont="1" applyBorder="1" applyAlignment="1"/>
    <xf numFmtId="0" fontId="4" fillId="0" borderId="2" xfId="0" applyNumberFormat="1" applyFont="1" applyFill="1" applyBorder="1" applyAlignment="1" applyProtection="1"/>
    <xf numFmtId="3" fontId="78" fillId="0" borderId="2" xfId="0" applyNumberFormat="1" applyFont="1" applyFill="1" applyBorder="1"/>
    <xf numFmtId="3" fontId="66" fillId="0" borderId="2" xfId="0" applyNumberFormat="1" applyFont="1" applyBorder="1" applyAlignment="1" applyProtection="1">
      <alignment horizontal="right"/>
    </xf>
    <xf numFmtId="0" fontId="45" fillId="0" borderId="2" xfId="0" applyFont="1" applyBorder="1"/>
    <xf numFmtId="165" fontId="85" fillId="0" borderId="2" xfId="0" applyNumberFormat="1" applyFont="1" applyFill="1" applyBorder="1" applyAlignment="1">
      <alignment horizontal="right" vertical="center"/>
    </xf>
    <xf numFmtId="0" fontId="50" fillId="0" borderId="0" xfId="0" applyNumberFormat="1" applyFont="1" applyBorder="1" applyAlignment="1" applyProtection="1">
      <alignment horizontal="left" vertical="center" wrapText="1"/>
    </xf>
    <xf numFmtId="0" fontId="66" fillId="0" borderId="16" xfId="0" applyFont="1" applyFill="1" applyBorder="1" applyAlignment="1">
      <alignment vertical="center"/>
    </xf>
    <xf numFmtId="0" fontId="37" fillId="7" borderId="2" xfId="0" applyFont="1" applyFill="1" applyBorder="1" applyAlignment="1">
      <alignment horizontal="center" vertical="center"/>
    </xf>
    <xf numFmtId="0" fontId="106" fillId="0" borderId="2" xfId="0" applyNumberFormat="1" applyFont="1" applyFill="1" applyBorder="1" applyAlignment="1" applyProtection="1">
      <alignment vertical="center" wrapText="1"/>
    </xf>
    <xf numFmtId="49" fontId="59" fillId="0" borderId="2" xfId="0" applyNumberFormat="1" applyFont="1" applyFill="1" applyBorder="1" applyAlignment="1" applyProtection="1">
      <alignment vertical="center" wrapText="1"/>
    </xf>
    <xf numFmtId="49" fontId="27" fillId="0" borderId="2" xfId="0" applyNumberFormat="1" applyFont="1" applyFill="1" applyBorder="1" applyAlignment="1" applyProtection="1">
      <alignment vertical="center"/>
    </xf>
    <xf numFmtId="49" fontId="59" fillId="0" borderId="2" xfId="0" applyNumberFormat="1" applyFont="1" applyFill="1" applyBorder="1" applyAlignment="1" applyProtection="1">
      <alignment vertical="center"/>
    </xf>
    <xf numFmtId="166" fontId="126" fillId="0" borderId="8" xfId="0" applyNumberFormat="1" applyFont="1" applyBorder="1" applyAlignment="1">
      <alignment vertical="center"/>
    </xf>
    <xf numFmtId="166" fontId="126" fillId="0" borderId="2" xfId="0" applyNumberFormat="1" applyFont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0" fillId="0" borderId="2" xfId="0" applyNumberFormat="1" applyFill="1" applyBorder="1" applyAlignment="1">
      <alignment horizontal="right"/>
    </xf>
    <xf numFmtId="0" fontId="37" fillId="7" borderId="28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48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 applyProtection="1"/>
    <xf numFmtId="3" fontId="9" fillId="0" borderId="7" xfId="0" applyNumberFormat="1" applyFont="1" applyFill="1" applyBorder="1" applyAlignment="1" applyProtection="1">
      <alignment vertical="center"/>
    </xf>
    <xf numFmtId="0" fontId="23" fillId="0" borderId="0" xfId="0" applyFont="1" applyAlignment="1">
      <alignment horizontal="center" wrapText="1"/>
    </xf>
    <xf numFmtId="167" fontId="0" fillId="0" borderId="2" xfId="1" applyNumberFormat="1" applyFont="1" applyFill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49" fontId="59" fillId="0" borderId="2" xfId="0" applyNumberFormat="1" applyFont="1" applyFill="1" applyBorder="1" applyAlignment="1" applyProtection="1">
      <alignment horizontal="left" vertical="center"/>
    </xf>
    <xf numFmtId="49" fontId="119" fillId="0" borderId="2" xfId="0" applyNumberFormat="1" applyFont="1" applyBorder="1" applyAlignment="1">
      <alignment horizontal="center" vertical="center" wrapText="1"/>
    </xf>
    <xf numFmtId="49" fontId="109" fillId="0" borderId="0" xfId="0" applyNumberFormat="1" applyFont="1" applyFill="1" applyBorder="1"/>
    <xf numFmtId="49" fontId="0" fillId="0" borderId="0" xfId="0" applyNumberFormat="1"/>
    <xf numFmtId="0" fontId="130" fillId="0" borderId="2" xfId="0" applyNumberFormat="1" applyFont="1" applyFill="1" applyBorder="1" applyAlignment="1" applyProtection="1"/>
    <xf numFmtId="3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/>
    <xf numFmtId="0" fontId="67" fillId="0" borderId="2" xfId="0" applyNumberFormat="1" applyFont="1" applyBorder="1" applyAlignment="1" applyProtection="1"/>
    <xf numFmtId="0" fontId="47" fillId="0" borderId="33" xfId="0" applyFont="1" applyBorder="1" applyAlignment="1">
      <alignment vertical="center"/>
    </xf>
    <xf numFmtId="0" fontId="66" fillId="0" borderId="9" xfId="0" applyNumberFormat="1" applyFont="1" applyFill="1" applyBorder="1" applyAlignment="1" applyProtection="1">
      <alignment vertical="center"/>
    </xf>
    <xf numFmtId="0" fontId="85" fillId="0" borderId="2" xfId="0" applyFont="1" applyFill="1" applyBorder="1" applyAlignment="1">
      <alignment horizontal="right" vertical="center"/>
    </xf>
    <xf numFmtId="3" fontId="23" fillId="0" borderId="8" xfId="0" applyNumberFormat="1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13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23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/>
    </xf>
    <xf numFmtId="3" fontId="23" fillId="0" borderId="16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6" fontId="0" fillId="0" borderId="0" xfId="0" applyNumberFormat="1" applyAlignment="1">
      <alignment vertical="center"/>
    </xf>
    <xf numFmtId="0" fontId="132" fillId="0" borderId="0" xfId="0" applyFont="1"/>
    <xf numFmtId="3" fontId="23" fillId="8" borderId="2" xfId="0" applyNumberFormat="1" applyFont="1" applyFill="1" applyBorder="1" applyAlignment="1">
      <alignment horizontal="right"/>
    </xf>
    <xf numFmtId="3" fontId="0" fillId="8" borderId="2" xfId="0" applyNumberFormat="1" applyFill="1" applyBorder="1" applyAlignment="1">
      <alignment horizontal="right"/>
    </xf>
    <xf numFmtId="166" fontId="1" fillId="8" borderId="2" xfId="0" applyNumberFormat="1" applyFont="1" applyFill="1" applyBorder="1" applyAlignment="1">
      <alignment vertical="center" wrapText="1"/>
    </xf>
    <xf numFmtId="3" fontId="59" fillId="8" borderId="2" xfId="0" applyNumberFormat="1" applyFont="1" applyFill="1" applyBorder="1" applyAlignment="1" applyProtection="1">
      <alignment vertical="center"/>
    </xf>
    <xf numFmtId="49" fontId="59" fillId="8" borderId="2" xfId="0" applyNumberFormat="1" applyFont="1" applyFill="1" applyBorder="1" applyAlignment="1" applyProtection="1">
      <alignment horizontal="left" vertical="center"/>
    </xf>
    <xf numFmtId="3" fontId="101" fillId="0" borderId="2" xfId="0" applyNumberFormat="1" applyFont="1" applyFill="1" applyBorder="1" applyAlignment="1" applyProtection="1">
      <alignment vertical="center"/>
    </xf>
    <xf numFmtId="49" fontId="23" fillId="0" borderId="2" xfId="0" applyNumberFormat="1" applyFont="1" applyBorder="1"/>
    <xf numFmtId="3" fontId="0" fillId="0" borderId="2" xfId="0" applyNumberFormat="1" applyFont="1" applyBorder="1" applyAlignment="1">
      <alignment horizontal="right"/>
    </xf>
    <xf numFmtId="166" fontId="101" fillId="0" borderId="33" xfId="0" applyNumberFormat="1" applyFont="1" applyBorder="1" applyAlignment="1" applyProtection="1">
      <alignment horizontal="right" vertical="center" wrapText="1"/>
    </xf>
    <xf numFmtId="0" fontId="0" fillId="8" borderId="0" xfId="0" applyFill="1"/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5" fillId="0" borderId="0" xfId="0" applyNumberFormat="1" applyFont="1" applyBorder="1" applyAlignment="1" applyProtection="1">
      <alignment horizontal="right"/>
    </xf>
    <xf numFmtId="0" fontId="81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28" xfId="0" applyBorder="1"/>
    <xf numFmtId="0" fontId="0" fillId="0" borderId="0" xfId="0" applyFont="1" applyAlignment="1">
      <alignment vertical="center"/>
    </xf>
    <xf numFmtId="165" fontId="82" fillId="0" borderId="0" xfId="0" applyNumberFormat="1" applyFont="1" applyAlignment="1">
      <alignment horizontal="right"/>
    </xf>
    <xf numFmtId="3" fontId="23" fillId="0" borderId="8" xfId="0" applyNumberFormat="1" applyFont="1" applyFill="1" applyBorder="1" applyAlignment="1">
      <alignment vertical="center" wrapText="1"/>
    </xf>
    <xf numFmtId="3" fontId="23" fillId="0" borderId="22" xfId="0" applyNumberFormat="1" applyFont="1" applyFill="1" applyBorder="1" applyAlignment="1">
      <alignment vertical="center" wrapText="1"/>
    </xf>
    <xf numFmtId="3" fontId="23" fillId="5" borderId="28" xfId="0" applyNumberFormat="1" applyFont="1" applyFill="1" applyBorder="1" applyAlignment="1">
      <alignment vertical="center"/>
    </xf>
    <xf numFmtId="0" fontId="23" fillId="9" borderId="2" xfId="0" applyFont="1" applyFill="1" applyBorder="1" applyAlignment="1">
      <alignment vertical="center"/>
    </xf>
    <xf numFmtId="166" fontId="23" fillId="9" borderId="2" xfId="0" applyNumberFormat="1" applyFont="1" applyFill="1" applyBorder="1" applyAlignment="1">
      <alignment vertical="center"/>
    </xf>
    <xf numFmtId="166" fontId="23" fillId="9" borderId="8" xfId="0" applyNumberFormat="1" applyFont="1" applyFill="1" applyBorder="1" applyAlignment="1">
      <alignment vertical="center" wrapText="1"/>
    </xf>
    <xf numFmtId="0" fontId="23" fillId="9" borderId="7" xfId="0" applyFont="1" applyFill="1" applyBorder="1" applyAlignment="1">
      <alignment horizontal="left" vertical="center"/>
    </xf>
    <xf numFmtId="0" fontId="66" fillId="9" borderId="12" xfId="0" applyFont="1" applyFill="1" applyBorder="1" applyAlignment="1">
      <alignment vertical="center" wrapText="1"/>
    </xf>
    <xf numFmtId="0" fontId="66" fillId="9" borderId="2" xfId="0" applyFont="1" applyFill="1" applyBorder="1" applyAlignment="1">
      <alignment vertical="center"/>
    </xf>
    <xf numFmtId="166" fontId="5" fillId="9" borderId="8" xfId="0" applyNumberFormat="1" applyFont="1" applyFill="1" applyBorder="1" applyAlignment="1">
      <alignment vertical="center"/>
    </xf>
    <xf numFmtId="0" fontId="0" fillId="9" borderId="7" xfId="0" applyFill="1" applyBorder="1" applyAlignment="1">
      <alignment horizontal="left" vertical="center"/>
    </xf>
    <xf numFmtId="0" fontId="82" fillId="9" borderId="12" xfId="0" applyFont="1" applyFill="1" applyBorder="1" applyAlignment="1">
      <alignment vertical="center" wrapText="1"/>
    </xf>
    <xf numFmtId="0" fontId="66" fillId="9" borderId="12" xfId="0" applyFont="1" applyFill="1" applyBorder="1" applyAlignment="1">
      <alignment vertical="center"/>
    </xf>
    <xf numFmtId="3" fontId="66" fillId="9" borderId="2" xfId="0" applyNumberFormat="1" applyFont="1" applyFill="1" applyBorder="1" applyAlignment="1">
      <alignment horizontal="right" vertical="center"/>
    </xf>
    <xf numFmtId="3" fontId="5" fillId="9" borderId="8" xfId="0" applyNumberFormat="1" applyFont="1" applyFill="1" applyBorder="1" applyAlignment="1">
      <alignment horizontal="right" vertical="center"/>
    </xf>
    <xf numFmtId="166" fontId="5" fillId="9" borderId="8" xfId="0" applyNumberFormat="1" applyFont="1" applyFill="1" applyBorder="1" applyAlignment="1">
      <alignment vertical="center" wrapText="1"/>
    </xf>
    <xf numFmtId="165" fontId="79" fillId="0" borderId="8" xfId="0" applyNumberFormat="1" applyFont="1" applyFill="1" applyBorder="1" applyAlignment="1" applyProtection="1">
      <alignment horizont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horizontal="right"/>
    </xf>
    <xf numFmtId="168" fontId="123" fillId="0" borderId="7" xfId="0" applyNumberFormat="1" applyFont="1" applyFill="1" applyBorder="1" applyAlignment="1" applyProtection="1">
      <alignment horizontal="right" wrapText="1"/>
    </xf>
    <xf numFmtId="168" fontId="73" fillId="0" borderId="3" xfId="0" applyNumberFormat="1" applyFont="1" applyFill="1" applyBorder="1" applyAlignment="1" applyProtection="1">
      <alignment horizontal="right" vertical="center"/>
    </xf>
    <xf numFmtId="168" fontId="65" fillId="0" borderId="2" xfId="0" applyNumberFormat="1" applyFont="1" applyFill="1" applyBorder="1" applyAlignment="1">
      <alignment horizontal="right" vertical="center"/>
    </xf>
    <xf numFmtId="168" fontId="66" fillId="0" borderId="2" xfId="0" applyNumberFormat="1" applyFont="1" applyFill="1" applyBorder="1" applyAlignment="1">
      <alignment horizontal="right" vertical="center"/>
    </xf>
    <xf numFmtId="168" fontId="5" fillId="0" borderId="8" xfId="0" applyNumberFormat="1" applyFon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23" fillId="0" borderId="2" xfId="0" applyNumberFormat="1" applyFont="1" applyBorder="1" applyAlignment="1">
      <alignment horizontal="right" vertical="center"/>
    </xf>
    <xf numFmtId="0" fontId="134" fillId="0" borderId="12" xfId="0" applyFont="1" applyFill="1" applyBorder="1" applyAlignment="1">
      <alignment vertical="center" wrapText="1"/>
    </xf>
    <xf numFmtId="0" fontId="134" fillId="0" borderId="12" xfId="0" applyFont="1" applyFill="1" applyBorder="1" applyAlignment="1">
      <alignment vertical="center"/>
    </xf>
    <xf numFmtId="168" fontId="134" fillId="0" borderId="2" xfId="0" applyNumberFormat="1" applyFont="1" applyFill="1" applyBorder="1" applyAlignment="1">
      <alignment horizontal="right" vertical="center"/>
    </xf>
    <xf numFmtId="0" fontId="129" fillId="0" borderId="0" xfId="0" applyFont="1" applyAlignment="1">
      <alignment vertical="center"/>
    </xf>
    <xf numFmtId="0" fontId="119" fillId="0" borderId="0" xfId="0" applyFont="1"/>
    <xf numFmtId="0" fontId="0" fillId="0" borderId="0" xfId="0" applyFont="1" applyAlignment="1">
      <alignment horizontal="right"/>
    </xf>
    <xf numFmtId="0" fontId="128" fillId="0" borderId="0" xfId="0" applyFont="1" applyAlignment="1">
      <alignment vertical="center"/>
    </xf>
    <xf numFmtId="0" fontId="137" fillId="0" borderId="0" xfId="0" applyFont="1" applyAlignment="1">
      <alignment vertical="center"/>
    </xf>
    <xf numFmtId="166" fontId="23" fillId="9" borderId="8" xfId="0" applyNumberFormat="1" applyFont="1" applyFill="1" applyBorder="1" applyAlignment="1">
      <alignment vertical="center"/>
    </xf>
    <xf numFmtId="0" fontId="76" fillId="15" borderId="12" xfId="0" applyFont="1" applyFill="1" applyBorder="1" applyAlignment="1">
      <alignment vertical="center" wrapText="1"/>
    </xf>
    <xf numFmtId="0" fontId="76" fillId="15" borderId="12" xfId="0" applyFont="1" applyFill="1" applyBorder="1" applyAlignment="1">
      <alignment vertical="center"/>
    </xf>
    <xf numFmtId="168" fontId="76" fillId="15" borderId="2" xfId="0" applyNumberFormat="1" applyFont="1" applyFill="1" applyBorder="1" applyAlignment="1">
      <alignment horizontal="right" vertical="center"/>
    </xf>
    <xf numFmtId="165" fontId="79" fillId="15" borderId="8" xfId="0" applyNumberFormat="1" applyFont="1" applyFill="1" applyBorder="1" applyAlignment="1" applyProtection="1">
      <alignment horizontal="center" wrapText="1"/>
    </xf>
    <xf numFmtId="3" fontId="23" fillId="0" borderId="2" xfId="0" applyNumberFormat="1" applyFont="1" applyFill="1" applyBorder="1" applyAlignment="1">
      <alignment horizontal="right"/>
    </xf>
    <xf numFmtId="0" fontId="77" fillId="15" borderId="2" xfId="0" applyFont="1" applyFill="1" applyBorder="1" applyAlignment="1">
      <alignment vertical="center" wrapText="1"/>
    </xf>
    <xf numFmtId="3" fontId="129" fillId="15" borderId="2" xfId="0" applyNumberFormat="1" applyFont="1" applyFill="1" applyBorder="1" applyAlignment="1">
      <alignment horizontal="right"/>
    </xf>
    <xf numFmtId="2" fontId="73" fillId="0" borderId="3" xfId="0" applyNumberFormat="1" applyFont="1" applyFill="1" applyBorder="1" applyAlignment="1" applyProtection="1">
      <alignment horizontal="left" vertical="center" wrapText="1"/>
    </xf>
    <xf numFmtId="165" fontId="79" fillId="0" borderId="3" xfId="0" applyNumberFormat="1" applyFont="1" applyFill="1" applyBorder="1" applyAlignment="1" applyProtection="1">
      <alignment horizontal="center" wrapText="1"/>
    </xf>
    <xf numFmtId="2" fontId="73" fillId="0" borderId="10" xfId="0" applyNumberFormat="1" applyFont="1" applyFill="1" applyBorder="1" applyAlignment="1" applyProtection="1">
      <alignment horizontal="left" vertical="center" wrapText="1"/>
    </xf>
    <xf numFmtId="0" fontId="66" fillId="0" borderId="37" xfId="0" applyFont="1" applyFill="1" applyBorder="1" applyAlignment="1">
      <alignment vertical="center" wrapText="1"/>
    </xf>
    <xf numFmtId="0" fontId="66" fillId="0" borderId="37" xfId="0" applyFont="1" applyFill="1" applyBorder="1" applyAlignment="1">
      <alignment vertical="center"/>
    </xf>
    <xf numFmtId="2" fontId="73" fillId="0" borderId="2" xfId="0" applyNumberFormat="1" applyFont="1" applyFill="1" applyBorder="1" applyAlignment="1" applyProtection="1">
      <alignment horizontal="left" vertical="center" wrapText="1"/>
    </xf>
    <xf numFmtId="2" fontId="73" fillId="0" borderId="2" xfId="0" applyNumberFormat="1" applyFont="1" applyFill="1" applyBorder="1" applyAlignment="1" applyProtection="1">
      <alignment horizontal="center" vertical="center"/>
    </xf>
    <xf numFmtId="168" fontId="73" fillId="0" borderId="2" xfId="0" applyNumberFormat="1" applyFont="1" applyFill="1" applyBorder="1" applyAlignment="1" applyProtection="1">
      <alignment horizontal="right" vertical="center"/>
    </xf>
    <xf numFmtId="165" fontId="79" fillId="0" borderId="2" xfId="0" applyNumberFormat="1" applyFont="1" applyFill="1" applyBorder="1" applyAlignment="1" applyProtection="1">
      <alignment horizontal="center" wrapText="1"/>
    </xf>
    <xf numFmtId="2" fontId="135" fillId="0" borderId="2" xfId="0" applyNumberFormat="1" applyFont="1" applyFill="1" applyBorder="1" applyAlignment="1" applyProtection="1">
      <alignment horizontal="center" vertical="center"/>
    </xf>
    <xf numFmtId="168" fontId="135" fillId="0" borderId="2" xfId="0" applyNumberFormat="1" applyFont="1" applyFill="1" applyBorder="1" applyAlignment="1" applyProtection="1">
      <alignment horizontal="right" vertical="center"/>
    </xf>
    <xf numFmtId="2" fontId="136" fillId="0" borderId="2" xfId="0" applyNumberFormat="1" applyFont="1" applyFill="1" applyBorder="1" applyAlignment="1" applyProtection="1">
      <alignment horizontal="right" vertical="center"/>
    </xf>
    <xf numFmtId="168" fontId="136" fillId="0" borderId="2" xfId="0" applyNumberFormat="1" applyFont="1" applyFill="1" applyBorder="1" applyAlignment="1" applyProtection="1">
      <alignment horizontal="right" vertical="center"/>
    </xf>
    <xf numFmtId="2" fontId="73" fillId="0" borderId="1" xfId="0" applyNumberFormat="1" applyFont="1" applyFill="1" applyBorder="1" applyAlignment="1" applyProtection="1">
      <alignment horizontal="left" vertical="center" wrapText="1"/>
    </xf>
    <xf numFmtId="0" fontId="66" fillId="0" borderId="33" xfId="0" applyFont="1" applyFill="1" applyBorder="1" applyAlignment="1">
      <alignment vertical="center" wrapText="1"/>
    </xf>
    <xf numFmtId="0" fontId="66" fillId="0" borderId="33" xfId="0" applyFont="1" applyFill="1" applyBorder="1" applyAlignment="1">
      <alignment vertical="center"/>
    </xf>
    <xf numFmtId="0" fontId="129" fillId="9" borderId="2" xfId="0" applyFont="1" applyFill="1" applyBorder="1" applyAlignment="1">
      <alignment vertical="center"/>
    </xf>
    <xf numFmtId="168" fontId="129" fillId="9" borderId="2" xfId="0" applyNumberFormat="1" applyFont="1" applyFill="1" applyBorder="1" applyAlignment="1">
      <alignment horizontal="right" vertical="center"/>
    </xf>
    <xf numFmtId="3" fontId="129" fillId="9" borderId="2" xfId="0" applyNumberFormat="1" applyFont="1" applyFill="1" applyBorder="1" applyAlignment="1">
      <alignment vertical="center"/>
    </xf>
    <xf numFmtId="0" fontId="129" fillId="0" borderId="0" xfId="0" applyFont="1" applyAlignment="1"/>
    <xf numFmtId="0" fontId="129" fillId="0" borderId="0" xfId="0" applyFont="1"/>
    <xf numFmtId="3" fontId="66" fillId="9" borderId="2" xfId="0" applyNumberFormat="1" applyFont="1" applyFill="1" applyBorder="1" applyAlignment="1">
      <alignment vertical="center"/>
    </xf>
    <xf numFmtId="3" fontId="23" fillId="9" borderId="8" xfId="0" applyNumberFormat="1" applyFont="1" applyFill="1" applyBorder="1" applyAlignment="1"/>
    <xf numFmtId="3" fontId="134" fillId="9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 wrapText="1"/>
    </xf>
    <xf numFmtId="3" fontId="65" fillId="8" borderId="2" xfId="0" applyNumberFormat="1" applyFont="1" applyFill="1" applyBorder="1" applyAlignment="1">
      <alignment vertical="center"/>
    </xf>
    <xf numFmtId="0" fontId="60" fillId="0" borderId="2" xfId="0" applyNumberFormat="1" applyFont="1" applyFill="1" applyBorder="1" applyAlignment="1" applyProtection="1"/>
    <xf numFmtId="0" fontId="133" fillId="9" borderId="2" xfId="0" applyNumberFormat="1" applyFont="1" applyFill="1" applyBorder="1" applyAlignment="1" applyProtection="1"/>
    <xf numFmtId="3" fontId="66" fillId="9" borderId="2" xfId="0" applyNumberFormat="1" applyFont="1" applyFill="1" applyBorder="1" applyAlignment="1" applyProtection="1">
      <alignment horizontal="right"/>
    </xf>
    <xf numFmtId="3" fontId="98" fillId="13" borderId="14" xfId="0" applyNumberFormat="1" applyFont="1" applyFill="1" applyBorder="1" applyAlignment="1" applyProtection="1">
      <alignment horizontal="center" vertical="center"/>
    </xf>
    <xf numFmtId="166" fontId="101" fillId="13" borderId="2" xfId="0" applyNumberFormat="1" applyFont="1" applyFill="1" applyBorder="1" applyAlignment="1" applyProtection="1">
      <alignment horizontal="right" vertical="center" wrapText="1"/>
    </xf>
    <xf numFmtId="0" fontId="0" fillId="14" borderId="2" xfId="0" applyFill="1" applyBorder="1"/>
    <xf numFmtId="0" fontId="99" fillId="17" borderId="2" xfId="0" applyNumberFormat="1" applyFont="1" applyFill="1" applyBorder="1" applyAlignment="1" applyProtection="1">
      <alignment vertical="center"/>
    </xf>
    <xf numFmtId="49" fontId="59" fillId="14" borderId="2" xfId="0" applyNumberFormat="1" applyFont="1" applyFill="1" applyBorder="1" applyAlignment="1" applyProtection="1">
      <alignment vertical="center" wrapText="1"/>
    </xf>
    <xf numFmtId="3" fontId="99" fillId="17" borderId="2" xfId="0" applyNumberFormat="1" applyFont="1" applyFill="1" applyBorder="1" applyAlignment="1" applyProtection="1">
      <alignment vertical="center"/>
    </xf>
    <xf numFmtId="3" fontId="99" fillId="18" borderId="2" xfId="0" applyNumberFormat="1" applyFont="1" applyFill="1" applyBorder="1" applyAlignment="1" applyProtection="1">
      <alignment vertical="center"/>
    </xf>
    <xf numFmtId="0" fontId="107" fillId="13" borderId="12" xfId="0" applyNumberFormat="1" applyFont="1" applyFill="1" applyBorder="1" applyAlignment="1" applyProtection="1">
      <alignment horizontal="center" vertical="center" wrapText="1"/>
    </xf>
    <xf numFmtId="165" fontId="21" fillId="13" borderId="2" xfId="0" applyNumberFormat="1" applyFont="1" applyFill="1" applyBorder="1" applyAlignment="1" applyProtection="1">
      <alignment horizontal="right" vertical="center" wrapText="1"/>
    </xf>
    <xf numFmtId="0" fontId="0" fillId="14" borderId="2" xfId="0" applyFill="1" applyBorder="1" applyAlignment="1">
      <alignment vertical="center"/>
    </xf>
    <xf numFmtId="3" fontId="115" fillId="14" borderId="2" xfId="0" applyNumberFormat="1" applyFont="1" applyFill="1" applyBorder="1" applyAlignment="1" applyProtection="1">
      <alignment vertical="center"/>
    </xf>
    <xf numFmtId="3" fontId="40" fillId="14" borderId="2" xfId="0" applyNumberFormat="1" applyFont="1" applyFill="1" applyBorder="1" applyAlignment="1" applyProtection="1">
      <alignment vertical="center"/>
    </xf>
    <xf numFmtId="3" fontId="40" fillId="8" borderId="2" xfId="0" applyNumberFormat="1" applyFont="1" applyFill="1" applyBorder="1" applyAlignment="1" applyProtection="1">
      <alignment vertical="center"/>
    </xf>
    <xf numFmtId="0" fontId="60" fillId="0" borderId="0" xfId="0" applyNumberFormat="1" applyFont="1" applyBorder="1" applyAlignment="1" applyProtection="1">
      <alignment horizontal="center" vertical="top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8" fontId="137" fillId="0" borderId="0" xfId="0" applyNumberFormat="1" applyFont="1"/>
    <xf numFmtId="168" fontId="138" fillId="15" borderId="2" xfId="0" applyNumberFormat="1" applyFont="1" applyFill="1" applyBorder="1" applyAlignment="1" applyProtection="1">
      <alignment horizontal="center" vertical="center" wrapText="1"/>
    </xf>
    <xf numFmtId="169" fontId="0" fillId="0" borderId="2" xfId="0" applyNumberFormat="1" applyFont="1" applyBorder="1" applyAlignment="1">
      <alignment vertical="center"/>
    </xf>
    <xf numFmtId="169" fontId="59" fillId="0" borderId="2" xfId="0" applyNumberFormat="1" applyFont="1" applyFill="1" applyBorder="1" applyAlignment="1" applyProtection="1">
      <alignment horizontal="left" vertical="center"/>
    </xf>
    <xf numFmtId="169" fontId="59" fillId="0" borderId="2" xfId="0" applyNumberFormat="1" applyFont="1" applyBorder="1" applyAlignment="1" applyProtection="1">
      <alignment horizontal="right" vertical="center" wrapText="1"/>
    </xf>
    <xf numFmtId="169" fontId="59" fillId="0" borderId="2" xfId="0" applyNumberFormat="1" applyFont="1" applyBorder="1" applyAlignment="1" applyProtection="1">
      <alignment vertical="center"/>
    </xf>
    <xf numFmtId="169" fontId="0" fillId="0" borderId="2" xfId="0" applyNumberFormat="1" applyBorder="1" applyAlignment="1">
      <alignment vertical="center"/>
    </xf>
    <xf numFmtId="169" fontId="59" fillId="0" borderId="12" xfId="0" applyNumberFormat="1" applyFont="1" applyBorder="1" applyAlignment="1" applyProtection="1">
      <alignment vertical="center"/>
    </xf>
    <xf numFmtId="169" fontId="59" fillId="8" borderId="2" xfId="0" applyNumberFormat="1" applyFont="1" applyFill="1" applyBorder="1" applyAlignment="1" applyProtection="1">
      <alignment horizontal="left" vertical="center"/>
    </xf>
    <xf numFmtId="169" fontId="59" fillId="0" borderId="2" xfId="0" applyNumberFormat="1" applyFont="1" applyFill="1" applyBorder="1" applyAlignment="1" applyProtection="1">
      <alignment vertical="center" wrapText="1"/>
    </xf>
    <xf numFmtId="169" fontId="27" fillId="0" borderId="2" xfId="0" applyNumberFormat="1" applyFont="1" applyFill="1" applyBorder="1" applyAlignment="1" applyProtection="1">
      <alignment vertical="center"/>
    </xf>
    <xf numFmtId="169" fontId="101" fillId="19" borderId="2" xfId="0" applyNumberFormat="1" applyFont="1" applyFill="1" applyBorder="1" applyAlignment="1" applyProtection="1">
      <alignment vertical="center"/>
    </xf>
    <xf numFmtId="169" fontId="101" fillId="0" borderId="12" xfId="0" applyNumberFormat="1" applyFont="1" applyBorder="1" applyAlignment="1" applyProtection="1">
      <alignment horizontal="right" vertical="center" wrapText="1"/>
    </xf>
    <xf numFmtId="169" fontId="0" fillId="0" borderId="0" xfId="0" applyNumberFormat="1"/>
    <xf numFmtId="169" fontId="0" fillId="0" borderId="2" xfId="0" applyNumberFormat="1" applyBorder="1"/>
    <xf numFmtId="169" fontId="23" fillId="15" borderId="2" xfId="0" applyNumberFormat="1" applyFont="1" applyFill="1" applyBorder="1"/>
    <xf numFmtId="169" fontId="101" fillId="15" borderId="2" xfId="0" applyNumberFormat="1" applyFont="1" applyFill="1" applyBorder="1" applyAlignment="1" applyProtection="1">
      <alignment horizontal="right" vertical="center" wrapText="1"/>
    </xf>
    <xf numFmtId="169" fontId="101" fillId="0" borderId="2" xfId="0" applyNumberFormat="1" applyFont="1" applyBorder="1" applyAlignment="1" applyProtection="1">
      <alignment horizontal="right" vertical="center" wrapText="1"/>
    </xf>
    <xf numFmtId="169" fontId="137" fillId="0" borderId="0" xfId="0" applyNumberFormat="1" applyFont="1"/>
    <xf numFmtId="3" fontId="59" fillId="8" borderId="12" xfId="0" applyNumberFormat="1" applyFont="1" applyFill="1" applyBorder="1" applyAlignment="1" applyProtection="1">
      <alignment vertical="center"/>
    </xf>
    <xf numFmtId="0" fontId="101" fillId="19" borderId="12" xfId="0" applyNumberFormat="1" applyFont="1" applyFill="1" applyBorder="1" applyAlignment="1" applyProtection="1">
      <alignment vertical="center"/>
    </xf>
    <xf numFmtId="3" fontId="101" fillId="15" borderId="12" xfId="0" applyNumberFormat="1" applyFont="1" applyFill="1" applyBorder="1" applyAlignment="1" applyProtection="1">
      <alignment vertical="center"/>
    </xf>
    <xf numFmtId="169" fontId="60" fillId="15" borderId="2" xfId="0" applyNumberFormat="1" applyFont="1" applyFill="1" applyBorder="1" applyAlignment="1" applyProtection="1">
      <alignment horizontal="center" vertical="center"/>
    </xf>
    <xf numFmtId="3" fontId="101" fillId="10" borderId="12" xfId="0" applyNumberFormat="1" applyFont="1" applyFill="1" applyBorder="1" applyAlignment="1" applyProtection="1">
      <alignment vertical="center"/>
    </xf>
    <xf numFmtId="169" fontId="23" fillId="10" borderId="2" xfId="0" applyNumberFormat="1" applyFont="1" applyFill="1" applyBorder="1"/>
    <xf numFmtId="169" fontId="101" fillId="10" borderId="2" xfId="0" applyNumberFormat="1" applyFont="1" applyFill="1" applyBorder="1" applyAlignment="1" applyProtection="1">
      <alignment horizontal="right" vertical="center" wrapText="1"/>
    </xf>
    <xf numFmtId="0" fontId="109" fillId="0" borderId="16" xfId="0" applyFont="1" applyBorder="1"/>
    <xf numFmtId="0" fontId="0" fillId="0" borderId="16" xfId="0" applyBorder="1"/>
    <xf numFmtId="49" fontId="0" fillId="0" borderId="2" xfId="0" applyNumberFormat="1" applyBorder="1"/>
    <xf numFmtId="0" fontId="101" fillId="16" borderId="2" xfId="0" applyNumberFormat="1" applyFont="1" applyFill="1" applyBorder="1" applyAlignment="1" applyProtection="1">
      <alignment vertical="center"/>
    </xf>
    <xf numFmtId="3" fontId="101" fillId="12" borderId="2" xfId="0" applyNumberFormat="1" applyFont="1" applyFill="1" applyBorder="1" applyAlignment="1" applyProtection="1">
      <alignment vertical="center"/>
    </xf>
    <xf numFmtId="0" fontId="23" fillId="12" borderId="2" xfId="0" applyFont="1" applyFill="1" applyBorder="1"/>
    <xf numFmtId="0" fontId="121" fillId="12" borderId="12" xfId="0" applyNumberFormat="1" applyFont="1" applyFill="1" applyBorder="1" applyAlignment="1" applyProtection="1">
      <alignment horizontal="center" vertical="center" wrapText="1"/>
    </xf>
    <xf numFmtId="169" fontId="59" fillId="15" borderId="2" xfId="0" applyNumberFormat="1" applyFont="1" applyFill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99" fillId="0" borderId="16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49" fontId="62" fillId="0" borderId="2" xfId="0" applyNumberFormat="1" applyFont="1" applyFill="1" applyBorder="1"/>
    <xf numFmtId="168" fontId="108" fillId="0" borderId="2" xfId="0" applyNumberFormat="1" applyFont="1" applyFill="1" applyBorder="1" applyAlignment="1" applyProtection="1">
      <alignment horizontal="center" vertical="center" wrapText="1"/>
    </xf>
    <xf numFmtId="168" fontId="108" fillId="12" borderId="2" xfId="0" applyNumberFormat="1" applyFont="1" applyFill="1" applyBorder="1" applyAlignment="1" applyProtection="1">
      <alignment horizontal="center" vertical="center" wrapText="1"/>
    </xf>
    <xf numFmtId="168" fontId="0" fillId="0" borderId="16" xfId="0" applyNumberFormat="1" applyBorder="1"/>
    <xf numFmtId="168" fontId="62" fillId="0" borderId="2" xfId="0" applyNumberFormat="1" applyFont="1" applyFill="1" applyBorder="1" applyAlignment="1">
      <alignment vertical="center"/>
    </xf>
    <xf numFmtId="168" fontId="106" fillId="0" borderId="2" xfId="0" applyNumberFormat="1" applyFont="1" applyBorder="1" applyAlignment="1" applyProtection="1">
      <alignment horizontal="center" vertical="center" wrapText="1"/>
    </xf>
    <xf numFmtId="168" fontId="106" fillId="0" borderId="2" xfId="0" applyNumberFormat="1" applyFont="1" applyFill="1" applyBorder="1" applyAlignment="1" applyProtection="1">
      <alignment horizontal="center" vertical="center" wrapText="1"/>
    </xf>
    <xf numFmtId="168" fontId="101" fillId="12" borderId="2" xfId="0" applyNumberFormat="1" applyFont="1" applyFill="1" applyBorder="1" applyAlignment="1" applyProtection="1">
      <alignment horizontal="right" vertical="center" wrapText="1"/>
    </xf>
    <xf numFmtId="168" fontId="59" fillId="0" borderId="2" xfId="0" applyNumberFormat="1" applyFont="1" applyBorder="1" applyAlignment="1" applyProtection="1">
      <alignment vertical="center"/>
    </xf>
    <xf numFmtId="168" fontId="0" fillId="0" borderId="2" xfId="0" applyNumberFormat="1" applyBorder="1"/>
    <xf numFmtId="168" fontId="62" fillId="0" borderId="2" xfId="0" applyNumberFormat="1" applyFont="1" applyBorder="1" applyAlignment="1">
      <alignment vertical="center"/>
    </xf>
    <xf numFmtId="168" fontId="62" fillId="8" borderId="2" xfId="0" applyNumberFormat="1" applyFont="1" applyFill="1" applyBorder="1" applyAlignment="1">
      <alignment vertical="center"/>
    </xf>
    <xf numFmtId="168" fontId="39" fillId="0" borderId="2" xfId="0" applyNumberFormat="1" applyFont="1" applyBorder="1" applyAlignment="1">
      <alignment vertical="center"/>
    </xf>
    <xf numFmtId="168" fontId="97" fillId="0" borderId="2" xfId="0" applyNumberFormat="1" applyFont="1" applyBorder="1" applyAlignment="1" applyProtection="1">
      <alignment vertical="center"/>
    </xf>
    <xf numFmtId="168" fontId="62" fillId="0" borderId="2" xfId="0" applyNumberFormat="1" applyFont="1" applyBorder="1" applyAlignment="1">
      <alignment vertical="center" wrapText="1"/>
    </xf>
    <xf numFmtId="168" fontId="62" fillId="5" borderId="2" xfId="0" applyNumberFormat="1" applyFont="1" applyFill="1" applyBorder="1" applyAlignment="1">
      <alignment vertical="center"/>
    </xf>
    <xf numFmtId="168" fontId="101" fillId="6" borderId="2" xfId="0" applyNumberFormat="1" applyFont="1" applyFill="1" applyBorder="1" applyAlignment="1" applyProtection="1">
      <alignment vertical="center"/>
    </xf>
    <xf numFmtId="168" fontId="59" fillId="12" borderId="2" xfId="0" applyNumberFormat="1" applyFont="1" applyFill="1" applyBorder="1" applyAlignment="1" applyProtection="1">
      <alignment vertical="center"/>
    </xf>
    <xf numFmtId="168" fontId="109" fillId="12" borderId="2" xfId="0" applyNumberFormat="1" applyFont="1" applyFill="1" applyBorder="1" applyAlignment="1">
      <alignment horizontal="right" vertical="center"/>
    </xf>
    <xf numFmtId="168" fontId="101" fillId="0" borderId="2" xfId="0" applyNumberFormat="1" applyFont="1" applyBorder="1" applyAlignment="1" applyProtection="1">
      <alignment horizontal="right" vertical="center" wrapText="1"/>
    </xf>
    <xf numFmtId="168" fontId="23" fillId="0" borderId="2" xfId="0" applyNumberFormat="1" applyFont="1" applyBorder="1"/>
    <xf numFmtId="168" fontId="59" fillId="6" borderId="2" xfId="0" applyNumberFormat="1" applyFont="1" applyFill="1" applyBorder="1" applyAlignment="1" applyProtection="1">
      <alignment vertical="center"/>
    </xf>
    <xf numFmtId="168" fontId="59" fillId="0" borderId="2" xfId="0" applyNumberFormat="1" applyFont="1" applyBorder="1" applyAlignment="1" applyProtection="1">
      <alignment horizontal="right" vertical="center" wrapText="1"/>
    </xf>
    <xf numFmtId="168" fontId="59" fillId="12" borderId="2" xfId="0" applyNumberFormat="1" applyFont="1" applyFill="1" applyBorder="1" applyAlignment="1" applyProtection="1">
      <alignment horizontal="right" vertical="center" wrapText="1"/>
    </xf>
    <xf numFmtId="168" fontId="23" fillId="12" borderId="2" xfId="0" applyNumberFormat="1" applyFont="1" applyFill="1" applyBorder="1"/>
    <xf numFmtId="168" fontId="23" fillId="12" borderId="2" xfId="0" applyNumberFormat="1" applyFont="1" applyFill="1" applyBorder="1" applyAlignment="1"/>
    <xf numFmtId="166" fontId="60" fillId="8" borderId="2" xfId="0" applyNumberFormat="1" applyFont="1" applyFill="1" applyBorder="1" applyAlignment="1" applyProtection="1">
      <alignment vertical="center" wrapText="1"/>
    </xf>
    <xf numFmtId="49" fontId="60" fillId="8" borderId="2" xfId="0" applyNumberFormat="1" applyFont="1" applyFill="1" applyBorder="1" applyAlignment="1" applyProtection="1">
      <alignment horizontal="left" vertical="center" wrapText="1"/>
    </xf>
    <xf numFmtId="168" fontId="59" fillId="8" borderId="2" xfId="0" applyNumberFormat="1" applyFont="1" applyFill="1" applyBorder="1" applyAlignment="1" applyProtection="1">
      <alignment vertical="center"/>
    </xf>
    <xf numFmtId="168" fontId="0" fillId="8" borderId="2" xfId="0" applyNumberForma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8" fontId="101" fillId="8" borderId="2" xfId="0" applyNumberFormat="1" applyFont="1" applyFill="1" applyBorder="1" applyAlignment="1" applyProtection="1">
      <alignment horizontal="right" vertical="center" wrapText="1"/>
    </xf>
    <xf numFmtId="168" fontId="59" fillId="8" borderId="2" xfId="0" applyNumberFormat="1" applyFont="1" applyFill="1" applyBorder="1" applyAlignment="1" applyProtection="1">
      <alignment horizontal="right" vertical="center" wrapText="1"/>
    </xf>
    <xf numFmtId="0" fontId="23" fillId="8" borderId="2" xfId="0" applyFont="1" applyFill="1" applyBorder="1"/>
    <xf numFmtId="169" fontId="59" fillId="8" borderId="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vertical="center"/>
    </xf>
    <xf numFmtId="0" fontId="0" fillId="8" borderId="28" xfId="0" applyFill="1" applyBorder="1" applyAlignment="1">
      <alignment vertical="center"/>
    </xf>
    <xf numFmtId="0" fontId="23" fillId="0" borderId="28" xfId="0" applyFont="1" applyBorder="1"/>
    <xf numFmtId="0" fontId="23" fillId="8" borderId="28" xfId="0" applyFont="1" applyFill="1" applyBorder="1"/>
    <xf numFmtId="0" fontId="0" fillId="8" borderId="0" xfId="0" applyFill="1" applyBorder="1" applyAlignment="1">
      <alignment vertical="center"/>
    </xf>
    <xf numFmtId="0" fontId="23" fillId="8" borderId="0" xfId="0" applyFont="1" applyFill="1" applyBorder="1"/>
    <xf numFmtId="0" fontId="29" fillId="14" borderId="2" xfId="0" applyNumberFormat="1" applyFont="1" applyFill="1" applyBorder="1" applyAlignment="1" applyProtection="1">
      <alignment vertical="center"/>
    </xf>
    <xf numFmtId="0" fontId="69" fillId="12" borderId="11" xfId="0" applyNumberFormat="1" applyFont="1" applyFill="1" applyBorder="1" applyAlignment="1" applyProtection="1">
      <alignment vertical="center"/>
    </xf>
    <xf numFmtId="166" fontId="69" fillId="12" borderId="2" xfId="0" applyNumberFormat="1" applyFont="1" applyFill="1" applyBorder="1" applyAlignment="1" applyProtection="1">
      <alignment horizontal="right" vertical="center"/>
    </xf>
    <xf numFmtId="166" fontId="0" fillId="0" borderId="2" xfId="0" applyNumberFormat="1" applyFont="1" applyFill="1" applyBorder="1" applyAlignment="1">
      <alignment vertical="center" wrapText="1"/>
    </xf>
    <xf numFmtId="2" fontId="73" fillId="0" borderId="2" xfId="0" applyNumberFormat="1" applyFont="1" applyFill="1" applyBorder="1" applyAlignment="1" applyProtection="1">
      <alignment horizontal="left" vertical="center"/>
    </xf>
    <xf numFmtId="2" fontId="73" fillId="0" borderId="37" xfId="0" applyNumberFormat="1" applyFont="1" applyFill="1" applyBorder="1" applyAlignment="1" applyProtection="1">
      <alignment horizontal="left" vertical="center"/>
    </xf>
    <xf numFmtId="0" fontId="140" fillId="0" borderId="0" xfId="0" applyFont="1"/>
    <xf numFmtId="0" fontId="0" fillId="0" borderId="2" xfId="0" applyBorder="1" applyAlignment="1">
      <alignment vertical="center"/>
    </xf>
    <xf numFmtId="169" fontId="0" fillId="8" borderId="2" xfId="0" applyNumberFormat="1" applyFill="1" applyBorder="1"/>
    <xf numFmtId="169" fontId="59" fillId="8" borderId="2" xfId="0" applyNumberFormat="1" applyFont="1" applyFill="1" applyBorder="1" applyAlignment="1" applyProtection="1">
      <alignment horizontal="right" vertical="center" wrapText="1"/>
    </xf>
    <xf numFmtId="169" fontId="59" fillId="8" borderId="2" xfId="0" applyNumberFormat="1" applyFont="1" applyFill="1" applyBorder="1" applyAlignment="1" applyProtection="1">
      <alignment vertical="center"/>
    </xf>
    <xf numFmtId="165" fontId="123" fillId="0" borderId="22" xfId="0" applyNumberFormat="1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165" fontId="79" fillId="8" borderId="8" xfId="0" applyNumberFormat="1" applyFont="1" applyFill="1" applyBorder="1" applyAlignment="1" applyProtection="1">
      <alignment horizontal="center" wrapText="1"/>
    </xf>
    <xf numFmtId="168" fontId="0" fillId="0" borderId="0" xfId="0" applyNumberFormat="1"/>
    <xf numFmtId="0" fontId="116" fillId="0" borderId="0" xfId="0" applyFont="1"/>
    <xf numFmtId="0" fontId="116" fillId="0" borderId="2" xfId="0" applyFont="1" applyBorder="1"/>
    <xf numFmtId="168" fontId="9" fillId="0" borderId="0" xfId="0" applyNumberFormat="1" applyFont="1" applyBorder="1" applyAlignment="1" applyProtection="1">
      <alignment horizontal="right"/>
    </xf>
    <xf numFmtId="168" fontId="116" fillId="0" borderId="0" xfId="0" applyNumberFormat="1" applyFont="1" applyAlignment="1">
      <alignment horizontal="right"/>
    </xf>
    <xf numFmtId="168" fontId="116" fillId="0" borderId="2" xfId="0" applyNumberFormat="1" applyFont="1" applyBorder="1"/>
    <xf numFmtId="0" fontId="9" fillId="0" borderId="4" xfId="0" applyNumberFormat="1" applyFont="1" applyBorder="1" applyAlignment="1" applyProtection="1"/>
    <xf numFmtId="0" fontId="0" fillId="0" borderId="16" xfId="0" applyFont="1" applyBorder="1" applyAlignment="1">
      <alignment vertical="center" wrapText="1"/>
    </xf>
    <xf numFmtId="0" fontId="0" fillId="0" borderId="0" xfId="0" applyAlignment="1"/>
    <xf numFmtId="168" fontId="66" fillId="0" borderId="2" xfId="0" applyNumberFormat="1" applyFont="1" applyFill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66" fillId="9" borderId="2" xfId="0" applyNumberFormat="1" applyFont="1" applyFill="1" applyBorder="1" applyAlignment="1">
      <alignment vertical="center"/>
    </xf>
    <xf numFmtId="0" fontId="0" fillId="0" borderId="0" xfId="0" applyAlignment="1"/>
    <xf numFmtId="166" fontId="0" fillId="0" borderId="8" xfId="0" applyNumberFormat="1" applyFont="1" applyFill="1" applyBorder="1" applyAlignment="1">
      <alignment vertical="center" wrapText="1"/>
    </xf>
    <xf numFmtId="165" fontId="79" fillId="0" borderId="0" xfId="0" applyNumberFormat="1" applyFont="1" applyFill="1" applyBorder="1" applyAlignment="1" applyProtection="1">
      <alignment horizontal="center" wrapText="1"/>
    </xf>
    <xf numFmtId="165" fontId="72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3" fontId="0" fillId="0" borderId="2" xfId="0" applyNumberFormat="1" applyFont="1" applyBorder="1" applyAlignment="1">
      <alignment vertical="center"/>
    </xf>
    <xf numFmtId="3" fontId="129" fillId="15" borderId="2" xfId="0" applyNumberFormat="1" applyFont="1" applyFill="1" applyBorder="1" applyAlignment="1">
      <alignment vertical="center"/>
    </xf>
    <xf numFmtId="3" fontId="129" fillId="0" borderId="2" xfId="0" applyNumberFormat="1" applyFont="1" applyBorder="1" applyAlignment="1">
      <alignment vertical="center"/>
    </xf>
    <xf numFmtId="168" fontId="134" fillId="8" borderId="2" xfId="0" applyNumberFormat="1" applyFont="1" applyFill="1" applyBorder="1" applyAlignment="1">
      <alignment horizontal="right" vertical="center"/>
    </xf>
    <xf numFmtId="2" fontId="73" fillId="8" borderId="1" xfId="0" applyNumberFormat="1" applyFont="1" applyFill="1" applyBorder="1" applyAlignment="1" applyProtection="1">
      <alignment horizontal="left" vertical="center" wrapText="1"/>
    </xf>
    <xf numFmtId="0" fontId="65" fillId="8" borderId="12" xfId="0" applyFont="1" applyFill="1" applyBorder="1" applyAlignment="1">
      <alignment vertical="center" wrapText="1"/>
    </xf>
    <xf numFmtId="0" fontId="65" fillId="8" borderId="12" xfId="0" applyFont="1" applyFill="1" applyBorder="1" applyAlignment="1">
      <alignment vertical="center"/>
    </xf>
    <xf numFmtId="168" fontId="65" fillId="8" borderId="2" xfId="0" applyNumberFormat="1" applyFont="1" applyFill="1" applyBorder="1" applyAlignment="1">
      <alignment horizontal="right" vertical="center"/>
    </xf>
    <xf numFmtId="3" fontId="0" fillId="8" borderId="2" xfId="0" applyNumberFormat="1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0" borderId="28" xfId="0" applyBorder="1"/>
    <xf numFmtId="0" fontId="0" fillId="0" borderId="2" xfId="0" applyBorder="1" applyAlignment="1">
      <alignment vertical="center"/>
    </xf>
    <xf numFmtId="166" fontId="1" fillId="9" borderId="8" xfId="0" applyNumberFormat="1" applyFont="1" applyFill="1" applyBorder="1" applyAlignment="1">
      <alignment vertical="center" wrapText="1"/>
    </xf>
    <xf numFmtId="0" fontId="62" fillId="8" borderId="37" xfId="0" applyFont="1" applyFill="1" applyBorder="1" applyAlignment="1">
      <alignment horizontal="center" vertical="center" wrapText="1"/>
    </xf>
    <xf numFmtId="3" fontId="59" fillId="8" borderId="12" xfId="0" applyNumberFormat="1" applyFont="1" applyFill="1" applyBorder="1" applyAlignment="1" applyProtection="1">
      <alignment vertical="center" wrapText="1"/>
    </xf>
    <xf numFmtId="0" fontId="27" fillId="8" borderId="12" xfId="0" applyNumberFormat="1" applyFont="1" applyFill="1" applyBorder="1" applyAlignment="1" applyProtection="1">
      <alignment vertical="center"/>
    </xf>
    <xf numFmtId="0" fontId="62" fillId="8" borderId="2" xfId="0" applyFont="1" applyFill="1" applyBorder="1" applyAlignment="1">
      <alignment horizontal="center" vertical="center" wrapText="1"/>
    </xf>
    <xf numFmtId="3" fontId="59" fillId="8" borderId="2" xfId="0" applyNumberFormat="1" applyFont="1" applyFill="1" applyBorder="1" applyAlignment="1" applyProtection="1">
      <alignment vertical="center" wrapText="1"/>
    </xf>
    <xf numFmtId="0" fontId="27" fillId="8" borderId="2" xfId="0" applyNumberFormat="1" applyFont="1" applyFill="1" applyBorder="1" applyAlignment="1" applyProtection="1">
      <alignment vertical="center"/>
    </xf>
    <xf numFmtId="0" fontId="101" fillId="18" borderId="2" xfId="0" applyNumberFormat="1" applyFont="1" applyFill="1" applyBorder="1" applyAlignment="1" applyProtection="1">
      <alignment vertical="center"/>
    </xf>
    <xf numFmtId="0" fontId="0" fillId="8" borderId="2" xfId="0" applyFill="1" applyBorder="1"/>
    <xf numFmtId="0" fontId="116" fillId="0" borderId="0" xfId="0" applyFont="1" applyBorder="1"/>
    <xf numFmtId="168" fontId="116" fillId="0" borderId="0" xfId="0" applyNumberFormat="1" applyFont="1" applyBorder="1"/>
    <xf numFmtId="49" fontId="0" fillId="0" borderId="0" xfId="0" applyNumberFormat="1" applyBorder="1"/>
    <xf numFmtId="168" fontId="0" fillId="0" borderId="0" xfId="0" applyNumberFormat="1" applyBorder="1"/>
    <xf numFmtId="0" fontId="0" fillId="0" borderId="0" xfId="0" applyFill="1" applyAlignment="1">
      <alignment vertical="center"/>
    </xf>
    <xf numFmtId="0" fontId="23" fillId="0" borderId="0" xfId="0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0" fontId="0" fillId="0" borderId="0" xfId="0" applyFill="1" applyAlignment="1"/>
    <xf numFmtId="2" fontId="136" fillId="0" borderId="2" xfId="0" applyNumberFormat="1" applyFont="1" applyFill="1" applyBorder="1" applyAlignment="1" applyProtection="1">
      <alignment horizontal="left" vertical="center"/>
    </xf>
    <xf numFmtId="2" fontId="135" fillId="0" borderId="2" xfId="0" applyNumberFormat="1" applyFont="1" applyFill="1" applyBorder="1" applyAlignment="1" applyProtection="1">
      <alignment horizontal="left" vertical="center"/>
    </xf>
    <xf numFmtId="3" fontId="9" fillId="0" borderId="2" xfId="0" applyNumberFormat="1" applyFont="1" applyBorder="1" applyAlignment="1" applyProtection="1"/>
    <xf numFmtId="3" fontId="129" fillId="0" borderId="0" xfId="0" applyNumberFormat="1" applyFont="1" applyBorder="1" applyAlignment="1">
      <alignment vertical="center"/>
    </xf>
    <xf numFmtId="166" fontId="23" fillId="20" borderId="8" xfId="0" applyNumberFormat="1" applyFont="1" applyFill="1" applyBorder="1" applyAlignment="1">
      <alignment vertical="center" wrapText="1"/>
    </xf>
    <xf numFmtId="0" fontId="0" fillId="0" borderId="0" xfId="0" applyAlignment="1"/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4" fillId="0" borderId="69" xfId="0" applyNumberFormat="1" applyFont="1" applyBorder="1" applyAlignment="1" applyProtection="1">
      <alignment horizontal="center" vertical="center" wrapText="1"/>
    </xf>
    <xf numFmtId="0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27" fillId="0" borderId="0" xfId="0" applyNumberFormat="1" applyFont="1" applyBorder="1" applyAlignment="1" applyProtection="1">
      <alignment vertical="center" wrapText="1"/>
    </xf>
    <xf numFmtId="165" fontId="72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2" fontId="136" fillId="0" borderId="33" xfId="0" applyNumberFormat="1" applyFont="1" applyFill="1" applyBorder="1" applyAlignment="1" applyProtection="1">
      <alignment horizontal="right" vertical="center"/>
    </xf>
    <xf numFmtId="168" fontId="136" fillId="0" borderId="4" xfId="0" applyNumberFormat="1" applyFont="1" applyFill="1" applyBorder="1" applyAlignment="1" applyProtection="1">
      <alignment horizontal="right" vertical="center"/>
    </xf>
    <xf numFmtId="2" fontId="136" fillId="0" borderId="4" xfId="0" applyNumberFormat="1" applyFont="1" applyFill="1" applyBorder="1" applyAlignment="1" applyProtection="1">
      <alignment horizontal="right" vertical="center"/>
    </xf>
    <xf numFmtId="2" fontId="136" fillId="8" borderId="2" xfId="0" applyNumberFormat="1" applyFont="1" applyFill="1" applyBorder="1" applyAlignment="1" applyProtection="1">
      <alignment horizontal="center" vertical="center"/>
    </xf>
    <xf numFmtId="165" fontId="71" fillId="0" borderId="8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0" fontId="0" fillId="0" borderId="2" xfId="0" applyBorder="1" applyAlignment="1">
      <alignment vertical="center"/>
    </xf>
    <xf numFmtId="169" fontId="101" fillId="9" borderId="2" xfId="0" applyNumberFormat="1" applyFont="1" applyFill="1" applyBorder="1" applyAlignment="1" applyProtection="1">
      <alignment horizontal="center" vertical="center"/>
    </xf>
    <xf numFmtId="3" fontId="40" fillId="9" borderId="2" xfId="0" applyNumberFormat="1" applyFont="1" applyFill="1" applyBorder="1" applyAlignment="1" applyProtection="1">
      <alignment vertical="center"/>
    </xf>
    <xf numFmtId="3" fontId="99" fillId="21" borderId="2" xfId="0" applyNumberFormat="1" applyFont="1" applyFill="1" applyBorder="1" applyAlignment="1" applyProtection="1">
      <alignment vertical="center"/>
    </xf>
    <xf numFmtId="168" fontId="128" fillId="9" borderId="2" xfId="0" applyNumberFormat="1" applyFont="1" applyFill="1" applyBorder="1"/>
    <xf numFmtId="168" fontId="116" fillId="8" borderId="2" xfId="0" applyNumberFormat="1" applyFont="1" applyFill="1" applyBorder="1"/>
    <xf numFmtId="165" fontId="72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2" xfId="0" applyBorder="1" applyAlignment="1"/>
    <xf numFmtId="168" fontId="127" fillId="0" borderId="2" xfId="0" applyNumberFormat="1" applyFont="1" applyBorder="1" applyAlignment="1"/>
    <xf numFmtId="168" fontId="51" fillId="0" borderId="2" xfId="0" applyNumberFormat="1" applyFont="1" applyBorder="1" applyAlignment="1"/>
    <xf numFmtId="0" fontId="23" fillId="0" borderId="2" xfId="0" applyFont="1" applyBorder="1" applyAlignment="1"/>
    <xf numFmtId="0" fontId="1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0" fillId="0" borderId="0" xfId="0" applyAlignment="1"/>
    <xf numFmtId="0" fontId="0" fillId="0" borderId="2" xfId="0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10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0" fillId="0" borderId="12" xfId="0" applyBorder="1"/>
    <xf numFmtId="166" fontId="1" fillId="0" borderId="11" xfId="0" applyNumberFormat="1" applyFont="1" applyFill="1" applyBorder="1" applyAlignment="1">
      <alignment vertical="center" wrapText="1"/>
    </xf>
    <xf numFmtId="166" fontId="1" fillId="20" borderId="11" xfId="0" applyNumberFormat="1" applyFont="1" applyFill="1" applyBorder="1" applyAlignment="1">
      <alignment vertical="center" wrapText="1"/>
    </xf>
    <xf numFmtId="166" fontId="1" fillId="20" borderId="2" xfId="0" applyNumberFormat="1" applyFont="1" applyFill="1" applyBorder="1" applyAlignment="1">
      <alignment vertical="center" wrapText="1"/>
    </xf>
    <xf numFmtId="168" fontId="134" fillId="22" borderId="2" xfId="0" applyNumberFormat="1" applyFont="1" applyFill="1" applyBorder="1" applyAlignment="1">
      <alignment horizontal="right" vertical="center"/>
    </xf>
    <xf numFmtId="165" fontId="71" fillId="22" borderId="8" xfId="0" applyNumberFormat="1" applyFont="1" applyFill="1" applyBorder="1" applyAlignment="1" applyProtection="1">
      <alignment horizontal="center" wrapText="1"/>
    </xf>
    <xf numFmtId="0" fontId="76" fillId="22" borderId="12" xfId="0" applyFont="1" applyFill="1" applyBorder="1" applyAlignment="1">
      <alignment vertical="center"/>
    </xf>
    <xf numFmtId="168" fontId="76" fillId="22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119" fillId="0" borderId="2" xfId="0" applyFont="1" applyBorder="1"/>
    <xf numFmtId="0" fontId="129" fillId="0" borderId="2" xfId="0" applyFont="1" applyBorder="1" applyAlignment="1">
      <alignment vertical="center"/>
    </xf>
    <xf numFmtId="0" fontId="0" fillId="8" borderId="2" xfId="0" applyFont="1" applyFill="1" applyBorder="1" applyAlignment="1">
      <alignment vertical="center"/>
    </xf>
    <xf numFmtId="3" fontId="0" fillId="0" borderId="2" xfId="0" applyNumberFormat="1" applyBorder="1"/>
    <xf numFmtId="3" fontId="23" fillId="22" borderId="2" xfId="0" applyNumberFormat="1" applyFont="1" applyFill="1" applyBorder="1" applyAlignment="1">
      <alignment vertical="center"/>
    </xf>
    <xf numFmtId="0" fontId="128" fillId="22" borderId="2" xfId="0" applyFont="1" applyFill="1" applyBorder="1" applyAlignment="1">
      <alignment vertical="center"/>
    </xf>
    <xf numFmtId="3" fontId="0" fillId="22" borderId="2" xfId="0" applyNumberFormat="1" applyFill="1" applyBorder="1"/>
    <xf numFmtId="165" fontId="142" fillId="0" borderId="8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0" fontId="0" fillId="0" borderId="2" xfId="0" applyBorder="1" applyAlignment="1">
      <alignment vertical="center"/>
    </xf>
    <xf numFmtId="3" fontId="128" fillId="11" borderId="2" xfId="0" applyNumberFormat="1" applyFont="1" applyFill="1" applyBorder="1"/>
    <xf numFmtId="3" fontId="23" fillId="15" borderId="2" xfId="0" applyNumberFormat="1" applyFont="1" applyFill="1" applyBorder="1"/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25" fillId="0" borderId="0" xfId="0" applyNumberFormat="1" applyFont="1" applyBorder="1" applyAlignment="1" applyProtection="1">
      <alignment horizontal="center" vertical="top"/>
    </xf>
    <xf numFmtId="0" fontId="41" fillId="0" borderId="0" xfId="0" applyNumberFormat="1" applyFont="1" applyBorder="1" applyAlignment="1" applyProtection="1">
      <alignment horizontal="right"/>
    </xf>
    <xf numFmtId="0" fontId="23" fillId="0" borderId="1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134" fillId="23" borderId="8" xfId="0" applyNumberFormat="1" applyFont="1" applyFill="1" applyBorder="1" applyAlignment="1" applyProtection="1">
      <alignment horizontal="center" wrapText="1"/>
    </xf>
    <xf numFmtId="168" fontId="129" fillId="11" borderId="2" xfId="0" applyNumberFormat="1" applyFont="1" applyFill="1" applyBorder="1" applyAlignment="1">
      <alignment horizontal="right" vertical="center"/>
    </xf>
    <xf numFmtId="0" fontId="66" fillId="8" borderId="33" xfId="0" applyFont="1" applyFill="1" applyBorder="1" applyAlignment="1">
      <alignment vertical="center"/>
    </xf>
    <xf numFmtId="168" fontId="66" fillId="8" borderId="4" xfId="0" applyNumberFormat="1" applyFont="1" applyFill="1" applyBorder="1" applyAlignment="1">
      <alignment horizontal="right" vertical="center"/>
    </xf>
    <xf numFmtId="165" fontId="79" fillId="8" borderId="31" xfId="0" applyNumberFormat="1" applyFont="1" applyFill="1" applyBorder="1" applyAlignment="1" applyProtection="1">
      <alignment horizontal="center" wrapText="1"/>
    </xf>
    <xf numFmtId="2" fontId="73" fillId="8" borderId="2" xfId="0" applyNumberFormat="1" applyFont="1" applyFill="1" applyBorder="1" applyAlignment="1" applyProtection="1">
      <alignment horizontal="center" vertical="center"/>
    </xf>
    <xf numFmtId="168" fontId="73" fillId="8" borderId="2" xfId="0" applyNumberFormat="1" applyFont="1" applyFill="1" applyBorder="1" applyAlignment="1" applyProtection="1">
      <alignment horizontal="right" vertical="center"/>
    </xf>
    <xf numFmtId="165" fontId="79" fillId="8" borderId="2" xfId="0" applyNumberFormat="1" applyFont="1" applyFill="1" applyBorder="1" applyAlignment="1" applyProtection="1">
      <alignment horizontal="center" wrapText="1"/>
    </xf>
    <xf numFmtId="2" fontId="73" fillId="8" borderId="37" xfId="0" applyNumberFormat="1" applyFont="1" applyFill="1" applyBorder="1" applyAlignment="1" applyProtection="1">
      <alignment horizontal="center" vertical="center"/>
    </xf>
    <xf numFmtId="168" fontId="73" fillId="8" borderId="14" xfId="0" applyNumberFormat="1" applyFont="1" applyFill="1" applyBorder="1" applyAlignment="1" applyProtection="1">
      <alignment horizontal="right" vertical="center"/>
    </xf>
    <xf numFmtId="2" fontId="73" fillId="8" borderId="14" xfId="0" applyNumberFormat="1" applyFont="1" applyFill="1" applyBorder="1" applyAlignment="1" applyProtection="1">
      <alignment horizontal="center" vertical="center"/>
    </xf>
    <xf numFmtId="0" fontId="66" fillId="8" borderId="37" xfId="0" applyFont="1" applyFill="1" applyBorder="1" applyAlignment="1">
      <alignment vertical="center"/>
    </xf>
    <xf numFmtId="168" fontId="66" fillId="8" borderId="14" xfId="0" applyNumberFormat="1" applyFont="1" applyFill="1" applyBorder="1" applyAlignment="1">
      <alignment horizontal="right" vertical="center"/>
    </xf>
    <xf numFmtId="165" fontId="79" fillId="8" borderId="29" xfId="0" applyNumberFormat="1" applyFont="1" applyFill="1" applyBorder="1" applyAlignment="1" applyProtection="1">
      <alignment horizontal="center" wrapText="1"/>
    </xf>
    <xf numFmtId="0" fontId="134" fillId="8" borderId="12" xfId="0" applyFont="1" applyFill="1" applyBorder="1" applyAlignment="1">
      <alignment vertical="center"/>
    </xf>
    <xf numFmtId="165" fontId="71" fillId="8" borderId="8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Border="1" applyAlignment="1" applyProtection="1">
      <alignment horizontal="center" wrapText="1"/>
    </xf>
    <xf numFmtId="0" fontId="143" fillId="0" borderId="2" xfId="0" applyFont="1" applyBorder="1" applyAlignment="1">
      <alignment vertical="center" wrapText="1"/>
    </xf>
    <xf numFmtId="0" fontId="3" fillId="0" borderId="4" xfId="0" applyNumberFormat="1" applyFont="1" applyBorder="1" applyAlignment="1" applyProtection="1">
      <alignment horizontal="center" vertical="center"/>
    </xf>
    <xf numFmtId="1" fontId="59" fillId="0" borderId="2" xfId="0" applyNumberFormat="1" applyFont="1" applyFill="1" applyBorder="1" applyAlignment="1" applyProtection="1">
      <alignment horizontal="left" vertical="center" wrapText="1"/>
    </xf>
    <xf numFmtId="3" fontId="51" fillId="0" borderId="2" xfId="0" applyNumberFormat="1" applyFont="1" applyBorder="1" applyAlignment="1">
      <alignment horizontal="right"/>
    </xf>
    <xf numFmtId="0" fontId="0" fillId="8" borderId="0" xfId="0" applyFill="1" applyBorder="1" applyAlignment="1">
      <alignment horizontal="center"/>
    </xf>
    <xf numFmtId="166" fontId="60" fillId="8" borderId="12" xfId="0" applyNumberFormat="1" applyFont="1" applyFill="1" applyBorder="1" applyAlignment="1" applyProtection="1">
      <alignment vertical="center" wrapText="1"/>
    </xf>
    <xf numFmtId="169" fontId="60" fillId="8" borderId="2" xfId="0" applyNumberFormat="1" applyFont="1" applyFill="1" applyBorder="1" applyAlignment="1" applyProtection="1">
      <alignment horizontal="left" vertical="center" wrapText="1"/>
    </xf>
    <xf numFmtId="166" fontId="59" fillId="8" borderId="2" xfId="0" applyNumberFormat="1" applyFont="1" applyFill="1" applyBorder="1" applyAlignment="1" applyProtection="1">
      <alignment vertical="center"/>
    </xf>
    <xf numFmtId="0" fontId="0" fillId="8" borderId="0" xfId="0" applyFill="1" applyAlignment="1">
      <alignment vertical="center"/>
    </xf>
    <xf numFmtId="165" fontId="32" fillId="0" borderId="22" xfId="0" applyNumberFormat="1" applyFont="1" applyFill="1" applyBorder="1" applyAlignment="1" applyProtection="1">
      <alignment horizontal="center" vertical="center" wrapText="1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>
      <alignment vertical="center"/>
    </xf>
    <xf numFmtId="3" fontId="0" fillId="9" borderId="2" xfId="0" applyNumberFormat="1" applyFill="1" applyBorder="1"/>
    <xf numFmtId="0" fontId="146" fillId="0" borderId="2" xfId="0" applyNumberFormat="1" applyFont="1" applyFill="1" applyBorder="1" applyAlignment="1" applyProtection="1">
      <alignment horizontal="left" vertical="center" wrapText="1"/>
    </xf>
    <xf numFmtId="3" fontId="146" fillId="0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Border="1" applyAlignment="1" applyProtection="1">
      <alignment horizontal="right" vertical="center" wrapText="1"/>
    </xf>
    <xf numFmtId="165" fontId="6" fillId="0" borderId="3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3" fontId="12" fillId="8" borderId="2" xfId="0" applyNumberFormat="1" applyFont="1" applyFill="1" applyBorder="1" applyAlignment="1" applyProtection="1"/>
    <xf numFmtId="3" fontId="0" fillId="0" borderId="0" xfId="0" applyNumberFormat="1" applyBorder="1" applyAlignment="1">
      <alignment vertical="center"/>
    </xf>
    <xf numFmtId="166" fontId="23" fillId="0" borderId="2" xfId="0" applyNumberFormat="1" applyFont="1" applyBorder="1"/>
    <xf numFmtId="165" fontId="0" fillId="0" borderId="0" xfId="0" applyNumberFormat="1" applyAlignment="1">
      <alignment horizontal="right"/>
    </xf>
    <xf numFmtId="0" fontId="7" fillId="0" borderId="0" xfId="0" applyNumberFormat="1" applyFont="1" applyBorder="1" applyAlignment="1" applyProtection="1">
      <alignment horizontal="center"/>
    </xf>
    <xf numFmtId="165" fontId="72" fillId="0" borderId="2" xfId="0" applyNumberFormat="1" applyFont="1" applyFill="1" applyBorder="1" applyAlignment="1" applyProtection="1">
      <alignment horizontal="center" wrapText="1"/>
    </xf>
    <xf numFmtId="0" fontId="91" fillId="0" borderId="0" xfId="0" applyNumberFormat="1" applyFont="1" applyBorder="1" applyAlignment="1" applyProtection="1">
      <alignment horizontal="center"/>
    </xf>
    <xf numFmtId="0" fontId="0" fillId="0" borderId="53" xfId="0" applyBorder="1" applyAlignment="1">
      <alignment horizontal="center"/>
    </xf>
    <xf numFmtId="0" fontId="7" fillId="11" borderId="0" xfId="0" applyNumberFormat="1" applyFont="1" applyFill="1" applyBorder="1" applyAlignment="1" applyProtection="1">
      <alignment horizontal="center"/>
    </xf>
    <xf numFmtId="0" fontId="91" fillId="11" borderId="0" xfId="0" applyNumberFormat="1" applyFont="1" applyFill="1" applyBorder="1" applyAlignment="1" applyProtection="1">
      <alignment horizontal="center"/>
    </xf>
    <xf numFmtId="0" fontId="76" fillId="0" borderId="0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center" vertical="center"/>
    </xf>
    <xf numFmtId="0" fontId="76" fillId="0" borderId="0" xfId="0" applyNumberFormat="1" applyFont="1" applyBorder="1" applyAlignment="1" applyProtection="1">
      <alignment horizontal="center" vertical="center"/>
    </xf>
    <xf numFmtId="0" fontId="80" fillId="0" borderId="0" xfId="0" applyFont="1" applyAlignment="1">
      <alignment horizontal="center" vertical="center"/>
    </xf>
    <xf numFmtId="0" fontId="98" fillId="0" borderId="16" xfId="0" applyNumberFormat="1" applyFont="1" applyBorder="1" applyAlignment="1" applyProtection="1">
      <alignment horizontal="center" vertical="center" wrapText="1"/>
    </xf>
    <xf numFmtId="0" fontId="98" fillId="0" borderId="14" xfId="0" applyNumberFormat="1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7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  <xf numFmtId="0" fontId="94" fillId="0" borderId="0" xfId="0" applyNumberFormat="1" applyFont="1" applyBorder="1" applyAlignment="1" applyProtection="1">
      <alignment horizontal="center" vertical="center"/>
    </xf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3" fontId="138" fillId="13" borderId="16" xfId="0" applyNumberFormat="1" applyFont="1" applyFill="1" applyBorder="1" applyAlignment="1" applyProtection="1">
      <alignment horizontal="center" vertical="center" wrapText="1"/>
    </xf>
    <xf numFmtId="3" fontId="138" fillId="13" borderId="14" xfId="0" applyNumberFormat="1" applyFont="1" applyFill="1" applyBorder="1" applyAlignment="1" applyProtection="1">
      <alignment horizontal="center" vertical="center" wrapText="1"/>
    </xf>
    <xf numFmtId="3" fontId="89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89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8" fillId="0" borderId="2" xfId="0" applyNumberFormat="1" applyFont="1" applyBorder="1" applyAlignment="1" applyProtection="1">
      <alignment horizontal="center" vertical="center"/>
    </xf>
    <xf numFmtId="0" fontId="98" fillId="0" borderId="16" xfId="0" applyNumberFormat="1" applyFont="1" applyBorder="1" applyAlignment="1" applyProtection="1">
      <alignment horizontal="center" vertical="center"/>
    </xf>
    <xf numFmtId="0" fontId="98" fillId="0" borderId="14" xfId="0" applyNumberFormat="1" applyFont="1" applyBorder="1" applyAlignment="1" applyProtection="1">
      <alignment horizontal="center" vertical="center"/>
    </xf>
    <xf numFmtId="0" fontId="77" fillId="0" borderId="16" xfId="0" applyFont="1" applyBorder="1" applyAlignment="1">
      <alignment vertical="center" wrapText="1"/>
    </xf>
    <xf numFmtId="0" fontId="77" fillId="0" borderId="14" xfId="0" applyFont="1" applyBorder="1" applyAlignment="1">
      <alignment vertical="center" wrapText="1"/>
    </xf>
    <xf numFmtId="0" fontId="138" fillId="9" borderId="35" xfId="0" applyNumberFormat="1" applyFont="1" applyFill="1" applyBorder="1" applyAlignment="1" applyProtection="1">
      <alignment horizontal="center" vertical="center" wrapText="1"/>
    </xf>
    <xf numFmtId="0" fontId="138" fillId="9" borderId="15" xfId="0" applyNumberFormat="1" applyFont="1" applyFill="1" applyBorder="1" applyAlignment="1" applyProtection="1">
      <alignment horizontal="center" vertical="center" wrapText="1"/>
    </xf>
    <xf numFmtId="168" fontId="138" fillId="15" borderId="16" xfId="0" applyNumberFormat="1" applyFont="1" applyFill="1" applyBorder="1" applyAlignment="1" applyProtection="1">
      <alignment horizontal="center" vertical="center" wrapText="1"/>
    </xf>
    <xf numFmtId="168" fontId="138" fillId="15" borderId="14" xfId="0" applyNumberFormat="1" applyFont="1" applyFill="1" applyBorder="1" applyAlignment="1" applyProtection="1">
      <alignment horizontal="center" vertical="center" wrapText="1"/>
    </xf>
    <xf numFmtId="0" fontId="105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8" fillId="0" borderId="35" xfId="0" applyNumberFormat="1" applyFont="1" applyBorder="1" applyAlignment="1" applyProtection="1">
      <alignment horizontal="center" vertical="center" wrapText="1"/>
    </xf>
    <xf numFmtId="0" fontId="98" fillId="0" borderId="15" xfId="0" applyNumberFormat="1" applyFont="1" applyBorder="1" applyAlignment="1" applyProtection="1">
      <alignment horizontal="center" vertical="center" wrapText="1"/>
    </xf>
    <xf numFmtId="0" fontId="94" fillId="0" borderId="0" xfId="0" applyNumberFormat="1" applyFont="1" applyBorder="1" applyAlignment="1" applyProtection="1">
      <alignment horizontal="center" vertical="top"/>
    </xf>
    <xf numFmtId="0" fontId="106" fillId="0" borderId="2" xfId="0" applyNumberFormat="1" applyFont="1" applyBorder="1" applyAlignment="1" applyProtection="1">
      <alignment horizontal="center" vertical="center" wrapText="1"/>
    </xf>
    <xf numFmtId="0" fontId="106" fillId="0" borderId="16" xfId="0" applyNumberFormat="1" applyFont="1" applyBorder="1" applyAlignment="1" applyProtection="1">
      <alignment horizontal="center" vertical="center" wrapText="1"/>
    </xf>
    <xf numFmtId="0" fontId="106" fillId="0" borderId="14" xfId="0" applyNumberFormat="1" applyFont="1" applyBorder="1" applyAlignment="1" applyProtection="1">
      <alignment horizontal="center" vertical="center" wrapText="1"/>
    </xf>
    <xf numFmtId="0" fontId="112" fillId="0" borderId="16" xfId="0" applyNumberFormat="1" applyFont="1" applyBorder="1" applyAlignment="1" applyProtection="1">
      <alignment horizontal="center" vertical="center" wrapText="1"/>
    </xf>
    <xf numFmtId="0" fontId="112" fillId="0" borderId="14" xfId="0" applyNumberFormat="1" applyFont="1" applyBorder="1" applyAlignment="1" applyProtection="1">
      <alignment horizontal="center" vertical="center" wrapText="1"/>
    </xf>
    <xf numFmtId="0" fontId="106" fillId="13" borderId="13" xfId="0" applyNumberFormat="1" applyFont="1" applyFill="1" applyBorder="1" applyAlignment="1" applyProtection="1">
      <alignment horizontal="center" vertical="center" wrapText="1"/>
    </xf>
    <xf numFmtId="0" fontId="106" fillId="13" borderId="37" xfId="0" applyNumberFormat="1" applyFont="1" applyFill="1" applyBorder="1" applyAlignment="1" applyProtection="1">
      <alignment horizontal="center" vertical="center" wrapText="1"/>
    </xf>
    <xf numFmtId="165" fontId="116" fillId="0" borderId="0" xfId="0" applyNumberFormat="1" applyFont="1" applyAlignment="1">
      <alignment horizontal="right"/>
    </xf>
    <xf numFmtId="0" fontId="19" fillId="0" borderId="0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17" fillId="0" borderId="16" xfId="0" applyNumberFormat="1" applyFont="1" applyBorder="1" applyAlignment="1" applyProtection="1">
      <alignment horizontal="center" vertical="center" wrapText="1"/>
    </xf>
    <xf numFmtId="0" fontId="117" fillId="0" borderId="14" xfId="0" applyNumberFormat="1" applyFont="1" applyBorder="1" applyAlignment="1" applyProtection="1">
      <alignment horizontal="center" vertical="center" wrapText="1"/>
    </xf>
    <xf numFmtId="0" fontId="14" fillId="0" borderId="16" xfId="0" applyNumberFormat="1" applyFont="1" applyBorder="1" applyAlignment="1" applyProtection="1">
      <alignment horizontal="center" vertical="center" wrapText="1"/>
    </xf>
    <xf numFmtId="0" fontId="14" fillId="0" borderId="14" xfId="0" applyNumberFormat="1" applyFont="1" applyBorder="1" applyAlignment="1" applyProtection="1">
      <alignment horizontal="center" vertical="center" wrapText="1"/>
    </xf>
    <xf numFmtId="0" fontId="117" fillId="12" borderId="16" xfId="0" applyNumberFormat="1" applyFont="1" applyFill="1" applyBorder="1" applyAlignment="1" applyProtection="1">
      <alignment horizontal="center" vertical="center"/>
    </xf>
    <xf numFmtId="0" fontId="117" fillId="12" borderId="14" xfId="0" applyNumberFormat="1" applyFont="1" applyFill="1" applyBorder="1" applyAlignment="1" applyProtection="1">
      <alignment horizontal="center" vertical="center"/>
    </xf>
    <xf numFmtId="49" fontId="57" fillId="0" borderId="2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Border="1" applyAlignment="1" applyProtection="1">
      <alignment horizontal="center" vertical="center" wrapText="1"/>
    </xf>
    <xf numFmtId="0" fontId="14" fillId="0" borderId="12" xfId="0" applyNumberFormat="1" applyFont="1" applyBorder="1" applyAlignment="1" applyProtection="1">
      <alignment horizontal="center" vertical="center" wrapText="1"/>
    </xf>
    <xf numFmtId="0" fontId="14" fillId="0" borderId="24" xfId="0" applyNumberFormat="1" applyFont="1" applyBorder="1" applyAlignment="1" applyProtection="1">
      <alignment horizontal="center" vertical="center" wrapText="1"/>
    </xf>
    <xf numFmtId="0" fontId="14" fillId="0" borderId="28" xfId="0" applyNumberFormat="1" applyFont="1" applyBorder="1" applyAlignment="1" applyProtection="1">
      <alignment horizontal="center" vertical="center" wrapText="1"/>
    </xf>
    <xf numFmtId="0" fontId="14" fillId="0" borderId="48" xfId="0" applyNumberFormat="1" applyFont="1" applyBorder="1" applyAlignment="1" applyProtection="1">
      <alignment horizontal="center" vertical="center" wrapText="1"/>
    </xf>
    <xf numFmtId="0" fontId="14" fillId="0" borderId="13" xfId="0" applyNumberFormat="1" applyFont="1" applyBorder="1" applyAlignment="1" applyProtection="1">
      <alignment horizontal="center" vertical="center"/>
    </xf>
    <xf numFmtId="0" fontId="14" fillId="0" borderId="35" xfId="0" applyNumberFormat="1" applyFont="1" applyBorder="1" applyAlignment="1" applyProtection="1">
      <alignment horizontal="center" vertical="center"/>
    </xf>
    <xf numFmtId="0" fontId="14" fillId="0" borderId="37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44" fillId="0" borderId="12" xfId="0" applyNumberFormat="1" applyFont="1" applyBorder="1" applyAlignment="1" applyProtection="1">
      <alignment horizontal="center" vertical="center" wrapText="1"/>
    </xf>
    <xf numFmtId="0" fontId="0" fillId="0" borderId="24" xfId="0" applyBorder="1"/>
    <xf numFmtId="0" fontId="0" fillId="0" borderId="48" xfId="0" applyBorder="1"/>
    <xf numFmtId="0" fontId="14" fillId="0" borderId="28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4" fillId="0" borderId="28" xfId="0" applyNumberFormat="1" applyFont="1" applyBorder="1" applyAlignment="1" applyProtection="1">
      <alignment horizontal="center" vertical="center" wrapText="1"/>
    </xf>
    <xf numFmtId="0" fontId="14" fillId="0" borderId="47" xfId="0" applyNumberFormat="1" applyFont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14" fillId="0" borderId="16" xfId="0" applyNumberFormat="1" applyFont="1" applyBorder="1" applyAlignment="1" applyProtection="1">
      <alignment horizontal="center" vertical="center"/>
    </xf>
    <xf numFmtId="0" fontId="14" fillId="0" borderId="14" xfId="0" applyNumberFormat="1" applyFont="1" applyBorder="1" applyAlignment="1" applyProtection="1">
      <alignment horizontal="center" vertical="center"/>
    </xf>
    <xf numFmtId="0" fontId="0" fillId="0" borderId="28" xfId="0" applyBorder="1"/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28" xfId="0" applyNumberFormat="1" applyFont="1" applyFill="1" applyBorder="1" applyAlignment="1" applyProtection="1">
      <alignment horizontal="center" vertical="center" wrapText="1"/>
    </xf>
    <xf numFmtId="0" fontId="44" fillId="0" borderId="12" xfId="0" applyNumberFormat="1" applyFont="1" applyFill="1" applyBorder="1" applyAlignment="1" applyProtection="1">
      <alignment horizontal="center" vertical="center" wrapText="1"/>
    </xf>
    <xf numFmtId="0" fontId="44" fillId="0" borderId="28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4" fillId="0" borderId="35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top"/>
    </xf>
    <xf numFmtId="0" fontId="25" fillId="0" borderId="0" xfId="0" applyFont="1" applyBorder="1" applyAlignment="1">
      <alignment horizontal="center"/>
    </xf>
    <xf numFmtId="0" fontId="92" fillId="0" borderId="53" xfId="0" applyNumberFormat="1" applyFont="1" applyBorder="1" applyAlignment="1" applyProtection="1">
      <alignment horizontal="center" vertical="center" wrapText="1"/>
    </xf>
    <xf numFmtId="0" fontId="26" fillId="0" borderId="53" xfId="0" applyNumberFormat="1" applyFont="1" applyBorder="1" applyAlignment="1" applyProtection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8" xfId="0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17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14" fillId="0" borderId="50" xfId="0" applyNumberFormat="1" applyFont="1" applyBorder="1" applyAlignment="1" applyProtection="1">
      <alignment horizontal="center" vertical="center" wrapText="1"/>
    </xf>
    <xf numFmtId="0" fontId="14" fillId="0" borderId="51" xfId="0" applyNumberFormat="1" applyFont="1" applyBorder="1" applyAlignment="1" applyProtection="1">
      <alignment horizontal="center" vertical="center" wrapText="1"/>
    </xf>
    <xf numFmtId="0" fontId="14" fillId="0" borderId="52" xfId="0" applyNumberFormat="1" applyFont="1" applyBorder="1" applyAlignment="1" applyProtection="1">
      <alignment horizontal="center" vertical="center" wrapText="1"/>
    </xf>
    <xf numFmtId="0" fontId="14" fillId="0" borderId="49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4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30" fillId="14" borderId="2" xfId="0" applyNumberFormat="1" applyFont="1" applyFill="1" applyBorder="1" applyAlignment="1">
      <alignment horizontal="center" vertical="center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3" fontId="30" fillId="0" borderId="2" xfId="0" applyNumberFormat="1" applyFont="1" applyFill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0" fontId="77" fillId="0" borderId="62" xfId="0" applyFont="1" applyBorder="1" applyAlignment="1">
      <alignment horizontal="center" vertical="center"/>
    </xf>
    <xf numFmtId="0" fontId="77" fillId="0" borderId="24" xfId="0" applyFont="1" applyBorder="1" applyAlignment="1">
      <alignment horizontal="center" vertical="center"/>
    </xf>
    <xf numFmtId="0" fontId="77" fillId="0" borderId="48" xfId="0" applyFont="1" applyBorder="1" applyAlignment="1">
      <alignment horizontal="center" vertical="center"/>
    </xf>
    <xf numFmtId="0" fontId="4" fillId="0" borderId="63" xfId="0" applyNumberFormat="1" applyFont="1" applyBorder="1" applyAlignment="1" applyProtection="1">
      <alignment horizontal="center" vertical="center" wrapText="1"/>
    </xf>
    <xf numFmtId="0" fontId="4" fillId="0" borderId="64" xfId="0" applyNumberFormat="1" applyFont="1" applyBorder="1" applyAlignment="1" applyProtection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65" xfId="0" applyNumberFormat="1" applyFont="1" applyBorder="1" applyAlignment="1" applyProtection="1">
      <alignment horizontal="center" vertical="center" wrapText="1"/>
    </xf>
    <xf numFmtId="0" fontId="14" fillId="0" borderId="31" xfId="0" applyNumberFormat="1" applyFont="1" applyBorder="1" applyAlignment="1" applyProtection="1">
      <alignment horizontal="center" vertical="center" wrapText="1"/>
    </xf>
    <xf numFmtId="0" fontId="14" fillId="0" borderId="9" xfId="0" applyNumberFormat="1" applyFont="1" applyBorder="1" applyAlignment="1" applyProtection="1">
      <alignment horizontal="center" vertical="center" wrapText="1"/>
    </xf>
    <xf numFmtId="0" fontId="14" fillId="0" borderId="66" xfId="0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4" fillId="0" borderId="61" xfId="0" applyNumberFormat="1" applyFont="1" applyBorder="1" applyAlignment="1" applyProtection="1">
      <alignment horizontal="center" vertical="center" wrapText="1"/>
    </xf>
    <xf numFmtId="0" fontId="14" fillId="0" borderId="30" xfId="0" applyNumberFormat="1" applyFont="1" applyBorder="1" applyAlignment="1" applyProtection="1">
      <alignment horizontal="center" vertical="center" wrapText="1"/>
    </xf>
    <xf numFmtId="0" fontId="14" fillId="0" borderId="2" xfId="0" applyNumberFormat="1" applyFont="1" applyBorder="1" applyAlignment="1" applyProtection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44" fillId="0" borderId="58" xfId="0" applyNumberFormat="1" applyFont="1" applyBorder="1" applyAlignment="1" applyProtection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4" fillId="7" borderId="28" xfId="0" applyNumberFormat="1" applyFont="1" applyFill="1" applyBorder="1" applyAlignment="1" applyProtection="1">
      <alignment horizontal="center" vertical="center" wrapText="1"/>
    </xf>
    <xf numFmtId="0" fontId="4" fillId="7" borderId="2" xfId="0" applyNumberFormat="1" applyFont="1" applyFill="1" applyBorder="1" applyAlignment="1" applyProtection="1">
      <alignment horizontal="center" vertical="center" wrapText="1"/>
    </xf>
    <xf numFmtId="0" fontId="77" fillId="7" borderId="28" xfId="0" applyFont="1" applyFill="1" applyBorder="1" applyAlignment="1">
      <alignment horizontal="center" vertical="center" wrapText="1"/>
    </xf>
    <xf numFmtId="0" fontId="77" fillId="7" borderId="2" xfId="0" applyFont="1" applyFill="1" applyBorder="1" applyAlignment="1">
      <alignment horizontal="center" vertical="center" wrapText="1"/>
    </xf>
    <xf numFmtId="3" fontId="30" fillId="14" borderId="47" xfId="0" applyNumberFormat="1" applyFont="1" applyFill="1" applyBorder="1" applyAlignment="1">
      <alignment horizontal="center" vertical="center"/>
    </xf>
    <xf numFmtId="0" fontId="14" fillId="7" borderId="28" xfId="0" applyNumberFormat="1" applyFont="1" applyFill="1" applyBorder="1" applyAlignment="1" applyProtection="1">
      <alignment horizontal="center" vertical="center" wrapText="1"/>
    </xf>
    <xf numFmtId="0" fontId="14" fillId="7" borderId="2" xfId="0" applyNumberFormat="1" applyFont="1" applyFill="1" applyBorder="1" applyAlignment="1" applyProtection="1">
      <alignment horizontal="center" vertical="center" wrapText="1"/>
    </xf>
    <xf numFmtId="0" fontId="14" fillId="0" borderId="59" xfId="0" applyNumberFormat="1" applyFont="1" applyBorder="1" applyAlignment="1" applyProtection="1">
      <alignment horizontal="center" vertical="center"/>
    </xf>
    <xf numFmtId="0" fontId="14" fillId="0" borderId="60" xfId="0" applyNumberFormat="1" applyFont="1" applyBorder="1" applyAlignment="1" applyProtection="1">
      <alignment horizontal="center" vertical="center"/>
    </xf>
    <xf numFmtId="0" fontId="44" fillId="0" borderId="47" xfId="0" applyNumberFormat="1" applyFont="1" applyBorder="1" applyAlignment="1" applyProtection="1">
      <alignment horizontal="center" vertical="center" wrapText="1"/>
    </xf>
    <xf numFmtId="0" fontId="4" fillId="0" borderId="54" xfId="0" applyNumberFormat="1" applyFont="1" applyBorder="1" applyAlignment="1" applyProtection="1">
      <alignment horizontal="center" vertical="center" wrapText="1"/>
    </xf>
    <xf numFmtId="0" fontId="4" fillId="0" borderId="21" xfId="0" applyNumberFormat="1" applyFont="1" applyBorder="1" applyAlignment="1" applyProtection="1">
      <alignment horizontal="center" vertical="center" wrapText="1"/>
    </xf>
    <xf numFmtId="0" fontId="4" fillId="0" borderId="55" xfId="0" applyNumberFormat="1" applyFont="1" applyBorder="1" applyAlignment="1" applyProtection="1">
      <alignment horizontal="center" vertical="center" wrapText="1"/>
    </xf>
    <xf numFmtId="0" fontId="4" fillId="0" borderId="56" xfId="0" applyNumberFormat="1" applyFont="1" applyBorder="1" applyAlignment="1" applyProtection="1">
      <alignment horizontal="center" vertical="center" wrapText="1"/>
    </xf>
    <xf numFmtId="0" fontId="44" fillId="7" borderId="28" xfId="0" applyNumberFormat="1" applyFont="1" applyFill="1" applyBorder="1" applyAlignment="1" applyProtection="1">
      <alignment horizontal="center" vertical="center" wrapText="1"/>
    </xf>
    <xf numFmtId="0" fontId="44" fillId="7" borderId="2" xfId="0" applyNumberFormat="1" applyFont="1" applyFill="1" applyBorder="1" applyAlignment="1" applyProtection="1">
      <alignment horizontal="center" vertical="center" wrapText="1"/>
    </xf>
    <xf numFmtId="0" fontId="4" fillId="0" borderId="57" xfId="0" applyNumberFormat="1" applyFont="1" applyBorder="1" applyAlignment="1" applyProtection="1">
      <alignment horizontal="center" vertical="center" wrapText="1"/>
    </xf>
    <xf numFmtId="0" fontId="14" fillId="7" borderId="28" xfId="0" applyNumberFormat="1" applyFont="1" applyFill="1" applyBorder="1" applyAlignment="1" applyProtection="1">
      <alignment horizontal="center" vertical="center"/>
    </xf>
    <xf numFmtId="0" fontId="14" fillId="7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right"/>
    </xf>
    <xf numFmtId="0" fontId="33" fillId="0" borderId="0" xfId="0" applyNumberFormat="1" applyFont="1" applyBorder="1" applyAlignment="1" applyProtection="1">
      <alignment horizontal="center" vertical="center"/>
    </xf>
    <xf numFmtId="0" fontId="93" fillId="0" borderId="0" xfId="0" applyNumberFormat="1" applyFont="1" applyBorder="1" applyAlignment="1" applyProtection="1">
      <alignment horizontal="center"/>
    </xf>
    <xf numFmtId="0" fontId="34" fillId="0" borderId="0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center" vertical="top"/>
    </xf>
    <xf numFmtId="0" fontId="35" fillId="0" borderId="0" xfId="0" applyNumberFormat="1" applyFont="1" applyBorder="1" applyAlignment="1" applyProtection="1">
      <alignment horizontal="center" vertical="top"/>
    </xf>
    <xf numFmtId="0" fontId="0" fillId="0" borderId="70" xfId="0" applyBorder="1" applyAlignment="1">
      <alignment horizontal="center"/>
    </xf>
    <xf numFmtId="0" fontId="65" fillId="0" borderId="0" xfId="0" applyNumberFormat="1" applyFont="1" applyBorder="1" applyAlignment="1" applyProtection="1">
      <alignment horizontal="right"/>
    </xf>
    <xf numFmtId="0" fontId="122" fillId="0" borderId="0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/>
    </xf>
    <xf numFmtId="0" fontId="76" fillId="0" borderId="0" xfId="0" applyNumberFormat="1" applyFont="1" applyBorder="1" applyAlignment="1" applyProtection="1">
      <alignment horizontal="center"/>
    </xf>
    <xf numFmtId="165" fontId="6" fillId="0" borderId="16" xfId="0" applyNumberFormat="1" applyFont="1" applyFill="1" applyBorder="1" applyAlignment="1" applyProtection="1">
      <alignment horizontal="center" vertical="center" wrapText="1"/>
    </xf>
    <xf numFmtId="165" fontId="90" fillId="0" borderId="14" xfId="0" applyNumberFormat="1" applyFont="1" applyFill="1" applyBorder="1" applyAlignment="1" applyProtection="1">
      <alignment horizontal="center" vertical="center" wrapText="1"/>
    </xf>
    <xf numFmtId="0" fontId="71" fillId="0" borderId="16" xfId="0" applyNumberFormat="1" applyFont="1" applyFill="1" applyBorder="1" applyAlignment="1" applyProtection="1">
      <alignment horizontal="center" vertical="center"/>
    </xf>
    <xf numFmtId="0" fontId="71" fillId="0" borderId="14" xfId="0" applyNumberFormat="1" applyFont="1" applyFill="1" applyBorder="1" applyAlignment="1" applyProtection="1">
      <alignment horizontal="center" vertical="center"/>
    </xf>
    <xf numFmtId="0" fontId="71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165" fontId="6" fillId="0" borderId="35" xfId="0" applyNumberFormat="1" applyFont="1" applyFill="1" applyBorder="1" applyAlignment="1" applyProtection="1">
      <alignment horizontal="center" vertical="center" wrapText="1"/>
    </xf>
    <xf numFmtId="165" fontId="9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12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1" fillId="0" borderId="3" xfId="0" applyNumberFormat="1" applyFont="1" applyFill="1" applyBorder="1" applyAlignment="1" applyProtection="1">
      <alignment vertical="center"/>
    </xf>
    <xf numFmtId="0" fontId="0" fillId="0" borderId="67" xfId="0" applyFill="1" applyBorder="1" applyAlignment="1"/>
    <xf numFmtId="0" fontId="71" fillId="0" borderId="3" xfId="0" applyNumberFormat="1" applyFont="1" applyFill="1" applyBorder="1" applyAlignment="1" applyProtection="1">
      <alignment horizontal="center" vertical="center"/>
    </xf>
    <xf numFmtId="0" fontId="0" fillId="0" borderId="67" xfId="0" applyFill="1" applyBorder="1" applyAlignment="1">
      <alignment horizontal="center"/>
    </xf>
    <xf numFmtId="0" fontId="71" fillId="0" borderId="68" xfId="0" applyNumberFormat="1" applyFont="1" applyFill="1" applyBorder="1" applyAlignment="1" applyProtection="1">
      <alignment horizontal="center" vertical="center"/>
    </xf>
    <xf numFmtId="0" fontId="0" fillId="0" borderId="6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1" fillId="0" borderId="0" xfId="0" applyFont="1" applyAlignment="1">
      <alignment horizontal="right"/>
    </xf>
    <xf numFmtId="0" fontId="87" fillId="0" borderId="0" xfId="0" applyNumberFormat="1" applyFont="1" applyBorder="1" applyAlignment="1" applyProtection="1">
      <alignment horizontal="center"/>
    </xf>
    <xf numFmtId="0" fontId="87" fillId="0" borderId="0" xfId="0" applyNumberFormat="1" applyFont="1" applyBorder="1" applyAlignment="1" applyProtection="1">
      <alignment horizontal="center" vertical="top"/>
    </xf>
    <xf numFmtId="0" fontId="41" fillId="0" borderId="0" xfId="0" applyNumberFormat="1" applyFont="1" applyBorder="1" applyAlignment="1" applyProtection="1">
      <alignment horizontal="right"/>
    </xf>
    <xf numFmtId="0" fontId="23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25" fillId="0" borderId="0" xfId="0" applyNumberFormat="1" applyFont="1" applyBorder="1" applyAlignment="1" applyProtection="1">
      <alignment horizontal="center" vertical="center" wrapText="1"/>
    </xf>
    <xf numFmtId="0" fontId="125" fillId="0" borderId="0" xfId="0" applyNumberFormat="1" applyFont="1" applyBorder="1" applyAlignment="1" applyProtection="1">
      <alignment horizontal="center" vertical="top"/>
    </xf>
    <xf numFmtId="0" fontId="23" fillId="0" borderId="2" xfId="0" applyFont="1" applyBorder="1" applyAlignment="1">
      <alignment horizontal="center" vertical="center"/>
    </xf>
    <xf numFmtId="0" fontId="3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56" fillId="0" borderId="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6" fillId="0" borderId="53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31" fillId="0" borderId="0" xfId="0" applyFont="1" applyFill="1" applyBorder="1" applyAlignment="1">
      <alignment horizontal="center" wrapText="1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8"/>
  <sheetViews>
    <sheetView tabSelected="1" topLeftCell="A19" zoomScaleNormal="100" zoomScaleSheetLayoutView="100" workbookViewId="0">
      <selection activeCell="L28" sqref="L28"/>
    </sheetView>
  </sheetViews>
  <sheetFormatPr defaultRowHeight="12.75" x14ac:dyDescent="0.2"/>
  <cols>
    <col min="1" max="1" width="4.5703125" customWidth="1"/>
    <col min="2" max="2" width="64.28515625" style="1" customWidth="1"/>
    <col min="3" max="3" width="6.5703125" style="1" customWidth="1"/>
    <col min="4" max="4" width="12.7109375" style="1" customWidth="1"/>
    <col min="5" max="5" width="11.85546875" style="1" customWidth="1"/>
    <col min="6" max="6" width="7.42578125" style="1" customWidth="1"/>
    <col min="7" max="7" width="14.140625" style="1" customWidth="1"/>
    <col min="8" max="17" width="9.140625" style="1"/>
  </cols>
  <sheetData>
    <row r="1" spans="1:17" x14ac:dyDescent="0.2">
      <c r="B1" s="808" t="s">
        <v>409</v>
      </c>
      <c r="C1" s="808"/>
      <c r="D1" s="808"/>
      <c r="E1" s="808"/>
      <c r="F1" s="808"/>
      <c r="G1" s="808"/>
    </row>
    <row r="2" spans="1:17" ht="28.5" customHeight="1" x14ac:dyDescent="0.3">
      <c r="A2" s="809" t="s">
        <v>483</v>
      </c>
      <c r="B2" s="809"/>
      <c r="C2" s="809"/>
      <c r="D2" s="809"/>
      <c r="E2" s="809"/>
      <c r="F2" s="809"/>
      <c r="G2" s="809"/>
    </row>
    <row r="3" spans="1:17" ht="18.75" x14ac:dyDescent="0.3">
      <c r="A3" s="809" t="s">
        <v>801</v>
      </c>
      <c r="B3" s="809"/>
      <c r="C3" s="809"/>
      <c r="D3" s="809"/>
      <c r="E3" s="809"/>
      <c r="F3" s="809"/>
      <c r="G3" s="809"/>
    </row>
    <row r="4" spans="1:17" ht="15.75" x14ac:dyDescent="0.25">
      <c r="A4" s="2"/>
      <c r="B4" s="3"/>
      <c r="C4" s="3"/>
      <c r="D4" s="3"/>
      <c r="E4" s="3"/>
      <c r="F4" s="3"/>
    </row>
    <row r="5" spans="1:17" x14ac:dyDescent="0.2">
      <c r="A5" s="4"/>
      <c r="B5" s="3" t="s">
        <v>21</v>
      </c>
      <c r="C5" s="3"/>
      <c r="D5" s="3"/>
      <c r="E5" s="3"/>
      <c r="F5" s="3"/>
    </row>
    <row r="6" spans="1:17" x14ac:dyDescent="0.2">
      <c r="G6" s="113" t="s">
        <v>508</v>
      </c>
    </row>
    <row r="7" spans="1:17" ht="48" x14ac:dyDescent="0.2">
      <c r="A7" s="114" t="s">
        <v>14</v>
      </c>
      <c r="B7" s="115" t="s">
        <v>13</v>
      </c>
      <c r="C7" s="116" t="s">
        <v>173</v>
      </c>
      <c r="D7" s="355" t="s">
        <v>364</v>
      </c>
      <c r="E7" s="355" t="s">
        <v>365</v>
      </c>
      <c r="F7" s="355" t="s">
        <v>366</v>
      </c>
      <c r="G7" s="116" t="s">
        <v>730</v>
      </c>
      <c r="H7"/>
      <c r="I7"/>
      <c r="J7"/>
      <c r="K7"/>
      <c r="L7"/>
      <c r="M7"/>
      <c r="N7"/>
      <c r="O7"/>
      <c r="P7"/>
      <c r="Q7"/>
    </row>
    <row r="8" spans="1:17" ht="13.5" x14ac:dyDescent="0.2">
      <c r="A8" s="117"/>
      <c r="B8" s="118" t="s">
        <v>112</v>
      </c>
      <c r="C8" s="118" t="s">
        <v>113</v>
      </c>
      <c r="D8" s="330" t="s">
        <v>114</v>
      </c>
      <c r="E8" s="330" t="s">
        <v>115</v>
      </c>
      <c r="F8" s="330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</row>
    <row r="9" spans="1:17" s="12" customFormat="1" ht="18" customHeight="1" x14ac:dyDescent="0.2">
      <c r="A9" s="194" t="s">
        <v>6</v>
      </c>
      <c r="B9" s="190" t="s">
        <v>140</v>
      </c>
      <c r="C9" s="316" t="s">
        <v>174</v>
      </c>
      <c r="D9" s="361">
        <f>'önk bev'!D9</f>
        <v>74754342</v>
      </c>
      <c r="E9" s="361"/>
      <c r="F9" s="361"/>
      <c r="G9" s="361">
        <f>SUM(D9:F9)</f>
        <v>74754342</v>
      </c>
    </row>
    <row r="10" spans="1:17" s="12" customFormat="1" ht="18" customHeight="1" x14ac:dyDescent="0.2">
      <c r="A10" s="194" t="s">
        <v>7</v>
      </c>
      <c r="B10" s="190" t="s">
        <v>175</v>
      </c>
      <c r="C10" s="740" t="s">
        <v>692</v>
      </c>
      <c r="D10" s="361">
        <f>'önk bev'!D10</f>
        <v>48093300</v>
      </c>
      <c r="E10" s="361"/>
      <c r="F10" s="361"/>
      <c r="G10" s="361">
        <f t="shared" ref="G10:G48" si="0">SUM(D10:F10)</f>
        <v>48093300</v>
      </c>
    </row>
    <row r="11" spans="1:17" s="12" customFormat="1" ht="18" customHeight="1" x14ac:dyDescent="0.2">
      <c r="A11" s="194" t="s">
        <v>8</v>
      </c>
      <c r="B11" s="741" t="s">
        <v>799</v>
      </c>
      <c r="C11" s="316" t="str">
        <f>'önk bev'!C11</f>
        <v>B112/b</v>
      </c>
      <c r="D11" s="361">
        <f>'önk bev'!D11</f>
        <v>18100000</v>
      </c>
      <c r="E11" s="361"/>
      <c r="F11" s="361"/>
      <c r="G11" s="361">
        <f>D11</f>
        <v>18100000</v>
      </c>
    </row>
    <row r="12" spans="1:17" s="12" customFormat="1" ht="18" customHeight="1" x14ac:dyDescent="0.2">
      <c r="A12" s="194" t="s">
        <v>9</v>
      </c>
      <c r="B12" s="190" t="s">
        <v>176</v>
      </c>
      <c r="C12" s="740" t="s">
        <v>511</v>
      </c>
      <c r="D12" s="361">
        <f>'önk bev'!D12</f>
        <v>18586000</v>
      </c>
      <c r="E12" s="361"/>
      <c r="F12" s="361"/>
      <c r="G12" s="361">
        <f t="shared" si="0"/>
        <v>18586000</v>
      </c>
    </row>
    <row r="13" spans="1:17" s="12" customFormat="1" ht="18" customHeight="1" x14ac:dyDescent="0.2">
      <c r="A13" s="194" t="s">
        <v>10</v>
      </c>
      <c r="B13" s="190" t="str">
        <f>'önk bev'!B13</f>
        <v>Rászoruló gyermekek szünidei étkeztetése</v>
      </c>
      <c r="C13" s="316" t="str">
        <f>'önk bev'!C13</f>
        <v>B113/b</v>
      </c>
      <c r="D13" s="361">
        <f>'önk bev'!D13</f>
        <v>636120</v>
      </c>
      <c r="E13" s="361"/>
      <c r="F13" s="361"/>
      <c r="G13" s="361">
        <f>D13</f>
        <v>636120</v>
      </c>
    </row>
    <row r="14" spans="1:17" s="12" customFormat="1" ht="18" customHeight="1" x14ac:dyDescent="0.2">
      <c r="A14" s="194" t="s">
        <v>11</v>
      </c>
      <c r="B14" s="190" t="s">
        <v>177</v>
      </c>
      <c r="C14" s="316" t="s">
        <v>178</v>
      </c>
      <c r="D14" s="361">
        <f>'önk bev'!D14</f>
        <v>4287920</v>
      </c>
      <c r="E14" s="361"/>
      <c r="F14" s="361"/>
      <c r="G14" s="361">
        <f t="shared" si="0"/>
        <v>4287920</v>
      </c>
    </row>
    <row r="15" spans="1:17" s="12" customFormat="1" ht="18" customHeight="1" x14ac:dyDescent="0.2">
      <c r="A15" s="194" t="s">
        <v>12</v>
      </c>
      <c r="B15" s="190" t="s">
        <v>180</v>
      </c>
      <c r="C15" s="316" t="s">
        <v>179</v>
      </c>
      <c r="D15" s="361">
        <f>'önk bev'!D15</f>
        <v>8000000</v>
      </c>
      <c r="E15" s="361">
        <f>'önk bev'!E15</f>
        <v>0</v>
      </c>
      <c r="F15" s="361"/>
      <c r="G15" s="361">
        <f t="shared" si="0"/>
        <v>8000000</v>
      </c>
    </row>
    <row r="16" spans="1:17" s="12" customFormat="1" ht="18" customHeight="1" x14ac:dyDescent="0.2">
      <c r="A16" s="194" t="s">
        <v>30</v>
      </c>
      <c r="B16" s="191" t="s">
        <v>182</v>
      </c>
      <c r="C16" s="317" t="s">
        <v>183</v>
      </c>
      <c r="D16" s="362">
        <f>SUM(D9:D15)</f>
        <v>172457682</v>
      </c>
      <c r="E16" s="362">
        <f>SUM(E9:E15)</f>
        <v>0</v>
      </c>
      <c r="F16" s="362"/>
      <c r="G16" s="361">
        <f t="shared" si="0"/>
        <v>172457682</v>
      </c>
    </row>
    <row r="17" spans="1:7" s="12" customFormat="1" ht="18" customHeight="1" x14ac:dyDescent="0.2">
      <c r="A17" s="194" t="s">
        <v>31</v>
      </c>
      <c r="B17" s="190" t="s">
        <v>184</v>
      </c>
      <c r="C17" s="316" t="s">
        <v>185</v>
      </c>
      <c r="D17" s="361">
        <f>'önk bev'!D18</f>
        <v>0</v>
      </c>
      <c r="E17" s="361"/>
      <c r="F17" s="361"/>
      <c r="G17" s="361">
        <f t="shared" si="0"/>
        <v>0</v>
      </c>
    </row>
    <row r="18" spans="1:7" s="12" customFormat="1" ht="18" customHeight="1" x14ac:dyDescent="0.2">
      <c r="A18" s="194" t="s">
        <v>32</v>
      </c>
      <c r="B18" s="190" t="s">
        <v>186</v>
      </c>
      <c r="C18" s="316" t="s">
        <v>187</v>
      </c>
      <c r="D18" s="361">
        <f>'önk bev'!D19+'önk bev'!D20+'önk bev'!D21</f>
        <v>26336000</v>
      </c>
      <c r="E18" s="361">
        <f>'Műv H '!E8</f>
        <v>0</v>
      </c>
      <c r="F18" s="361"/>
      <c r="G18" s="361">
        <f t="shared" si="0"/>
        <v>26336000</v>
      </c>
    </row>
    <row r="19" spans="1:7" s="13" customFormat="1" ht="18" customHeight="1" x14ac:dyDescent="0.2">
      <c r="A19" s="194" t="s">
        <v>33</v>
      </c>
      <c r="B19" s="191" t="s">
        <v>231</v>
      </c>
      <c r="C19" s="317" t="s">
        <v>188</v>
      </c>
      <c r="D19" s="362">
        <f>SUM(D16:D18)</f>
        <v>198793682</v>
      </c>
      <c r="E19" s="362">
        <f>SUM(E16:E18)</f>
        <v>0</v>
      </c>
      <c r="F19" s="362"/>
      <c r="G19" s="361">
        <f t="shared" si="0"/>
        <v>198793682</v>
      </c>
    </row>
    <row r="20" spans="1:7" s="13" customFormat="1" ht="18" customHeight="1" x14ac:dyDescent="0.2">
      <c r="A20" s="194" t="s">
        <v>34</v>
      </c>
      <c r="B20" s="190" t="s">
        <v>418</v>
      </c>
      <c r="C20" s="316" t="s">
        <v>419</v>
      </c>
      <c r="D20" s="361">
        <f>'önk bev'!D24</f>
        <v>0</v>
      </c>
      <c r="E20" s="361"/>
      <c r="F20" s="361"/>
      <c r="G20" s="361">
        <f t="shared" si="0"/>
        <v>0</v>
      </c>
    </row>
    <row r="21" spans="1:7" s="12" customFormat="1" ht="18" customHeight="1" x14ac:dyDescent="0.2">
      <c r="A21" s="194" t="s">
        <v>35</v>
      </c>
      <c r="B21" s="190" t="s">
        <v>189</v>
      </c>
      <c r="C21" s="316" t="s">
        <v>190</v>
      </c>
      <c r="D21" s="361">
        <f>'önk bev'!D25</f>
        <v>0</v>
      </c>
      <c r="E21" s="361"/>
      <c r="F21" s="361"/>
      <c r="G21" s="361">
        <f t="shared" si="0"/>
        <v>0</v>
      </c>
    </row>
    <row r="22" spans="1:7" s="12" customFormat="1" ht="27.75" customHeight="1" x14ac:dyDescent="0.2">
      <c r="A22" s="194" t="s">
        <v>36</v>
      </c>
      <c r="B22" s="191" t="s">
        <v>321</v>
      </c>
      <c r="C22" s="317" t="s">
        <v>191</v>
      </c>
      <c r="D22" s="362">
        <f>'önk bev'!D26</f>
        <v>0</v>
      </c>
      <c r="E22" s="362"/>
      <c r="F22" s="362"/>
      <c r="G22" s="361">
        <f t="shared" si="0"/>
        <v>0</v>
      </c>
    </row>
    <row r="23" spans="1:7" s="12" customFormat="1" ht="18" customHeight="1" x14ac:dyDescent="0.2">
      <c r="A23" s="194" t="s">
        <v>37</v>
      </c>
      <c r="B23" s="190" t="s">
        <v>192</v>
      </c>
      <c r="C23" s="316" t="s">
        <v>193</v>
      </c>
      <c r="D23" s="361">
        <f>'önk bev'!D27</f>
        <v>0</v>
      </c>
      <c r="E23" s="361"/>
      <c r="F23" s="361"/>
      <c r="G23" s="361">
        <f t="shared" si="0"/>
        <v>0</v>
      </c>
    </row>
    <row r="24" spans="1:7" s="12" customFormat="1" ht="18" customHeight="1" x14ac:dyDescent="0.2">
      <c r="A24" s="194" t="s">
        <v>38</v>
      </c>
      <c r="B24" s="190" t="s">
        <v>194</v>
      </c>
      <c r="C24" s="316" t="s">
        <v>195</v>
      </c>
      <c r="D24" s="361">
        <f>'önk bev'!D28</f>
        <v>9000000</v>
      </c>
      <c r="E24" s="361"/>
      <c r="F24" s="361"/>
      <c r="G24" s="361">
        <f t="shared" si="0"/>
        <v>9000000</v>
      </c>
    </row>
    <row r="25" spans="1:7" s="12" customFormat="1" ht="18" customHeight="1" x14ac:dyDescent="0.2">
      <c r="A25" s="194" t="s">
        <v>39</v>
      </c>
      <c r="B25" s="190" t="s">
        <v>196</v>
      </c>
      <c r="C25" s="316" t="s">
        <v>197</v>
      </c>
      <c r="D25" s="361">
        <f>'önk bev'!D29</f>
        <v>0</v>
      </c>
      <c r="E25" s="361"/>
      <c r="F25" s="361"/>
      <c r="G25" s="361">
        <f t="shared" si="0"/>
        <v>0</v>
      </c>
    </row>
    <row r="26" spans="1:7" s="12" customFormat="1" ht="18" customHeight="1" x14ac:dyDescent="0.2">
      <c r="A26" s="194" t="s">
        <v>40</v>
      </c>
      <c r="B26" s="190" t="s">
        <v>198</v>
      </c>
      <c r="C26" s="316" t="s">
        <v>199</v>
      </c>
      <c r="D26" s="361">
        <f>'önk bev'!D30</f>
        <v>0</v>
      </c>
      <c r="E26" s="361"/>
      <c r="F26" s="361"/>
      <c r="G26" s="361">
        <f t="shared" si="0"/>
        <v>0</v>
      </c>
    </row>
    <row r="27" spans="1:7" s="12" customFormat="1" ht="18" customHeight="1" x14ac:dyDescent="0.2">
      <c r="A27" s="194" t="s">
        <v>41</v>
      </c>
      <c r="B27" s="191" t="s">
        <v>344</v>
      </c>
      <c r="C27" s="317" t="s">
        <v>200</v>
      </c>
      <c r="D27" s="361">
        <f>SUM(D24:D26)</f>
        <v>9000000</v>
      </c>
      <c r="E27" s="361"/>
      <c r="F27" s="361"/>
      <c r="G27" s="361">
        <f t="shared" si="0"/>
        <v>9000000</v>
      </c>
    </row>
    <row r="28" spans="1:7" s="12" customFormat="1" ht="18" customHeight="1" x14ac:dyDescent="0.2">
      <c r="A28" s="194" t="s">
        <v>42</v>
      </c>
      <c r="B28" s="190" t="s">
        <v>201</v>
      </c>
      <c r="C28" s="316" t="s">
        <v>202</v>
      </c>
      <c r="D28" s="361">
        <f>'önk bev'!D32</f>
        <v>200000</v>
      </c>
      <c r="E28" s="361"/>
      <c r="F28" s="361"/>
      <c r="G28" s="361">
        <f t="shared" si="0"/>
        <v>200000</v>
      </c>
    </row>
    <row r="29" spans="1:7" s="12" customFormat="1" ht="18.75" customHeight="1" x14ac:dyDescent="0.2">
      <c r="A29" s="194" t="s">
        <v>43</v>
      </c>
      <c r="B29" s="191" t="s">
        <v>345</v>
      </c>
      <c r="C29" s="317" t="s">
        <v>203</v>
      </c>
      <c r="D29" s="535">
        <f>SUM(D27:D28)</f>
        <v>9200000</v>
      </c>
      <c r="E29" s="389"/>
      <c r="F29" s="389"/>
      <c r="G29" s="361">
        <f t="shared" si="0"/>
        <v>9200000</v>
      </c>
    </row>
    <row r="30" spans="1:7" s="12" customFormat="1" ht="18" customHeight="1" x14ac:dyDescent="0.2">
      <c r="A30" s="194" t="s">
        <v>44</v>
      </c>
      <c r="B30" s="192" t="s">
        <v>3</v>
      </c>
      <c r="C30" s="316" t="s">
        <v>204</v>
      </c>
      <c r="D30" s="361">
        <f>'önk bev'!D34</f>
        <v>1000000</v>
      </c>
      <c r="E30" s="361"/>
      <c r="F30" s="361"/>
      <c r="G30" s="361">
        <f t="shared" si="0"/>
        <v>1000000</v>
      </c>
    </row>
    <row r="31" spans="1:7" s="12" customFormat="1" ht="18" customHeight="1" x14ac:dyDescent="0.2">
      <c r="A31" s="194" t="s">
        <v>45</v>
      </c>
      <c r="B31" s="192" t="s">
        <v>205</v>
      </c>
      <c r="C31" s="316" t="s">
        <v>206</v>
      </c>
      <c r="D31" s="361">
        <f>'önk bev'!D35</f>
        <v>4500000</v>
      </c>
      <c r="E31" s="361"/>
      <c r="F31" s="361"/>
      <c r="G31" s="361">
        <f t="shared" si="0"/>
        <v>4500000</v>
      </c>
    </row>
    <row r="32" spans="1:7" s="12" customFormat="1" ht="18" customHeight="1" x14ac:dyDescent="0.2">
      <c r="A32" s="194" t="s">
        <v>46</v>
      </c>
      <c r="B32" s="192" t="s">
        <v>207</v>
      </c>
      <c r="C32" s="316" t="s">
        <v>208</v>
      </c>
      <c r="D32" s="361">
        <f>'önk bev'!D36</f>
        <v>4500000</v>
      </c>
      <c r="E32" s="361"/>
      <c r="F32" s="361"/>
      <c r="G32" s="361">
        <f t="shared" si="0"/>
        <v>4500000</v>
      </c>
    </row>
    <row r="33" spans="1:10" s="12" customFormat="1" ht="18" customHeight="1" x14ac:dyDescent="0.2">
      <c r="A33" s="194" t="s">
        <v>79</v>
      </c>
      <c r="B33" s="192" t="s">
        <v>209</v>
      </c>
      <c r="C33" s="316" t="s">
        <v>210</v>
      </c>
      <c r="D33" s="361">
        <f>'önk bev'!D37</f>
        <v>0</v>
      </c>
      <c r="E33" s="361"/>
      <c r="F33" s="361"/>
      <c r="G33" s="361">
        <f t="shared" si="0"/>
        <v>0</v>
      </c>
    </row>
    <row r="34" spans="1:10" s="12" customFormat="1" ht="18" customHeight="1" x14ac:dyDescent="0.2">
      <c r="A34" s="194" t="s">
        <v>80</v>
      </c>
      <c r="B34" s="192" t="s">
        <v>211</v>
      </c>
      <c r="C34" s="316" t="s">
        <v>212</v>
      </c>
      <c r="D34" s="361">
        <f>'önk bev'!D38</f>
        <v>400000</v>
      </c>
      <c r="E34" s="361"/>
      <c r="F34" s="361"/>
      <c r="G34" s="361">
        <f t="shared" si="0"/>
        <v>400000</v>
      </c>
    </row>
    <row r="35" spans="1:10" s="12" customFormat="1" ht="18" customHeight="1" x14ac:dyDescent="0.2">
      <c r="A35" s="194" t="s">
        <v>81</v>
      </c>
      <c r="B35" s="192" t="s">
        <v>213</v>
      </c>
      <c r="C35" s="316" t="s">
        <v>214</v>
      </c>
      <c r="D35" s="361">
        <f>'önk bev'!D39</f>
        <v>0</v>
      </c>
      <c r="E35" s="361"/>
      <c r="F35" s="361"/>
      <c r="G35" s="361">
        <f t="shared" si="0"/>
        <v>0</v>
      </c>
      <c r="J35" s="498"/>
    </row>
    <row r="36" spans="1:10" s="12" customFormat="1" ht="18" customHeight="1" x14ac:dyDescent="0.2">
      <c r="A36" s="194" t="s">
        <v>82</v>
      </c>
      <c r="B36" s="192" t="s">
        <v>633</v>
      </c>
      <c r="C36" s="316" t="s">
        <v>632</v>
      </c>
      <c r="D36" s="361">
        <f>'önk bev'!D40</f>
        <v>1500000</v>
      </c>
      <c r="E36" s="361"/>
      <c r="F36" s="361"/>
      <c r="G36" s="361">
        <f>D36</f>
        <v>1500000</v>
      </c>
      <c r="J36" s="498"/>
    </row>
    <row r="37" spans="1:10" s="12" customFormat="1" ht="18" customHeight="1" x14ac:dyDescent="0.2">
      <c r="A37" s="194" t="s">
        <v>90</v>
      </c>
      <c r="B37" s="193" t="s">
        <v>346</v>
      </c>
      <c r="C37" s="317" t="s">
        <v>221</v>
      </c>
      <c r="D37" s="360">
        <f>SUM(D30:D36)</f>
        <v>11900000</v>
      </c>
      <c r="E37" s="360"/>
      <c r="F37" s="360"/>
      <c r="G37" s="361">
        <f t="shared" si="0"/>
        <v>11900000</v>
      </c>
    </row>
    <row r="38" spans="1:10" s="12" customFormat="1" ht="18" customHeight="1" x14ac:dyDescent="0.2">
      <c r="A38" s="194" t="s">
        <v>91</v>
      </c>
      <c r="B38" s="192" t="s">
        <v>222</v>
      </c>
      <c r="C38" s="316" t="s">
        <v>223</v>
      </c>
      <c r="D38" s="361">
        <f>'önk bev'!D42</f>
        <v>25000000</v>
      </c>
      <c r="E38" s="331"/>
      <c r="F38" s="331"/>
      <c r="G38" s="361">
        <f t="shared" si="0"/>
        <v>25000000</v>
      </c>
    </row>
    <row r="39" spans="1:10" s="120" customFormat="1" ht="18" customHeight="1" x14ac:dyDescent="0.2">
      <c r="A39" s="194" t="s">
        <v>92</v>
      </c>
      <c r="B39" s="192" t="s">
        <v>224</v>
      </c>
      <c r="C39" s="316" t="s">
        <v>225</v>
      </c>
      <c r="D39" s="331">
        <f>'önk bev'!D43</f>
        <v>0</v>
      </c>
      <c r="E39" s="331"/>
      <c r="F39" s="331"/>
      <c r="G39" s="361">
        <f t="shared" si="0"/>
        <v>0</v>
      </c>
    </row>
    <row r="40" spans="1:10" s="12" customFormat="1" ht="18" customHeight="1" x14ac:dyDescent="0.2">
      <c r="A40" s="194" t="s">
        <v>93</v>
      </c>
      <c r="B40" s="191" t="s">
        <v>347</v>
      </c>
      <c r="C40" s="317" t="s">
        <v>226</v>
      </c>
      <c r="D40" s="329">
        <f>SUM(D38:D39)</f>
        <v>25000000</v>
      </c>
      <c r="E40" s="332"/>
      <c r="F40" s="332"/>
      <c r="G40" s="361">
        <f t="shared" si="0"/>
        <v>25000000</v>
      </c>
    </row>
    <row r="41" spans="1:10" s="12" customFormat="1" ht="17.25" customHeight="1" x14ac:dyDescent="0.2">
      <c r="A41" s="194" t="s">
        <v>94</v>
      </c>
      <c r="B41" s="191" t="s">
        <v>348</v>
      </c>
      <c r="C41" s="317" t="s">
        <v>227</v>
      </c>
      <c r="D41" s="362">
        <f>'önk bev'!D45+PH!D21+'Mesevár óvoda'!D20+'Műv H '!D20</f>
        <v>0</v>
      </c>
      <c r="E41" s="332"/>
      <c r="F41" s="332"/>
      <c r="G41" s="361">
        <f t="shared" si="0"/>
        <v>0</v>
      </c>
    </row>
    <row r="42" spans="1:10" s="12" customFormat="1" ht="16.5" customHeight="1" x14ac:dyDescent="0.2">
      <c r="A42" s="194" t="s">
        <v>100</v>
      </c>
      <c r="B42" s="191" t="s">
        <v>349</v>
      </c>
      <c r="C42" s="317" t="s">
        <v>228</v>
      </c>
      <c r="D42" s="362">
        <f>'önk bev'!D46+PH!D22+'Mesevár óvoda'!D21+'Műv H '!D21</f>
        <v>0</v>
      </c>
      <c r="E42" s="332"/>
      <c r="F42" s="332"/>
      <c r="G42" s="361">
        <f t="shared" si="0"/>
        <v>0</v>
      </c>
    </row>
    <row r="43" spans="1:10" s="12" customFormat="1" ht="18" customHeight="1" x14ac:dyDescent="0.2">
      <c r="A43" s="194" t="s">
        <v>101</v>
      </c>
      <c r="B43" s="293" t="s">
        <v>229</v>
      </c>
      <c r="C43" s="294" t="s">
        <v>230</v>
      </c>
      <c r="D43" s="384">
        <f>SUM(D42,D41,D40,D37,D29,D22,D19)</f>
        <v>244893682</v>
      </c>
      <c r="E43" s="384">
        <f>SUM(E42,E41,E40,E37,E29,E22,E19)</f>
        <v>0</v>
      </c>
      <c r="F43" s="384"/>
      <c r="G43" s="361">
        <f>SUM(D43:F43)</f>
        <v>244893682</v>
      </c>
    </row>
    <row r="44" spans="1:10" s="12" customFormat="1" ht="18" customHeight="1" x14ac:dyDescent="0.2">
      <c r="A44" s="194" t="s">
        <v>109</v>
      </c>
      <c r="B44" s="34" t="s">
        <v>310</v>
      </c>
      <c r="C44" s="34" t="s">
        <v>341</v>
      </c>
      <c r="D44" s="349">
        <f>'önk bev'!D48</f>
        <v>15000000</v>
      </c>
      <c r="E44" s="349"/>
      <c r="F44" s="349"/>
      <c r="G44" s="361">
        <f t="shared" si="0"/>
        <v>15000000</v>
      </c>
    </row>
    <row r="45" spans="1:10" s="12" customFormat="1" ht="18" customHeight="1" x14ac:dyDescent="0.2">
      <c r="A45" s="194" t="s">
        <v>110</v>
      </c>
      <c r="B45" s="34" t="s">
        <v>311</v>
      </c>
      <c r="C45" s="34" t="s">
        <v>634</v>
      </c>
      <c r="D45" s="349">
        <f>'önk bev'!D49+PH!D26+'Mesevár óvoda'!D26+'Műv H '!D25+'Manóvár Bölcsi'!D26</f>
        <v>942751</v>
      </c>
      <c r="E45" s="349">
        <f>'önk bev'!E49+PH!E26+'Mesevár óvoda'!E26+'Műv H '!E25+'Manóvár Bölcsi'!E26</f>
        <v>277050273</v>
      </c>
      <c r="F45" s="349"/>
      <c r="G45" s="361">
        <f t="shared" si="0"/>
        <v>277993024</v>
      </c>
    </row>
    <row r="46" spans="1:10" s="12" customFormat="1" ht="18" customHeight="1" x14ac:dyDescent="0.2">
      <c r="A46" s="194" t="s">
        <v>576</v>
      </c>
      <c r="B46" s="736" t="str">
        <f>'önk bev'!B50</f>
        <v>Államháztartáson belüli megelőlegezések teljesítése</v>
      </c>
      <c r="C46" s="736" t="s">
        <v>798</v>
      </c>
      <c r="D46" s="349">
        <f>'önk bev'!D50</f>
        <v>6578308</v>
      </c>
      <c r="E46" s="349"/>
      <c r="F46" s="349"/>
      <c r="G46" s="361">
        <f t="shared" si="0"/>
        <v>6578308</v>
      </c>
    </row>
    <row r="47" spans="1:10" s="12" customFormat="1" ht="18" customHeight="1" x14ac:dyDescent="0.2">
      <c r="A47" s="194" t="s">
        <v>577</v>
      </c>
      <c r="B47" s="304" t="s">
        <v>312</v>
      </c>
      <c r="C47" s="257" t="s">
        <v>342</v>
      </c>
      <c r="D47" s="350">
        <f>SUM(D44:D46)</f>
        <v>22521059</v>
      </c>
      <c r="E47" s="350">
        <f>SUM(E44:E45)</f>
        <v>277050273</v>
      </c>
      <c r="F47" s="350"/>
      <c r="G47" s="536">
        <f t="shared" si="0"/>
        <v>299571332</v>
      </c>
    </row>
    <row r="48" spans="1:10" s="12" customFormat="1" ht="18" customHeight="1" x14ac:dyDescent="0.2">
      <c r="A48" s="194" t="s">
        <v>578</v>
      </c>
      <c r="B48" s="472" t="s">
        <v>5</v>
      </c>
      <c r="C48" s="472" t="s">
        <v>343</v>
      </c>
      <c r="D48" s="473">
        <f>SUM(D47,D43)</f>
        <v>267414741</v>
      </c>
      <c r="E48" s="473">
        <f>SUM(E47,E43)</f>
        <v>277050273</v>
      </c>
      <c r="F48" s="473"/>
      <c r="G48" s="532">
        <f t="shared" si="0"/>
        <v>544465014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61" right="0.6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R58"/>
  <sheetViews>
    <sheetView zoomScaleNormal="100" workbookViewId="0">
      <selection sqref="A1:G58"/>
    </sheetView>
  </sheetViews>
  <sheetFormatPr defaultRowHeight="12.75" x14ac:dyDescent="0.2"/>
  <cols>
    <col min="1" max="1" width="4.5703125" customWidth="1"/>
    <col min="2" max="2" width="59" style="1" customWidth="1"/>
    <col min="3" max="3" width="6.5703125" style="1" customWidth="1"/>
    <col min="4" max="4" width="10" style="1" customWidth="1"/>
    <col min="5" max="5" width="12.28515625" style="1" customWidth="1"/>
    <col min="6" max="6" width="6" style="1" customWidth="1"/>
    <col min="7" max="7" width="13.28515625" style="295" customWidth="1"/>
    <col min="8" max="18" width="9.140625" style="1"/>
  </cols>
  <sheetData>
    <row r="1" spans="1:18" x14ac:dyDescent="0.2">
      <c r="B1" s="808" t="s">
        <v>397</v>
      </c>
      <c r="C1" s="808"/>
      <c r="D1" s="808"/>
      <c r="E1" s="808"/>
      <c r="F1" s="808"/>
      <c r="G1" s="808"/>
    </row>
    <row r="2" spans="1:18" ht="36" customHeight="1" x14ac:dyDescent="0.3">
      <c r="A2" s="809" t="s">
        <v>774</v>
      </c>
      <c r="B2" s="811"/>
      <c r="C2" s="811"/>
      <c r="D2" s="811"/>
      <c r="E2" s="811"/>
      <c r="F2" s="811"/>
      <c r="G2" s="811"/>
    </row>
    <row r="3" spans="1:18" ht="18.75" x14ac:dyDescent="0.3">
      <c r="A3" s="809" t="s">
        <v>750</v>
      </c>
      <c r="B3" s="811"/>
      <c r="C3" s="811"/>
      <c r="D3" s="811"/>
      <c r="E3" s="811"/>
      <c r="F3" s="811"/>
      <c r="G3" s="811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B5" s="1" t="s">
        <v>814</v>
      </c>
      <c r="G5" s="468" t="s">
        <v>508</v>
      </c>
      <c r="H5"/>
      <c r="I5"/>
      <c r="J5"/>
      <c r="K5"/>
      <c r="L5"/>
      <c r="M5"/>
      <c r="N5"/>
      <c r="O5"/>
      <c r="P5"/>
      <c r="Q5"/>
      <c r="R5"/>
    </row>
    <row r="6" spans="1:18" ht="60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16" t="s">
        <v>730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18" s="12" customFormat="1" ht="18" customHeight="1" x14ac:dyDescent="0.2">
      <c r="A8" s="305" t="s">
        <v>6</v>
      </c>
      <c r="B8" s="190" t="s">
        <v>186</v>
      </c>
      <c r="C8" s="316" t="s">
        <v>187</v>
      </c>
      <c r="D8" s="361"/>
      <c r="E8" s="361"/>
      <c r="F8" s="331"/>
      <c r="G8" s="319"/>
    </row>
    <row r="9" spans="1:18" s="12" customFormat="1" ht="18" customHeight="1" x14ac:dyDescent="0.2">
      <c r="A9" s="305" t="s">
        <v>7</v>
      </c>
      <c r="B9" s="191" t="s">
        <v>350</v>
      </c>
      <c r="C9" s="317" t="s">
        <v>188</v>
      </c>
      <c r="D9" s="362"/>
      <c r="E9" s="362">
        <f>SUM(E8)</f>
        <v>0</v>
      </c>
      <c r="F9" s="332"/>
      <c r="G9" s="319">
        <f>SUM(D9:F9)</f>
        <v>0</v>
      </c>
    </row>
    <row r="10" spans="1:18" s="12" customFormat="1" ht="18" customHeight="1" x14ac:dyDescent="0.2">
      <c r="A10" s="305" t="s">
        <v>8</v>
      </c>
      <c r="B10" s="192" t="s">
        <v>3</v>
      </c>
      <c r="C10" s="316" t="s">
        <v>204</v>
      </c>
      <c r="D10" s="361">
        <v>400000</v>
      </c>
      <c r="E10" s="331"/>
      <c r="F10" s="331"/>
      <c r="G10" s="319">
        <f>SUM(D10:F10)</f>
        <v>400000</v>
      </c>
    </row>
    <row r="11" spans="1:18" s="12" customFormat="1" ht="18" customHeight="1" x14ac:dyDescent="0.2">
      <c r="A11" s="305" t="s">
        <v>9</v>
      </c>
      <c r="B11" s="192" t="s">
        <v>205</v>
      </c>
      <c r="C11" s="316" t="s">
        <v>206</v>
      </c>
      <c r="D11" s="361"/>
      <c r="E11" s="331"/>
      <c r="F11" s="331"/>
      <c r="G11" s="319">
        <f t="shared" ref="G11:G26" si="0">SUM(D11:F11)</f>
        <v>0</v>
      </c>
    </row>
    <row r="12" spans="1:18" s="12" customFormat="1" ht="18" customHeight="1" x14ac:dyDescent="0.2">
      <c r="A12" s="305" t="s">
        <v>10</v>
      </c>
      <c r="B12" s="192" t="s">
        <v>207</v>
      </c>
      <c r="C12" s="316" t="s">
        <v>208</v>
      </c>
      <c r="D12" s="361"/>
      <c r="E12" s="331"/>
      <c r="F12" s="331"/>
      <c r="G12" s="319">
        <f t="shared" si="0"/>
        <v>0</v>
      </c>
    </row>
    <row r="13" spans="1:18" s="12" customFormat="1" ht="18" customHeight="1" x14ac:dyDescent="0.2">
      <c r="A13" s="305" t="s">
        <v>11</v>
      </c>
      <c r="B13" s="192" t="s">
        <v>209</v>
      </c>
      <c r="C13" s="316" t="s">
        <v>210</v>
      </c>
      <c r="D13" s="361"/>
      <c r="E13" s="331"/>
      <c r="F13" s="331"/>
      <c r="G13" s="319">
        <f t="shared" si="0"/>
        <v>0</v>
      </c>
    </row>
    <row r="14" spans="1:18" s="12" customFormat="1" ht="18" customHeight="1" x14ac:dyDescent="0.2">
      <c r="A14" s="305" t="s">
        <v>12</v>
      </c>
      <c r="B14" s="192" t="s">
        <v>211</v>
      </c>
      <c r="C14" s="316" t="s">
        <v>212</v>
      </c>
      <c r="D14" s="361"/>
      <c r="E14" s="331"/>
      <c r="F14" s="331"/>
      <c r="G14" s="319">
        <f t="shared" si="0"/>
        <v>0</v>
      </c>
    </row>
    <row r="15" spans="1:18" s="12" customFormat="1" ht="18" customHeight="1" x14ac:dyDescent="0.2">
      <c r="A15" s="305" t="s">
        <v>30</v>
      </c>
      <c r="B15" s="192" t="s">
        <v>213</v>
      </c>
      <c r="C15" s="316" t="s">
        <v>214</v>
      </c>
      <c r="D15" s="361"/>
      <c r="E15" s="331"/>
      <c r="F15" s="331"/>
      <c r="G15" s="319">
        <f t="shared" si="0"/>
        <v>0</v>
      </c>
    </row>
    <row r="16" spans="1:18" s="13" customFormat="1" ht="18" customHeight="1" x14ac:dyDescent="0.2">
      <c r="A16" s="305" t="s">
        <v>31</v>
      </c>
      <c r="B16" s="192" t="s">
        <v>215</v>
      </c>
      <c r="C16" s="316" t="s">
        <v>216</v>
      </c>
      <c r="D16" s="361"/>
      <c r="E16" s="331"/>
      <c r="F16" s="331"/>
      <c r="G16" s="319">
        <f t="shared" si="0"/>
        <v>0</v>
      </c>
    </row>
    <row r="17" spans="1:7" s="12" customFormat="1" ht="18" customHeight="1" x14ac:dyDescent="0.2">
      <c r="A17" s="305" t="s">
        <v>32</v>
      </c>
      <c r="B17" s="192" t="s">
        <v>217</v>
      </c>
      <c r="C17" s="316" t="s">
        <v>218</v>
      </c>
      <c r="D17" s="361"/>
      <c r="E17" s="331"/>
      <c r="F17" s="331"/>
      <c r="G17" s="319">
        <f t="shared" si="0"/>
        <v>0</v>
      </c>
    </row>
    <row r="18" spans="1:7" s="12" customFormat="1" ht="27.75" customHeight="1" x14ac:dyDescent="0.2">
      <c r="A18" s="305" t="s">
        <v>33</v>
      </c>
      <c r="B18" s="192" t="s">
        <v>219</v>
      </c>
      <c r="C18" s="316" t="s">
        <v>220</v>
      </c>
      <c r="D18" s="361"/>
      <c r="E18" s="331"/>
      <c r="F18" s="331"/>
      <c r="G18" s="319">
        <f t="shared" si="0"/>
        <v>0</v>
      </c>
    </row>
    <row r="19" spans="1:7" s="12" customFormat="1" ht="18" customHeight="1" x14ac:dyDescent="0.2">
      <c r="A19" s="305" t="s">
        <v>34</v>
      </c>
      <c r="B19" s="193" t="s">
        <v>351</v>
      </c>
      <c r="C19" s="317" t="s">
        <v>221</v>
      </c>
      <c r="D19" s="362">
        <f>SUM(D10:D18)</f>
        <v>400000</v>
      </c>
      <c r="E19" s="332"/>
      <c r="F19" s="332"/>
      <c r="G19" s="319">
        <f t="shared" si="0"/>
        <v>400000</v>
      </c>
    </row>
    <row r="20" spans="1:7" s="12" customFormat="1" ht="18" customHeight="1" x14ac:dyDescent="0.2">
      <c r="A20" s="305" t="s">
        <v>35</v>
      </c>
      <c r="B20" s="191" t="s">
        <v>324</v>
      </c>
      <c r="C20" s="317" t="s">
        <v>227</v>
      </c>
      <c r="D20" s="362"/>
      <c r="E20" s="332"/>
      <c r="F20" s="332"/>
      <c r="G20" s="319">
        <f t="shared" si="0"/>
        <v>0</v>
      </c>
    </row>
    <row r="21" spans="1:7" s="12" customFormat="1" ht="18" customHeight="1" x14ac:dyDescent="0.2">
      <c r="A21" s="305" t="s">
        <v>36</v>
      </c>
      <c r="B21" s="191" t="s">
        <v>349</v>
      </c>
      <c r="C21" s="317" t="s">
        <v>228</v>
      </c>
      <c r="D21" s="362"/>
      <c r="E21" s="332"/>
      <c r="F21" s="332"/>
      <c r="G21" s="319">
        <f t="shared" si="0"/>
        <v>0</v>
      </c>
    </row>
    <row r="22" spans="1:7" s="467" customFormat="1" ht="18" customHeight="1" x14ac:dyDescent="0.2">
      <c r="A22" s="194" t="s">
        <v>37</v>
      </c>
      <c r="B22" s="190" t="s">
        <v>507</v>
      </c>
      <c r="C22" s="316"/>
      <c r="D22" s="361">
        <v>4287920</v>
      </c>
      <c r="E22" s="331"/>
      <c r="F22" s="331"/>
      <c r="G22" s="319">
        <f t="shared" si="0"/>
        <v>4287920</v>
      </c>
    </row>
    <row r="23" spans="1:7" s="467" customFormat="1" ht="18" customHeight="1" x14ac:dyDescent="0.2">
      <c r="A23" s="194" t="s">
        <v>38</v>
      </c>
      <c r="B23" s="190" t="s">
        <v>273</v>
      </c>
      <c r="C23" s="316"/>
      <c r="D23" s="361">
        <f>D45-D22-D19</f>
        <v>3612080</v>
      </c>
      <c r="E23" s="331"/>
      <c r="F23" s="331"/>
      <c r="G23" s="319">
        <f t="shared" si="0"/>
        <v>3612080</v>
      </c>
    </row>
    <row r="24" spans="1:7" s="12" customFormat="1" ht="18" customHeight="1" x14ac:dyDescent="0.2">
      <c r="A24" s="305" t="s">
        <v>39</v>
      </c>
      <c r="B24" s="191" t="s">
        <v>477</v>
      </c>
      <c r="C24" s="317" t="s">
        <v>342</v>
      </c>
      <c r="D24" s="362">
        <f>SUM(D23,D22)</f>
        <v>7900000</v>
      </c>
      <c r="E24" s="332"/>
      <c r="F24" s="332"/>
      <c r="G24" s="319">
        <f t="shared" si="0"/>
        <v>7900000</v>
      </c>
    </row>
    <row r="25" spans="1:7" s="12" customFormat="1" ht="18" customHeight="1" x14ac:dyDescent="0.2">
      <c r="A25" s="305" t="s">
        <v>40</v>
      </c>
      <c r="B25" s="191" t="s">
        <v>478</v>
      </c>
      <c r="C25" s="317" t="s">
        <v>342</v>
      </c>
      <c r="D25" s="362"/>
      <c r="E25" s="658"/>
      <c r="F25" s="658"/>
      <c r="G25" s="659">
        <f t="shared" si="0"/>
        <v>0</v>
      </c>
    </row>
    <row r="26" spans="1:7" s="12" customFormat="1" ht="18" customHeight="1" x14ac:dyDescent="0.2">
      <c r="A26" s="479" t="s">
        <v>41</v>
      </c>
      <c r="B26" s="480" t="s">
        <v>352</v>
      </c>
      <c r="C26" s="481" t="s">
        <v>230</v>
      </c>
      <c r="D26" s="532">
        <f>SUM(D24,D19,D25,D21,D20)</f>
        <v>8300000</v>
      </c>
      <c r="E26" s="660">
        <f>E25+E24+E21+E20+E19+E9</f>
        <v>0</v>
      </c>
      <c r="F26" s="477"/>
      <c r="G26" s="503">
        <f t="shared" si="0"/>
        <v>8300000</v>
      </c>
    </row>
    <row r="27" spans="1:7" s="12" customFormat="1" ht="18" customHeight="1" x14ac:dyDescent="0.2">
      <c r="A27"/>
      <c r="B27" s="1"/>
      <c r="C27" s="1"/>
      <c r="D27" s="1"/>
      <c r="E27" s="1"/>
      <c r="F27" s="1"/>
      <c r="G27" s="295"/>
    </row>
    <row r="28" spans="1:7" s="12" customFormat="1" ht="18" customHeight="1" x14ac:dyDescent="0.3">
      <c r="A28" s="809" t="s">
        <v>813</v>
      </c>
      <c r="B28" s="811"/>
      <c r="C28" s="811"/>
      <c r="D28" s="811"/>
      <c r="E28" s="811"/>
      <c r="F28" s="811"/>
      <c r="G28" s="811"/>
    </row>
    <row r="29" spans="1:7" s="12" customFormat="1" ht="18" customHeight="1" x14ac:dyDescent="0.3">
      <c r="A29" s="809" t="s">
        <v>742</v>
      </c>
      <c r="B29" s="811"/>
      <c r="C29" s="811"/>
      <c r="D29" s="811"/>
      <c r="E29" s="811"/>
      <c r="F29" s="811"/>
      <c r="G29" s="811"/>
    </row>
    <row r="30" spans="1:7" s="12" customFormat="1" ht="18" customHeight="1" x14ac:dyDescent="0.25">
      <c r="A30" s="2"/>
      <c r="B30" s="3" t="s">
        <v>814</v>
      </c>
      <c r="C30" s="3"/>
      <c r="D30" s="3"/>
      <c r="E30" s="3"/>
      <c r="F30" s="3"/>
      <c r="G30" s="295"/>
    </row>
    <row r="31" spans="1:7" s="12" customFormat="1" ht="42.75" customHeight="1" x14ac:dyDescent="0.2">
      <c r="A31" s="114" t="s">
        <v>14</v>
      </c>
      <c r="B31" s="115" t="s">
        <v>13</v>
      </c>
      <c r="C31" s="116" t="s">
        <v>173</v>
      </c>
      <c r="D31" s="333" t="s">
        <v>364</v>
      </c>
      <c r="E31" s="333" t="s">
        <v>365</v>
      </c>
      <c r="F31" s="333" t="s">
        <v>366</v>
      </c>
      <c r="G31" s="116" t="s">
        <v>730</v>
      </c>
    </row>
    <row r="32" spans="1:7" s="120" customFormat="1" ht="18" customHeight="1" x14ac:dyDescent="0.2">
      <c r="A32" s="117"/>
      <c r="B32" s="118" t="s">
        <v>112</v>
      </c>
      <c r="C32" s="118" t="s">
        <v>113</v>
      </c>
      <c r="D32" s="330" t="s">
        <v>114</v>
      </c>
      <c r="E32" s="330" t="s">
        <v>115</v>
      </c>
      <c r="F32" s="330" t="s">
        <v>116</v>
      </c>
      <c r="G32" s="119" t="s">
        <v>117</v>
      </c>
    </row>
    <row r="33" spans="1:7" s="12" customFormat="1" ht="22.5" customHeight="1" x14ac:dyDescent="0.2">
      <c r="A33" s="194" t="s">
        <v>6</v>
      </c>
      <c r="B33" s="190" t="s">
        <v>232</v>
      </c>
      <c r="C33" s="316" t="s">
        <v>233</v>
      </c>
      <c r="D33" s="361">
        <v>4500000</v>
      </c>
      <c r="E33" s="331"/>
      <c r="F33" s="331"/>
      <c r="G33" s="357">
        <f>SUM(D33:F33)</f>
        <v>4500000</v>
      </c>
    </row>
    <row r="34" spans="1:7" s="12" customFormat="1" ht="21.75" customHeight="1" x14ac:dyDescent="0.2">
      <c r="A34" s="194" t="s">
        <v>7</v>
      </c>
      <c r="B34" s="190" t="s">
        <v>234</v>
      </c>
      <c r="C34" s="316" t="s">
        <v>236</v>
      </c>
      <c r="D34" s="361">
        <v>0</v>
      </c>
      <c r="E34" s="361"/>
      <c r="F34" s="331"/>
      <c r="G34" s="357">
        <f t="shared" ref="G34:G45" si="1">SUM(D34:F34)</f>
        <v>0</v>
      </c>
    </row>
    <row r="35" spans="1:7" s="12" customFormat="1" ht="19.5" customHeight="1" x14ac:dyDescent="0.2">
      <c r="A35" s="195" t="s">
        <v>8</v>
      </c>
      <c r="B35" s="191" t="s">
        <v>235</v>
      </c>
      <c r="C35" s="317" t="s">
        <v>237</v>
      </c>
      <c r="D35" s="362">
        <f>SUM(D33:D34)</f>
        <v>4500000</v>
      </c>
      <c r="E35" s="362"/>
      <c r="F35" s="332"/>
      <c r="G35" s="357">
        <f t="shared" si="1"/>
        <v>4500000</v>
      </c>
    </row>
    <row r="36" spans="1:7" s="12" customFormat="1" ht="18" customHeight="1" x14ac:dyDescent="0.2">
      <c r="A36" s="195" t="s">
        <v>9</v>
      </c>
      <c r="B36" s="191" t="s">
        <v>239</v>
      </c>
      <c r="C36" s="317" t="s">
        <v>238</v>
      </c>
      <c r="D36" s="362">
        <v>700000</v>
      </c>
      <c r="E36" s="361"/>
      <c r="F36" s="332"/>
      <c r="G36" s="357">
        <f t="shared" si="1"/>
        <v>700000</v>
      </c>
    </row>
    <row r="37" spans="1:7" s="12" customFormat="1" ht="18" customHeight="1" x14ac:dyDescent="0.2">
      <c r="A37" s="195" t="s">
        <v>10</v>
      </c>
      <c r="B37" s="191" t="s">
        <v>240</v>
      </c>
      <c r="C37" s="317" t="s">
        <v>241</v>
      </c>
      <c r="D37" s="362">
        <f>D47</f>
        <v>3100000</v>
      </c>
      <c r="E37" s="658"/>
      <c r="F37" s="332"/>
      <c r="G37" s="357">
        <f t="shared" si="1"/>
        <v>3100000</v>
      </c>
    </row>
    <row r="38" spans="1:7" ht="19.5" customHeight="1" x14ac:dyDescent="0.2">
      <c r="A38" s="195" t="s">
        <v>11</v>
      </c>
      <c r="B38" s="190" t="s">
        <v>133</v>
      </c>
      <c r="C38" s="316" t="s">
        <v>242</v>
      </c>
      <c r="D38" s="361"/>
      <c r="E38" s="331"/>
      <c r="F38" s="331"/>
      <c r="G38" s="357">
        <f t="shared" si="1"/>
        <v>0</v>
      </c>
    </row>
    <row r="39" spans="1:7" ht="18" customHeight="1" x14ac:dyDescent="0.2">
      <c r="A39" s="194" t="s">
        <v>12</v>
      </c>
      <c r="B39" s="190" t="s">
        <v>243</v>
      </c>
      <c r="C39" s="316" t="s">
        <v>244</v>
      </c>
      <c r="D39" s="361"/>
      <c r="E39" s="331"/>
      <c r="F39" s="331"/>
      <c r="G39" s="357">
        <f t="shared" si="1"/>
        <v>0</v>
      </c>
    </row>
    <row r="40" spans="1:7" ht="20.25" customHeight="1" x14ac:dyDescent="0.2">
      <c r="A40" s="194" t="s">
        <v>30</v>
      </c>
      <c r="B40" s="192" t="s">
        <v>2</v>
      </c>
      <c r="C40" s="316" t="s">
        <v>245</v>
      </c>
      <c r="D40" s="361"/>
      <c r="E40" s="331"/>
      <c r="F40" s="331"/>
      <c r="G40" s="357">
        <f t="shared" si="1"/>
        <v>0</v>
      </c>
    </row>
    <row r="41" spans="1:7" ht="19.5" customHeight="1" x14ac:dyDescent="0.2">
      <c r="A41" s="195" t="s">
        <v>31</v>
      </c>
      <c r="B41" s="193" t="s">
        <v>134</v>
      </c>
      <c r="C41" s="317" t="s">
        <v>246</v>
      </c>
      <c r="D41" s="361"/>
      <c r="E41" s="332"/>
      <c r="F41" s="332"/>
      <c r="G41" s="357">
        <f t="shared" si="1"/>
        <v>0</v>
      </c>
    </row>
    <row r="42" spans="1:7" ht="18.75" customHeight="1" x14ac:dyDescent="0.2">
      <c r="A42" s="194" t="s">
        <v>32</v>
      </c>
      <c r="B42" s="192" t="s">
        <v>248</v>
      </c>
      <c r="C42" s="316" t="s">
        <v>247</v>
      </c>
      <c r="D42" s="361"/>
      <c r="E42" s="658"/>
      <c r="F42" s="331"/>
      <c r="G42" s="357">
        <f t="shared" si="1"/>
        <v>0</v>
      </c>
    </row>
    <row r="43" spans="1:7" ht="16.5" customHeight="1" x14ac:dyDescent="0.2">
      <c r="A43" s="194" t="s">
        <v>33</v>
      </c>
      <c r="B43" s="192" t="s">
        <v>249</v>
      </c>
      <c r="C43" s="316" t="s">
        <v>250</v>
      </c>
      <c r="D43" s="361"/>
      <c r="E43" s="331"/>
      <c r="F43" s="331"/>
      <c r="G43" s="357">
        <f t="shared" si="1"/>
        <v>0</v>
      </c>
    </row>
    <row r="44" spans="1:7" ht="17.25" customHeight="1" x14ac:dyDescent="0.2">
      <c r="A44" s="194" t="s">
        <v>34</v>
      </c>
      <c r="B44" s="190" t="s">
        <v>72</v>
      </c>
      <c r="C44" s="316" t="s">
        <v>251</v>
      </c>
      <c r="D44" s="361"/>
      <c r="E44" s="331"/>
      <c r="F44" s="331"/>
      <c r="G44" s="357">
        <f t="shared" si="1"/>
        <v>0</v>
      </c>
    </row>
    <row r="45" spans="1:7" ht="23.25" customHeight="1" x14ac:dyDescent="0.2">
      <c r="A45" s="475" t="s">
        <v>35</v>
      </c>
      <c r="B45" s="476" t="s">
        <v>253</v>
      </c>
      <c r="C45" s="481" t="s">
        <v>252</v>
      </c>
      <c r="D45" s="532">
        <f>SUM(D44,D43,D42,D41,D38,D37,D36,D35)</f>
        <v>8300000</v>
      </c>
      <c r="E45" s="532">
        <f>SUM(E44,E43,E42,E41,E38,E37,E36,E35)</f>
        <v>0</v>
      </c>
      <c r="F45" s="477"/>
      <c r="G45" s="474">
        <f t="shared" si="1"/>
        <v>8300000</v>
      </c>
    </row>
    <row r="47" spans="1:7" x14ac:dyDescent="0.2">
      <c r="B47" s="732" t="s">
        <v>751</v>
      </c>
      <c r="C47" s="732"/>
      <c r="D47" s="732">
        <f>SUM(D48:D57)</f>
        <v>3100000</v>
      </c>
    </row>
    <row r="48" spans="1:7" x14ac:dyDescent="0.2">
      <c r="B48" s="729" t="s">
        <v>768</v>
      </c>
      <c r="C48" s="729" t="s">
        <v>540</v>
      </c>
      <c r="D48" s="729">
        <v>100000</v>
      </c>
    </row>
    <row r="49" spans="2:4" x14ac:dyDescent="0.2">
      <c r="B49" s="188" t="s">
        <v>753</v>
      </c>
      <c r="C49" s="188" t="s">
        <v>542</v>
      </c>
      <c r="D49" s="729">
        <v>200000</v>
      </c>
    </row>
    <row r="50" spans="2:4" x14ac:dyDescent="0.2">
      <c r="B50" s="188" t="s">
        <v>769</v>
      </c>
      <c r="C50" s="188" t="s">
        <v>754</v>
      </c>
      <c r="D50" s="729">
        <v>100000</v>
      </c>
    </row>
    <row r="51" spans="2:4" x14ac:dyDescent="0.2">
      <c r="B51" s="188" t="s">
        <v>757</v>
      </c>
      <c r="C51" s="188" t="s">
        <v>758</v>
      </c>
      <c r="D51" s="729">
        <v>100000</v>
      </c>
    </row>
    <row r="52" spans="2:4" x14ac:dyDescent="0.2">
      <c r="B52" s="188" t="s">
        <v>770</v>
      </c>
      <c r="C52" s="188" t="s">
        <v>760</v>
      </c>
      <c r="D52" s="729">
        <v>1100000</v>
      </c>
    </row>
    <row r="53" spans="2:4" x14ac:dyDescent="0.2">
      <c r="B53" s="188" t="s">
        <v>771</v>
      </c>
      <c r="C53" s="188" t="s">
        <v>762</v>
      </c>
      <c r="D53" s="729">
        <v>200000</v>
      </c>
    </row>
    <row r="54" spans="2:4" x14ac:dyDescent="0.2">
      <c r="B54" s="188" t="s">
        <v>746</v>
      </c>
      <c r="C54" s="188" t="s">
        <v>554</v>
      </c>
      <c r="D54" s="729">
        <v>400000</v>
      </c>
    </row>
    <row r="55" spans="2:4" x14ac:dyDescent="0.2">
      <c r="B55" s="188" t="s">
        <v>772</v>
      </c>
      <c r="C55" s="188" t="s">
        <v>556</v>
      </c>
      <c r="D55" s="729">
        <v>100000</v>
      </c>
    </row>
    <row r="56" spans="2:4" x14ac:dyDescent="0.2">
      <c r="B56" s="188" t="s">
        <v>748</v>
      </c>
      <c r="C56" s="188" t="s">
        <v>641</v>
      </c>
      <c r="D56" s="729">
        <v>200000</v>
      </c>
    </row>
    <row r="57" spans="2:4" x14ac:dyDescent="0.2">
      <c r="B57" s="188" t="s">
        <v>740</v>
      </c>
      <c r="C57" s="188" t="s">
        <v>566</v>
      </c>
      <c r="D57" s="729">
        <v>600000</v>
      </c>
    </row>
    <row r="58" spans="2:4" x14ac:dyDescent="0.2">
      <c r="B58" s="727" t="s">
        <v>773</v>
      </c>
      <c r="C58" s="738"/>
      <c r="D58" s="727"/>
    </row>
  </sheetData>
  <mergeCells count="5">
    <mergeCell ref="B1:G1"/>
    <mergeCell ref="A28:G28"/>
    <mergeCell ref="A29:G29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808" t="s">
        <v>442</v>
      </c>
      <c r="C1" s="808"/>
      <c r="D1" s="808"/>
      <c r="E1" s="808"/>
      <c r="F1" s="808"/>
      <c r="G1" s="808"/>
    </row>
    <row r="2" spans="1:22" ht="36" customHeight="1" x14ac:dyDescent="0.3">
      <c r="A2" s="811" t="s">
        <v>17</v>
      </c>
      <c r="B2" s="809"/>
      <c r="C2" s="809"/>
      <c r="D2" s="809"/>
      <c r="E2" s="809"/>
      <c r="F2" s="809"/>
      <c r="G2" s="809"/>
    </row>
    <row r="3" spans="1:22" ht="18.75" x14ac:dyDescent="0.3">
      <c r="A3" s="811" t="s">
        <v>413</v>
      </c>
      <c r="B3" s="809"/>
      <c r="C3" s="809"/>
      <c r="D3" s="809"/>
      <c r="E3" s="809"/>
      <c r="F3" s="809"/>
      <c r="G3" s="809"/>
    </row>
    <row r="4" spans="1:22" x14ac:dyDescent="0.2">
      <c r="G4" s="113"/>
    </row>
    <row r="5" spans="1:22" x14ac:dyDescent="0.2">
      <c r="G5" s="113" t="s">
        <v>15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8.25" customHeight="1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96" t="s">
        <v>411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22" s="12" customFormat="1" ht="18" customHeight="1" x14ac:dyDescent="0.2">
      <c r="A8" s="305" t="s">
        <v>6</v>
      </c>
      <c r="B8" s="190" t="s">
        <v>186</v>
      </c>
      <c r="C8" s="316" t="s">
        <v>187</v>
      </c>
      <c r="D8" s="361"/>
      <c r="E8" s="331"/>
      <c r="F8" s="331"/>
      <c r="G8" s="334">
        <f>D8+E8+F8</f>
        <v>0</v>
      </c>
    </row>
    <row r="9" spans="1:22" s="12" customFormat="1" ht="18" customHeight="1" x14ac:dyDescent="0.2">
      <c r="A9" s="305" t="s">
        <v>7</v>
      </c>
      <c r="B9" s="191" t="s">
        <v>350</v>
      </c>
      <c r="C9" s="317" t="s">
        <v>188</v>
      </c>
      <c r="D9" s="362">
        <f>D8</f>
        <v>0</v>
      </c>
      <c r="E9" s="332"/>
      <c r="F9" s="332"/>
      <c r="G9" s="319">
        <f>SUM(G8:G8)</f>
        <v>0</v>
      </c>
    </row>
    <row r="10" spans="1:22" s="12" customFormat="1" ht="18" customHeight="1" x14ac:dyDescent="0.2">
      <c r="A10" s="305" t="s">
        <v>8</v>
      </c>
      <c r="B10" s="192" t="s">
        <v>3</v>
      </c>
      <c r="C10" s="316" t="s">
        <v>204</v>
      </c>
      <c r="D10" s="361"/>
      <c r="E10" s="331"/>
      <c r="F10" s="331"/>
      <c r="G10" s="320"/>
    </row>
    <row r="11" spans="1:22" s="12" customFormat="1" ht="18" customHeight="1" x14ac:dyDescent="0.2">
      <c r="A11" s="305" t="s">
        <v>9</v>
      </c>
      <c r="B11" s="192" t="s">
        <v>205</v>
      </c>
      <c r="C11" s="316" t="s">
        <v>206</v>
      </c>
      <c r="D11" s="361"/>
      <c r="E11" s="331"/>
      <c r="F11" s="331"/>
      <c r="G11" s="320"/>
    </row>
    <row r="12" spans="1:22" s="12" customFormat="1" ht="18" customHeight="1" x14ac:dyDescent="0.2">
      <c r="A12" s="305" t="s">
        <v>10</v>
      </c>
      <c r="B12" s="192" t="s">
        <v>207</v>
      </c>
      <c r="C12" s="316" t="s">
        <v>208</v>
      </c>
      <c r="D12" s="361"/>
      <c r="E12" s="331"/>
      <c r="F12" s="331"/>
      <c r="G12" s="320"/>
    </row>
    <row r="13" spans="1:22" s="12" customFormat="1" ht="18" customHeight="1" x14ac:dyDescent="0.2">
      <c r="A13" s="305" t="s">
        <v>11</v>
      </c>
      <c r="B13" s="192" t="s">
        <v>209</v>
      </c>
      <c r="C13" s="316" t="s">
        <v>210</v>
      </c>
      <c r="D13" s="361"/>
      <c r="E13" s="331"/>
      <c r="F13" s="331"/>
      <c r="G13" s="320"/>
    </row>
    <row r="14" spans="1:22" s="12" customFormat="1" ht="18" customHeight="1" x14ac:dyDescent="0.2">
      <c r="A14" s="305" t="s">
        <v>12</v>
      </c>
      <c r="B14" s="192" t="s">
        <v>211</v>
      </c>
      <c r="C14" s="316" t="s">
        <v>212</v>
      </c>
      <c r="D14" s="361"/>
      <c r="E14" s="331"/>
      <c r="F14" s="331"/>
      <c r="G14" s="321"/>
    </row>
    <row r="15" spans="1:22" s="12" customFormat="1" ht="18" customHeight="1" x14ac:dyDescent="0.2">
      <c r="A15" s="305" t="s">
        <v>30</v>
      </c>
      <c r="B15" s="192" t="s">
        <v>213</v>
      </c>
      <c r="C15" s="316" t="s">
        <v>214</v>
      </c>
      <c r="D15" s="361"/>
      <c r="E15" s="331"/>
      <c r="F15" s="331"/>
      <c r="G15" s="322"/>
    </row>
    <row r="16" spans="1:22" s="13" customFormat="1" ht="18" customHeight="1" x14ac:dyDescent="0.2">
      <c r="A16" s="305" t="s">
        <v>31</v>
      </c>
      <c r="B16" s="192" t="s">
        <v>215</v>
      </c>
      <c r="C16" s="316" t="s">
        <v>216</v>
      </c>
      <c r="D16" s="361"/>
      <c r="E16" s="331"/>
      <c r="F16" s="331"/>
      <c r="G16" s="323"/>
    </row>
    <row r="17" spans="1:7" s="12" customFormat="1" ht="18" customHeight="1" x14ac:dyDescent="0.2">
      <c r="A17" s="305" t="s">
        <v>32</v>
      </c>
      <c r="B17" s="192" t="s">
        <v>217</v>
      </c>
      <c r="C17" s="316" t="s">
        <v>218</v>
      </c>
      <c r="D17" s="361"/>
      <c r="E17" s="331"/>
      <c r="F17" s="331"/>
      <c r="G17" s="324"/>
    </row>
    <row r="18" spans="1:7" s="12" customFormat="1" ht="27.75" customHeight="1" x14ac:dyDescent="0.2">
      <c r="A18" s="305" t="s">
        <v>33</v>
      </c>
      <c r="B18" s="192" t="s">
        <v>219</v>
      </c>
      <c r="C18" s="316" t="s">
        <v>220</v>
      </c>
      <c r="D18" s="361"/>
      <c r="E18" s="331"/>
      <c r="F18" s="331"/>
      <c r="G18" s="325"/>
    </row>
    <row r="19" spans="1:7" s="12" customFormat="1" ht="18" customHeight="1" x14ac:dyDescent="0.2">
      <c r="A19" s="305" t="s">
        <v>34</v>
      </c>
      <c r="B19" s="193" t="s">
        <v>351</v>
      </c>
      <c r="C19" s="317" t="s">
        <v>221</v>
      </c>
      <c r="D19" s="362">
        <f>SUM(D10:D18)</f>
        <v>0</v>
      </c>
      <c r="E19" s="332"/>
      <c r="F19" s="332"/>
      <c r="G19" s="326">
        <f>SUM(G10:G18)</f>
        <v>0</v>
      </c>
    </row>
    <row r="20" spans="1:7" s="12" customFormat="1" ht="18" customHeight="1" x14ac:dyDescent="0.2">
      <c r="A20" s="305" t="s">
        <v>35</v>
      </c>
      <c r="B20" s="191" t="s">
        <v>324</v>
      </c>
      <c r="C20" s="317" t="s">
        <v>227</v>
      </c>
      <c r="D20" s="362"/>
      <c r="E20" s="332"/>
      <c r="F20" s="332"/>
      <c r="G20" s="327"/>
    </row>
    <row r="21" spans="1:7" s="12" customFormat="1" ht="18" customHeight="1" x14ac:dyDescent="0.2">
      <c r="A21" s="305" t="s">
        <v>36</v>
      </c>
      <c r="B21" s="191" t="s">
        <v>349</v>
      </c>
      <c r="C21" s="317" t="s">
        <v>228</v>
      </c>
      <c r="D21" s="362"/>
      <c r="E21" s="332"/>
      <c r="F21" s="332"/>
      <c r="G21" s="328"/>
    </row>
    <row r="22" spans="1:7" s="12" customFormat="1" ht="18" customHeight="1" x14ac:dyDescent="0.2">
      <c r="A22" s="305" t="s">
        <v>37</v>
      </c>
      <c r="B22" s="193" t="s">
        <v>352</v>
      </c>
      <c r="C22" s="332" t="s">
        <v>230</v>
      </c>
      <c r="D22" s="368">
        <f>D19+D20+D21+D9</f>
        <v>0</v>
      </c>
      <c r="E22" s="329">
        <f>E19+E20+E21+E9</f>
        <v>0</v>
      </c>
      <c r="F22" s="329">
        <f>F19+F20+F21+F9</f>
        <v>0</v>
      </c>
      <c r="G22" s="329">
        <f>G19+G20+G21+G9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811" t="s">
        <v>17</v>
      </c>
      <c r="B24" s="809"/>
      <c r="C24" s="809"/>
      <c r="D24" s="809"/>
      <c r="E24" s="809"/>
      <c r="F24" s="809"/>
      <c r="G24" s="809"/>
    </row>
    <row r="25" spans="1:7" s="12" customFormat="1" ht="18" customHeight="1" x14ac:dyDescent="0.3">
      <c r="A25" s="811" t="s">
        <v>414</v>
      </c>
      <c r="B25" s="809"/>
      <c r="C25" s="809"/>
      <c r="D25" s="809"/>
      <c r="E25" s="809"/>
      <c r="F25" s="809"/>
      <c r="G25" s="809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8" customHeight="1" x14ac:dyDescent="0.2">
      <c r="A27" s="4"/>
      <c r="B27" s="3" t="s">
        <v>21</v>
      </c>
      <c r="C27" s="3"/>
      <c r="D27" s="3"/>
      <c r="E27" s="3"/>
      <c r="F27" s="3"/>
      <c r="G27" s="1"/>
    </row>
    <row r="28" spans="1:7" s="12" customFormat="1" ht="18" customHeight="1" x14ac:dyDescent="0.2">
      <c r="A28"/>
      <c r="B28" s="1"/>
      <c r="C28" s="1"/>
      <c r="D28" s="1"/>
      <c r="E28" s="1"/>
      <c r="F28" s="1"/>
      <c r="G28" s="113" t="s">
        <v>15</v>
      </c>
    </row>
    <row r="29" spans="1:7" s="12" customFormat="1" ht="39" customHeight="1" x14ac:dyDescent="0.2">
      <c r="A29" s="114" t="s">
        <v>14</v>
      </c>
      <c r="B29" s="115" t="s">
        <v>13</v>
      </c>
      <c r="C29" s="116" t="s">
        <v>173</v>
      </c>
      <c r="D29" s="333" t="s">
        <v>364</v>
      </c>
      <c r="E29" s="333" t="s">
        <v>365</v>
      </c>
      <c r="F29" s="333" t="s">
        <v>366</v>
      </c>
      <c r="G29" s="196" t="s">
        <v>411</v>
      </c>
    </row>
    <row r="30" spans="1:7" s="120" customFormat="1" ht="18" customHeight="1" x14ac:dyDescent="0.2">
      <c r="A30" s="117"/>
      <c r="B30" s="118" t="s">
        <v>112</v>
      </c>
      <c r="C30" s="118" t="s">
        <v>113</v>
      </c>
      <c r="D30" s="330" t="s">
        <v>114</v>
      </c>
      <c r="E30" s="330" t="s">
        <v>115</v>
      </c>
      <c r="F30" s="330" t="s">
        <v>116</v>
      </c>
      <c r="G30" s="119" t="s">
        <v>117</v>
      </c>
    </row>
    <row r="31" spans="1:7" s="12" customFormat="1" ht="18" customHeight="1" x14ac:dyDescent="0.2">
      <c r="A31" s="194" t="s">
        <v>6</v>
      </c>
      <c r="B31" s="190" t="s">
        <v>232</v>
      </c>
      <c r="C31" s="316" t="s">
        <v>233</v>
      </c>
      <c r="D31" s="361"/>
      <c r="E31" s="361"/>
      <c r="F31" s="361"/>
      <c r="G31" s="334">
        <f>SUM(D31:F31)</f>
        <v>0</v>
      </c>
    </row>
    <row r="32" spans="1:7" s="12" customFormat="1" ht="21.75" customHeight="1" x14ac:dyDescent="0.2">
      <c r="A32" s="194" t="s">
        <v>7</v>
      </c>
      <c r="B32" s="190" t="s">
        <v>234</v>
      </c>
      <c r="C32" s="316" t="s">
        <v>236</v>
      </c>
      <c r="D32" s="361"/>
      <c r="E32" s="361"/>
      <c r="F32" s="361"/>
      <c r="G32" s="320"/>
    </row>
    <row r="33" spans="1:7" s="12" customFormat="1" ht="22.5" customHeight="1" x14ac:dyDescent="0.2">
      <c r="A33" s="195" t="s">
        <v>8</v>
      </c>
      <c r="B33" s="191" t="s">
        <v>235</v>
      </c>
      <c r="C33" s="317" t="s">
        <v>237</v>
      </c>
      <c r="D33" s="362"/>
      <c r="E33" s="362"/>
      <c r="F33" s="362"/>
      <c r="G33" s="319">
        <f>SUM(G31:G32)</f>
        <v>0</v>
      </c>
    </row>
    <row r="34" spans="1:7" s="12" customFormat="1" ht="18" customHeight="1" x14ac:dyDescent="0.2">
      <c r="A34" s="311" t="s">
        <v>9</v>
      </c>
      <c r="B34" s="191" t="s">
        <v>239</v>
      </c>
      <c r="C34" s="317" t="s">
        <v>238</v>
      </c>
      <c r="D34" s="362"/>
      <c r="E34" s="362"/>
      <c r="F34" s="362"/>
      <c r="G34" s="319">
        <f>SUM(D34:F34)</f>
        <v>0</v>
      </c>
    </row>
    <row r="35" spans="1:7" s="12" customFormat="1" ht="18" customHeight="1" x14ac:dyDescent="0.2">
      <c r="A35" s="312" t="s">
        <v>10</v>
      </c>
      <c r="B35" s="191" t="s">
        <v>240</v>
      </c>
      <c r="C35" s="317" t="s">
        <v>241</v>
      </c>
      <c r="D35" s="362"/>
      <c r="E35" s="362"/>
      <c r="F35" s="362"/>
      <c r="G35" s="319">
        <f>SUM(D35:F35)</f>
        <v>0</v>
      </c>
    </row>
    <row r="36" spans="1:7" ht="18" customHeight="1" x14ac:dyDescent="0.2">
      <c r="A36" s="195" t="s">
        <v>11</v>
      </c>
      <c r="B36" s="190" t="s">
        <v>133</v>
      </c>
      <c r="C36" s="316" t="s">
        <v>242</v>
      </c>
      <c r="D36" s="361"/>
      <c r="E36" s="361"/>
      <c r="F36" s="361"/>
      <c r="G36" s="335"/>
    </row>
    <row r="37" spans="1:7" ht="21.75" customHeight="1" x14ac:dyDescent="0.2">
      <c r="A37" s="194" t="s">
        <v>12</v>
      </c>
      <c r="B37" s="190" t="s">
        <v>243</v>
      </c>
      <c r="C37" s="316" t="s">
        <v>244</v>
      </c>
      <c r="D37" s="361"/>
      <c r="E37" s="361"/>
      <c r="F37" s="361"/>
      <c r="G37" s="335"/>
    </row>
    <row r="38" spans="1:7" ht="23.25" customHeight="1" x14ac:dyDescent="0.2">
      <c r="A38" s="194" t="s">
        <v>30</v>
      </c>
      <c r="B38" s="192" t="s">
        <v>2</v>
      </c>
      <c r="C38" s="316" t="s">
        <v>245</v>
      </c>
      <c r="D38" s="361"/>
      <c r="E38" s="361"/>
      <c r="F38" s="361"/>
      <c r="G38" s="320"/>
    </row>
    <row r="39" spans="1:7" ht="18" customHeight="1" x14ac:dyDescent="0.2">
      <c r="A39" s="195" t="s">
        <v>31</v>
      </c>
      <c r="B39" s="193" t="s">
        <v>134</v>
      </c>
      <c r="C39" s="317" t="s">
        <v>246</v>
      </c>
      <c r="D39" s="362"/>
      <c r="E39" s="362"/>
      <c r="F39" s="362"/>
      <c r="G39" s="318">
        <f>G37+G38</f>
        <v>0</v>
      </c>
    </row>
    <row r="40" spans="1:7" ht="24.75" customHeight="1" x14ac:dyDescent="0.2">
      <c r="A40" s="194" t="s">
        <v>32</v>
      </c>
      <c r="B40" s="192" t="s">
        <v>248</v>
      </c>
      <c r="C40" s="316" t="s">
        <v>247</v>
      </c>
      <c r="D40" s="361"/>
      <c r="E40" s="361"/>
      <c r="F40" s="361"/>
      <c r="G40" s="319"/>
    </row>
    <row r="41" spans="1:7" ht="21" customHeight="1" x14ac:dyDescent="0.2">
      <c r="A41" s="194" t="s">
        <v>33</v>
      </c>
      <c r="B41" s="192" t="s">
        <v>249</v>
      </c>
      <c r="C41" s="316" t="s">
        <v>250</v>
      </c>
      <c r="D41" s="331"/>
      <c r="E41" s="331"/>
      <c r="F41" s="331"/>
      <c r="G41" s="320"/>
    </row>
    <row r="42" spans="1:7" ht="23.25" customHeight="1" x14ac:dyDescent="0.2">
      <c r="A42" s="194" t="s">
        <v>34</v>
      </c>
      <c r="B42" s="190" t="s">
        <v>72</v>
      </c>
      <c r="C42" s="316" t="s">
        <v>251</v>
      </c>
      <c r="D42" s="331"/>
      <c r="E42" s="331"/>
      <c r="F42" s="331"/>
      <c r="G42" s="320"/>
    </row>
    <row r="43" spans="1:7" ht="21.75" customHeight="1" x14ac:dyDescent="0.2">
      <c r="A43" s="195" t="s">
        <v>35</v>
      </c>
      <c r="B43" s="191" t="s">
        <v>253</v>
      </c>
      <c r="C43" s="317" t="s">
        <v>252</v>
      </c>
      <c r="D43" s="375">
        <f>D33+D34+D35+D36+D39+D40+D41+D42</f>
        <v>0</v>
      </c>
      <c r="E43" s="318">
        <f>E33+E34+E35+E36+E39+E40+E41+E42</f>
        <v>0</v>
      </c>
      <c r="F43" s="318">
        <f>F33+F34+F35+F36+F39+F40+F41+F42</f>
        <v>0</v>
      </c>
      <c r="G43" s="318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85546875" style="1" customWidth="1"/>
    <col min="7" max="7" width="10.28515625" style="1" customWidth="1"/>
    <col min="8" max="22" width="9.140625" style="1"/>
  </cols>
  <sheetData>
    <row r="1" spans="1:22" x14ac:dyDescent="0.2">
      <c r="B1" s="808" t="s">
        <v>400</v>
      </c>
      <c r="C1" s="808"/>
      <c r="D1" s="808"/>
      <c r="E1" s="808"/>
      <c r="F1" s="808"/>
      <c r="G1" s="808"/>
    </row>
    <row r="2" spans="1:22" ht="36" customHeight="1" x14ac:dyDescent="0.3">
      <c r="A2" s="811" t="s">
        <v>132</v>
      </c>
      <c r="B2" s="809"/>
      <c r="C2" s="809"/>
      <c r="D2" s="809"/>
      <c r="E2" s="809"/>
      <c r="F2" s="809"/>
      <c r="G2" s="809"/>
    </row>
    <row r="3" spans="1:22" ht="18.75" x14ac:dyDescent="0.3">
      <c r="A3" s="811" t="s">
        <v>413</v>
      </c>
      <c r="B3" s="809"/>
      <c r="C3" s="809"/>
      <c r="D3" s="809"/>
      <c r="E3" s="809"/>
      <c r="F3" s="809"/>
      <c r="G3" s="809"/>
    </row>
    <row r="4" spans="1:22" x14ac:dyDescent="0.2">
      <c r="G4" s="113"/>
    </row>
    <row r="5" spans="1:22" x14ac:dyDescent="0.2">
      <c r="G5" s="113" t="s">
        <v>15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96" t="s">
        <v>411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22" s="12" customFormat="1" ht="18" customHeight="1" x14ac:dyDescent="0.2">
      <c r="A8" s="305" t="s">
        <v>6</v>
      </c>
      <c r="B8" s="190" t="s">
        <v>186</v>
      </c>
      <c r="C8" s="316" t="s">
        <v>187</v>
      </c>
      <c r="D8" s="331"/>
      <c r="E8" s="361"/>
      <c r="F8" s="331"/>
      <c r="G8" s="318">
        <f>E8+F8+D8</f>
        <v>0</v>
      </c>
    </row>
    <row r="9" spans="1:22" s="12" customFormat="1" ht="18" customHeight="1" x14ac:dyDescent="0.2">
      <c r="A9" s="305" t="s">
        <v>7</v>
      </c>
      <c r="B9" s="191" t="s">
        <v>350</v>
      </c>
      <c r="C9" s="332" t="s">
        <v>188</v>
      </c>
      <c r="D9" s="376">
        <f>SUM(D8:D8)</f>
        <v>0</v>
      </c>
      <c r="E9" s="376">
        <f>SUM(E8:E8)</f>
        <v>0</v>
      </c>
      <c r="F9" s="319"/>
      <c r="G9" s="319">
        <f>SUM(G8:G8)</f>
        <v>0</v>
      </c>
    </row>
    <row r="10" spans="1:22" s="12" customFormat="1" ht="18" customHeight="1" x14ac:dyDescent="0.2">
      <c r="A10" s="305" t="s">
        <v>8</v>
      </c>
      <c r="B10" s="192" t="s">
        <v>3</v>
      </c>
      <c r="C10" s="316" t="s">
        <v>204</v>
      </c>
      <c r="D10" s="331"/>
      <c r="E10" s="361"/>
      <c r="F10" s="331"/>
      <c r="G10" s="318">
        <f>E10+F10+D10</f>
        <v>0</v>
      </c>
    </row>
    <row r="11" spans="1:22" s="12" customFormat="1" ht="18" customHeight="1" x14ac:dyDescent="0.2">
      <c r="A11" s="305" t="s">
        <v>9</v>
      </c>
      <c r="B11" s="192" t="s">
        <v>205</v>
      </c>
      <c r="C11" s="316" t="s">
        <v>206</v>
      </c>
      <c r="D11" s="331"/>
      <c r="E11" s="361"/>
      <c r="F11" s="331"/>
      <c r="G11" s="320"/>
    </row>
    <row r="12" spans="1:22" s="12" customFormat="1" ht="18" customHeight="1" x14ac:dyDescent="0.2">
      <c r="A12" s="305" t="s">
        <v>10</v>
      </c>
      <c r="B12" s="192" t="s">
        <v>207</v>
      </c>
      <c r="C12" s="316" t="s">
        <v>208</v>
      </c>
      <c r="D12" s="331"/>
      <c r="E12" s="361"/>
      <c r="F12" s="331"/>
      <c r="G12" s="320"/>
    </row>
    <row r="13" spans="1:22" s="12" customFormat="1" ht="18" customHeight="1" x14ac:dyDescent="0.2">
      <c r="A13" s="305" t="s">
        <v>11</v>
      </c>
      <c r="B13" s="192" t="s">
        <v>209</v>
      </c>
      <c r="C13" s="316" t="s">
        <v>210</v>
      </c>
      <c r="D13" s="331"/>
      <c r="E13" s="361"/>
      <c r="F13" s="331"/>
      <c r="G13" s="320"/>
    </row>
    <row r="14" spans="1:22" s="12" customFormat="1" ht="18" customHeight="1" x14ac:dyDescent="0.2">
      <c r="A14" s="305" t="s">
        <v>12</v>
      </c>
      <c r="B14" s="192" t="s">
        <v>211</v>
      </c>
      <c r="C14" s="316" t="s">
        <v>212</v>
      </c>
      <c r="D14" s="331"/>
      <c r="E14" s="361"/>
      <c r="F14" s="331"/>
      <c r="G14" s="321"/>
    </row>
    <row r="15" spans="1:22" s="12" customFormat="1" ht="18" customHeight="1" x14ac:dyDescent="0.2">
      <c r="A15" s="305" t="s">
        <v>30</v>
      </c>
      <c r="B15" s="192" t="s">
        <v>213</v>
      </c>
      <c r="C15" s="316" t="s">
        <v>214</v>
      </c>
      <c r="D15" s="331"/>
      <c r="E15" s="361"/>
      <c r="F15" s="331"/>
      <c r="G15" s="322"/>
    </row>
    <row r="16" spans="1:22" s="13" customFormat="1" ht="18" customHeight="1" x14ac:dyDescent="0.2">
      <c r="A16" s="305" t="s">
        <v>31</v>
      </c>
      <c r="B16" s="192" t="s">
        <v>215</v>
      </c>
      <c r="C16" s="316" t="s">
        <v>216</v>
      </c>
      <c r="D16" s="331"/>
      <c r="E16" s="361"/>
      <c r="F16" s="331"/>
      <c r="G16" s="323"/>
    </row>
    <row r="17" spans="1:8" s="12" customFormat="1" ht="18" customHeight="1" x14ac:dyDescent="0.2">
      <c r="A17" s="305" t="s">
        <v>32</v>
      </c>
      <c r="B17" s="192" t="s">
        <v>217</v>
      </c>
      <c r="C17" s="316" t="s">
        <v>218</v>
      </c>
      <c r="D17" s="331"/>
      <c r="E17" s="361"/>
      <c r="F17" s="331"/>
      <c r="G17" s="324"/>
    </row>
    <row r="18" spans="1:8" s="12" customFormat="1" ht="27.75" customHeight="1" x14ac:dyDescent="0.2">
      <c r="A18" s="305" t="s">
        <v>33</v>
      </c>
      <c r="B18" s="192" t="s">
        <v>219</v>
      </c>
      <c r="C18" s="316" t="s">
        <v>220</v>
      </c>
      <c r="D18" s="331"/>
      <c r="E18" s="361"/>
      <c r="F18" s="331"/>
      <c r="G18" s="325"/>
    </row>
    <row r="19" spans="1:8" s="12" customFormat="1" ht="18" customHeight="1" x14ac:dyDescent="0.2">
      <c r="A19" s="305" t="s">
        <v>34</v>
      </c>
      <c r="B19" s="193" t="s">
        <v>351</v>
      </c>
      <c r="C19" s="317" t="s">
        <v>221</v>
      </c>
      <c r="D19" s="405">
        <f>SUM(D10:D18)</f>
        <v>0</v>
      </c>
      <c r="E19" s="405">
        <f>SUM(E10:E18)</f>
        <v>0</v>
      </c>
      <c r="F19" s="326"/>
      <c r="G19" s="326">
        <f>SUM(G10:G18)</f>
        <v>0</v>
      </c>
    </row>
    <row r="20" spans="1:8" s="12" customFormat="1" ht="18" customHeight="1" x14ac:dyDescent="0.2">
      <c r="A20" s="305" t="s">
        <v>35</v>
      </c>
      <c r="B20" s="191" t="s">
        <v>324</v>
      </c>
      <c r="C20" s="317" t="s">
        <v>227</v>
      </c>
      <c r="D20" s="332"/>
      <c r="E20" s="362"/>
      <c r="F20" s="332"/>
      <c r="G20" s="327"/>
      <c r="H20" s="370"/>
    </row>
    <row r="21" spans="1:8" s="12" customFormat="1" ht="18" customHeight="1" x14ac:dyDescent="0.2">
      <c r="A21" s="305" t="s">
        <v>36</v>
      </c>
      <c r="B21" s="191" t="s">
        <v>349</v>
      </c>
      <c r="C21" s="317" t="s">
        <v>228</v>
      </c>
      <c r="D21" s="332"/>
      <c r="E21" s="362"/>
      <c r="F21" s="332"/>
      <c r="G21" s="328"/>
    </row>
    <row r="22" spans="1:8" s="12" customFormat="1" ht="18" customHeight="1" x14ac:dyDescent="0.2">
      <c r="A22" s="305" t="s">
        <v>37</v>
      </c>
      <c r="B22" s="193" t="s">
        <v>352</v>
      </c>
      <c r="C22" s="332" t="s">
        <v>230</v>
      </c>
      <c r="D22" s="368">
        <f>D19+D20+D21+D9</f>
        <v>0</v>
      </c>
      <c r="E22" s="368">
        <f>E19+E20+E21+E9</f>
        <v>0</v>
      </c>
      <c r="F22" s="329"/>
      <c r="G22" s="329">
        <f>G19+G20+G21+G9</f>
        <v>0</v>
      </c>
    </row>
    <row r="23" spans="1:8" s="12" customFormat="1" ht="18" customHeight="1" x14ac:dyDescent="0.2">
      <c r="A23"/>
      <c r="B23" s="1"/>
      <c r="C23" s="1"/>
      <c r="D23" s="1"/>
      <c r="E23" s="1"/>
      <c r="F23" s="1"/>
      <c r="G23" s="1"/>
    </row>
    <row r="24" spans="1:8" s="12" customFormat="1" ht="18" customHeight="1" x14ac:dyDescent="0.3">
      <c r="A24" s="811" t="s">
        <v>132</v>
      </c>
      <c r="B24" s="809"/>
      <c r="C24" s="809"/>
      <c r="D24" s="809"/>
      <c r="E24" s="809"/>
      <c r="F24" s="809"/>
      <c r="G24" s="809"/>
    </row>
    <row r="25" spans="1:8" s="12" customFormat="1" ht="18" customHeight="1" x14ac:dyDescent="0.3">
      <c r="A25" s="811" t="s">
        <v>414</v>
      </c>
      <c r="B25" s="809"/>
      <c r="C25" s="809"/>
      <c r="D25" s="809"/>
      <c r="E25" s="809"/>
      <c r="F25" s="809"/>
      <c r="G25" s="809"/>
    </row>
    <row r="26" spans="1:8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8" s="12" customFormat="1" ht="18" customHeight="1" x14ac:dyDescent="0.2">
      <c r="A27" s="4"/>
      <c r="B27" s="3" t="s">
        <v>21</v>
      </c>
      <c r="C27" s="3"/>
      <c r="D27" s="3"/>
      <c r="E27" s="3"/>
      <c r="F27" s="3"/>
      <c r="G27" s="1"/>
    </row>
    <row r="28" spans="1:8" s="12" customFormat="1" ht="18" customHeight="1" x14ac:dyDescent="0.2">
      <c r="A28"/>
      <c r="B28" s="1"/>
      <c r="C28" s="1"/>
      <c r="D28" s="1"/>
      <c r="E28" s="1"/>
      <c r="F28" s="1"/>
      <c r="G28" s="113" t="s">
        <v>15</v>
      </c>
    </row>
    <row r="29" spans="1:8" s="12" customFormat="1" ht="39" customHeight="1" x14ac:dyDescent="0.2">
      <c r="A29" s="114" t="s">
        <v>14</v>
      </c>
      <c r="B29" s="115" t="s">
        <v>13</v>
      </c>
      <c r="C29" s="116" t="s">
        <v>173</v>
      </c>
      <c r="D29" s="333" t="s">
        <v>364</v>
      </c>
      <c r="E29" s="333" t="s">
        <v>365</v>
      </c>
      <c r="F29" s="333" t="s">
        <v>366</v>
      </c>
      <c r="G29" s="196" t="s">
        <v>411</v>
      </c>
    </row>
    <row r="30" spans="1:8" s="120" customFormat="1" ht="18" customHeight="1" x14ac:dyDescent="0.2">
      <c r="A30" s="117"/>
      <c r="B30" s="118" t="s">
        <v>112</v>
      </c>
      <c r="C30" s="118" t="s">
        <v>113</v>
      </c>
      <c r="D30" s="330" t="s">
        <v>114</v>
      </c>
      <c r="E30" s="330" t="s">
        <v>115</v>
      </c>
      <c r="F30" s="330" t="s">
        <v>116</v>
      </c>
      <c r="G30" s="119" t="s">
        <v>117</v>
      </c>
    </row>
    <row r="31" spans="1:8" s="12" customFormat="1" ht="19.5" customHeight="1" x14ac:dyDescent="0.2">
      <c r="A31" s="194" t="s">
        <v>6</v>
      </c>
      <c r="B31" s="190" t="s">
        <v>232</v>
      </c>
      <c r="C31" s="316" t="s">
        <v>233</v>
      </c>
      <c r="D31" s="361"/>
      <c r="E31" s="361"/>
      <c r="F31" s="361"/>
      <c r="G31" s="363">
        <f>E31+F31+D31</f>
        <v>0</v>
      </c>
    </row>
    <row r="32" spans="1:8" s="12" customFormat="1" ht="19.5" customHeight="1" x14ac:dyDescent="0.2">
      <c r="A32" s="194" t="s">
        <v>7</v>
      </c>
      <c r="B32" s="190" t="s">
        <v>234</v>
      </c>
      <c r="C32" s="316" t="s">
        <v>236</v>
      </c>
      <c r="D32" s="361"/>
      <c r="E32" s="361"/>
      <c r="F32" s="361"/>
      <c r="G32" s="364"/>
    </row>
    <row r="33" spans="1:7" s="12" customFormat="1" ht="19.5" customHeight="1" x14ac:dyDescent="0.2">
      <c r="A33" s="195" t="s">
        <v>8</v>
      </c>
      <c r="B33" s="191" t="s">
        <v>235</v>
      </c>
      <c r="C33" s="317" t="s">
        <v>237</v>
      </c>
      <c r="D33" s="350">
        <f>SUM(D31:D32)</f>
        <v>0</v>
      </c>
      <c r="E33" s="350">
        <f>SUM(E31:E32)</f>
        <v>0</v>
      </c>
      <c r="F33" s="376"/>
      <c r="G33" s="376">
        <f>SUM(G31:G32)</f>
        <v>0</v>
      </c>
    </row>
    <row r="34" spans="1:7" s="12" customFormat="1" ht="19.5" customHeight="1" x14ac:dyDescent="0.2">
      <c r="A34" s="195" t="s">
        <v>9</v>
      </c>
      <c r="B34" s="191" t="s">
        <v>239</v>
      </c>
      <c r="C34" s="317" t="s">
        <v>238</v>
      </c>
      <c r="D34" s="362"/>
      <c r="E34" s="362"/>
      <c r="F34" s="362"/>
      <c r="G34" s="363">
        <f>E34+F34+D34</f>
        <v>0</v>
      </c>
    </row>
    <row r="35" spans="1:7" s="12" customFormat="1" ht="19.5" customHeight="1" x14ac:dyDescent="0.2">
      <c r="A35" s="195" t="s">
        <v>10</v>
      </c>
      <c r="B35" s="191" t="s">
        <v>240</v>
      </c>
      <c r="C35" s="317" t="s">
        <v>241</v>
      </c>
      <c r="D35" s="362"/>
      <c r="E35" s="362"/>
      <c r="F35" s="362"/>
      <c r="G35" s="363">
        <f>E35+F35+D35</f>
        <v>0</v>
      </c>
    </row>
    <row r="36" spans="1:7" ht="19.5" customHeight="1" x14ac:dyDescent="0.2">
      <c r="A36" s="195" t="s">
        <v>11</v>
      </c>
      <c r="B36" s="190" t="s">
        <v>133</v>
      </c>
      <c r="C36" s="316" t="s">
        <v>242</v>
      </c>
      <c r="D36" s="361"/>
      <c r="E36" s="361"/>
      <c r="F36" s="361"/>
      <c r="G36" s="377"/>
    </row>
    <row r="37" spans="1:7" ht="19.5" customHeight="1" x14ac:dyDescent="0.2">
      <c r="A37" s="194" t="s">
        <v>12</v>
      </c>
      <c r="B37" s="190" t="s">
        <v>243</v>
      </c>
      <c r="C37" s="316" t="s">
        <v>244</v>
      </c>
      <c r="D37" s="361"/>
      <c r="E37" s="361"/>
      <c r="F37" s="361"/>
      <c r="G37" s="377"/>
    </row>
    <row r="38" spans="1:7" ht="19.5" customHeight="1" x14ac:dyDescent="0.2">
      <c r="A38" s="194" t="s">
        <v>30</v>
      </c>
      <c r="B38" s="192" t="s">
        <v>2</v>
      </c>
      <c r="C38" s="316" t="s">
        <v>245</v>
      </c>
      <c r="D38" s="361"/>
      <c r="E38" s="361"/>
      <c r="F38" s="361"/>
      <c r="G38" s="364"/>
    </row>
    <row r="39" spans="1:7" ht="19.5" customHeight="1" x14ac:dyDescent="0.2">
      <c r="A39" s="195" t="s">
        <v>31</v>
      </c>
      <c r="B39" s="193" t="s">
        <v>134</v>
      </c>
      <c r="C39" s="317" t="s">
        <v>246</v>
      </c>
      <c r="D39" s="362"/>
      <c r="E39" s="362"/>
      <c r="F39" s="362"/>
      <c r="G39" s="363"/>
    </row>
    <row r="40" spans="1:7" ht="19.5" customHeight="1" x14ac:dyDescent="0.2">
      <c r="A40" s="194" t="s">
        <v>32</v>
      </c>
      <c r="B40" s="192" t="s">
        <v>248</v>
      </c>
      <c r="C40" s="316" t="s">
        <v>247</v>
      </c>
      <c r="D40" s="361"/>
      <c r="E40" s="361"/>
      <c r="F40" s="361"/>
      <c r="G40" s="376"/>
    </row>
    <row r="41" spans="1:7" ht="19.5" customHeight="1" x14ac:dyDescent="0.2">
      <c r="A41" s="194" t="s">
        <v>33</v>
      </c>
      <c r="B41" s="192" t="s">
        <v>249</v>
      </c>
      <c r="C41" s="316" t="s">
        <v>250</v>
      </c>
      <c r="D41" s="361"/>
      <c r="E41" s="361"/>
      <c r="F41" s="361"/>
      <c r="G41" s="364"/>
    </row>
    <row r="42" spans="1:7" ht="19.5" customHeight="1" x14ac:dyDescent="0.2">
      <c r="A42" s="194" t="s">
        <v>34</v>
      </c>
      <c r="B42" s="190" t="s">
        <v>72</v>
      </c>
      <c r="C42" s="316" t="s">
        <v>251</v>
      </c>
      <c r="D42" s="361"/>
      <c r="E42" s="361"/>
      <c r="F42" s="361"/>
      <c r="G42" s="364"/>
    </row>
    <row r="43" spans="1:7" ht="19.5" customHeight="1" x14ac:dyDescent="0.2">
      <c r="A43" s="195" t="s">
        <v>35</v>
      </c>
      <c r="B43" s="191" t="s">
        <v>253</v>
      </c>
      <c r="C43" s="317" t="s">
        <v>252</v>
      </c>
      <c r="D43" s="406">
        <f>D33+D34+D35+D36+D39+D40+D41+D42</f>
        <v>0</v>
      </c>
      <c r="E43" s="406">
        <f>E33+E34+E35+E36+E39+E40+E41+E42</f>
        <v>0</v>
      </c>
      <c r="F43" s="363"/>
      <c r="G43" s="363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4"/>
  <sheetViews>
    <sheetView topLeftCell="A10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140625" style="1"/>
    <col min="7" max="7" width="10.28515625" style="1" customWidth="1"/>
    <col min="8" max="22" width="9.140625" style="1"/>
  </cols>
  <sheetData>
    <row r="1" spans="1:22" x14ac:dyDescent="0.2">
      <c r="B1" s="808" t="s">
        <v>401</v>
      </c>
      <c r="C1" s="808"/>
      <c r="D1" s="808"/>
      <c r="E1" s="808"/>
      <c r="F1" s="808"/>
      <c r="G1" s="808"/>
    </row>
    <row r="2" spans="1:22" ht="36" customHeight="1" x14ac:dyDescent="0.3">
      <c r="A2" s="811" t="s">
        <v>18</v>
      </c>
      <c r="B2" s="809"/>
      <c r="C2" s="809"/>
      <c r="D2" s="809"/>
      <c r="E2" s="809"/>
      <c r="F2" s="809"/>
      <c r="G2" s="809"/>
    </row>
    <row r="3" spans="1:22" ht="18.75" x14ac:dyDescent="0.3">
      <c r="A3" s="811" t="s">
        <v>413</v>
      </c>
      <c r="B3" s="809"/>
      <c r="C3" s="809"/>
      <c r="D3" s="809"/>
      <c r="E3" s="809"/>
      <c r="F3" s="809"/>
      <c r="G3" s="809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21</v>
      </c>
      <c r="C5" s="3"/>
      <c r="D5" s="3"/>
      <c r="E5" s="3"/>
      <c r="F5" s="3"/>
    </row>
    <row r="6" spans="1:22" x14ac:dyDescent="0.2">
      <c r="G6" s="113" t="s">
        <v>15</v>
      </c>
    </row>
    <row r="7" spans="1:22" ht="36" x14ac:dyDescent="0.2">
      <c r="A7" s="114" t="s">
        <v>14</v>
      </c>
      <c r="B7" s="115" t="s">
        <v>13</v>
      </c>
      <c r="C7" s="116" t="s">
        <v>173</v>
      </c>
      <c r="D7" s="333" t="s">
        <v>364</v>
      </c>
      <c r="E7" s="333" t="s">
        <v>365</v>
      </c>
      <c r="F7" s="333" t="s">
        <v>366</v>
      </c>
      <c r="G7" s="196" t="s">
        <v>411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21.75" customHeight="1" x14ac:dyDescent="0.2">
      <c r="A8" s="117"/>
      <c r="B8" s="118" t="s">
        <v>112</v>
      </c>
      <c r="C8" s="118" t="s">
        <v>113</v>
      </c>
      <c r="D8" s="330" t="s">
        <v>114</v>
      </c>
      <c r="E8" s="330" t="s">
        <v>115</v>
      </c>
      <c r="F8" s="330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305" t="s">
        <v>6</v>
      </c>
      <c r="B9" s="190" t="s">
        <v>186</v>
      </c>
      <c r="C9" s="316" t="s">
        <v>187</v>
      </c>
      <c r="D9" s="378"/>
      <c r="E9" s="378"/>
      <c r="F9" s="331"/>
      <c r="G9" s="318"/>
    </row>
    <row r="10" spans="1:22" s="12" customFormat="1" ht="18" customHeight="1" x14ac:dyDescent="0.2">
      <c r="A10" s="305" t="s">
        <v>7</v>
      </c>
      <c r="B10" s="191" t="s">
        <v>350</v>
      </c>
      <c r="C10" s="332" t="s">
        <v>188</v>
      </c>
      <c r="D10" s="379">
        <f>SUM(D9:D9)</f>
        <v>0</v>
      </c>
      <c r="E10" s="379">
        <f>SUM(E9:E9)</f>
        <v>0</v>
      </c>
      <c r="F10" s="319">
        <f>SUM(F9:F9)</f>
        <v>0</v>
      </c>
      <c r="G10" s="319">
        <f>SUM(G9:G9)</f>
        <v>0</v>
      </c>
    </row>
    <row r="11" spans="1:22" s="12" customFormat="1" ht="18" customHeight="1" x14ac:dyDescent="0.2">
      <c r="A11" s="305" t="s">
        <v>8</v>
      </c>
      <c r="B11" s="192" t="s">
        <v>3</v>
      </c>
      <c r="C11" s="316" t="s">
        <v>204</v>
      </c>
      <c r="D11" s="361"/>
      <c r="E11" s="361"/>
      <c r="F11" s="331"/>
      <c r="G11" s="320">
        <f>D11+E11</f>
        <v>0</v>
      </c>
    </row>
    <row r="12" spans="1:22" s="12" customFormat="1" ht="18" customHeight="1" x14ac:dyDescent="0.2">
      <c r="A12" s="305" t="s">
        <v>9</v>
      </c>
      <c r="B12" s="192" t="s">
        <v>205</v>
      </c>
      <c r="C12" s="316" t="s">
        <v>206</v>
      </c>
      <c r="D12" s="361"/>
      <c r="E12" s="361"/>
      <c r="F12" s="331"/>
      <c r="G12" s="320"/>
    </row>
    <row r="13" spans="1:22" s="12" customFormat="1" ht="18" customHeight="1" x14ac:dyDescent="0.2">
      <c r="A13" s="305" t="s">
        <v>10</v>
      </c>
      <c r="B13" s="192" t="s">
        <v>207</v>
      </c>
      <c r="C13" s="316" t="s">
        <v>208</v>
      </c>
      <c r="D13" s="361"/>
      <c r="E13" s="361"/>
      <c r="F13" s="331"/>
      <c r="G13" s="320"/>
    </row>
    <row r="14" spans="1:22" s="12" customFormat="1" ht="18" customHeight="1" x14ac:dyDescent="0.2">
      <c r="A14" s="305" t="s">
        <v>11</v>
      </c>
      <c r="B14" s="192" t="s">
        <v>209</v>
      </c>
      <c r="C14" s="316" t="s">
        <v>210</v>
      </c>
      <c r="D14" s="361"/>
      <c r="E14" s="361"/>
      <c r="F14" s="331"/>
      <c r="G14" s="320">
        <f>D14+E14</f>
        <v>0</v>
      </c>
    </row>
    <row r="15" spans="1:22" s="12" customFormat="1" ht="18" customHeight="1" x14ac:dyDescent="0.2">
      <c r="A15" s="305" t="s">
        <v>12</v>
      </c>
      <c r="B15" s="192" t="s">
        <v>211</v>
      </c>
      <c r="C15" s="316" t="s">
        <v>212</v>
      </c>
      <c r="D15" s="361"/>
      <c r="E15" s="361"/>
      <c r="F15" s="331"/>
      <c r="G15" s="320">
        <f>D15+E15</f>
        <v>0</v>
      </c>
    </row>
    <row r="16" spans="1:22" s="12" customFormat="1" ht="18" customHeight="1" x14ac:dyDescent="0.2">
      <c r="A16" s="305" t="s">
        <v>30</v>
      </c>
      <c r="B16" s="192" t="s">
        <v>213</v>
      </c>
      <c r="C16" s="316" t="s">
        <v>214</v>
      </c>
      <c r="D16" s="361"/>
      <c r="E16" s="361"/>
      <c r="F16" s="331"/>
      <c r="G16" s="322"/>
    </row>
    <row r="17" spans="1:7" s="12" customFormat="1" ht="18" customHeight="1" x14ac:dyDescent="0.2">
      <c r="A17" s="305" t="s">
        <v>31</v>
      </c>
      <c r="B17" s="192" t="s">
        <v>215</v>
      </c>
      <c r="C17" s="316" t="s">
        <v>216</v>
      </c>
      <c r="D17" s="361"/>
      <c r="E17" s="361"/>
      <c r="F17" s="331"/>
      <c r="G17" s="323"/>
    </row>
    <row r="18" spans="1:7" s="13" customFormat="1" ht="18" customHeight="1" x14ac:dyDescent="0.2">
      <c r="A18" s="305" t="s">
        <v>32</v>
      </c>
      <c r="B18" s="192" t="s">
        <v>217</v>
      </c>
      <c r="C18" s="316" t="s">
        <v>218</v>
      </c>
      <c r="D18" s="361"/>
      <c r="E18" s="361"/>
      <c r="F18" s="331"/>
      <c r="G18" s="324"/>
    </row>
    <row r="19" spans="1:7" s="12" customFormat="1" ht="18" customHeight="1" x14ac:dyDescent="0.2">
      <c r="A19" s="305" t="s">
        <v>33</v>
      </c>
      <c r="B19" s="192" t="s">
        <v>219</v>
      </c>
      <c r="C19" s="316" t="s">
        <v>220</v>
      </c>
      <c r="D19" s="361"/>
      <c r="E19" s="361"/>
      <c r="F19" s="331"/>
      <c r="G19" s="325"/>
    </row>
    <row r="20" spans="1:7" s="12" customFormat="1" ht="27.75" customHeight="1" x14ac:dyDescent="0.2">
      <c r="A20" s="305" t="s">
        <v>34</v>
      </c>
      <c r="B20" s="193" t="s">
        <v>351</v>
      </c>
      <c r="C20" s="332" t="s">
        <v>221</v>
      </c>
      <c r="D20" s="367">
        <f>SUM(D11:D19)</f>
        <v>0</v>
      </c>
      <c r="E20" s="367">
        <f>SUM(E11:E19)</f>
        <v>0</v>
      </c>
      <c r="F20" s="326">
        <f>SUM(F11:F19)</f>
        <v>0</v>
      </c>
      <c r="G20" s="326">
        <f>SUM(G11:G19)</f>
        <v>0</v>
      </c>
    </row>
    <row r="21" spans="1:7" s="12" customFormat="1" ht="18" customHeight="1" x14ac:dyDescent="0.2">
      <c r="A21" s="305" t="s">
        <v>35</v>
      </c>
      <c r="B21" s="191" t="s">
        <v>324</v>
      </c>
      <c r="C21" s="317" t="s">
        <v>227</v>
      </c>
      <c r="D21" s="362"/>
      <c r="E21" s="362"/>
      <c r="F21" s="332"/>
      <c r="G21" s="327"/>
    </row>
    <row r="22" spans="1:7" s="12" customFormat="1" ht="18" customHeight="1" x14ac:dyDescent="0.2">
      <c r="A22" s="305" t="s">
        <v>36</v>
      </c>
      <c r="B22" s="191" t="s">
        <v>349</v>
      </c>
      <c r="C22" s="317" t="s">
        <v>228</v>
      </c>
      <c r="D22" s="362"/>
      <c r="E22" s="362"/>
      <c r="F22" s="332"/>
      <c r="G22" s="328"/>
    </row>
    <row r="23" spans="1:7" s="12" customFormat="1" ht="18" customHeight="1" x14ac:dyDescent="0.2">
      <c r="A23" s="305" t="s">
        <v>37</v>
      </c>
      <c r="B23" s="193" t="s">
        <v>352</v>
      </c>
      <c r="C23" s="317" t="s">
        <v>230</v>
      </c>
      <c r="D23" s="383">
        <f>D20+D21+D22+D10</f>
        <v>0</v>
      </c>
      <c r="E23" s="368">
        <f>E20+E21+E22+E10</f>
        <v>0</v>
      </c>
      <c r="F23" s="329">
        <f>F20+F21+F22+F10</f>
        <v>0</v>
      </c>
      <c r="G23" s="329">
        <f>G20+G21+G22+G10</f>
        <v>0</v>
      </c>
    </row>
    <row r="24" spans="1:7" s="12" customFormat="1" ht="18" customHeight="1" x14ac:dyDescent="0.2">
      <c r="A24"/>
      <c r="B24" s="1"/>
      <c r="C24" s="1"/>
      <c r="D24" s="1"/>
      <c r="E24" s="1"/>
      <c r="F24" s="1"/>
      <c r="G24" s="1"/>
    </row>
    <row r="25" spans="1:7" s="12" customFormat="1" ht="18" customHeight="1" x14ac:dyDescent="0.3">
      <c r="A25" s="811" t="s">
        <v>18</v>
      </c>
      <c r="B25" s="809"/>
      <c r="C25" s="809"/>
      <c r="D25" s="809"/>
      <c r="E25" s="809"/>
      <c r="F25" s="809"/>
      <c r="G25" s="809"/>
    </row>
    <row r="26" spans="1:7" s="12" customFormat="1" ht="18" customHeight="1" x14ac:dyDescent="0.3">
      <c r="A26" s="811" t="s">
        <v>414</v>
      </c>
      <c r="B26" s="809"/>
      <c r="C26" s="809"/>
      <c r="D26" s="809"/>
      <c r="E26" s="809"/>
      <c r="F26" s="809"/>
      <c r="G26" s="809"/>
    </row>
    <row r="27" spans="1:7" s="12" customFormat="1" ht="18" customHeight="1" x14ac:dyDescent="0.25">
      <c r="A27" s="2"/>
      <c r="B27" s="3"/>
      <c r="C27" s="3"/>
      <c r="D27" s="3"/>
      <c r="E27" s="3"/>
      <c r="F27" s="3"/>
      <c r="G27" s="1"/>
    </row>
    <row r="28" spans="1:7" s="12" customFormat="1" ht="18" customHeight="1" x14ac:dyDescent="0.2">
      <c r="A28" s="4"/>
      <c r="B28" s="3" t="s">
        <v>21</v>
      </c>
      <c r="C28" s="3"/>
      <c r="D28" s="3"/>
      <c r="E28" s="3"/>
      <c r="F28" s="3"/>
      <c r="G28" s="1"/>
    </row>
    <row r="29" spans="1:7" s="12" customFormat="1" ht="31.5" customHeight="1" x14ac:dyDescent="0.2">
      <c r="A29"/>
      <c r="B29" s="1"/>
      <c r="C29" s="1"/>
      <c r="D29" s="1"/>
      <c r="E29" s="1"/>
      <c r="F29" s="1"/>
      <c r="G29" s="113" t="s">
        <v>15</v>
      </c>
    </row>
    <row r="30" spans="1:7" s="120" customFormat="1" ht="36" customHeight="1" x14ac:dyDescent="0.2">
      <c r="A30" s="114" t="s">
        <v>14</v>
      </c>
      <c r="B30" s="115" t="s">
        <v>13</v>
      </c>
      <c r="C30" s="116" t="s">
        <v>173</v>
      </c>
      <c r="D30" s="333" t="s">
        <v>364</v>
      </c>
      <c r="E30" s="333" t="s">
        <v>365</v>
      </c>
      <c r="F30" s="333" t="s">
        <v>366</v>
      </c>
      <c r="G30" s="196" t="s">
        <v>411</v>
      </c>
    </row>
    <row r="31" spans="1:7" s="12" customFormat="1" ht="19.5" customHeight="1" x14ac:dyDescent="0.2">
      <c r="A31" s="117"/>
      <c r="B31" s="118" t="s">
        <v>112</v>
      </c>
      <c r="C31" s="118" t="s">
        <v>113</v>
      </c>
      <c r="D31" s="330" t="s">
        <v>114</v>
      </c>
      <c r="E31" s="330" t="s">
        <v>115</v>
      </c>
      <c r="F31" s="330" t="s">
        <v>116</v>
      </c>
      <c r="G31" s="119" t="s">
        <v>117</v>
      </c>
    </row>
    <row r="32" spans="1:7" s="12" customFormat="1" ht="19.5" customHeight="1" x14ac:dyDescent="0.2">
      <c r="A32" s="194" t="s">
        <v>6</v>
      </c>
      <c r="B32" s="190" t="s">
        <v>232</v>
      </c>
      <c r="C32" s="316" t="s">
        <v>233</v>
      </c>
      <c r="D32" s="361"/>
      <c r="E32" s="361"/>
      <c r="F32" s="331"/>
      <c r="G32" s="334">
        <f>D32+E32</f>
        <v>0</v>
      </c>
    </row>
    <row r="33" spans="1:7" s="12" customFormat="1" ht="19.5" customHeight="1" x14ac:dyDescent="0.2">
      <c r="A33" s="194" t="s">
        <v>7</v>
      </c>
      <c r="B33" s="190" t="s">
        <v>234</v>
      </c>
      <c r="C33" s="316" t="s">
        <v>236</v>
      </c>
      <c r="D33" s="361"/>
      <c r="E33" s="361"/>
      <c r="F33" s="331"/>
      <c r="G33" s="320"/>
    </row>
    <row r="34" spans="1:7" s="12" customFormat="1" ht="19.5" customHeight="1" x14ac:dyDescent="0.2">
      <c r="A34" s="195" t="s">
        <v>8</v>
      </c>
      <c r="B34" s="191" t="s">
        <v>235</v>
      </c>
      <c r="C34" s="332" t="s">
        <v>237</v>
      </c>
      <c r="D34" s="376">
        <f>SUM(D32:D33)</f>
        <v>0</v>
      </c>
      <c r="E34" s="428">
        <f>SUM(E32:E33)</f>
        <v>0</v>
      </c>
      <c r="F34" s="319">
        <f>SUM(F32:F33)</f>
        <v>0</v>
      </c>
      <c r="G34" s="319">
        <f>D34+E34</f>
        <v>0</v>
      </c>
    </row>
    <row r="35" spans="1:7" s="12" customFormat="1" ht="19.5" customHeight="1" x14ac:dyDescent="0.2">
      <c r="A35" s="195" t="s">
        <v>9</v>
      </c>
      <c r="B35" s="191" t="s">
        <v>239</v>
      </c>
      <c r="C35" s="317" t="s">
        <v>238</v>
      </c>
      <c r="D35" s="362"/>
      <c r="E35" s="362"/>
      <c r="F35" s="332"/>
      <c r="G35" s="319">
        <f>D35+E35</f>
        <v>0</v>
      </c>
    </row>
    <row r="36" spans="1:7" ht="19.5" customHeight="1" x14ac:dyDescent="0.2">
      <c r="A36" s="195" t="s">
        <v>10</v>
      </c>
      <c r="B36" s="191" t="s">
        <v>240</v>
      </c>
      <c r="C36" s="317" t="s">
        <v>241</v>
      </c>
      <c r="D36" s="362"/>
      <c r="E36" s="362"/>
      <c r="F36" s="332"/>
      <c r="G36" s="319">
        <f>D36+E36</f>
        <v>0</v>
      </c>
    </row>
    <row r="37" spans="1:7" ht="19.5" customHeight="1" x14ac:dyDescent="0.2">
      <c r="A37" s="195" t="s">
        <v>11</v>
      </c>
      <c r="B37" s="190" t="s">
        <v>133</v>
      </c>
      <c r="C37" s="316" t="s">
        <v>242</v>
      </c>
      <c r="D37" s="361"/>
      <c r="E37" s="361"/>
      <c r="F37" s="331"/>
      <c r="G37" s="335"/>
    </row>
    <row r="38" spans="1:7" ht="19.5" customHeight="1" x14ac:dyDescent="0.2">
      <c r="A38" s="194" t="s">
        <v>12</v>
      </c>
      <c r="B38" s="190" t="s">
        <v>243</v>
      </c>
      <c r="C38" s="316" t="s">
        <v>244</v>
      </c>
      <c r="D38" s="361"/>
      <c r="E38" s="361"/>
      <c r="F38" s="331"/>
      <c r="G38" s="335"/>
    </row>
    <row r="39" spans="1:7" ht="19.5" customHeight="1" x14ac:dyDescent="0.2">
      <c r="A39" s="194" t="s">
        <v>30</v>
      </c>
      <c r="B39" s="192" t="s">
        <v>2</v>
      </c>
      <c r="C39" s="316" t="s">
        <v>245</v>
      </c>
      <c r="D39" s="361"/>
      <c r="E39" s="361"/>
      <c r="F39" s="331"/>
      <c r="G39" s="320"/>
    </row>
    <row r="40" spans="1:7" ht="19.5" customHeight="1" x14ac:dyDescent="0.2">
      <c r="A40" s="195" t="s">
        <v>31</v>
      </c>
      <c r="B40" s="193" t="s">
        <v>134</v>
      </c>
      <c r="C40" s="317" t="s">
        <v>246</v>
      </c>
      <c r="D40" s="362"/>
      <c r="E40" s="362"/>
      <c r="F40" s="332"/>
      <c r="G40" s="318">
        <f>G38+G39</f>
        <v>0</v>
      </c>
    </row>
    <row r="41" spans="1:7" ht="19.5" customHeight="1" x14ac:dyDescent="0.2">
      <c r="A41" s="194" t="s">
        <v>32</v>
      </c>
      <c r="B41" s="192" t="s">
        <v>248</v>
      </c>
      <c r="C41" s="316" t="s">
        <v>247</v>
      </c>
      <c r="D41" s="361"/>
      <c r="E41" s="361"/>
      <c r="F41" s="331"/>
      <c r="G41" s="319"/>
    </row>
    <row r="42" spans="1:7" ht="19.5" customHeight="1" x14ac:dyDescent="0.2">
      <c r="A42" s="194" t="s">
        <v>33</v>
      </c>
      <c r="B42" s="192" t="s">
        <v>249</v>
      </c>
      <c r="C42" s="316" t="s">
        <v>250</v>
      </c>
      <c r="D42" s="361"/>
      <c r="E42" s="361"/>
      <c r="F42" s="331"/>
      <c r="G42" s="320"/>
    </row>
    <row r="43" spans="1:7" ht="19.5" customHeight="1" x14ac:dyDescent="0.2">
      <c r="A43" s="194" t="s">
        <v>34</v>
      </c>
      <c r="B43" s="190" t="s">
        <v>72</v>
      </c>
      <c r="C43" s="316" t="s">
        <v>251</v>
      </c>
      <c r="D43" s="361"/>
      <c r="E43" s="361"/>
      <c r="F43" s="331"/>
      <c r="G43" s="320"/>
    </row>
    <row r="44" spans="1:7" x14ac:dyDescent="0.2">
      <c r="A44" s="195" t="s">
        <v>35</v>
      </c>
      <c r="B44" s="191" t="s">
        <v>253</v>
      </c>
      <c r="C44" s="317" t="s">
        <v>252</v>
      </c>
      <c r="D44" s="363">
        <f>D34+D35+D36+D37+D40+D41+D42+D43</f>
        <v>0</v>
      </c>
      <c r="E44" s="363">
        <f>E34+E35+E36+E37+E40+E41+E42+E43</f>
        <v>0</v>
      </c>
      <c r="F44" s="318">
        <f>F34+F35+F36+F37+F40+F41+F42+F43</f>
        <v>0</v>
      </c>
      <c r="G44" s="318">
        <f>G34+G35+G36+G37+G40+G41+G42+G43</f>
        <v>0</v>
      </c>
    </row>
  </sheetData>
  <mergeCells count="5">
    <mergeCell ref="A26:G26"/>
    <mergeCell ref="B1:G1"/>
    <mergeCell ref="A2:G2"/>
    <mergeCell ref="A3:G3"/>
    <mergeCell ref="A25:G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3CAD-EBF3-4A03-BE31-75A93499BE06}">
  <sheetPr>
    <tabColor rgb="FFFFFF00"/>
  </sheetPr>
  <dimension ref="A1:R58"/>
  <sheetViews>
    <sheetView topLeftCell="A25" zoomScaleNormal="100" workbookViewId="0">
      <selection sqref="A1:G56"/>
    </sheetView>
  </sheetViews>
  <sheetFormatPr defaultRowHeight="12.75" x14ac:dyDescent="0.2"/>
  <cols>
    <col min="1" max="1" width="4.5703125" customWidth="1"/>
    <col min="2" max="2" width="57.140625" style="700" customWidth="1"/>
    <col min="3" max="3" width="6.5703125" style="700" customWidth="1"/>
    <col min="4" max="4" width="10.85546875" style="700" customWidth="1"/>
    <col min="5" max="5" width="5" style="700" customWidth="1"/>
    <col min="6" max="6" width="5.28515625" style="700" customWidth="1"/>
    <col min="7" max="7" width="13.140625" style="295" customWidth="1"/>
    <col min="8" max="18" width="9.140625" style="700"/>
  </cols>
  <sheetData>
    <row r="1" spans="1:18" x14ac:dyDescent="0.2">
      <c r="B1" s="808" t="s">
        <v>504</v>
      </c>
      <c r="C1" s="808"/>
      <c r="D1" s="808"/>
      <c r="E1" s="808"/>
      <c r="F1" s="808"/>
      <c r="G1" s="808"/>
    </row>
    <row r="2" spans="1:18" ht="36" customHeight="1" x14ac:dyDescent="0.3">
      <c r="A2" s="811" t="s">
        <v>693</v>
      </c>
      <c r="B2" s="809"/>
      <c r="C2" s="809"/>
      <c r="D2" s="809"/>
      <c r="E2" s="809"/>
      <c r="F2" s="809"/>
      <c r="G2" s="809"/>
    </row>
    <row r="3" spans="1:18" ht="18.75" x14ac:dyDescent="0.3">
      <c r="A3" s="809" t="s">
        <v>728</v>
      </c>
      <c r="B3" s="809"/>
      <c r="C3" s="809"/>
      <c r="D3" s="809"/>
      <c r="E3" s="809"/>
      <c r="F3" s="809"/>
      <c r="G3" s="809"/>
    </row>
    <row r="4" spans="1:18" x14ac:dyDescent="0.2">
      <c r="G4" s="468"/>
    </row>
    <row r="5" spans="1:18" x14ac:dyDescent="0.2">
      <c r="G5" s="468" t="s">
        <v>509</v>
      </c>
      <c r="H5"/>
      <c r="I5"/>
      <c r="J5"/>
      <c r="K5"/>
      <c r="L5"/>
      <c r="M5"/>
      <c r="N5"/>
      <c r="O5"/>
      <c r="P5"/>
      <c r="Q5"/>
      <c r="R5"/>
    </row>
    <row r="6" spans="1:18" ht="84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16" t="s">
        <v>730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18" s="12" customFormat="1" ht="18" customHeight="1" x14ac:dyDescent="0.2">
      <c r="A8" s="305" t="s">
        <v>6</v>
      </c>
      <c r="B8" s="190" t="s">
        <v>186</v>
      </c>
      <c r="C8" s="316" t="s">
        <v>187</v>
      </c>
      <c r="D8" s="361"/>
      <c r="E8" s="361"/>
      <c r="F8" s="361"/>
      <c r="G8" s="363"/>
    </row>
    <row r="9" spans="1:18" s="12" customFormat="1" ht="18" customHeight="1" x14ac:dyDescent="0.2">
      <c r="A9" s="305" t="s">
        <v>7</v>
      </c>
      <c r="B9" s="191" t="s">
        <v>350</v>
      </c>
      <c r="C9" s="317" t="s">
        <v>188</v>
      </c>
      <c r="D9" s="362"/>
      <c r="E9" s="362"/>
      <c r="F9" s="362"/>
      <c r="G9" s="363"/>
    </row>
    <row r="10" spans="1:18" s="12" customFormat="1" ht="18" customHeight="1" x14ac:dyDescent="0.2">
      <c r="A10" s="305" t="s">
        <v>8</v>
      </c>
      <c r="B10" s="192" t="s">
        <v>3</v>
      </c>
      <c r="C10" s="316" t="s">
        <v>204</v>
      </c>
      <c r="D10" s="361"/>
      <c r="E10" s="361"/>
      <c r="F10" s="361"/>
      <c r="G10" s="376"/>
    </row>
    <row r="11" spans="1:18" s="12" customFormat="1" ht="18" customHeight="1" x14ac:dyDescent="0.2">
      <c r="A11" s="305" t="s">
        <v>9</v>
      </c>
      <c r="B11" s="192" t="s">
        <v>205</v>
      </c>
      <c r="C11" s="316" t="s">
        <v>206</v>
      </c>
      <c r="D11" s="361"/>
      <c r="E11" s="361"/>
      <c r="F11" s="361"/>
      <c r="G11" s="376"/>
    </row>
    <row r="12" spans="1:18" s="12" customFormat="1" ht="18" customHeight="1" x14ac:dyDescent="0.2">
      <c r="A12" s="305" t="s">
        <v>10</v>
      </c>
      <c r="B12" s="192" t="s">
        <v>207</v>
      </c>
      <c r="C12" s="316" t="s">
        <v>208</v>
      </c>
      <c r="D12" s="361"/>
      <c r="E12" s="361"/>
      <c r="F12" s="361"/>
      <c r="G12" s="376"/>
    </row>
    <row r="13" spans="1:18" s="12" customFormat="1" ht="18" customHeight="1" x14ac:dyDescent="0.2">
      <c r="A13" s="305" t="s">
        <v>11</v>
      </c>
      <c r="B13" s="192" t="s">
        <v>209</v>
      </c>
      <c r="C13" s="316" t="s">
        <v>210</v>
      </c>
      <c r="D13" s="361"/>
      <c r="E13" s="361"/>
      <c r="F13" s="361"/>
      <c r="G13" s="376"/>
    </row>
    <row r="14" spans="1:18" s="12" customFormat="1" ht="18" customHeight="1" x14ac:dyDescent="0.2">
      <c r="A14" s="305" t="s">
        <v>12</v>
      </c>
      <c r="B14" s="192" t="s">
        <v>211</v>
      </c>
      <c r="C14" s="316" t="s">
        <v>212</v>
      </c>
      <c r="D14" s="361"/>
      <c r="E14" s="361"/>
      <c r="F14" s="361"/>
      <c r="G14" s="469"/>
    </row>
    <row r="15" spans="1:18" s="12" customFormat="1" ht="18" customHeight="1" x14ac:dyDescent="0.2">
      <c r="A15" s="305" t="s">
        <v>30</v>
      </c>
      <c r="B15" s="192" t="s">
        <v>213</v>
      </c>
      <c r="C15" s="316" t="s">
        <v>214</v>
      </c>
      <c r="D15" s="361"/>
      <c r="E15" s="361"/>
      <c r="F15" s="361"/>
      <c r="G15" s="470"/>
    </row>
    <row r="16" spans="1:18" s="13" customFormat="1" ht="18" customHeight="1" x14ac:dyDescent="0.2">
      <c r="A16" s="305" t="s">
        <v>31</v>
      </c>
      <c r="B16" s="192" t="s">
        <v>215</v>
      </c>
      <c r="C16" s="316" t="s">
        <v>216</v>
      </c>
      <c r="D16" s="361"/>
      <c r="E16" s="361"/>
      <c r="F16" s="361"/>
      <c r="G16" s="471"/>
    </row>
    <row r="17" spans="1:7" s="12" customFormat="1" ht="18" customHeight="1" x14ac:dyDescent="0.2">
      <c r="A17" s="305" t="s">
        <v>32</v>
      </c>
      <c r="B17" s="192" t="s">
        <v>217</v>
      </c>
      <c r="C17" s="316" t="s">
        <v>218</v>
      </c>
      <c r="D17" s="361"/>
      <c r="E17" s="361"/>
      <c r="F17" s="361"/>
      <c r="G17" s="365"/>
    </row>
    <row r="18" spans="1:7" s="12" customFormat="1" ht="27.75" customHeight="1" x14ac:dyDescent="0.2">
      <c r="A18" s="305" t="s">
        <v>33</v>
      </c>
      <c r="B18" s="192" t="s">
        <v>219</v>
      </c>
      <c r="C18" s="316" t="s">
        <v>220</v>
      </c>
      <c r="D18" s="361"/>
      <c r="E18" s="361"/>
      <c r="F18" s="361"/>
      <c r="G18" s="366"/>
    </row>
    <row r="19" spans="1:7" s="12" customFormat="1" ht="18" customHeight="1" x14ac:dyDescent="0.2">
      <c r="A19" s="305" t="s">
        <v>34</v>
      </c>
      <c r="B19" s="193" t="s">
        <v>351</v>
      </c>
      <c r="C19" s="317" t="s">
        <v>221</v>
      </c>
      <c r="D19" s="362"/>
      <c r="E19" s="362"/>
      <c r="F19" s="362"/>
      <c r="G19" s="367"/>
    </row>
    <row r="20" spans="1:7" s="12" customFormat="1" ht="18" customHeight="1" x14ac:dyDescent="0.2">
      <c r="A20" s="305" t="s">
        <v>35</v>
      </c>
      <c r="B20" s="191" t="s">
        <v>324</v>
      </c>
      <c r="C20" s="317" t="s">
        <v>227</v>
      </c>
      <c r="D20" s="362"/>
      <c r="E20" s="362"/>
      <c r="F20" s="362"/>
      <c r="G20" s="368"/>
    </row>
    <row r="21" spans="1:7" s="12" customFormat="1" ht="18" customHeight="1" x14ac:dyDescent="0.2">
      <c r="A21" s="305" t="s">
        <v>36</v>
      </c>
      <c r="B21" s="191" t="s">
        <v>349</v>
      </c>
      <c r="C21" s="317" t="s">
        <v>228</v>
      </c>
      <c r="D21" s="362"/>
      <c r="E21" s="362"/>
      <c r="F21" s="362"/>
      <c r="G21" s="368"/>
    </row>
    <row r="22" spans="1:7" s="467" customFormat="1" ht="18" customHeight="1" x14ac:dyDescent="0.2">
      <c r="A22" s="194" t="s">
        <v>37</v>
      </c>
      <c r="B22" s="190" t="s">
        <v>505</v>
      </c>
      <c r="C22" s="316" t="s">
        <v>506</v>
      </c>
      <c r="D22" s="361">
        <v>18100000</v>
      </c>
      <c r="E22" s="361"/>
      <c r="F22" s="361"/>
      <c r="G22" s="368">
        <f>SUM(D22:F22)</f>
        <v>18100000</v>
      </c>
    </row>
    <row r="23" spans="1:7" s="467" customFormat="1" ht="18" customHeight="1" x14ac:dyDescent="0.2">
      <c r="A23" s="194" t="s">
        <v>38</v>
      </c>
      <c r="B23" s="190" t="s">
        <v>664</v>
      </c>
      <c r="C23" s="316"/>
      <c r="D23" s="361"/>
      <c r="E23" s="361"/>
      <c r="F23" s="361"/>
      <c r="G23" s="368">
        <f>SUM(D23:F23)</f>
        <v>0</v>
      </c>
    </row>
    <row r="24" spans="1:7" s="467" customFormat="1" ht="18" customHeight="1" x14ac:dyDescent="0.2">
      <c r="A24" s="194" t="s">
        <v>39</v>
      </c>
      <c r="B24" s="190" t="s">
        <v>273</v>
      </c>
      <c r="C24" s="316"/>
      <c r="D24" s="361"/>
      <c r="E24" s="361"/>
      <c r="F24" s="361"/>
      <c r="G24" s="368">
        <f>SUM(D24:F24)</f>
        <v>0</v>
      </c>
    </row>
    <row r="25" spans="1:7" s="12" customFormat="1" ht="18" customHeight="1" x14ac:dyDescent="0.2">
      <c r="A25" s="194" t="s">
        <v>40</v>
      </c>
      <c r="B25" s="191" t="s">
        <v>477</v>
      </c>
      <c r="C25" s="317" t="s">
        <v>342</v>
      </c>
      <c r="D25" s="362">
        <f>SUM(D22:D24)</f>
        <v>18100000</v>
      </c>
      <c r="E25" s="362"/>
      <c r="F25" s="362"/>
      <c r="G25" s="368">
        <f t="shared" ref="G25:G27" si="0">SUM(D25:F25)</f>
        <v>18100000</v>
      </c>
    </row>
    <row r="26" spans="1:7" s="12" customFormat="1" ht="18" customHeight="1" x14ac:dyDescent="0.2">
      <c r="A26" s="194" t="s">
        <v>41</v>
      </c>
      <c r="B26" s="191" t="s">
        <v>478</v>
      </c>
      <c r="C26" s="317" t="s">
        <v>342</v>
      </c>
      <c r="D26" s="362"/>
      <c r="E26" s="362"/>
      <c r="F26" s="362"/>
      <c r="G26" s="368">
        <f t="shared" si="0"/>
        <v>0</v>
      </c>
    </row>
    <row r="27" spans="1:7" s="12" customFormat="1" ht="18" customHeight="1" x14ac:dyDescent="0.2">
      <c r="A27" s="194" t="s">
        <v>42</v>
      </c>
      <c r="B27" s="480" t="s">
        <v>352</v>
      </c>
      <c r="C27" s="481" t="s">
        <v>230</v>
      </c>
      <c r="D27" s="532">
        <f>SUM(D26,D25,D21,D20,D19,D9)</f>
        <v>18100000</v>
      </c>
      <c r="E27" s="532"/>
      <c r="F27" s="532"/>
      <c r="G27" s="533">
        <f t="shared" si="0"/>
        <v>18100000</v>
      </c>
    </row>
    <row r="28" spans="1:7" s="12" customFormat="1" ht="18" customHeight="1" x14ac:dyDescent="0.2">
      <c r="A28"/>
      <c r="B28" s="700"/>
      <c r="C28" s="700"/>
      <c r="D28" s="700"/>
      <c r="E28" s="700"/>
      <c r="F28" s="700"/>
      <c r="G28" s="295"/>
    </row>
    <row r="29" spans="1:7" s="12" customFormat="1" ht="18" customHeight="1" x14ac:dyDescent="0.3">
      <c r="A29" s="811" t="s">
        <v>693</v>
      </c>
      <c r="B29" s="811"/>
      <c r="C29" s="811"/>
      <c r="D29" s="811"/>
      <c r="E29" s="811"/>
      <c r="F29" s="811"/>
      <c r="G29" s="811"/>
    </row>
    <row r="30" spans="1:7" s="12" customFormat="1" ht="18" customHeight="1" x14ac:dyDescent="0.3">
      <c r="A30" s="809" t="s">
        <v>729</v>
      </c>
      <c r="B30" s="811"/>
      <c r="C30" s="811"/>
      <c r="D30" s="811"/>
      <c r="E30" s="811"/>
      <c r="F30" s="811"/>
      <c r="G30" s="811"/>
    </row>
    <row r="31" spans="1:7" s="12" customFormat="1" ht="18" customHeight="1" x14ac:dyDescent="0.25">
      <c r="A31" s="2"/>
      <c r="B31" s="3"/>
      <c r="C31" s="3"/>
      <c r="D31" s="3"/>
      <c r="E31" s="3"/>
      <c r="F31" s="3"/>
      <c r="G31" s="295"/>
    </row>
    <row r="32" spans="1:7" s="12" customFormat="1" ht="43.5" customHeight="1" x14ac:dyDescent="0.2">
      <c r="A32" s="114" t="s">
        <v>14</v>
      </c>
      <c r="B32" s="115" t="s">
        <v>13</v>
      </c>
      <c r="C32" s="116" t="s">
        <v>173</v>
      </c>
      <c r="D32" s="333" t="s">
        <v>364</v>
      </c>
      <c r="E32" s="333" t="s">
        <v>365</v>
      </c>
      <c r="F32" s="333" t="s">
        <v>366</v>
      </c>
      <c r="G32" s="116" t="s">
        <v>730</v>
      </c>
    </row>
    <row r="33" spans="1:7" s="120" customFormat="1" ht="18" customHeight="1" x14ac:dyDescent="0.2">
      <c r="A33" s="117"/>
      <c r="B33" s="118" t="s">
        <v>112</v>
      </c>
      <c r="C33" s="118" t="s">
        <v>113</v>
      </c>
      <c r="D33" s="330"/>
      <c r="E33" s="330"/>
      <c r="F33" s="330"/>
      <c r="G33" s="119"/>
    </row>
    <row r="34" spans="1:7" s="12" customFormat="1" ht="18.75" customHeight="1" x14ac:dyDescent="0.2">
      <c r="A34" s="194" t="s">
        <v>6</v>
      </c>
      <c r="B34" s="190" t="s">
        <v>232</v>
      </c>
      <c r="C34" s="316" t="s">
        <v>233</v>
      </c>
      <c r="D34" s="361">
        <v>13730000</v>
      </c>
      <c r="E34" s="331"/>
      <c r="F34" s="331"/>
      <c r="G34" s="357">
        <f>D34</f>
        <v>13730000</v>
      </c>
    </row>
    <row r="35" spans="1:7" s="12" customFormat="1" ht="18.75" customHeight="1" x14ac:dyDescent="0.2">
      <c r="A35" s="194" t="s">
        <v>7</v>
      </c>
      <c r="B35" s="190" t="s">
        <v>234</v>
      </c>
      <c r="C35" s="316" t="s">
        <v>236</v>
      </c>
      <c r="D35" s="361"/>
      <c r="E35" s="331"/>
      <c r="F35" s="331"/>
      <c r="G35" s="357">
        <f>SUM(D35:F35)</f>
        <v>0</v>
      </c>
    </row>
    <row r="36" spans="1:7" s="12" customFormat="1" ht="18.75" customHeight="1" x14ac:dyDescent="0.2">
      <c r="A36" s="195" t="s">
        <v>8</v>
      </c>
      <c r="B36" s="191" t="s">
        <v>235</v>
      </c>
      <c r="C36" s="317" t="s">
        <v>237</v>
      </c>
      <c r="D36" s="389">
        <f>SUM(D34:D35)</f>
        <v>13730000</v>
      </c>
      <c r="E36" s="332"/>
      <c r="F36" s="332"/>
      <c r="G36" s="357">
        <f>SUM(D36:F36)</f>
        <v>13730000</v>
      </c>
    </row>
    <row r="37" spans="1:7" s="12" customFormat="1" ht="18.75" customHeight="1" x14ac:dyDescent="0.2">
      <c r="A37" s="195" t="s">
        <v>9</v>
      </c>
      <c r="B37" s="191" t="s">
        <v>239</v>
      </c>
      <c r="C37" s="317" t="s">
        <v>238</v>
      </c>
      <c r="D37" s="362">
        <v>2130000</v>
      </c>
      <c r="E37" s="332"/>
      <c r="F37" s="332"/>
      <c r="G37" s="357">
        <f>D37</f>
        <v>2130000</v>
      </c>
    </row>
    <row r="38" spans="1:7" s="12" customFormat="1" ht="18.75" customHeight="1" x14ac:dyDescent="0.2">
      <c r="A38" s="195" t="s">
        <v>10</v>
      </c>
      <c r="B38" s="191" t="s">
        <v>240</v>
      </c>
      <c r="C38" s="317" t="s">
        <v>241</v>
      </c>
      <c r="D38" s="362">
        <v>2240000</v>
      </c>
      <c r="E38" s="332"/>
      <c r="F38" s="332"/>
      <c r="G38" s="357">
        <f>D38</f>
        <v>2240000</v>
      </c>
    </row>
    <row r="39" spans="1:7" ht="18.75" customHeight="1" x14ac:dyDescent="0.2">
      <c r="A39" s="195" t="s">
        <v>11</v>
      </c>
      <c r="B39" s="190" t="s">
        <v>133</v>
      </c>
      <c r="C39" s="317" t="s">
        <v>242</v>
      </c>
      <c r="D39" s="361">
        <v>0</v>
      </c>
      <c r="E39" s="331"/>
      <c r="F39" s="331"/>
      <c r="G39" s="357">
        <f t="shared" ref="G39:G46" si="1">SUM(D39:F39)</f>
        <v>0</v>
      </c>
    </row>
    <row r="40" spans="1:7" ht="18.75" customHeight="1" x14ac:dyDescent="0.2">
      <c r="A40" s="194" t="s">
        <v>12</v>
      </c>
      <c r="B40" s="190" t="s">
        <v>243</v>
      </c>
      <c r="C40" s="316" t="s">
        <v>244</v>
      </c>
      <c r="D40" s="361">
        <v>0</v>
      </c>
      <c r="E40" s="331"/>
      <c r="F40" s="331"/>
      <c r="G40" s="357">
        <f t="shared" si="1"/>
        <v>0</v>
      </c>
    </row>
    <row r="41" spans="1:7" ht="18.75" customHeight="1" x14ac:dyDescent="0.2">
      <c r="A41" s="194" t="s">
        <v>30</v>
      </c>
      <c r="B41" s="192" t="s">
        <v>2</v>
      </c>
      <c r="C41" s="316" t="s">
        <v>245</v>
      </c>
      <c r="D41" s="361">
        <v>0</v>
      </c>
      <c r="E41" s="331"/>
      <c r="F41" s="331"/>
      <c r="G41" s="357">
        <f t="shared" si="1"/>
        <v>0</v>
      </c>
    </row>
    <row r="42" spans="1:7" ht="18.75" customHeight="1" x14ac:dyDescent="0.2">
      <c r="A42" s="195" t="s">
        <v>31</v>
      </c>
      <c r="B42" s="193" t="s">
        <v>134</v>
      </c>
      <c r="C42" s="317" t="s">
        <v>246</v>
      </c>
      <c r="D42" s="362">
        <v>0</v>
      </c>
      <c r="E42" s="332"/>
      <c r="F42" s="332"/>
      <c r="G42" s="357">
        <f t="shared" si="1"/>
        <v>0</v>
      </c>
    </row>
    <row r="43" spans="1:7" ht="18.75" customHeight="1" x14ac:dyDescent="0.2">
      <c r="A43" s="194" t="s">
        <v>32</v>
      </c>
      <c r="B43" s="192" t="s">
        <v>248</v>
      </c>
      <c r="C43" s="317" t="s">
        <v>247</v>
      </c>
      <c r="D43" s="361">
        <v>0</v>
      </c>
      <c r="E43" s="331"/>
      <c r="F43" s="331"/>
      <c r="G43" s="357">
        <f t="shared" si="1"/>
        <v>0</v>
      </c>
    </row>
    <row r="44" spans="1:7" ht="18.75" customHeight="1" x14ac:dyDescent="0.2">
      <c r="A44" s="194" t="s">
        <v>33</v>
      </c>
      <c r="B44" s="192" t="s">
        <v>249</v>
      </c>
      <c r="C44" s="317" t="s">
        <v>250</v>
      </c>
      <c r="D44" s="361">
        <v>0</v>
      </c>
      <c r="E44" s="331"/>
      <c r="F44" s="331"/>
      <c r="G44" s="357">
        <f t="shared" si="1"/>
        <v>0</v>
      </c>
    </row>
    <row r="45" spans="1:7" ht="18.75" customHeight="1" x14ac:dyDescent="0.2">
      <c r="A45" s="194" t="s">
        <v>34</v>
      </c>
      <c r="B45" s="190" t="s">
        <v>72</v>
      </c>
      <c r="C45" s="317" t="s">
        <v>251</v>
      </c>
      <c r="D45" s="361">
        <v>0</v>
      </c>
      <c r="E45" s="331"/>
      <c r="F45" s="331"/>
      <c r="G45" s="357">
        <f t="shared" si="1"/>
        <v>0</v>
      </c>
    </row>
    <row r="46" spans="1:7" ht="18.75" customHeight="1" x14ac:dyDescent="0.2">
      <c r="A46" s="475" t="s">
        <v>35</v>
      </c>
      <c r="B46" s="476" t="s">
        <v>253</v>
      </c>
      <c r="C46" s="481" t="s">
        <v>252</v>
      </c>
      <c r="D46" s="478">
        <f>SUM(D45,D44,D43,D42,D39,D38,D37,D36)</f>
        <v>18100000</v>
      </c>
      <c r="E46" s="478"/>
      <c r="F46" s="478"/>
      <c r="G46" s="474">
        <f t="shared" si="1"/>
        <v>18100000</v>
      </c>
    </row>
    <row r="49" spans="2:7" x14ac:dyDescent="0.2">
      <c r="B49" s="732" t="s">
        <v>731</v>
      </c>
      <c r="C49" s="732" t="s">
        <v>241</v>
      </c>
      <c r="D49" s="730">
        <f t="shared" ref="D49:F49" si="2">SUM(D50:D56)</f>
        <v>2240000</v>
      </c>
      <c r="E49" s="730">
        <f t="shared" si="2"/>
        <v>0</v>
      </c>
      <c r="F49" s="730">
        <f t="shared" si="2"/>
        <v>0</v>
      </c>
      <c r="G49" s="730">
        <f>SUM(G50:G56)</f>
        <v>2240000</v>
      </c>
    </row>
    <row r="50" spans="2:7" x14ac:dyDescent="0.2">
      <c r="B50" s="188" t="s">
        <v>732</v>
      </c>
      <c r="C50" s="188" t="s">
        <v>542</v>
      </c>
      <c r="D50" s="731">
        <v>290000</v>
      </c>
      <c r="E50" s="731"/>
      <c r="F50" s="731"/>
      <c r="G50" s="730">
        <v>290000</v>
      </c>
    </row>
    <row r="51" spans="2:7" x14ac:dyDescent="0.2">
      <c r="B51" s="188" t="s">
        <v>735</v>
      </c>
      <c r="C51" s="188" t="s">
        <v>734</v>
      </c>
      <c r="D51" s="731">
        <v>180000</v>
      </c>
      <c r="E51" s="731"/>
      <c r="F51" s="731"/>
      <c r="G51" s="730">
        <v>180000</v>
      </c>
    </row>
    <row r="52" spans="2:7" x14ac:dyDescent="0.2">
      <c r="B52" s="188" t="s">
        <v>736</v>
      </c>
      <c r="C52" s="188" t="s">
        <v>552</v>
      </c>
      <c r="D52" s="731">
        <v>80000</v>
      </c>
      <c r="E52" s="731"/>
      <c r="F52" s="731"/>
      <c r="G52" s="730">
        <v>80000</v>
      </c>
    </row>
    <row r="53" spans="2:7" x14ac:dyDescent="0.2">
      <c r="B53" s="188" t="s">
        <v>737</v>
      </c>
      <c r="C53" s="188" t="s">
        <v>552</v>
      </c>
      <c r="D53" s="731">
        <v>1050000</v>
      </c>
      <c r="E53" s="731"/>
      <c r="F53" s="731"/>
      <c r="G53" s="730">
        <v>1050000</v>
      </c>
    </row>
    <row r="54" spans="2:7" x14ac:dyDescent="0.2">
      <c r="B54" s="188" t="s">
        <v>738</v>
      </c>
      <c r="C54" s="188" t="s">
        <v>552</v>
      </c>
      <c r="D54" s="731">
        <v>80000</v>
      </c>
      <c r="E54" s="731"/>
      <c r="F54" s="731"/>
      <c r="G54" s="730">
        <v>80000</v>
      </c>
    </row>
    <row r="55" spans="2:7" x14ac:dyDescent="0.2">
      <c r="B55" s="188" t="s">
        <v>739</v>
      </c>
      <c r="C55" s="188" t="s">
        <v>641</v>
      </c>
      <c r="D55" s="731">
        <v>100000</v>
      </c>
      <c r="E55" s="731"/>
      <c r="F55" s="731"/>
      <c r="G55" s="730">
        <v>100000</v>
      </c>
    </row>
    <row r="56" spans="2:7" x14ac:dyDescent="0.2">
      <c r="B56" s="188" t="s">
        <v>740</v>
      </c>
      <c r="C56" s="188" t="s">
        <v>566</v>
      </c>
      <c r="D56" s="731">
        <v>460000</v>
      </c>
      <c r="E56" s="731"/>
      <c r="F56" s="731"/>
      <c r="G56" s="730">
        <v>460000</v>
      </c>
    </row>
    <row r="58" spans="2:7" x14ac:dyDescent="0.2">
      <c r="B58" s="738"/>
    </row>
  </sheetData>
  <mergeCells count="5">
    <mergeCell ref="B1:G1"/>
    <mergeCell ref="A2:G2"/>
    <mergeCell ref="A3:G3"/>
    <mergeCell ref="A29:G29"/>
    <mergeCell ref="A30:G30"/>
  </mergeCells>
  <printOptions horizontalCentered="1"/>
  <pageMargins left="0.25" right="0.25" top="0.75" bottom="0.75" header="0.3" footer="0.3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5">
    <tabColor rgb="FFFFFF00"/>
    <pageSetUpPr fitToPage="1"/>
  </sheetPr>
  <dimension ref="A2:D59"/>
  <sheetViews>
    <sheetView zoomScaleNormal="100" workbookViewId="0">
      <selection sqref="A1:C47"/>
    </sheetView>
  </sheetViews>
  <sheetFormatPr defaultRowHeight="12.75" x14ac:dyDescent="0.2"/>
  <cols>
    <col min="1" max="1" width="55" customWidth="1"/>
    <col min="2" max="2" width="11.7109375" customWidth="1"/>
  </cols>
  <sheetData>
    <row r="2" spans="1:4" x14ac:dyDescent="0.2">
      <c r="A2" s="808" t="s">
        <v>381</v>
      </c>
      <c r="B2" s="808"/>
      <c r="C2" s="56"/>
      <c r="D2" s="56"/>
    </row>
    <row r="3" spans="1:4" x14ac:dyDescent="0.2">
      <c r="A3" s="7"/>
      <c r="B3" s="7"/>
      <c r="C3" s="56"/>
      <c r="D3" s="56"/>
    </row>
    <row r="4" spans="1:4" ht="36" customHeight="1" x14ac:dyDescent="0.2">
      <c r="A4" s="815" t="s">
        <v>484</v>
      </c>
      <c r="B4" s="815"/>
    </row>
    <row r="5" spans="1:4" ht="15.75" x14ac:dyDescent="0.2">
      <c r="A5" s="816" t="s">
        <v>167</v>
      </c>
      <c r="B5" s="817"/>
    </row>
    <row r="6" spans="1:4" ht="15.75" x14ac:dyDescent="0.2">
      <c r="A6" s="177"/>
      <c r="B6" s="185" t="s">
        <v>508</v>
      </c>
    </row>
    <row r="7" spans="1:4" x14ac:dyDescent="0.2">
      <c r="A7" s="184" t="s">
        <v>112</v>
      </c>
      <c r="B7" s="184" t="s">
        <v>115</v>
      </c>
    </row>
    <row r="8" spans="1:4" s="65" customFormat="1" ht="25.5" x14ac:dyDescent="0.2">
      <c r="A8" s="66"/>
      <c r="B8" s="786" t="s">
        <v>815</v>
      </c>
    </row>
    <row r="9" spans="1:4" s="65" customFormat="1" ht="17.25" customHeight="1" x14ac:dyDescent="0.25">
      <c r="A9" s="424" t="s">
        <v>254</v>
      </c>
      <c r="B9" s="372"/>
    </row>
    <row r="10" spans="1:4" s="65" customFormat="1" x14ac:dyDescent="0.2">
      <c r="A10" s="67"/>
      <c r="B10" s="45"/>
    </row>
    <row r="11" spans="1:4" s="65" customFormat="1" x14ac:dyDescent="0.2">
      <c r="A11" s="67" t="s">
        <v>423</v>
      </c>
      <c r="B11" s="45">
        <f>'Műv H '!D19</f>
        <v>400000</v>
      </c>
    </row>
    <row r="12" spans="1:4" x14ac:dyDescent="0.2">
      <c r="A12" s="67" t="s">
        <v>122</v>
      </c>
      <c r="B12" s="45">
        <f>'önk bev'!D34</f>
        <v>1000000</v>
      </c>
    </row>
    <row r="13" spans="1:4" s="65" customFormat="1" x14ac:dyDescent="0.2">
      <c r="A13" s="67" t="s">
        <v>123</v>
      </c>
      <c r="B13" s="45">
        <v>0</v>
      </c>
    </row>
    <row r="14" spans="1:4" x14ac:dyDescent="0.2">
      <c r="A14" s="412"/>
      <c r="B14" s="45"/>
    </row>
    <row r="15" spans="1:4" s="65" customFormat="1" x14ac:dyDescent="0.2">
      <c r="A15" s="67"/>
      <c r="B15" s="45"/>
    </row>
    <row r="16" spans="1:4" ht="13.5" x14ac:dyDescent="0.25">
      <c r="A16" s="73" t="s">
        <v>259</v>
      </c>
      <c r="B16" s="372"/>
    </row>
    <row r="17" spans="1:3" x14ac:dyDescent="0.2">
      <c r="A17" s="67" t="s">
        <v>23</v>
      </c>
      <c r="B17" s="45">
        <f>'önk bev'!F35</f>
        <v>4500000</v>
      </c>
    </row>
    <row r="18" spans="1:3" x14ac:dyDescent="0.2">
      <c r="B18" s="45"/>
    </row>
    <row r="19" spans="1:3" ht="13.5" x14ac:dyDescent="0.25">
      <c r="A19" s="73" t="s">
        <v>255</v>
      </c>
      <c r="B19" s="372"/>
    </row>
    <row r="20" spans="1:3" ht="15" x14ac:dyDescent="0.25">
      <c r="A20" s="537" t="s">
        <v>588</v>
      </c>
      <c r="B20" s="75">
        <f>'önk bev'!D36</f>
        <v>4500000</v>
      </c>
    </row>
    <row r="21" spans="1:3" ht="15" x14ac:dyDescent="0.25">
      <c r="A21" s="78" t="s">
        <v>645</v>
      </c>
      <c r="B21" s="90">
        <f>'önk bev'!D40</f>
        <v>1500000</v>
      </c>
    </row>
    <row r="22" spans="1:3" x14ac:dyDescent="0.2">
      <c r="A22" s="66" t="s">
        <v>256</v>
      </c>
      <c r="B22" s="372"/>
    </row>
    <row r="23" spans="1:3" s="65" customFormat="1" hidden="1" x14ac:dyDescent="0.2">
      <c r="A23" s="67"/>
      <c r="B23" s="69"/>
    </row>
    <row r="24" spans="1:3" s="65" customFormat="1" hidden="1" x14ac:dyDescent="0.2">
      <c r="A24" s="68" t="s">
        <v>128</v>
      </c>
      <c r="B24" s="70"/>
    </row>
    <row r="25" spans="1:3" s="65" customFormat="1" hidden="1" x14ac:dyDescent="0.2">
      <c r="A25" s="67" t="s">
        <v>129</v>
      </c>
      <c r="B25" s="70"/>
    </row>
    <row r="26" spans="1:3" s="65" customFormat="1" x14ac:dyDescent="0.2">
      <c r="A26" s="67" t="s">
        <v>430</v>
      </c>
      <c r="B26" s="45">
        <v>0</v>
      </c>
    </row>
    <row r="27" spans="1:3" s="65" customFormat="1" x14ac:dyDescent="0.2">
      <c r="A27" s="67" t="s">
        <v>429</v>
      </c>
      <c r="B27" s="45">
        <v>0</v>
      </c>
      <c r="C27" s="175"/>
    </row>
    <row r="28" spans="1:3" s="65" customFormat="1" x14ac:dyDescent="0.2">
      <c r="A28" s="391"/>
      <c r="B28" s="75"/>
    </row>
    <row r="29" spans="1:3" s="65" customFormat="1" ht="13.5" x14ac:dyDescent="0.25">
      <c r="A29" s="71" t="s">
        <v>257</v>
      </c>
      <c r="B29" s="394"/>
    </row>
    <row r="30" spans="1:3" s="65" customFormat="1" x14ac:dyDescent="0.2">
      <c r="A30" s="74" t="s">
        <v>24</v>
      </c>
      <c r="B30" s="393">
        <f>'önk bev'!F38</f>
        <v>400000</v>
      </c>
    </row>
    <row r="31" spans="1:3" x14ac:dyDescent="0.2">
      <c r="A31" s="74" t="s">
        <v>25</v>
      </c>
      <c r="B31" s="90"/>
    </row>
    <row r="32" spans="1:3" x14ac:dyDescent="0.2">
      <c r="A32" s="74"/>
      <c r="B32" s="72"/>
    </row>
    <row r="33" spans="1:3" ht="13.5" x14ac:dyDescent="0.25">
      <c r="A33" s="71" t="s">
        <v>258</v>
      </c>
      <c r="B33" s="371"/>
    </row>
    <row r="34" spans="1:3" x14ac:dyDescent="0.2">
      <c r="A34" s="74" t="s">
        <v>24</v>
      </c>
      <c r="B34" s="90"/>
    </row>
    <row r="35" spans="1:3" x14ac:dyDescent="0.2">
      <c r="A35" s="74" t="s">
        <v>25</v>
      </c>
      <c r="B35" s="90"/>
    </row>
    <row r="36" spans="1:3" x14ac:dyDescent="0.2">
      <c r="A36" s="184"/>
      <c r="B36" s="90"/>
    </row>
    <row r="37" spans="1:3" ht="15" x14ac:dyDescent="0.25">
      <c r="A37" s="76" t="s">
        <v>443</v>
      </c>
      <c r="B37" s="392"/>
    </row>
    <row r="38" spans="1:3" ht="15" x14ac:dyDescent="0.25">
      <c r="A38" s="421" t="s">
        <v>444</v>
      </c>
      <c r="B38" s="291"/>
    </row>
    <row r="39" spans="1:3" ht="15" x14ac:dyDescent="0.25">
      <c r="A39" s="78" t="s">
        <v>261</v>
      </c>
      <c r="B39" s="75">
        <v>0</v>
      </c>
    </row>
    <row r="40" spans="1:3" ht="15" x14ac:dyDescent="0.25">
      <c r="A40" s="78" t="s">
        <v>262</v>
      </c>
      <c r="B40" s="75">
        <v>0</v>
      </c>
    </row>
    <row r="41" spans="1:3" ht="15" x14ac:dyDescent="0.25">
      <c r="A41" s="78" t="s">
        <v>260</v>
      </c>
      <c r="B41" s="75">
        <v>0</v>
      </c>
    </row>
    <row r="42" spans="1:3" ht="15" x14ac:dyDescent="0.25">
      <c r="A42" s="77" t="s">
        <v>445</v>
      </c>
      <c r="B42" s="75"/>
    </row>
    <row r="43" spans="1:3" ht="15" x14ac:dyDescent="0.25">
      <c r="A43" s="201" t="s">
        <v>266</v>
      </c>
      <c r="B43" s="371">
        <f>'önk bev'!F28</f>
        <v>9000000</v>
      </c>
    </row>
    <row r="44" spans="1:3" ht="15" x14ac:dyDescent="0.25">
      <c r="A44" s="77" t="s">
        <v>446</v>
      </c>
      <c r="B44" s="371">
        <f>'önk bev'!F30</f>
        <v>0</v>
      </c>
    </row>
    <row r="45" spans="1:3" ht="15" x14ac:dyDescent="0.25">
      <c r="A45" s="77"/>
      <c r="B45" s="75"/>
      <c r="C45" s="27"/>
    </row>
    <row r="46" spans="1:3" ht="15" x14ac:dyDescent="0.25">
      <c r="A46" s="421" t="s">
        <v>447</v>
      </c>
      <c r="B46" s="371">
        <f>'önk bev'!F32</f>
        <v>200000</v>
      </c>
    </row>
    <row r="47" spans="1:3" ht="15" x14ac:dyDescent="0.25">
      <c r="A47" s="538" t="s">
        <v>309</v>
      </c>
      <c r="B47" s="539">
        <f>SUM(B9:B46)</f>
        <v>21500000</v>
      </c>
    </row>
    <row r="49" spans="1:2" ht="15" x14ac:dyDescent="0.25">
      <c r="A49" s="423"/>
      <c r="B49" s="422"/>
    </row>
    <row r="50" spans="1:2" x14ac:dyDescent="0.2">
      <c r="A50" s="29"/>
      <c r="B50" s="29"/>
    </row>
    <row r="53" spans="1:2" x14ac:dyDescent="0.2">
      <c r="A53" s="6"/>
    </row>
    <row r="59" spans="1:2" x14ac:dyDescent="0.2">
      <c r="A59" s="6"/>
    </row>
  </sheetData>
  <mergeCells count="3">
    <mergeCell ref="A2:B2"/>
    <mergeCell ref="A4:B4"/>
    <mergeCell ref="A5:B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D51"/>
  <sheetViews>
    <sheetView topLeftCell="A25" zoomScaleNormal="100" workbookViewId="0">
      <selection sqref="A1:B51"/>
    </sheetView>
  </sheetViews>
  <sheetFormatPr defaultRowHeight="12.75" x14ac:dyDescent="0.2"/>
  <cols>
    <col min="1" max="1" width="70.85546875" style="168" customWidth="1"/>
    <col min="2" max="2" width="13.42578125" style="54" customWidth="1"/>
    <col min="3" max="4" width="11.140625" bestFit="1" customWidth="1"/>
  </cols>
  <sheetData>
    <row r="1" spans="1:3" x14ac:dyDescent="0.2">
      <c r="A1" s="7" t="s">
        <v>689</v>
      </c>
      <c r="B1" s="7"/>
    </row>
    <row r="2" spans="1:3" ht="15.75" x14ac:dyDescent="0.2">
      <c r="A2" s="818" t="s">
        <v>263</v>
      </c>
      <c r="B2" s="818"/>
    </row>
    <row r="3" spans="1:3" ht="15.75" x14ac:dyDescent="0.2">
      <c r="A3" s="818" t="s">
        <v>167</v>
      </c>
      <c r="B3" s="818"/>
    </row>
    <row r="4" spans="1:3" ht="15.75" x14ac:dyDescent="0.2">
      <c r="A4" s="169"/>
      <c r="B4" s="56" t="s">
        <v>495</v>
      </c>
    </row>
    <row r="5" spans="1:3" x14ac:dyDescent="0.2">
      <c r="A5" s="186" t="s">
        <v>112</v>
      </c>
      <c r="B5" s="171" t="s">
        <v>113</v>
      </c>
    </row>
    <row r="6" spans="1:3" s="167" customFormat="1" ht="48.75" customHeight="1" x14ac:dyDescent="0.2">
      <c r="A6" s="172" t="s">
        <v>141</v>
      </c>
      <c r="B6" s="173" t="s">
        <v>816</v>
      </c>
    </row>
    <row r="7" spans="1:3" x14ac:dyDescent="0.2">
      <c r="A7" s="174" t="s">
        <v>822</v>
      </c>
      <c r="B7" s="449">
        <f>B8+B9+B14+B15+B16</f>
        <v>74754342</v>
      </c>
    </row>
    <row r="8" spans="1:3" ht="22.5" customHeight="1" x14ac:dyDescent="0.2">
      <c r="A8" s="170" t="s">
        <v>846</v>
      </c>
      <c r="B8" s="352">
        <v>48488821</v>
      </c>
    </row>
    <row r="9" spans="1:3" ht="20.25" customHeight="1" x14ac:dyDescent="0.2">
      <c r="A9" s="170" t="s">
        <v>845</v>
      </c>
      <c r="B9" s="353">
        <f>SUM(B10,B11,B12,B13)</f>
        <v>14456980</v>
      </c>
    </row>
    <row r="10" spans="1:3" ht="21" customHeight="1" x14ac:dyDescent="0.2">
      <c r="A10" s="170" t="s">
        <v>844</v>
      </c>
      <c r="B10" s="790">
        <v>4017266</v>
      </c>
    </row>
    <row r="11" spans="1:3" ht="20.25" customHeight="1" x14ac:dyDescent="0.2">
      <c r="A11" s="170" t="s">
        <v>843</v>
      </c>
      <c r="B11" s="790">
        <v>4676182</v>
      </c>
      <c r="C11" s="27"/>
    </row>
    <row r="12" spans="1:3" ht="21" customHeight="1" x14ac:dyDescent="0.2">
      <c r="A12" s="170" t="s">
        <v>842</v>
      </c>
      <c r="B12" s="790">
        <v>1819119</v>
      </c>
      <c r="C12" s="27"/>
    </row>
    <row r="13" spans="1:3" ht="20.25" customHeight="1" x14ac:dyDescent="0.2">
      <c r="A13" s="170" t="s">
        <v>841</v>
      </c>
      <c r="B13" s="790">
        <v>3944413</v>
      </c>
      <c r="C13" s="27"/>
    </row>
    <row r="14" spans="1:3" ht="20.25" customHeight="1" x14ac:dyDescent="0.2">
      <c r="A14" s="170" t="s">
        <v>840</v>
      </c>
      <c r="B14" s="353">
        <v>11808541</v>
      </c>
      <c r="C14" s="27"/>
    </row>
    <row r="15" spans="1:3" ht="20.25" customHeight="1" x14ac:dyDescent="0.2">
      <c r="A15" s="170" t="s">
        <v>839</v>
      </c>
      <c r="B15" s="352">
        <v>0</v>
      </c>
      <c r="C15" s="27"/>
    </row>
    <row r="16" spans="1:3" ht="20.25" customHeight="1" x14ac:dyDescent="0.2">
      <c r="A16" s="170"/>
      <c r="B16" s="352"/>
      <c r="C16" s="27"/>
    </row>
    <row r="17" spans="1:4" ht="26.25" customHeight="1" x14ac:dyDescent="0.2">
      <c r="A17" s="174" t="s">
        <v>823</v>
      </c>
      <c r="B17" s="353">
        <f>SUM(B18:B30)</f>
        <v>48093300</v>
      </c>
      <c r="C17" s="27"/>
    </row>
    <row r="18" spans="1:4" ht="24.75" customHeight="1" x14ac:dyDescent="0.2">
      <c r="A18" s="170" t="s">
        <v>168</v>
      </c>
      <c r="B18" s="353"/>
    </row>
    <row r="19" spans="1:4" ht="16.5" customHeight="1" x14ac:dyDescent="0.2">
      <c r="A19" s="170" t="s">
        <v>688</v>
      </c>
      <c r="B19" s="352"/>
    </row>
    <row r="20" spans="1:4" ht="16.5" customHeight="1" x14ac:dyDescent="0.2">
      <c r="A20" s="170" t="s">
        <v>818</v>
      </c>
      <c r="B20" s="352">
        <v>30141300</v>
      </c>
    </row>
    <row r="21" spans="1:4" ht="27" customHeight="1" x14ac:dyDescent="0.2">
      <c r="A21" s="170" t="s">
        <v>820</v>
      </c>
      <c r="B21" s="352">
        <v>11676000</v>
      </c>
    </row>
    <row r="22" spans="1:4" ht="16.5" customHeight="1" x14ac:dyDescent="0.2">
      <c r="A22" s="170" t="s">
        <v>574</v>
      </c>
      <c r="B22" s="352"/>
    </row>
    <row r="23" spans="1:4" x14ac:dyDescent="0.2">
      <c r="A23" s="170" t="s">
        <v>838</v>
      </c>
      <c r="B23" s="352"/>
      <c r="D23" s="27"/>
    </row>
    <row r="24" spans="1:4" ht="20.25" customHeight="1" x14ac:dyDescent="0.2">
      <c r="A24" s="170" t="s">
        <v>817</v>
      </c>
      <c r="B24" s="456">
        <v>5844000</v>
      </c>
      <c r="D24" s="27"/>
    </row>
    <row r="25" spans="1:4" ht="24.75" customHeight="1" x14ac:dyDescent="0.2">
      <c r="A25" s="170" t="s">
        <v>836</v>
      </c>
      <c r="B25" s="456"/>
    </row>
    <row r="26" spans="1:4" ht="24.75" customHeight="1" x14ac:dyDescent="0.2">
      <c r="A26" s="170" t="s">
        <v>837</v>
      </c>
      <c r="B26" s="352"/>
    </row>
    <row r="27" spans="1:4" ht="19.5" customHeight="1" x14ac:dyDescent="0.2">
      <c r="A27" s="170" t="s">
        <v>836</v>
      </c>
      <c r="B27" s="352"/>
    </row>
    <row r="28" spans="1:4" ht="19.5" customHeight="1" x14ac:dyDescent="0.2">
      <c r="A28" s="170" t="s">
        <v>835</v>
      </c>
      <c r="B28" s="352"/>
    </row>
    <row r="29" spans="1:4" ht="19.5" customHeight="1" x14ac:dyDescent="0.2">
      <c r="A29" s="170" t="s">
        <v>819</v>
      </c>
      <c r="B29" s="456">
        <v>432000</v>
      </c>
    </row>
    <row r="30" spans="1:4" ht="19.5" customHeight="1" x14ac:dyDescent="0.2">
      <c r="A30" s="170"/>
      <c r="B30" s="352"/>
    </row>
    <row r="31" spans="1:4" ht="24.75" customHeight="1" x14ac:dyDescent="0.2">
      <c r="A31" s="174" t="s">
        <v>0</v>
      </c>
      <c r="B31" s="353">
        <f>SUM(B32:B38)</f>
        <v>18586000</v>
      </c>
    </row>
    <row r="32" spans="1:4" ht="15.75" customHeight="1" x14ac:dyDescent="0.2">
      <c r="A32" s="170" t="s">
        <v>824</v>
      </c>
      <c r="B32" s="456">
        <v>18586000</v>
      </c>
    </row>
    <row r="33" spans="1:2" ht="25.5" x14ac:dyDescent="0.2">
      <c r="A33" s="170" t="s">
        <v>834</v>
      </c>
      <c r="B33" s="352"/>
    </row>
    <row r="34" spans="1:2" ht="25.5" x14ac:dyDescent="0.2">
      <c r="A34" s="170" t="s">
        <v>833</v>
      </c>
      <c r="B34" s="352"/>
    </row>
    <row r="35" spans="1:2" ht="19.5" customHeight="1" x14ac:dyDescent="0.2">
      <c r="A35" s="170" t="s">
        <v>832</v>
      </c>
      <c r="B35" s="352"/>
    </row>
    <row r="36" spans="1:2" ht="19.5" customHeight="1" x14ac:dyDescent="0.2">
      <c r="A36" s="170"/>
      <c r="B36" s="352"/>
    </row>
    <row r="37" spans="1:2" ht="19.5" customHeight="1" x14ac:dyDescent="0.2">
      <c r="A37" s="170" t="s">
        <v>831</v>
      </c>
      <c r="B37" s="352"/>
    </row>
    <row r="38" spans="1:2" ht="19.5" customHeight="1" x14ac:dyDescent="0.2">
      <c r="A38" s="170" t="s">
        <v>830</v>
      </c>
      <c r="B38" s="352"/>
    </row>
    <row r="39" spans="1:2" ht="19.5" customHeight="1" x14ac:dyDescent="0.2">
      <c r="A39" s="787" t="s">
        <v>825</v>
      </c>
      <c r="B39" s="353">
        <f>SUM(B40:B42)</f>
        <v>18100000</v>
      </c>
    </row>
    <row r="40" spans="1:2" ht="19.5" customHeight="1" x14ac:dyDescent="0.2">
      <c r="A40" s="170" t="s">
        <v>829</v>
      </c>
      <c r="B40" s="407">
        <v>5100000</v>
      </c>
    </row>
    <row r="41" spans="1:2" ht="19.5" customHeight="1" x14ac:dyDescent="0.2">
      <c r="A41" s="170" t="s">
        <v>828</v>
      </c>
      <c r="B41" s="407">
        <v>12780000</v>
      </c>
    </row>
    <row r="42" spans="1:2" ht="19.5" customHeight="1" x14ac:dyDescent="0.2">
      <c r="A42" s="170" t="s">
        <v>827</v>
      </c>
      <c r="B42" s="407">
        <v>220000</v>
      </c>
    </row>
    <row r="43" spans="1:2" ht="19.5" customHeight="1" x14ac:dyDescent="0.2">
      <c r="A43" s="174" t="s">
        <v>821</v>
      </c>
      <c r="B43" s="508">
        <v>636120</v>
      </c>
    </row>
    <row r="44" spans="1:2" ht="21.75" customHeight="1" x14ac:dyDescent="0.2">
      <c r="A44" s="174" t="s">
        <v>826</v>
      </c>
      <c r="B44" s="508">
        <f>SUM(B45:B46)</f>
        <v>4287920</v>
      </c>
    </row>
    <row r="45" spans="1:2" ht="18" customHeight="1" x14ac:dyDescent="0.2">
      <c r="A45" s="170" t="s">
        <v>360</v>
      </c>
      <c r="B45" s="456">
        <v>4287920</v>
      </c>
    </row>
    <row r="46" spans="1:2" ht="18" customHeight="1" x14ac:dyDescent="0.2">
      <c r="A46" s="170" t="s">
        <v>391</v>
      </c>
      <c r="B46" s="352"/>
    </row>
    <row r="47" spans="1:2" ht="21" customHeight="1" x14ac:dyDescent="0.2">
      <c r="A47" s="174" t="s">
        <v>170</v>
      </c>
      <c r="B47" s="407">
        <v>0</v>
      </c>
    </row>
    <row r="48" spans="1:2" ht="18" customHeight="1" x14ac:dyDescent="0.2">
      <c r="A48" s="170" t="s">
        <v>431</v>
      </c>
      <c r="B48" s="353"/>
    </row>
    <row r="49" spans="1:4" ht="18" customHeight="1" x14ac:dyDescent="0.2">
      <c r="A49" s="170"/>
      <c r="B49" s="450"/>
    </row>
    <row r="50" spans="1:4" ht="19.5" customHeight="1" x14ac:dyDescent="0.25">
      <c r="A50" s="509" t="s">
        <v>158</v>
      </c>
      <c r="B50" s="510">
        <f>B7+B17+B31+B39+B43+B44</f>
        <v>164457682</v>
      </c>
      <c r="D50" s="27"/>
    </row>
    <row r="51" spans="1:4" x14ac:dyDescent="0.2">
      <c r="B51" s="291"/>
    </row>
  </sheetData>
  <mergeCells count="2">
    <mergeCell ref="A2:B2"/>
    <mergeCell ref="A3:B3"/>
  </mergeCells>
  <phoneticPr fontId="0" type="noConversion"/>
  <printOptions horizontalCentered="1"/>
  <pageMargins left="0.59055118110236227" right="0.59055118110236227" top="0.51181102362204722" bottom="0.51181102362204722" header="0.51181102362204722" footer="0.51181102362204722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R20"/>
  <sheetViews>
    <sheetView zoomScaleNormal="100" workbookViewId="0">
      <selection activeCell="Q17" sqref="A1:R17"/>
    </sheetView>
  </sheetViews>
  <sheetFormatPr defaultRowHeight="12.75" x14ac:dyDescent="0.2"/>
  <cols>
    <col min="1" max="1" width="3.42578125" customWidth="1"/>
    <col min="2" max="2" width="31.28515625" customWidth="1"/>
    <col min="3" max="3" width="8.28515625" customWidth="1"/>
    <col min="4" max="4" width="13.7109375" customWidth="1"/>
    <col min="5" max="5" width="13.140625" customWidth="1"/>
    <col min="6" max="6" width="9.5703125" customWidth="1"/>
    <col min="7" max="7" width="10.140625" customWidth="1"/>
    <col min="8" max="10" width="10.28515625" customWidth="1"/>
    <col min="11" max="11" width="13.7109375" customWidth="1"/>
    <col min="12" max="12" width="13" customWidth="1"/>
    <col min="13" max="13" width="13.28515625" customWidth="1"/>
    <col min="14" max="14" width="11.5703125" customWidth="1"/>
    <col min="15" max="15" width="7.42578125" customWidth="1"/>
    <col min="16" max="16" width="6.42578125" customWidth="1"/>
    <col min="17" max="17" width="11.85546875" bestFit="1" customWidth="1"/>
  </cols>
  <sheetData>
    <row r="1" spans="1:18" x14ac:dyDescent="0.2">
      <c r="A1" s="808" t="s">
        <v>382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</row>
    <row r="3" spans="1:18" x14ac:dyDescent="0.2">
      <c r="J3" s="823"/>
      <c r="K3" s="823"/>
      <c r="L3" s="823"/>
    </row>
    <row r="4" spans="1:18" ht="18.75" x14ac:dyDescent="0.2">
      <c r="B4" s="202"/>
      <c r="C4" s="202"/>
      <c r="D4" s="203"/>
      <c r="K4" s="808"/>
      <c r="L4" s="808"/>
      <c r="M4" s="808"/>
      <c r="N4" s="808"/>
    </row>
    <row r="5" spans="1:18" ht="18.75" x14ac:dyDescent="0.2">
      <c r="A5" s="824" t="s">
        <v>267</v>
      </c>
      <c r="B5" s="824"/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</row>
    <row r="6" spans="1:18" ht="18.75" x14ac:dyDescent="0.2">
      <c r="A6" s="824" t="s">
        <v>847</v>
      </c>
      <c r="B6" s="824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</row>
    <row r="7" spans="1:18" ht="18" x14ac:dyDescent="0.25">
      <c r="H7" s="641">
        <v>2021</v>
      </c>
      <c r="L7" s="808"/>
      <c r="M7" s="808"/>
      <c r="N7" s="808"/>
      <c r="O7" s="808"/>
      <c r="P7" s="808"/>
      <c r="Q7" s="808"/>
    </row>
    <row r="8" spans="1:18" x14ac:dyDescent="0.2">
      <c r="B8" s="204"/>
      <c r="C8" s="204"/>
      <c r="D8" s="203"/>
      <c r="E8" s="203"/>
      <c r="F8" s="203"/>
      <c r="G8" s="203"/>
      <c r="H8" s="203"/>
      <c r="I8" s="203"/>
      <c r="J8" s="205"/>
    </row>
    <row r="9" spans="1:18" ht="15.75" x14ac:dyDescent="0.25">
      <c r="B9" s="204"/>
      <c r="C9" s="204"/>
      <c r="D9" s="203"/>
      <c r="E9" s="203"/>
      <c r="F9" s="203"/>
      <c r="G9" s="203"/>
      <c r="H9" s="203"/>
      <c r="I9" s="203"/>
      <c r="J9" s="206"/>
      <c r="Q9" s="464" t="s">
        <v>589</v>
      </c>
    </row>
    <row r="10" spans="1:18" s="207" customFormat="1" ht="12.75" customHeight="1" x14ac:dyDescent="0.2">
      <c r="A10" s="833"/>
      <c r="B10" s="835" t="s">
        <v>268</v>
      </c>
      <c r="C10" s="822" t="s">
        <v>318</v>
      </c>
      <c r="D10" s="836" t="s">
        <v>269</v>
      </c>
      <c r="E10" s="819" t="s">
        <v>270</v>
      </c>
      <c r="F10" s="819" t="s">
        <v>428</v>
      </c>
      <c r="G10" s="819" t="s">
        <v>424</v>
      </c>
      <c r="H10" s="819" t="s">
        <v>427</v>
      </c>
      <c r="I10" s="819" t="s">
        <v>323</v>
      </c>
      <c r="J10" s="838" t="s">
        <v>272</v>
      </c>
      <c r="K10" s="840" t="s">
        <v>273</v>
      </c>
      <c r="L10" s="828" t="s">
        <v>274</v>
      </c>
      <c r="M10" s="832" t="s">
        <v>269</v>
      </c>
      <c r="N10" s="832"/>
      <c r="O10" s="830" t="s">
        <v>271</v>
      </c>
      <c r="P10" s="830"/>
      <c r="Q10" s="831" t="s">
        <v>275</v>
      </c>
    </row>
    <row r="11" spans="1:18" s="207" customFormat="1" ht="42" customHeight="1" x14ac:dyDescent="0.2">
      <c r="A11" s="834"/>
      <c r="B11" s="835"/>
      <c r="C11" s="822"/>
      <c r="D11" s="837"/>
      <c r="E11" s="820"/>
      <c r="F11" s="820"/>
      <c r="G11" s="821"/>
      <c r="H11" s="820"/>
      <c r="I11" s="820"/>
      <c r="J11" s="839"/>
      <c r="K11" s="841"/>
      <c r="L11" s="829"/>
      <c r="M11" s="208" t="s">
        <v>276</v>
      </c>
      <c r="N11" s="208" t="s">
        <v>277</v>
      </c>
      <c r="O11" s="208" t="s">
        <v>276</v>
      </c>
      <c r="P11" s="208" t="s">
        <v>277</v>
      </c>
      <c r="Q11" s="831"/>
    </row>
    <row r="12" spans="1:18" s="207" customFormat="1" ht="13.5" customHeight="1" x14ac:dyDescent="0.2">
      <c r="A12" s="209"/>
      <c r="B12" s="210" t="s">
        <v>112</v>
      </c>
      <c r="C12" s="211" t="s">
        <v>113</v>
      </c>
      <c r="D12" s="212" t="s">
        <v>114</v>
      </c>
      <c r="E12" s="212" t="s">
        <v>115</v>
      </c>
      <c r="F12" s="211" t="s">
        <v>116</v>
      </c>
      <c r="G12" s="213" t="s">
        <v>117</v>
      </c>
      <c r="H12" s="214" t="s">
        <v>118</v>
      </c>
      <c r="I12" s="214" t="s">
        <v>278</v>
      </c>
      <c r="J12" s="214" t="s">
        <v>279</v>
      </c>
      <c r="K12" s="214" t="s">
        <v>121</v>
      </c>
      <c r="L12" s="540" t="s">
        <v>280</v>
      </c>
      <c r="M12" s="214" t="s">
        <v>281</v>
      </c>
      <c r="N12" s="214" t="s">
        <v>282</v>
      </c>
      <c r="O12" s="215" t="s">
        <v>283</v>
      </c>
      <c r="P12" s="215" t="s">
        <v>284</v>
      </c>
      <c r="Q12" s="215" t="s">
        <v>319</v>
      </c>
    </row>
    <row r="13" spans="1:18" s="207" customFormat="1" ht="26.25" customHeight="1" x14ac:dyDescent="0.2">
      <c r="A13" s="209"/>
      <c r="B13" s="210"/>
      <c r="C13" s="411"/>
      <c r="D13" s="646" t="s">
        <v>730</v>
      </c>
      <c r="E13" s="646" t="s">
        <v>730</v>
      </c>
      <c r="F13" s="646" t="s">
        <v>730</v>
      </c>
      <c r="G13" s="646" t="s">
        <v>730</v>
      </c>
      <c r="H13" s="646" t="s">
        <v>730</v>
      </c>
      <c r="I13" s="646" t="s">
        <v>730</v>
      </c>
      <c r="J13" s="646" t="s">
        <v>730</v>
      </c>
      <c r="K13" s="646" t="s">
        <v>730</v>
      </c>
      <c r="L13" s="646" t="s">
        <v>730</v>
      </c>
      <c r="M13" s="647"/>
      <c r="N13" s="197"/>
      <c r="O13" s="197"/>
      <c r="P13" s="197"/>
      <c r="Q13" s="197"/>
    </row>
    <row r="14" spans="1:18" ht="30" customHeight="1" x14ac:dyDescent="0.2">
      <c r="A14" s="9" t="s">
        <v>6</v>
      </c>
      <c r="B14" s="217" t="s">
        <v>485</v>
      </c>
      <c r="C14" s="402" t="s">
        <v>628</v>
      </c>
      <c r="D14" s="217"/>
      <c r="E14" s="216">
        <f>'Mesevár óvoda'!G22+'Mesevár óvoda'!G23</f>
        <v>48093300</v>
      </c>
      <c r="F14" s="216"/>
      <c r="G14" s="216"/>
      <c r="H14" s="216"/>
      <c r="I14" s="216"/>
      <c r="J14" s="216"/>
      <c r="K14" s="216">
        <f>'Mesevár óvoda'!G24</f>
        <v>0</v>
      </c>
      <c r="L14" s="541">
        <f>SUM(D14:K14)</f>
        <v>48093300</v>
      </c>
      <c r="M14" s="216">
        <f>L14</f>
        <v>48093300</v>
      </c>
      <c r="N14" s="216"/>
      <c r="O14" s="216"/>
      <c r="P14" s="216"/>
      <c r="Q14" s="216"/>
    </row>
    <row r="15" spans="1:18" ht="33" customHeight="1" x14ac:dyDescent="0.2">
      <c r="A15" s="9" t="s">
        <v>8</v>
      </c>
      <c r="B15" s="218" t="s">
        <v>285</v>
      </c>
      <c r="C15" s="402" t="s">
        <v>727</v>
      </c>
      <c r="D15" s="216"/>
      <c r="E15" s="216">
        <f>PH!G23</f>
        <v>48488821</v>
      </c>
      <c r="F15" s="216"/>
      <c r="G15" s="216"/>
      <c r="H15" s="216"/>
      <c r="I15" s="216"/>
      <c r="J15" s="216"/>
      <c r="K15" s="216">
        <f>PH!G24</f>
        <v>0</v>
      </c>
      <c r="L15" s="541">
        <f t="shared" ref="L15:L16" si="0">SUM(K15,E15,D15)</f>
        <v>48488821</v>
      </c>
      <c r="M15" s="216">
        <f>L15</f>
        <v>48488821</v>
      </c>
      <c r="N15" s="216"/>
      <c r="O15" s="216"/>
      <c r="P15" s="216"/>
      <c r="Q15" s="216"/>
    </row>
    <row r="16" spans="1:18" ht="45.75" customHeight="1" x14ac:dyDescent="0.2">
      <c r="A16" s="9" t="s">
        <v>9</v>
      </c>
      <c r="B16" s="218" t="s">
        <v>693</v>
      </c>
      <c r="C16" s="400" t="s">
        <v>705</v>
      </c>
      <c r="D16" s="216"/>
      <c r="E16" s="216">
        <f>'Manóvár Bölcsi'!G22</f>
        <v>18100000</v>
      </c>
      <c r="F16" s="216"/>
      <c r="G16" s="216"/>
      <c r="H16" s="216"/>
      <c r="I16" s="216"/>
      <c r="J16" s="216"/>
      <c r="K16" s="216">
        <v>0</v>
      </c>
      <c r="L16" s="541">
        <f t="shared" si="0"/>
        <v>18100000</v>
      </c>
      <c r="M16" s="216">
        <f>L16</f>
        <v>18100000</v>
      </c>
      <c r="N16" s="216"/>
      <c r="O16" s="216"/>
      <c r="P16" s="216"/>
      <c r="Q16" s="216"/>
    </row>
    <row r="17" spans="1:17" ht="42" customHeight="1" x14ac:dyDescent="0.2">
      <c r="A17" s="542" t="s">
        <v>10</v>
      </c>
      <c r="B17" s="543" t="s">
        <v>286</v>
      </c>
      <c r="C17" s="544"/>
      <c r="D17" s="545">
        <f>SUM(D14:D16)</f>
        <v>0</v>
      </c>
      <c r="E17" s="545">
        <f>SUM(E14:E16)</f>
        <v>114682121</v>
      </c>
      <c r="F17" s="545"/>
      <c r="G17" s="545"/>
      <c r="H17" s="545"/>
      <c r="I17" s="545"/>
      <c r="J17" s="545"/>
      <c r="K17" s="545">
        <f>SUM(K14:K16)</f>
        <v>0</v>
      </c>
      <c r="L17" s="723">
        <f>SUM(L14:L16)</f>
        <v>114682121</v>
      </c>
      <c r="M17" s="545">
        <f t="shared" ref="M17:N17" si="1">SUM(M14:M16)</f>
        <v>114682121</v>
      </c>
      <c r="N17" s="545">
        <f t="shared" si="1"/>
        <v>0</v>
      </c>
      <c r="O17" s="546"/>
      <c r="P17" s="546"/>
      <c r="Q17" s="546"/>
    </row>
    <row r="18" spans="1:17" hidden="1" x14ac:dyDescent="0.2">
      <c r="A18" s="825"/>
      <c r="B18" s="825"/>
      <c r="C18" s="220"/>
      <c r="D18" s="825"/>
      <c r="E18" s="825"/>
      <c r="F18" s="825"/>
      <c r="G18" s="220"/>
      <c r="H18" s="220"/>
      <c r="I18" s="825"/>
      <c r="J18" s="825"/>
      <c r="K18" s="825"/>
      <c r="L18" s="825"/>
    </row>
    <row r="19" spans="1:17" hidden="1" x14ac:dyDescent="0.2">
      <c r="A19" s="826"/>
      <c r="B19" s="826"/>
      <c r="C19" s="221"/>
      <c r="D19" s="826"/>
      <c r="E19" s="826"/>
      <c r="F19" s="826"/>
      <c r="G19" s="221"/>
      <c r="H19" s="221"/>
      <c r="I19" s="826"/>
      <c r="J19" s="826"/>
      <c r="K19" s="826"/>
      <c r="L19" s="826"/>
    </row>
    <row r="20" spans="1:17" hidden="1" x14ac:dyDescent="0.2">
      <c r="A20" s="827"/>
      <c r="B20" s="827"/>
      <c r="C20" s="222"/>
      <c r="D20" s="827"/>
      <c r="E20" s="827"/>
      <c r="F20" s="827"/>
      <c r="G20" s="222"/>
      <c r="H20" s="222"/>
      <c r="I20" s="827"/>
      <c r="J20" s="827"/>
      <c r="K20" s="827"/>
      <c r="L20" s="827"/>
    </row>
  </sheetData>
  <mergeCells count="30">
    <mergeCell ref="K18:K20"/>
    <mergeCell ref="H10:H11"/>
    <mergeCell ref="I10:I11"/>
    <mergeCell ref="J10:J11"/>
    <mergeCell ref="K10:K11"/>
    <mergeCell ref="L18:L20"/>
    <mergeCell ref="L10:L11"/>
    <mergeCell ref="O10:P10"/>
    <mergeCell ref="Q10:Q11"/>
    <mergeCell ref="A18:A20"/>
    <mergeCell ref="B18:B20"/>
    <mergeCell ref="D18:D20"/>
    <mergeCell ref="E18:E20"/>
    <mergeCell ref="F18:F20"/>
    <mergeCell ref="I18:I20"/>
    <mergeCell ref="J18:J20"/>
    <mergeCell ref="M10:N10"/>
    <mergeCell ref="A10:A11"/>
    <mergeCell ref="B10:B11"/>
    <mergeCell ref="D10:D11"/>
    <mergeCell ref="E10:E11"/>
    <mergeCell ref="F10:F11"/>
    <mergeCell ref="G10:G11"/>
    <mergeCell ref="C10:C11"/>
    <mergeCell ref="L7:Q7"/>
    <mergeCell ref="A1:Q1"/>
    <mergeCell ref="J3:L3"/>
    <mergeCell ref="K4:N4"/>
    <mergeCell ref="A5:R5"/>
    <mergeCell ref="A6:R6"/>
  </mergeCells>
  <phoneticPr fontId="0" type="noConversion"/>
  <printOptions horizontalCentered="1"/>
  <pageMargins left="0.42" right="0.37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S50"/>
  <sheetViews>
    <sheetView topLeftCell="B26" zoomScaleNormal="100" workbookViewId="0">
      <selection sqref="A1:Q48"/>
    </sheetView>
  </sheetViews>
  <sheetFormatPr defaultRowHeight="14.25" x14ac:dyDescent="0.2"/>
  <cols>
    <col min="1" max="1" width="3.5703125" hidden="1" customWidth="1"/>
    <col min="2" max="2" width="44.5703125" customWidth="1"/>
    <col min="3" max="3" width="11.140625" customWidth="1"/>
    <col min="4" max="4" width="13" customWidth="1"/>
    <col min="5" max="5" width="14.28515625" customWidth="1"/>
    <col min="6" max="6" width="12.85546875" customWidth="1"/>
    <col min="7" max="7" width="5.7109375" customWidth="1"/>
    <col min="8" max="8" width="6.5703125" customWidth="1"/>
    <col min="9" max="9" width="15.5703125" customWidth="1"/>
    <col min="10" max="10" width="6.140625" customWidth="1"/>
    <col min="11" max="11" width="5.7109375" customWidth="1"/>
    <col min="12" max="12" width="15" style="556" customWidth="1"/>
    <col min="13" max="13" width="14.85546875" customWidth="1"/>
    <col min="14" max="14" width="13.42578125" customWidth="1"/>
    <col min="15" max="15" width="6.28515625" customWidth="1"/>
    <col min="16" max="17" width="17.7109375" customWidth="1"/>
  </cols>
  <sheetData>
    <row r="1" spans="1:19" ht="15.75" customHeight="1" x14ac:dyDescent="0.2">
      <c r="A1" s="808" t="s">
        <v>383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</row>
    <row r="2" spans="1:19" ht="15.75" customHeight="1" x14ac:dyDescent="0.2">
      <c r="B2" s="3"/>
      <c r="C2" s="3"/>
    </row>
    <row r="3" spans="1:19" ht="15.75" x14ac:dyDescent="0.2">
      <c r="B3" s="3"/>
      <c r="C3" s="3"/>
      <c r="D3" s="223"/>
      <c r="E3" s="224"/>
      <c r="F3" s="224"/>
      <c r="G3" s="224"/>
      <c r="H3" s="224"/>
      <c r="I3" s="224"/>
      <c r="J3" s="225"/>
    </row>
    <row r="4" spans="1:19" ht="15.75" x14ac:dyDescent="0.2">
      <c r="A4" s="817" t="s">
        <v>663</v>
      </c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</row>
    <row r="5" spans="1:19" ht="18.75" x14ac:dyDescent="0.2">
      <c r="A5" s="844" t="s">
        <v>167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</row>
    <row r="7" spans="1:19" x14ac:dyDescent="0.2">
      <c r="B7" s="226"/>
      <c r="C7" s="226"/>
      <c r="D7" s="226"/>
      <c r="E7" s="226"/>
      <c r="F7" s="226"/>
      <c r="G7" s="226"/>
      <c r="H7" s="226"/>
      <c r="I7" s="226"/>
      <c r="Q7" s="464" t="s">
        <v>509</v>
      </c>
    </row>
    <row r="8" spans="1:19" ht="12.75" customHeight="1" x14ac:dyDescent="0.2">
      <c r="A8" s="845"/>
      <c r="B8" s="846" t="s">
        <v>288</v>
      </c>
      <c r="C8" s="822" t="s">
        <v>318</v>
      </c>
      <c r="D8" s="819" t="s">
        <v>64</v>
      </c>
      <c r="E8" s="848" t="s">
        <v>270</v>
      </c>
      <c r="F8" s="819" t="s">
        <v>428</v>
      </c>
      <c r="G8" s="819" t="s">
        <v>424</v>
      </c>
      <c r="H8" s="819" t="s">
        <v>427</v>
      </c>
      <c r="I8" s="819" t="s">
        <v>323</v>
      </c>
      <c r="J8" s="838" t="s">
        <v>272</v>
      </c>
      <c r="K8" s="848" t="s">
        <v>273</v>
      </c>
      <c r="L8" s="842" t="s">
        <v>274</v>
      </c>
      <c r="M8" s="832" t="s">
        <v>269</v>
      </c>
      <c r="N8" s="832"/>
      <c r="O8" s="830" t="s">
        <v>271</v>
      </c>
      <c r="P8" s="830"/>
      <c r="Q8" s="831" t="s">
        <v>275</v>
      </c>
    </row>
    <row r="9" spans="1:19" ht="36.75" customHeight="1" x14ac:dyDescent="0.2">
      <c r="A9" s="845"/>
      <c r="B9" s="847"/>
      <c r="C9" s="822"/>
      <c r="D9" s="820"/>
      <c r="E9" s="849"/>
      <c r="F9" s="820"/>
      <c r="G9" s="820"/>
      <c r="H9" s="820"/>
      <c r="I9" s="820"/>
      <c r="J9" s="839"/>
      <c r="K9" s="849"/>
      <c r="L9" s="843"/>
      <c r="M9" s="208" t="s">
        <v>276</v>
      </c>
      <c r="N9" s="208" t="s">
        <v>277</v>
      </c>
      <c r="O9" s="208" t="s">
        <v>276</v>
      </c>
      <c r="P9" s="208" t="s">
        <v>277</v>
      </c>
      <c r="Q9" s="831"/>
    </row>
    <row r="10" spans="1:19" ht="15.75" x14ac:dyDescent="0.2">
      <c r="A10" s="845"/>
      <c r="B10" s="227" t="s">
        <v>112</v>
      </c>
      <c r="C10" s="591" t="s">
        <v>113</v>
      </c>
      <c r="D10" s="228" t="s">
        <v>114</v>
      </c>
      <c r="E10" s="228" t="s">
        <v>115</v>
      </c>
      <c r="F10" s="229" t="s">
        <v>116</v>
      </c>
      <c r="G10" s="230" t="s">
        <v>117</v>
      </c>
      <c r="H10" s="231" t="s">
        <v>118</v>
      </c>
      <c r="I10" s="231" t="s">
        <v>278</v>
      </c>
      <c r="J10" s="232" t="s">
        <v>279</v>
      </c>
      <c r="K10" s="233" t="s">
        <v>121</v>
      </c>
      <c r="L10" s="557" t="s">
        <v>289</v>
      </c>
      <c r="M10" s="234" t="s">
        <v>281</v>
      </c>
      <c r="N10" s="235" t="s">
        <v>282</v>
      </c>
      <c r="O10" s="235" t="s">
        <v>283</v>
      </c>
      <c r="P10" s="235" t="s">
        <v>284</v>
      </c>
      <c r="Q10" s="228" t="s">
        <v>319</v>
      </c>
      <c r="R10" s="236"/>
      <c r="S10" s="236"/>
    </row>
    <row r="11" spans="1:19" s="12" customFormat="1" ht="16.5" customHeight="1" x14ac:dyDescent="0.2">
      <c r="A11" s="845"/>
      <c r="B11" s="590"/>
      <c r="C11" s="592"/>
      <c r="D11" s="788" t="s">
        <v>730</v>
      </c>
      <c r="E11" s="788" t="s">
        <v>730</v>
      </c>
      <c r="F11" s="788" t="s">
        <v>730</v>
      </c>
      <c r="G11" s="788" t="s">
        <v>730</v>
      </c>
      <c r="H11" s="788" t="s">
        <v>730</v>
      </c>
      <c r="I11" s="788" t="s">
        <v>730</v>
      </c>
      <c r="J11" s="788" t="s">
        <v>730</v>
      </c>
      <c r="K11" s="788" t="s">
        <v>730</v>
      </c>
      <c r="L11" s="788" t="s">
        <v>730</v>
      </c>
      <c r="M11" s="34"/>
      <c r="N11" s="34"/>
      <c r="O11" s="34"/>
      <c r="P11" s="34"/>
      <c r="Q11" s="34"/>
      <c r="R11" s="37"/>
      <c r="S11" s="37"/>
    </row>
    <row r="12" spans="1:19" s="467" customFormat="1" ht="16.5" customHeight="1" x14ac:dyDescent="0.2">
      <c r="A12" s="64" t="s">
        <v>6</v>
      </c>
      <c r="B12" s="679" t="s">
        <v>624</v>
      </c>
      <c r="C12" s="593" t="s">
        <v>626</v>
      </c>
      <c r="D12" s="628">
        <f>'Műv H '!D10</f>
        <v>400000</v>
      </c>
      <c r="E12" s="628">
        <f>'Műv H '!D22</f>
        <v>4287920</v>
      </c>
      <c r="F12" s="628"/>
      <c r="G12" s="628"/>
      <c r="H12" s="628"/>
      <c r="I12" s="628"/>
      <c r="J12" s="628"/>
      <c r="K12" s="628"/>
      <c r="L12" s="589">
        <f>SUM(D12:K12)</f>
        <v>4687920</v>
      </c>
      <c r="M12" s="558">
        <f>L12</f>
        <v>4687920</v>
      </c>
      <c r="N12" s="558"/>
      <c r="O12" s="558"/>
      <c r="P12" s="558"/>
      <c r="Q12" s="554"/>
      <c r="R12" s="555"/>
      <c r="S12" s="555"/>
    </row>
    <row r="13" spans="1:19" s="467" customFormat="1" ht="16.5" customHeight="1" x14ac:dyDescent="0.2">
      <c r="A13" s="64" t="s">
        <v>7</v>
      </c>
      <c r="B13" s="679" t="s">
        <v>623</v>
      </c>
      <c r="C13" s="593" t="s">
        <v>625</v>
      </c>
      <c r="D13" s="628"/>
      <c r="E13" s="628">
        <f>'Mesevár óvoda'!G22+'Mesevár óvoda'!G23</f>
        <v>48093300</v>
      </c>
      <c r="F13" s="628"/>
      <c r="G13" s="628"/>
      <c r="H13" s="628"/>
      <c r="I13" s="628"/>
      <c r="J13" s="628"/>
      <c r="K13" s="628"/>
      <c r="L13" s="589">
        <f t="shared" ref="L13:L32" si="0">SUM(D13:K13)</f>
        <v>48093300</v>
      </c>
      <c r="M13" s="558">
        <v>48093300</v>
      </c>
      <c r="N13" s="558">
        <f>L13-M13</f>
        <v>0</v>
      </c>
      <c r="O13" s="558"/>
      <c r="P13" s="558"/>
      <c r="Q13" s="554"/>
      <c r="R13" s="555"/>
      <c r="S13" s="555"/>
    </row>
    <row r="14" spans="1:19" s="467" customFormat="1" ht="16.5" customHeight="1" x14ac:dyDescent="0.2">
      <c r="A14" s="64"/>
      <c r="B14" s="679" t="s">
        <v>694</v>
      </c>
      <c r="C14" s="593">
        <v>104031</v>
      </c>
      <c r="D14" s="628"/>
      <c r="E14" s="628">
        <f>'Manóvár Bölcsi'!D22</f>
        <v>18100000</v>
      </c>
      <c r="F14" s="628"/>
      <c r="G14" s="628"/>
      <c r="H14" s="628"/>
      <c r="I14" s="628"/>
      <c r="J14" s="628"/>
      <c r="K14" s="628"/>
      <c r="L14" s="589">
        <f t="shared" si="0"/>
        <v>18100000</v>
      </c>
      <c r="M14" s="558">
        <v>18100000</v>
      </c>
      <c r="N14" s="558"/>
      <c r="O14" s="558"/>
      <c r="P14" s="558"/>
      <c r="Q14" s="554"/>
      <c r="R14" s="555"/>
      <c r="S14" s="555"/>
    </row>
    <row r="15" spans="1:19" s="12" customFormat="1" ht="30" customHeight="1" x14ac:dyDescent="0.2">
      <c r="A15" s="64" t="s">
        <v>9</v>
      </c>
      <c r="B15" s="680" t="s">
        <v>598</v>
      </c>
      <c r="C15" s="559" t="s">
        <v>599</v>
      </c>
      <c r="D15" s="560"/>
      <c r="E15" s="644">
        <f>'önk bev'!D13</f>
        <v>636120</v>
      </c>
      <c r="F15" s="560"/>
      <c r="G15" s="560"/>
      <c r="H15" s="560"/>
      <c r="I15" s="560"/>
      <c r="J15" s="560"/>
      <c r="K15" s="561"/>
      <c r="L15" s="589">
        <f t="shared" si="0"/>
        <v>636120</v>
      </c>
      <c r="M15" s="561">
        <f>E15</f>
        <v>636120</v>
      </c>
      <c r="N15" s="561"/>
      <c r="O15" s="561"/>
      <c r="P15" s="561"/>
      <c r="Q15" s="237"/>
    </row>
    <row r="16" spans="1:19" s="12" customFormat="1" ht="30" customHeight="1" x14ac:dyDescent="0.2">
      <c r="A16" s="64" t="s">
        <v>10</v>
      </c>
      <c r="B16" s="680" t="s">
        <v>604</v>
      </c>
      <c r="C16" s="559" t="s">
        <v>605</v>
      </c>
      <c r="D16" s="560"/>
      <c r="E16" s="560">
        <v>0</v>
      </c>
      <c r="F16" s="560"/>
      <c r="G16" s="560"/>
      <c r="H16" s="560"/>
      <c r="I16" s="560"/>
      <c r="J16" s="560"/>
      <c r="K16" s="561"/>
      <c r="L16" s="589">
        <f t="shared" si="0"/>
        <v>0</v>
      </c>
      <c r="M16" s="561">
        <f t="shared" ref="M16:M17" si="1">E16</f>
        <v>0</v>
      </c>
      <c r="N16" s="561"/>
      <c r="O16" s="561"/>
      <c r="P16" s="561">
        <f>D16</f>
        <v>0</v>
      </c>
      <c r="Q16" s="237"/>
    </row>
    <row r="17" spans="1:17" s="12" customFormat="1" ht="35.25" customHeight="1" x14ac:dyDescent="0.2">
      <c r="A17" s="64" t="s">
        <v>11</v>
      </c>
      <c r="B17" s="575" t="s">
        <v>290</v>
      </c>
      <c r="C17" s="559" t="s">
        <v>439</v>
      </c>
      <c r="D17" s="562"/>
      <c r="E17" s="644">
        <f>'működési tám részl'!B13</f>
        <v>3944413</v>
      </c>
      <c r="F17" s="560"/>
      <c r="G17" s="644"/>
      <c r="H17" s="560"/>
      <c r="I17" s="562"/>
      <c r="J17" s="560"/>
      <c r="K17" s="561"/>
      <c r="L17" s="589">
        <f t="shared" si="0"/>
        <v>3944413</v>
      </c>
      <c r="M17" s="561">
        <f t="shared" si="1"/>
        <v>3944413</v>
      </c>
      <c r="N17" s="561"/>
      <c r="O17" s="561"/>
      <c r="P17" s="561">
        <f>L17-E17</f>
        <v>0</v>
      </c>
      <c r="Q17" s="237"/>
    </row>
    <row r="18" spans="1:17" s="12" customFormat="1" ht="26.25" customHeight="1" x14ac:dyDescent="0.2">
      <c r="A18" s="64" t="s">
        <v>12</v>
      </c>
      <c r="B18" s="575" t="s">
        <v>291</v>
      </c>
      <c r="C18" s="559" t="s">
        <v>438</v>
      </c>
      <c r="D18" s="560"/>
      <c r="E18" s="645">
        <f>'működési tám részl'!B12</f>
        <v>1819119</v>
      </c>
      <c r="F18" s="561"/>
      <c r="G18" s="561"/>
      <c r="H18" s="561"/>
      <c r="I18" s="560"/>
      <c r="J18" s="561"/>
      <c r="K18" s="561"/>
      <c r="L18" s="589">
        <f t="shared" si="0"/>
        <v>1819119</v>
      </c>
      <c r="M18" s="561">
        <f>E18</f>
        <v>1819119</v>
      </c>
      <c r="N18" s="561"/>
      <c r="O18" s="561"/>
      <c r="P18" s="561"/>
      <c r="Q18" s="237"/>
    </row>
    <row r="19" spans="1:17" s="795" customFormat="1" ht="28.5" customHeight="1" x14ac:dyDescent="0.2">
      <c r="A19" s="791" t="s">
        <v>30</v>
      </c>
      <c r="B19" s="792" t="s">
        <v>292</v>
      </c>
      <c r="C19" s="793" t="s">
        <v>440</v>
      </c>
      <c r="D19" s="644"/>
      <c r="E19" s="645">
        <v>34486790</v>
      </c>
      <c r="F19" s="645"/>
      <c r="G19" s="645"/>
      <c r="H19" s="645"/>
      <c r="I19" s="644"/>
      <c r="J19" s="645"/>
      <c r="K19" s="645"/>
      <c r="L19" s="628">
        <f t="shared" si="0"/>
        <v>34486790</v>
      </c>
      <c r="M19" s="561">
        <f>E19</f>
        <v>34486790</v>
      </c>
      <c r="N19" s="645"/>
      <c r="O19" s="645"/>
      <c r="P19" s="645"/>
      <c r="Q19" s="794"/>
    </row>
    <row r="20" spans="1:17" s="12" customFormat="1" ht="22.5" customHeight="1" x14ac:dyDescent="0.2">
      <c r="A20" s="64" t="s">
        <v>31</v>
      </c>
      <c r="B20" s="575" t="s">
        <v>293</v>
      </c>
      <c r="C20" s="559" t="s">
        <v>441</v>
      </c>
      <c r="D20" s="562"/>
      <c r="E20" s="645">
        <f>'működési tám részl'!B10</f>
        <v>4017266</v>
      </c>
      <c r="F20" s="561"/>
      <c r="G20" s="561"/>
      <c r="H20" s="561"/>
      <c r="I20" s="560"/>
      <c r="J20" s="561"/>
      <c r="K20" s="561"/>
      <c r="L20" s="589">
        <f t="shared" si="0"/>
        <v>4017266</v>
      </c>
      <c r="M20" s="561">
        <f>D20+E20</f>
        <v>4017266</v>
      </c>
      <c r="N20" s="561"/>
      <c r="O20" s="561"/>
      <c r="P20" s="561"/>
      <c r="Q20" s="237"/>
    </row>
    <row r="21" spans="1:17" s="12" customFormat="1" ht="24" customHeight="1" x14ac:dyDescent="0.2">
      <c r="A21" s="64" t="s">
        <v>32</v>
      </c>
      <c r="B21" s="575" t="s">
        <v>606</v>
      </c>
      <c r="C21" s="564" t="s">
        <v>607</v>
      </c>
      <c r="D21" s="560"/>
      <c r="E21" s="561">
        <v>0</v>
      </c>
      <c r="F21" s="561"/>
      <c r="G21" s="561"/>
      <c r="H21" s="561"/>
      <c r="I21" s="561"/>
      <c r="J21" s="560"/>
      <c r="K21" s="561"/>
      <c r="L21" s="589">
        <f t="shared" si="0"/>
        <v>0</v>
      </c>
      <c r="M21" s="561">
        <f t="shared" ref="M21:M24" si="2">D21+E21</f>
        <v>0</v>
      </c>
      <c r="N21" s="561"/>
      <c r="O21" s="561"/>
      <c r="P21" s="561"/>
      <c r="Q21" s="237"/>
    </row>
    <row r="22" spans="1:17" s="12" customFormat="1" ht="28.5" customHeight="1" x14ac:dyDescent="0.2">
      <c r="A22" s="64" t="s">
        <v>33</v>
      </c>
      <c r="B22" s="575" t="s">
        <v>608</v>
      </c>
      <c r="C22" s="564" t="s">
        <v>609</v>
      </c>
      <c r="D22" s="560"/>
      <c r="E22" s="561">
        <v>0</v>
      </c>
      <c r="F22" s="561"/>
      <c r="G22" s="561"/>
      <c r="H22" s="561"/>
      <c r="I22" s="560">
        <v>3339307</v>
      </c>
      <c r="J22" s="560"/>
      <c r="K22" s="561"/>
      <c r="L22" s="589">
        <f t="shared" si="0"/>
        <v>3339307</v>
      </c>
      <c r="M22" s="561">
        <f t="shared" si="2"/>
        <v>0</v>
      </c>
      <c r="N22" s="561">
        <v>3339307</v>
      </c>
      <c r="O22" s="561"/>
      <c r="P22" s="561"/>
      <c r="Q22" s="237"/>
    </row>
    <row r="23" spans="1:17" s="12" customFormat="1" ht="27.75" customHeight="1" x14ac:dyDescent="0.2">
      <c r="A23" s="64" t="s">
        <v>34</v>
      </c>
      <c r="B23" s="575" t="s">
        <v>612</v>
      </c>
      <c r="C23" s="564" t="s">
        <v>613</v>
      </c>
      <c r="D23" s="560"/>
      <c r="E23" s="560">
        <v>0</v>
      </c>
      <c r="F23" s="560"/>
      <c r="G23" s="560"/>
      <c r="H23" s="560"/>
      <c r="I23" s="560"/>
      <c r="J23" s="560"/>
      <c r="K23" s="561"/>
      <c r="L23" s="589">
        <f t="shared" si="0"/>
        <v>0</v>
      </c>
      <c r="M23" s="561">
        <f t="shared" si="2"/>
        <v>0</v>
      </c>
      <c r="N23" s="561"/>
      <c r="O23" s="561"/>
      <c r="P23" s="561"/>
      <c r="Q23" s="237"/>
    </row>
    <row r="24" spans="1:17" s="12" customFormat="1" ht="24.75" customHeight="1" x14ac:dyDescent="0.2">
      <c r="A24" s="64" t="s">
        <v>35</v>
      </c>
      <c r="B24" s="575" t="s">
        <v>294</v>
      </c>
      <c r="C24" s="559" t="s">
        <v>450</v>
      </c>
      <c r="D24" s="560"/>
      <c r="E24" s="644">
        <f>'működési tám részl'!B11</f>
        <v>4676182</v>
      </c>
      <c r="F24" s="560"/>
      <c r="G24" s="560"/>
      <c r="H24" s="560"/>
      <c r="I24" s="560"/>
      <c r="J24" s="560"/>
      <c r="K24" s="561"/>
      <c r="L24" s="589">
        <f t="shared" si="0"/>
        <v>4676182</v>
      </c>
      <c r="M24" s="561">
        <f t="shared" si="2"/>
        <v>4676182</v>
      </c>
      <c r="N24" s="561"/>
      <c r="O24" s="561"/>
      <c r="P24" s="561"/>
      <c r="Q24" s="237"/>
    </row>
    <row r="25" spans="1:17" s="12" customFormat="1" ht="28.5" customHeight="1" x14ac:dyDescent="0.2">
      <c r="A25" s="64" t="s">
        <v>36</v>
      </c>
      <c r="B25" s="680" t="s">
        <v>594</v>
      </c>
      <c r="C25" s="565" t="s">
        <v>415</v>
      </c>
      <c r="D25" s="560"/>
      <c r="E25" s="645">
        <v>0</v>
      </c>
      <c r="F25" s="561"/>
      <c r="G25" s="561"/>
      <c r="H25" s="561"/>
      <c r="I25" s="560"/>
      <c r="J25" s="560"/>
      <c r="K25" s="561"/>
      <c r="L25" s="589">
        <f t="shared" si="0"/>
        <v>0</v>
      </c>
      <c r="M25" s="561">
        <v>0</v>
      </c>
      <c r="N25" s="561"/>
      <c r="O25" s="561"/>
      <c r="P25" s="561"/>
      <c r="Q25" s="237"/>
    </row>
    <row r="26" spans="1:17" s="12" customFormat="1" ht="28.5" customHeight="1" x14ac:dyDescent="0.2">
      <c r="A26" s="64" t="s">
        <v>37</v>
      </c>
      <c r="B26" s="680" t="s">
        <v>602</v>
      </c>
      <c r="C26" s="565" t="s">
        <v>603</v>
      </c>
      <c r="D26" s="560"/>
      <c r="E26" s="645">
        <f>'önk bev'!F20</f>
        <v>18500000</v>
      </c>
      <c r="F26" s="561"/>
      <c r="G26" s="561"/>
      <c r="H26" s="561"/>
      <c r="I26" s="560"/>
      <c r="J26" s="560"/>
      <c r="K26" s="561"/>
      <c r="L26" s="589">
        <f t="shared" si="0"/>
        <v>18500000</v>
      </c>
      <c r="M26" s="561">
        <f>E26</f>
        <v>18500000</v>
      </c>
      <c r="N26" s="561"/>
      <c r="O26" s="561"/>
      <c r="P26" s="561"/>
      <c r="Q26" s="237"/>
    </row>
    <row r="27" spans="1:17" s="12" customFormat="1" ht="26.25" customHeight="1" x14ac:dyDescent="0.2">
      <c r="A27" s="64" t="s">
        <v>38</v>
      </c>
      <c r="B27" s="681" t="s">
        <v>597</v>
      </c>
      <c r="C27" s="566" t="s">
        <v>416</v>
      </c>
      <c r="D27" s="560"/>
      <c r="E27" s="645">
        <f>'önk bev'!D19</f>
        <v>7836000</v>
      </c>
      <c r="F27" s="560"/>
      <c r="G27" s="560"/>
      <c r="H27" s="560"/>
      <c r="I27" s="560"/>
      <c r="J27" s="562"/>
      <c r="K27" s="561"/>
      <c r="L27" s="589">
        <f t="shared" si="0"/>
        <v>7836000</v>
      </c>
      <c r="M27" s="561">
        <f>E27</f>
        <v>7836000</v>
      </c>
      <c r="N27" s="561"/>
      <c r="O27" s="561"/>
      <c r="P27" s="561"/>
      <c r="Q27" s="237"/>
    </row>
    <row r="28" spans="1:17" s="12" customFormat="1" ht="24" customHeight="1" x14ac:dyDescent="0.2">
      <c r="A28" s="64" t="s">
        <v>39</v>
      </c>
      <c r="B28" s="680" t="s">
        <v>595</v>
      </c>
      <c r="C28" s="565" t="s">
        <v>596</v>
      </c>
      <c r="D28" s="560"/>
      <c r="E28" s="644">
        <v>0</v>
      </c>
      <c r="F28" s="560"/>
      <c r="G28" s="560"/>
      <c r="H28" s="560"/>
      <c r="I28" s="560"/>
      <c r="J28" s="562"/>
      <c r="K28" s="561"/>
      <c r="L28" s="589">
        <f t="shared" si="0"/>
        <v>0</v>
      </c>
      <c r="M28" s="561">
        <f t="shared" ref="M28:M31" si="3">E28</f>
        <v>0</v>
      </c>
      <c r="N28" s="561"/>
      <c r="O28" s="561"/>
      <c r="P28" s="561"/>
      <c r="Q28" s="237"/>
    </row>
    <row r="29" spans="1:17" s="12" customFormat="1" ht="24" customHeight="1" x14ac:dyDescent="0.2">
      <c r="A29" s="64" t="s">
        <v>40</v>
      </c>
      <c r="B29" s="680" t="s">
        <v>610</v>
      </c>
      <c r="C29" s="565" t="s">
        <v>611</v>
      </c>
      <c r="D29" s="560"/>
      <c r="E29" s="644"/>
      <c r="F29" s="560"/>
      <c r="G29" s="560"/>
      <c r="H29" s="560"/>
      <c r="I29" s="560"/>
      <c r="J29" s="562"/>
      <c r="K29" s="561"/>
      <c r="L29" s="589">
        <f t="shared" si="0"/>
        <v>0</v>
      </c>
      <c r="M29" s="561">
        <f t="shared" si="3"/>
        <v>0</v>
      </c>
      <c r="N29" s="563"/>
      <c r="O29" s="563"/>
      <c r="P29" s="563"/>
      <c r="Q29" s="238"/>
    </row>
    <row r="30" spans="1:17" s="12" customFormat="1" ht="24" customHeight="1" x14ac:dyDescent="0.2">
      <c r="A30" s="64" t="s">
        <v>41</v>
      </c>
      <c r="B30" s="680" t="s">
        <v>614</v>
      </c>
      <c r="C30" s="565" t="s">
        <v>615</v>
      </c>
      <c r="D30" s="560"/>
      <c r="E30" s="644"/>
      <c r="F30" s="560"/>
      <c r="G30" s="560"/>
      <c r="H30" s="560"/>
      <c r="I30" s="560"/>
      <c r="J30" s="562"/>
      <c r="K30" s="561"/>
      <c r="L30" s="589">
        <f t="shared" si="0"/>
        <v>0</v>
      </c>
      <c r="M30" s="561">
        <f t="shared" si="3"/>
        <v>0</v>
      </c>
      <c r="N30" s="563"/>
      <c r="O30" s="563"/>
      <c r="P30" s="563"/>
      <c r="Q30" s="238"/>
    </row>
    <row r="31" spans="1:17" s="12" customFormat="1" ht="24" customHeight="1" x14ac:dyDescent="0.2">
      <c r="A31" s="64" t="s">
        <v>42</v>
      </c>
      <c r="B31" s="680" t="s">
        <v>616</v>
      </c>
      <c r="C31" s="565" t="s">
        <v>617</v>
      </c>
      <c r="D31" s="560"/>
      <c r="E31" s="560">
        <v>0</v>
      </c>
      <c r="F31" s="560"/>
      <c r="G31" s="560"/>
      <c r="H31" s="560"/>
      <c r="I31" s="560"/>
      <c r="J31" s="562"/>
      <c r="K31" s="561"/>
      <c r="L31" s="589">
        <f t="shared" si="0"/>
        <v>0</v>
      </c>
      <c r="M31" s="561">
        <f t="shared" si="3"/>
        <v>0</v>
      </c>
      <c r="N31" s="563"/>
      <c r="O31" s="563"/>
      <c r="P31" s="563"/>
      <c r="Q31" s="238"/>
    </row>
    <row r="32" spans="1:17" s="12" customFormat="1" ht="24" customHeight="1" x14ac:dyDescent="0.2">
      <c r="A32" s="64"/>
      <c r="B32" s="680" t="s">
        <v>848</v>
      </c>
      <c r="C32" s="789">
        <v>900020</v>
      </c>
      <c r="D32" s="560">
        <v>16142810</v>
      </c>
      <c r="E32" s="560"/>
      <c r="F32" s="560"/>
      <c r="G32" s="560"/>
      <c r="H32" s="560"/>
      <c r="I32" s="560"/>
      <c r="J32" s="562"/>
      <c r="K32" s="561"/>
      <c r="L32" s="589">
        <f t="shared" si="0"/>
        <v>16142810</v>
      </c>
      <c r="M32" s="561">
        <f>D32</f>
        <v>16142810</v>
      </c>
      <c r="N32" s="563"/>
      <c r="O32" s="563"/>
      <c r="P32" s="563"/>
      <c r="Q32" s="238"/>
    </row>
    <row r="33" spans="1:18" ht="21" customHeight="1" x14ac:dyDescent="0.2">
      <c r="A33" s="64" t="s">
        <v>43</v>
      </c>
      <c r="B33" s="576" t="s">
        <v>295</v>
      </c>
      <c r="C33" s="567"/>
      <c r="D33" s="572">
        <f>SUM(D12:D32)</f>
        <v>16542810</v>
      </c>
      <c r="E33" s="572">
        <f>SUM(E12:E32)</f>
        <v>146397110</v>
      </c>
      <c r="F33" s="572">
        <f t="shared" ref="F33:M33" si="4">SUM(F12:F32)</f>
        <v>0</v>
      </c>
      <c r="G33" s="572">
        <f t="shared" si="4"/>
        <v>0</v>
      </c>
      <c r="H33" s="572">
        <f t="shared" si="4"/>
        <v>0</v>
      </c>
      <c r="I33" s="572">
        <f t="shared" si="4"/>
        <v>3339307</v>
      </c>
      <c r="J33" s="572">
        <f t="shared" si="4"/>
        <v>0</v>
      </c>
      <c r="K33" s="572">
        <f t="shared" si="4"/>
        <v>0</v>
      </c>
      <c r="L33" s="572">
        <f t="shared" si="4"/>
        <v>166279227</v>
      </c>
      <c r="M33" s="572">
        <f t="shared" si="4"/>
        <v>162939920</v>
      </c>
      <c r="N33" s="568">
        <f>SUM(N12:N31)</f>
        <v>3339307</v>
      </c>
      <c r="O33" s="568">
        <f>SUM(O12:O31)</f>
        <v>0</v>
      </c>
      <c r="P33" s="568">
        <f>SUM(P12:P31)</f>
        <v>0</v>
      </c>
      <c r="Q33" s="568">
        <f>SUM(Q12:Q31)</f>
        <v>0</v>
      </c>
    </row>
    <row r="34" spans="1:18" ht="21" customHeight="1" x14ac:dyDescent="0.2">
      <c r="A34" s="64" t="s">
        <v>44</v>
      </c>
      <c r="C34" s="570"/>
      <c r="D34" s="570"/>
      <c r="E34" s="570"/>
      <c r="F34" s="570"/>
      <c r="G34" s="570"/>
      <c r="H34" s="570"/>
      <c r="I34" s="570"/>
      <c r="J34" s="570"/>
      <c r="K34" s="561"/>
      <c r="L34" s="578">
        <f t="shared" ref="L34:L46" si="5">SUM(D34:K34)</f>
        <v>0</v>
      </c>
      <c r="M34" s="570"/>
      <c r="N34" s="570"/>
      <c r="O34" s="570"/>
      <c r="P34" s="570"/>
      <c r="Q34" s="9"/>
    </row>
    <row r="35" spans="1:18" ht="23.25" customHeight="1" x14ac:dyDescent="0.2">
      <c r="A35" s="64" t="s">
        <v>45</v>
      </c>
      <c r="B35" s="575" t="s">
        <v>490</v>
      </c>
      <c r="C35" s="564" t="s">
        <v>590</v>
      </c>
      <c r="D35" s="643"/>
      <c r="E35" s="643">
        <f>'működési tám részl'!B8+PH!E25</f>
        <v>48488821</v>
      </c>
      <c r="F35" s="570"/>
      <c r="G35" s="570"/>
      <c r="H35" s="570"/>
      <c r="I35" s="570">
        <v>635962</v>
      </c>
      <c r="J35" s="570"/>
      <c r="K35" s="645"/>
      <c r="L35" s="578">
        <f t="shared" si="5"/>
        <v>49124783</v>
      </c>
      <c r="M35" s="561">
        <f>E35</f>
        <v>48488821</v>
      </c>
      <c r="N35" s="561">
        <v>635962</v>
      </c>
      <c r="O35" s="570"/>
      <c r="P35" s="570"/>
      <c r="Q35" s="9"/>
    </row>
    <row r="36" spans="1:18" ht="23.25" customHeight="1" x14ac:dyDescent="0.2">
      <c r="A36" s="64" t="s">
        <v>46</v>
      </c>
      <c r="B36" s="575" t="s">
        <v>618</v>
      </c>
      <c r="C36" s="564" t="s">
        <v>417</v>
      </c>
      <c r="D36" s="643">
        <f>'önk bev'!D42</f>
        <v>25000000</v>
      </c>
      <c r="E36" s="643"/>
      <c r="F36" s="570"/>
      <c r="G36" s="570"/>
      <c r="H36" s="570"/>
      <c r="I36" s="570">
        <v>271757379</v>
      </c>
      <c r="J36" s="643"/>
      <c r="K36" s="561"/>
      <c r="L36" s="578">
        <f t="shared" si="5"/>
        <v>296757379</v>
      </c>
      <c r="M36" s="561">
        <f>L36-I36</f>
        <v>25000000</v>
      </c>
      <c r="N36" s="561"/>
      <c r="O36" s="570"/>
      <c r="P36" s="570">
        <v>271757379</v>
      </c>
      <c r="Q36" s="9"/>
    </row>
    <row r="37" spans="1:18" ht="23.25" customHeight="1" x14ac:dyDescent="0.2">
      <c r="A37" s="64" t="s">
        <v>79</v>
      </c>
      <c r="B37" s="575" t="s">
        <v>619</v>
      </c>
      <c r="C37" s="564" t="s">
        <v>620</v>
      </c>
      <c r="D37" s="570"/>
      <c r="E37" s="570"/>
      <c r="F37" s="570"/>
      <c r="G37" s="570"/>
      <c r="H37" s="570"/>
      <c r="I37" s="570"/>
      <c r="J37" s="570"/>
      <c r="K37" s="561"/>
      <c r="L37" s="578">
        <f t="shared" si="5"/>
        <v>0</v>
      </c>
      <c r="M37" s="561">
        <f t="shared" ref="M37:M43" si="6">E37</f>
        <v>0</v>
      </c>
      <c r="N37" s="561">
        <f>D37</f>
        <v>0</v>
      </c>
      <c r="O37" s="570"/>
      <c r="P37" s="570"/>
      <c r="Q37" s="9"/>
    </row>
    <row r="38" spans="1:18" ht="23.25" customHeight="1" x14ac:dyDescent="0.2">
      <c r="A38" s="64" t="s">
        <v>80</v>
      </c>
      <c r="B38" s="575" t="s">
        <v>491</v>
      </c>
      <c r="C38" s="564" t="s">
        <v>591</v>
      </c>
      <c r="D38" s="570"/>
      <c r="E38" s="570"/>
      <c r="F38" s="570"/>
      <c r="G38" s="570"/>
      <c r="H38" s="570"/>
      <c r="I38" s="570"/>
      <c r="J38" s="570"/>
      <c r="K38" s="561"/>
      <c r="L38" s="578">
        <f t="shared" si="5"/>
        <v>0</v>
      </c>
      <c r="M38" s="561">
        <f t="shared" si="6"/>
        <v>0</v>
      </c>
      <c r="N38" s="561">
        <v>0</v>
      </c>
      <c r="O38" s="570"/>
      <c r="P38" s="570"/>
      <c r="Q38" s="9"/>
    </row>
    <row r="39" spans="1:18" ht="23.25" customHeight="1" x14ac:dyDescent="0.2">
      <c r="A39" s="64" t="s">
        <v>81</v>
      </c>
      <c r="B39" s="575" t="s">
        <v>621</v>
      </c>
      <c r="C39" s="564" t="s">
        <v>622</v>
      </c>
      <c r="D39" s="570"/>
      <c r="E39" s="570"/>
      <c r="F39" s="570"/>
      <c r="G39" s="570"/>
      <c r="H39" s="570"/>
      <c r="I39" s="570"/>
      <c r="J39" s="570"/>
      <c r="K39" s="645"/>
      <c r="L39" s="578">
        <f t="shared" si="5"/>
        <v>0</v>
      </c>
      <c r="M39" s="561">
        <f t="shared" si="6"/>
        <v>0</v>
      </c>
      <c r="N39" s="561">
        <f>K39</f>
        <v>0</v>
      </c>
      <c r="O39" s="570"/>
      <c r="P39" s="570"/>
      <c r="Q39" s="9"/>
    </row>
    <row r="40" spans="1:18" ht="23.25" customHeight="1" x14ac:dyDescent="0.2">
      <c r="A40" s="64" t="s">
        <v>82</v>
      </c>
      <c r="B40" s="575" t="s">
        <v>492</v>
      </c>
      <c r="C40" s="564" t="s">
        <v>503</v>
      </c>
      <c r="D40" s="570"/>
      <c r="E40" s="570"/>
      <c r="F40" s="570"/>
      <c r="G40" s="570"/>
      <c r="H40" s="570"/>
      <c r="I40" s="570"/>
      <c r="J40" s="570"/>
      <c r="K40" s="645"/>
      <c r="L40" s="578">
        <f t="shared" si="5"/>
        <v>0</v>
      </c>
      <c r="M40" s="561">
        <f t="shared" si="6"/>
        <v>0</v>
      </c>
      <c r="N40" s="561">
        <f>K40</f>
        <v>0</v>
      </c>
      <c r="O40" s="570"/>
      <c r="P40" s="570"/>
      <c r="Q40" s="9"/>
    </row>
    <row r="41" spans="1:18" ht="23.25" customHeight="1" x14ac:dyDescent="0.2">
      <c r="A41" s="64" t="s">
        <v>90</v>
      </c>
      <c r="B41" s="575" t="s">
        <v>493</v>
      </c>
      <c r="C41" s="564" t="s">
        <v>592</v>
      </c>
      <c r="D41" s="570"/>
      <c r="E41" s="643">
        <v>186000</v>
      </c>
      <c r="F41" s="643"/>
      <c r="G41" s="643"/>
      <c r="H41" s="643"/>
      <c r="I41" s="570"/>
      <c r="J41" s="570"/>
      <c r="K41" s="561"/>
      <c r="L41" s="578">
        <f t="shared" si="5"/>
        <v>186000</v>
      </c>
      <c r="M41" s="561">
        <f t="shared" si="6"/>
        <v>186000</v>
      </c>
      <c r="N41" s="561"/>
      <c r="O41" s="570"/>
      <c r="P41" s="570"/>
      <c r="Q41" s="9"/>
    </row>
    <row r="42" spans="1:18" ht="23.25" customHeight="1" x14ac:dyDescent="0.2">
      <c r="A42" s="64" t="s">
        <v>91</v>
      </c>
      <c r="B42" s="575" t="s">
        <v>498</v>
      </c>
      <c r="C42" s="564" t="s">
        <v>593</v>
      </c>
      <c r="D42" s="570"/>
      <c r="E42" s="643">
        <v>1800000</v>
      </c>
      <c r="F42" s="643"/>
      <c r="G42" s="643"/>
      <c r="H42" s="643"/>
      <c r="I42" s="570"/>
      <c r="J42" s="570"/>
      <c r="K42" s="561"/>
      <c r="L42" s="578">
        <f t="shared" si="5"/>
        <v>1800000</v>
      </c>
      <c r="M42" s="561">
        <f t="shared" si="6"/>
        <v>1800000</v>
      </c>
      <c r="N42" s="561"/>
      <c r="O42" s="570"/>
      <c r="P42" s="570"/>
      <c r="Q42" s="9"/>
    </row>
    <row r="43" spans="1:18" ht="23.25" customHeight="1" x14ac:dyDescent="0.2">
      <c r="A43" s="64" t="s">
        <v>92</v>
      </c>
      <c r="B43" s="575" t="s">
        <v>600</v>
      </c>
      <c r="C43" s="564" t="s">
        <v>601</v>
      </c>
      <c r="D43" s="570">
        <v>1317625</v>
      </c>
      <c r="E43" s="643">
        <v>14000000</v>
      </c>
      <c r="F43" s="643"/>
      <c r="G43" s="643"/>
      <c r="H43" s="643"/>
      <c r="I43" s="570"/>
      <c r="J43" s="570"/>
      <c r="K43" s="561"/>
      <c r="L43" s="578">
        <f t="shared" si="5"/>
        <v>15317625</v>
      </c>
      <c r="M43" s="561">
        <f t="shared" si="6"/>
        <v>14000000</v>
      </c>
      <c r="N43" s="561">
        <v>1317625</v>
      </c>
      <c r="O43" s="570"/>
      <c r="P43" s="570"/>
      <c r="Q43" s="9"/>
    </row>
    <row r="44" spans="1:18" ht="23.25" customHeight="1" x14ac:dyDescent="0.2">
      <c r="A44" s="64" t="s">
        <v>93</v>
      </c>
      <c r="B44" s="575" t="s">
        <v>676</v>
      </c>
      <c r="C44" s="564">
        <v>107080</v>
      </c>
      <c r="D44" s="570"/>
      <c r="E44" s="643">
        <f>'önk bev'!I21+'Műv H '!E8</f>
        <v>0</v>
      </c>
      <c r="F44" s="643"/>
      <c r="G44" s="643"/>
      <c r="H44" s="643"/>
      <c r="I44" s="570"/>
      <c r="J44" s="570"/>
      <c r="K44" s="561"/>
      <c r="L44" s="578">
        <f t="shared" si="5"/>
        <v>0</v>
      </c>
      <c r="M44" s="561"/>
      <c r="N44" s="561"/>
      <c r="O44" s="570"/>
      <c r="P44" s="570"/>
      <c r="Q44" s="9"/>
    </row>
    <row r="45" spans="1:18" ht="23.25" customHeight="1" x14ac:dyDescent="0.2">
      <c r="A45" s="64" t="s">
        <v>94</v>
      </c>
      <c r="B45" s="452" t="s">
        <v>677</v>
      </c>
      <c r="C45" s="453" t="s">
        <v>678</v>
      </c>
      <c r="D45" s="570"/>
      <c r="E45" s="643"/>
      <c r="F45" s="643"/>
      <c r="G45" s="643"/>
      <c r="H45" s="643"/>
      <c r="I45" s="570"/>
      <c r="J45" s="570"/>
      <c r="K45" s="561"/>
      <c r="L45" s="578">
        <f t="shared" si="5"/>
        <v>0</v>
      </c>
      <c r="M45" s="561"/>
      <c r="N45" s="561"/>
      <c r="O45" s="570"/>
      <c r="P45" s="570"/>
      <c r="Q45" s="9"/>
    </row>
    <row r="46" spans="1:18" ht="23.25" customHeight="1" x14ac:dyDescent="0.2">
      <c r="A46" s="64"/>
      <c r="B46" s="575" t="s">
        <v>850</v>
      </c>
      <c r="C46" s="453" t="s">
        <v>849</v>
      </c>
      <c r="D46" s="570">
        <v>15000000</v>
      </c>
      <c r="E46" s="643"/>
      <c r="F46" s="643"/>
      <c r="G46" s="643"/>
      <c r="H46" s="643"/>
      <c r="I46" s="570"/>
      <c r="J46" s="570"/>
      <c r="K46" s="561"/>
      <c r="L46" s="578">
        <f t="shared" si="5"/>
        <v>15000000</v>
      </c>
      <c r="M46" s="561">
        <f>D46</f>
        <v>15000000</v>
      </c>
      <c r="N46" s="561"/>
      <c r="O46" s="570"/>
      <c r="P46" s="570"/>
      <c r="Q46" s="9"/>
    </row>
    <row r="47" spans="1:18" ht="23.25" customHeight="1" x14ac:dyDescent="0.2">
      <c r="A47" s="64" t="s">
        <v>100</v>
      </c>
      <c r="B47" s="577" t="s">
        <v>502</v>
      </c>
      <c r="C47" s="571"/>
      <c r="D47" s="572">
        <f>SUM(D34:D46)</f>
        <v>41317625</v>
      </c>
      <c r="E47" s="572">
        <f t="shared" ref="E47:M47" si="7">SUM(E34:E46)</f>
        <v>64474821</v>
      </c>
      <c r="F47" s="572">
        <f t="shared" si="7"/>
        <v>0</v>
      </c>
      <c r="G47" s="572">
        <f t="shared" si="7"/>
        <v>0</v>
      </c>
      <c r="H47" s="572">
        <f t="shared" si="7"/>
        <v>0</v>
      </c>
      <c r="I47" s="572">
        <f t="shared" si="7"/>
        <v>272393341</v>
      </c>
      <c r="J47" s="572">
        <f t="shared" si="7"/>
        <v>0</v>
      </c>
      <c r="K47" s="572">
        <f t="shared" si="7"/>
        <v>0</v>
      </c>
      <c r="L47" s="572">
        <f t="shared" si="7"/>
        <v>378185787</v>
      </c>
      <c r="M47" s="572">
        <f t="shared" si="7"/>
        <v>104474821</v>
      </c>
      <c r="N47" s="573">
        <f>SUM(N34:N45)</f>
        <v>1953587</v>
      </c>
      <c r="O47" s="573">
        <f t="shared" ref="O47:P47" si="8">SUM(O34:O45)</f>
        <v>0</v>
      </c>
      <c r="P47" s="573">
        <f t="shared" si="8"/>
        <v>271757379</v>
      </c>
      <c r="Q47" s="573">
        <f t="shared" ref="Q47" si="9">SUM(Q34:Q43)</f>
        <v>0</v>
      </c>
    </row>
    <row r="48" spans="1:18" ht="22.5" customHeight="1" x14ac:dyDescent="0.2">
      <c r="A48" s="64" t="s">
        <v>101</v>
      </c>
      <c r="B48" s="579" t="s">
        <v>501</v>
      </c>
      <c r="C48" s="580"/>
      <c r="D48" s="581">
        <f>SUM(D47,D33)</f>
        <v>57860435</v>
      </c>
      <c r="E48" s="581">
        <f>SUM(E47,E33)</f>
        <v>210871931</v>
      </c>
      <c r="F48" s="581">
        <f t="shared" ref="F48:K48" si="10">SUM(F47,F33)</f>
        <v>0</v>
      </c>
      <c r="G48" s="581">
        <f t="shared" si="10"/>
        <v>0</v>
      </c>
      <c r="H48" s="581">
        <f t="shared" si="10"/>
        <v>0</v>
      </c>
      <c r="I48" s="581">
        <f t="shared" si="10"/>
        <v>275732648</v>
      </c>
      <c r="J48" s="581">
        <f t="shared" si="10"/>
        <v>0</v>
      </c>
      <c r="K48" s="581">
        <f t="shared" si="10"/>
        <v>0</v>
      </c>
      <c r="L48" s="721">
        <f>SUM(D48:K48)</f>
        <v>544465014</v>
      </c>
      <c r="M48" s="581">
        <f>SUM(M47,M33)</f>
        <v>267414741</v>
      </c>
      <c r="N48" s="581">
        <f>SUM(N33,N47)</f>
        <v>5292894</v>
      </c>
      <c r="O48" s="581">
        <f t="shared" ref="O48:P48" si="11">SUM(O33,O47)</f>
        <v>0</v>
      </c>
      <c r="P48" s="581">
        <f t="shared" si="11"/>
        <v>271757379</v>
      </c>
      <c r="Q48" s="581"/>
      <c r="R48" s="457"/>
    </row>
    <row r="49" spans="3:16" x14ac:dyDescent="0.2">
      <c r="C49" s="569"/>
      <c r="D49" s="569"/>
      <c r="E49" s="569"/>
      <c r="F49" s="569"/>
      <c r="G49" s="569"/>
      <c r="H49" s="569"/>
      <c r="I49" s="569"/>
      <c r="J49" s="569"/>
      <c r="K49" s="569"/>
      <c r="L49" s="574"/>
      <c r="M49" s="569"/>
      <c r="N49" s="569"/>
      <c r="O49" s="569"/>
      <c r="P49" s="569"/>
    </row>
    <row r="50" spans="3:16" x14ac:dyDescent="0.2">
      <c r="N50" s="569"/>
    </row>
  </sheetData>
  <mergeCells count="18">
    <mergeCell ref="A1:Q1"/>
    <mergeCell ref="A4:Q4"/>
    <mergeCell ref="A5:Q5"/>
    <mergeCell ref="A8:A11"/>
    <mergeCell ref="B8:B9"/>
    <mergeCell ref="D8:D9"/>
    <mergeCell ref="E8:E9"/>
    <mergeCell ref="F8:F9"/>
    <mergeCell ref="H8:H9"/>
    <mergeCell ref="K8:K9"/>
    <mergeCell ref="Q8:Q9"/>
    <mergeCell ref="I8:I9"/>
    <mergeCell ref="M8:N8"/>
    <mergeCell ref="O8:P8"/>
    <mergeCell ref="L8:L9"/>
    <mergeCell ref="J8:J9"/>
    <mergeCell ref="C8:C9"/>
    <mergeCell ref="G8:G9"/>
  </mergeCells>
  <phoneticPr fontId="0" type="noConversion"/>
  <printOptions horizontalCentered="1" verticalCentered="1"/>
  <pageMargins left="0.28000000000000003" right="0.25" top="0.75" bottom="0.75" header="0.3" footer="0.3"/>
  <pageSetup paperSize="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AA15"/>
  <sheetViews>
    <sheetView zoomScaleNormal="100" workbookViewId="0">
      <selection sqref="A1:P16"/>
    </sheetView>
  </sheetViews>
  <sheetFormatPr defaultRowHeight="12.75" x14ac:dyDescent="0.2"/>
  <cols>
    <col min="1" max="1" width="3.140625" customWidth="1"/>
    <col min="2" max="2" width="30.28515625" customWidth="1"/>
    <col min="3" max="3" width="11.85546875" customWidth="1"/>
    <col min="4" max="4" width="13.42578125" customWidth="1"/>
    <col min="5" max="5" width="16" customWidth="1"/>
    <col min="6" max="6" width="13.28515625" customWidth="1"/>
    <col min="7" max="7" width="10.7109375" customWidth="1"/>
    <col min="8" max="8" width="12.85546875" customWidth="1"/>
    <col min="9" max="9" width="14.42578125" customWidth="1"/>
    <col min="10" max="10" width="12.5703125" customWidth="1"/>
    <col min="11" max="12" width="13.85546875" customWidth="1"/>
    <col min="13" max="13" width="12.5703125" customWidth="1"/>
    <col min="14" max="14" width="11.85546875" bestFit="1" customWidth="1"/>
    <col min="15" max="15" width="9.28515625" bestFit="1" customWidth="1"/>
    <col min="16" max="16" width="11.85546875" bestFit="1" customWidth="1"/>
  </cols>
  <sheetData>
    <row r="1" spans="1:27" ht="15.75" customHeight="1" x14ac:dyDescent="0.2">
      <c r="B1" s="808" t="s">
        <v>296</v>
      </c>
      <c r="C1" s="808"/>
      <c r="D1" s="808"/>
      <c r="E1" s="808"/>
      <c r="F1" s="808"/>
      <c r="G1" s="808"/>
      <c r="H1" s="808"/>
      <c r="I1" s="808"/>
      <c r="J1" s="808"/>
      <c r="K1" s="808"/>
      <c r="L1" s="239"/>
    </row>
    <row r="2" spans="1:27" ht="15.75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239"/>
    </row>
    <row r="3" spans="1:27" ht="15.75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239"/>
    </row>
    <row r="4" spans="1:27" ht="18.75" x14ac:dyDescent="0.2">
      <c r="A4" s="824" t="s">
        <v>267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</row>
    <row r="5" spans="1:27" ht="18.75" x14ac:dyDescent="0.2">
      <c r="A5" s="824" t="s">
        <v>852</v>
      </c>
      <c r="B5" s="824"/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</row>
    <row r="6" spans="1:27" ht="18.75" x14ac:dyDescent="0.2">
      <c r="A6" s="850" t="s">
        <v>853</v>
      </c>
      <c r="B6" s="850"/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850"/>
    </row>
    <row r="7" spans="1:27" ht="18.75" x14ac:dyDescent="0.2">
      <c r="B7" s="240"/>
      <c r="C7" s="240"/>
      <c r="D7" s="240"/>
      <c r="E7" s="240"/>
      <c r="F7" s="240"/>
      <c r="G7" s="240"/>
      <c r="H7" s="240"/>
      <c r="I7" s="240"/>
      <c r="J7" s="240"/>
      <c r="L7" s="241"/>
      <c r="M7" s="241"/>
      <c r="N7" s="241"/>
      <c r="O7" s="241"/>
      <c r="P7" s="553" t="s">
        <v>509</v>
      </c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</row>
    <row r="8" spans="1:27" s="243" customFormat="1" ht="29.25" customHeight="1" x14ac:dyDescent="0.2">
      <c r="A8" s="242"/>
      <c r="B8" s="851" t="s">
        <v>268</v>
      </c>
      <c r="C8" s="822" t="s">
        <v>318</v>
      </c>
      <c r="D8" s="852" t="s">
        <v>297</v>
      </c>
      <c r="E8" s="854" t="s">
        <v>298</v>
      </c>
      <c r="F8" s="852" t="s">
        <v>299</v>
      </c>
      <c r="G8" s="852" t="s">
        <v>133</v>
      </c>
      <c r="H8" s="852" t="s">
        <v>134</v>
      </c>
      <c r="I8" s="852" t="s">
        <v>300</v>
      </c>
      <c r="J8" s="852" t="s">
        <v>301</v>
      </c>
      <c r="K8" s="856" t="s">
        <v>22</v>
      </c>
      <c r="L8" s="832" t="s">
        <v>302</v>
      </c>
      <c r="M8" s="832"/>
      <c r="N8" s="830" t="s">
        <v>303</v>
      </c>
      <c r="O8" s="830"/>
      <c r="P8" s="831" t="s">
        <v>287</v>
      </c>
    </row>
    <row r="9" spans="1:27" s="245" customFormat="1" ht="43.5" customHeight="1" x14ac:dyDescent="0.2">
      <c r="A9" s="244"/>
      <c r="B9" s="851"/>
      <c r="C9" s="822"/>
      <c r="D9" s="853"/>
      <c r="E9" s="855"/>
      <c r="F9" s="853"/>
      <c r="G9" s="853"/>
      <c r="H9" s="853"/>
      <c r="I9" s="853"/>
      <c r="J9" s="853"/>
      <c r="K9" s="857"/>
      <c r="L9" s="208" t="s">
        <v>276</v>
      </c>
      <c r="M9" s="208" t="s">
        <v>277</v>
      </c>
      <c r="N9" s="208" t="s">
        <v>276</v>
      </c>
      <c r="O9" s="208" t="s">
        <v>277</v>
      </c>
      <c r="P9" s="831"/>
    </row>
    <row r="10" spans="1:27" s="252" customFormat="1" ht="16.5" customHeight="1" x14ac:dyDescent="0.2">
      <c r="A10" s="246"/>
      <c r="B10" s="247" t="s">
        <v>112</v>
      </c>
      <c r="C10" s="247"/>
      <c r="D10" s="300" t="s">
        <v>113</v>
      </c>
      <c r="E10" s="247" t="s">
        <v>114</v>
      </c>
      <c r="F10" s="248" t="s">
        <v>115</v>
      </c>
      <c r="G10" s="248" t="s">
        <v>116</v>
      </c>
      <c r="H10" s="249" t="s">
        <v>117</v>
      </c>
      <c r="I10" s="250" t="s">
        <v>118</v>
      </c>
      <c r="J10" s="250" t="s">
        <v>278</v>
      </c>
      <c r="K10" s="547" t="s">
        <v>289</v>
      </c>
      <c r="L10" s="251" t="s">
        <v>281</v>
      </c>
      <c r="M10" s="251" t="s">
        <v>282</v>
      </c>
      <c r="N10" s="250" t="s">
        <v>283</v>
      </c>
      <c r="O10" s="250" t="s">
        <v>284</v>
      </c>
      <c r="P10" s="250" t="s">
        <v>319</v>
      </c>
    </row>
    <row r="11" spans="1:27" s="243" customFormat="1" ht="36" customHeight="1" x14ac:dyDescent="0.2">
      <c r="A11" s="242"/>
      <c r="B11" s="253"/>
      <c r="C11" s="399"/>
      <c r="D11" s="796" t="s">
        <v>730</v>
      </c>
      <c r="E11" s="796" t="s">
        <v>730</v>
      </c>
      <c r="F11" s="796" t="s">
        <v>730</v>
      </c>
      <c r="G11" s="796" t="s">
        <v>730</v>
      </c>
      <c r="H11" s="796" t="s">
        <v>730</v>
      </c>
      <c r="I11" s="796" t="s">
        <v>730</v>
      </c>
      <c r="J11" s="796" t="s">
        <v>730</v>
      </c>
      <c r="K11" s="796" t="s">
        <v>730</v>
      </c>
      <c r="L11" s="242"/>
      <c r="M11" s="242"/>
      <c r="N11" s="242"/>
      <c r="O11" s="242"/>
      <c r="P11" s="242"/>
    </row>
    <row r="12" spans="1:27" s="12" customFormat="1" ht="40.5" customHeight="1" x14ac:dyDescent="0.2">
      <c r="A12" s="446" t="s">
        <v>6</v>
      </c>
      <c r="B12" s="255" t="s">
        <v>485</v>
      </c>
      <c r="C12" s="402" t="s">
        <v>628</v>
      </c>
      <c r="D12" s="254">
        <f>'Mesevár óvoda'!G36</f>
        <v>26750000</v>
      </c>
      <c r="E12" s="254">
        <f>'Mesevár óvoda'!G37</f>
        <v>4200000</v>
      </c>
      <c r="F12" s="254">
        <f>'Mesevár óvoda'!G38</f>
        <v>12450000</v>
      </c>
      <c r="G12" s="254"/>
      <c r="H12" s="254">
        <f>'Mesevár óvoda'!G42</f>
        <v>4543300</v>
      </c>
      <c r="I12" s="254">
        <f>'Mesevár óvoda'!G43</f>
        <v>150000</v>
      </c>
      <c r="J12" s="254"/>
      <c r="K12" s="548">
        <f>SUM(D12:J12)</f>
        <v>48093300</v>
      </c>
      <c r="L12" s="254">
        <f>K12-N12</f>
        <v>47943300</v>
      </c>
      <c r="M12" s="254"/>
      <c r="N12" s="254">
        <v>150000</v>
      </c>
      <c r="O12" s="254"/>
      <c r="P12" s="254"/>
    </row>
    <row r="13" spans="1:27" s="12" customFormat="1" ht="31.5" customHeight="1" x14ac:dyDescent="0.2">
      <c r="A13" s="446" t="s">
        <v>8</v>
      </c>
      <c r="B13" s="218" t="s">
        <v>285</v>
      </c>
      <c r="C13" s="402" t="s">
        <v>727</v>
      </c>
      <c r="D13" s="254">
        <f>PH!G38</f>
        <v>33000000</v>
      </c>
      <c r="E13" s="254">
        <f>PH!G39</f>
        <v>4800000</v>
      </c>
      <c r="F13" s="254">
        <f>PH!G40</f>
        <v>7525000</v>
      </c>
      <c r="G13" s="254"/>
      <c r="H13" s="254">
        <f>PH!G44</f>
        <v>2013821</v>
      </c>
      <c r="I13" s="254">
        <f>PH!G45</f>
        <v>850000</v>
      </c>
      <c r="J13" s="254">
        <f>PH!G46</f>
        <v>300000</v>
      </c>
      <c r="K13" s="548">
        <f>SUM(D13:J13)</f>
        <v>48488821</v>
      </c>
      <c r="L13" s="254">
        <f>D13+E13+F13+H13</f>
        <v>47338821</v>
      </c>
      <c r="M13" s="254"/>
      <c r="N13" s="254">
        <f>K13-D13-E13-F13-H13</f>
        <v>1150000</v>
      </c>
      <c r="O13" s="254"/>
      <c r="P13" s="254"/>
    </row>
    <row r="14" spans="1:27" ht="31.5" x14ac:dyDescent="0.2">
      <c r="A14" s="446" t="s">
        <v>9</v>
      </c>
      <c r="B14" s="218" t="s">
        <v>693</v>
      </c>
      <c r="C14" s="400" t="s">
        <v>705</v>
      </c>
      <c r="D14" s="254">
        <f>'Manóvár Bölcsi'!G36</f>
        <v>13730000</v>
      </c>
      <c r="E14" s="254">
        <f>'Manóvár Bölcsi'!G37</f>
        <v>2130000</v>
      </c>
      <c r="F14" s="362">
        <f>'Manóvár Bölcsi'!G38</f>
        <v>2240000</v>
      </c>
      <c r="G14" s="254"/>
      <c r="H14" s="9"/>
      <c r="I14" s="9"/>
      <c r="J14" s="9"/>
      <c r="K14" s="548">
        <f>SUM(D14:J14)</f>
        <v>18100000</v>
      </c>
      <c r="L14" s="254">
        <v>18000000</v>
      </c>
      <c r="M14" s="254"/>
      <c r="N14" s="254"/>
      <c r="O14" s="254"/>
      <c r="P14" s="254"/>
    </row>
    <row r="15" spans="1:27" s="256" customFormat="1" ht="33" customHeight="1" x14ac:dyDescent="0.2">
      <c r="A15" s="549" t="s">
        <v>10</v>
      </c>
      <c r="B15" s="550" t="s">
        <v>286</v>
      </c>
      <c r="C15" s="550"/>
      <c r="D15" s="551">
        <f t="shared" ref="D15:P15" si="0">SUM(D12:D14)</f>
        <v>73480000</v>
      </c>
      <c r="E15" s="551">
        <f t="shared" si="0"/>
        <v>11130000</v>
      </c>
      <c r="F15" s="551">
        <f t="shared" si="0"/>
        <v>22215000</v>
      </c>
      <c r="G15" s="551">
        <f t="shared" si="0"/>
        <v>0</v>
      </c>
      <c r="H15" s="551">
        <f t="shared" si="0"/>
        <v>6557121</v>
      </c>
      <c r="I15" s="551">
        <f t="shared" si="0"/>
        <v>1000000</v>
      </c>
      <c r="J15" s="551">
        <f t="shared" si="0"/>
        <v>300000</v>
      </c>
      <c r="K15" s="722">
        <f>SUM(K12:K14)</f>
        <v>114682121</v>
      </c>
      <c r="L15" s="552">
        <f t="shared" si="0"/>
        <v>113282121</v>
      </c>
      <c r="M15" s="552">
        <f t="shared" si="0"/>
        <v>0</v>
      </c>
      <c r="N15" s="552">
        <f t="shared" si="0"/>
        <v>1300000</v>
      </c>
      <c r="O15" s="552">
        <f t="shared" si="0"/>
        <v>0</v>
      </c>
      <c r="P15" s="552">
        <f t="shared" si="0"/>
        <v>0</v>
      </c>
    </row>
  </sheetData>
  <mergeCells count="17">
    <mergeCell ref="N8:O8"/>
    <mergeCell ref="C8:C9"/>
    <mergeCell ref="P8:P9"/>
    <mergeCell ref="B1:K1"/>
    <mergeCell ref="A4:P4"/>
    <mergeCell ref="A5:P5"/>
    <mergeCell ref="A6:P6"/>
    <mergeCell ref="B8:B9"/>
    <mergeCell ref="D8:D9"/>
    <mergeCell ref="E8:E9"/>
    <mergeCell ref="J8:J9"/>
    <mergeCell ref="K8:K9"/>
    <mergeCell ref="L8:M8"/>
    <mergeCell ref="F8:F9"/>
    <mergeCell ref="G8:G9"/>
    <mergeCell ref="H8:H9"/>
    <mergeCell ref="I8:I9"/>
  </mergeCells>
  <phoneticPr fontId="0" type="noConversion"/>
  <printOptions horizontalCentered="1"/>
  <pageMargins left="0.2" right="0.34" top="0.64" bottom="0.98425196850393704" header="0.51181102362204722" footer="0.51181102362204722"/>
  <pageSetup paperSize="8" scale="9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6"/>
  <sheetViews>
    <sheetView topLeftCell="A4" zoomScaleNormal="100" workbookViewId="0">
      <selection activeCell="D17" sqref="D17"/>
    </sheetView>
  </sheetViews>
  <sheetFormatPr defaultRowHeight="12.75" x14ac:dyDescent="0.2"/>
  <cols>
    <col min="1" max="1" width="4.5703125" customWidth="1"/>
    <col min="2" max="2" width="50.85546875" style="1" customWidth="1"/>
    <col min="3" max="3" width="6.7109375" style="1" customWidth="1"/>
    <col min="4" max="4" width="11.42578125" style="1" customWidth="1"/>
    <col min="5" max="5" width="12.5703125" style="1" customWidth="1"/>
    <col min="6" max="6" width="7.85546875" style="1" customWidth="1"/>
    <col min="7" max="7" width="12.28515625" style="1" customWidth="1"/>
    <col min="8" max="18" width="9.140625" style="1"/>
  </cols>
  <sheetData>
    <row r="1" spans="1:18" x14ac:dyDescent="0.2">
      <c r="B1" s="808" t="s">
        <v>393</v>
      </c>
      <c r="C1" s="808"/>
      <c r="D1" s="808"/>
      <c r="E1" s="808"/>
      <c r="F1" s="808"/>
      <c r="G1" s="808"/>
    </row>
    <row r="2" spans="1:18" ht="36" customHeight="1" x14ac:dyDescent="0.3">
      <c r="A2" s="809" t="s">
        <v>483</v>
      </c>
      <c r="B2" s="809"/>
      <c r="C2" s="809"/>
      <c r="D2" s="809"/>
      <c r="E2" s="809"/>
      <c r="F2" s="809"/>
      <c r="G2" s="809"/>
    </row>
    <row r="3" spans="1:18" ht="18.75" x14ac:dyDescent="0.3">
      <c r="A3" s="809" t="s">
        <v>802</v>
      </c>
      <c r="B3" s="809"/>
      <c r="C3" s="809"/>
      <c r="D3" s="809"/>
      <c r="E3" s="809"/>
      <c r="F3" s="809"/>
      <c r="G3" s="809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A5" s="4"/>
      <c r="B5" s="3" t="s">
        <v>21</v>
      </c>
      <c r="C5" s="3"/>
      <c r="D5" s="3"/>
      <c r="E5" s="3"/>
      <c r="F5" s="3"/>
    </row>
    <row r="6" spans="1:18" x14ac:dyDescent="0.2">
      <c r="G6" s="113" t="s">
        <v>508</v>
      </c>
    </row>
    <row r="7" spans="1:18" ht="36" x14ac:dyDescent="0.2">
      <c r="A7" s="114" t="s">
        <v>14</v>
      </c>
      <c r="B7" s="115" t="s">
        <v>13</v>
      </c>
      <c r="C7" s="116" t="s">
        <v>173</v>
      </c>
      <c r="D7" s="355" t="s">
        <v>364</v>
      </c>
      <c r="E7" s="355" t="s">
        <v>365</v>
      </c>
      <c r="F7" s="355" t="s">
        <v>366</v>
      </c>
      <c r="G7" s="116" t="s">
        <v>730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117"/>
      <c r="B8" s="118" t="s">
        <v>112</v>
      </c>
      <c r="C8" s="118" t="s">
        <v>113</v>
      </c>
      <c r="D8" s="330" t="s">
        <v>114</v>
      </c>
      <c r="E8" s="330" t="s">
        <v>115</v>
      </c>
      <c r="F8" s="330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 x14ac:dyDescent="0.2">
      <c r="A9" s="194" t="s">
        <v>6</v>
      </c>
      <c r="B9" s="190" t="s">
        <v>232</v>
      </c>
      <c r="C9" s="316" t="s">
        <v>233</v>
      </c>
      <c r="D9" s="362">
        <f>'önk kiad'!D18+PH!D36+'Mesevár óvoda'!D34+'Manóvár Bölcsi'!D34</f>
        <v>115230550</v>
      </c>
      <c r="E9" s="362">
        <f>'önk kiad'!E18</f>
        <v>8400000</v>
      </c>
      <c r="F9" s="362"/>
      <c r="G9" s="362">
        <f>SUM(D9:F9)</f>
        <v>123630550</v>
      </c>
    </row>
    <row r="10" spans="1:18" s="12" customFormat="1" ht="18" customHeight="1" x14ac:dyDescent="0.2">
      <c r="A10" s="194" t="s">
        <v>7</v>
      </c>
      <c r="B10" s="190" t="s">
        <v>234</v>
      </c>
      <c r="C10" s="316" t="s">
        <v>236</v>
      </c>
      <c r="D10" s="362">
        <f>'önk kiad'!D23+PH!D37+'Mesevár óvoda'!D35+'Manóvár Bölcsi'!D35</f>
        <v>13062000</v>
      </c>
      <c r="E10" s="362">
        <f>'önk kiad'!E23+PH!E37+'Mesevár óvoda'!E35+'Műv H '!E34+'Manóvár Bölcsi'!E35</f>
        <v>800000</v>
      </c>
      <c r="F10" s="362"/>
      <c r="G10" s="362">
        <f t="shared" ref="G10:G25" si="0">SUM(D10:F10)</f>
        <v>13862000</v>
      </c>
    </row>
    <row r="11" spans="1:18" s="12" customFormat="1" ht="18" customHeight="1" x14ac:dyDescent="0.2">
      <c r="A11" s="195" t="s">
        <v>8</v>
      </c>
      <c r="B11" s="191" t="s">
        <v>235</v>
      </c>
      <c r="C11" s="317" t="s">
        <v>237</v>
      </c>
      <c r="D11" s="362">
        <f>SUM(D9:D10)</f>
        <v>128292550</v>
      </c>
      <c r="E11" s="362">
        <f>SUM(E9:E10)</f>
        <v>9200000</v>
      </c>
      <c r="F11" s="362"/>
      <c r="G11" s="362">
        <f t="shared" si="0"/>
        <v>137492550</v>
      </c>
    </row>
    <row r="12" spans="1:18" s="12" customFormat="1" ht="25.5" customHeight="1" x14ac:dyDescent="0.2">
      <c r="A12" s="195" t="s">
        <v>9</v>
      </c>
      <c r="B12" s="190" t="s">
        <v>239</v>
      </c>
      <c r="C12" s="316" t="s">
        <v>238</v>
      </c>
      <c r="D12" s="362">
        <f>'önk kiad'!D28+PH!D39+'Mesevár óvoda'!D37+'Manóvár Bölcsi'!G37</f>
        <v>19430000</v>
      </c>
      <c r="E12" s="362">
        <f>'önk kiad'!E28+PH!E39+'Mesevár óvoda'!E37+'Manóvár Bölcsi'!E37</f>
        <v>1440000</v>
      </c>
      <c r="F12" s="362"/>
      <c r="G12" s="362">
        <f t="shared" si="0"/>
        <v>20870000</v>
      </c>
    </row>
    <row r="13" spans="1:18" s="12" customFormat="1" ht="18" customHeight="1" x14ac:dyDescent="0.2">
      <c r="A13" s="195" t="s">
        <v>10</v>
      </c>
      <c r="B13" s="190" t="s">
        <v>240</v>
      </c>
      <c r="C13" s="316" t="s">
        <v>241</v>
      </c>
      <c r="D13" s="362">
        <f>'önk kiad'!D52+PH!D40+'Mesevár óvoda'!D38+'Manóvár Bölcsi'!D38</f>
        <v>55195821</v>
      </c>
      <c r="E13" s="362">
        <f>'önk kiad'!E52</f>
        <v>43175405</v>
      </c>
      <c r="F13" s="362"/>
      <c r="G13" s="362">
        <f t="shared" si="0"/>
        <v>98371226</v>
      </c>
    </row>
    <row r="14" spans="1:18" s="12" customFormat="1" ht="21" customHeight="1" x14ac:dyDescent="0.2">
      <c r="A14" s="195" t="s">
        <v>11</v>
      </c>
      <c r="B14" s="190" t="s">
        <v>133</v>
      </c>
      <c r="C14" s="316" t="s">
        <v>242</v>
      </c>
      <c r="D14" s="362">
        <f>'önk kiad'!D53</f>
        <v>15986000</v>
      </c>
      <c r="E14" s="362"/>
      <c r="F14" s="362"/>
      <c r="G14" s="362">
        <f t="shared" si="0"/>
        <v>15986000</v>
      </c>
    </row>
    <row r="15" spans="1:18" s="12" customFormat="1" ht="23.25" customHeight="1" x14ac:dyDescent="0.2">
      <c r="A15" s="194" t="s">
        <v>12</v>
      </c>
      <c r="B15" s="190" t="s">
        <v>642</v>
      </c>
      <c r="C15" s="316" t="s">
        <v>643</v>
      </c>
      <c r="D15" s="362">
        <f>'önk kiad'!D54+PH!D43+'Mesevár óvoda'!D41</f>
        <v>8057121</v>
      </c>
      <c r="E15" s="362">
        <f>'önk kiad'!E54</f>
        <v>16335</v>
      </c>
      <c r="F15" s="362"/>
      <c r="G15" s="362">
        <f t="shared" si="0"/>
        <v>8073456</v>
      </c>
      <c r="H15" s="13"/>
    </row>
    <row r="16" spans="1:18" s="12" customFormat="1" ht="20.25" customHeight="1" x14ac:dyDescent="0.2">
      <c r="A16" s="194" t="s">
        <v>30</v>
      </c>
      <c r="B16" s="739" t="s">
        <v>867</v>
      </c>
      <c r="C16" s="316" t="s">
        <v>245</v>
      </c>
      <c r="D16" s="362">
        <f>'önk kiad'!D55</f>
        <v>2075000</v>
      </c>
      <c r="E16" s="362">
        <f>'önk kiad'!E55+PH!E43+'Mesevár óvoda'!E41+'Műv H '!E40</f>
        <v>0</v>
      </c>
      <c r="F16" s="362"/>
      <c r="G16" s="362">
        <f t="shared" si="0"/>
        <v>2075000</v>
      </c>
    </row>
    <row r="17" spans="1:18" s="13" customFormat="1" ht="27.75" customHeight="1" x14ac:dyDescent="0.2">
      <c r="A17" s="195" t="s">
        <v>31</v>
      </c>
      <c r="B17" s="193" t="s">
        <v>134</v>
      </c>
      <c r="C17" s="317" t="s">
        <v>246</v>
      </c>
      <c r="D17" s="362">
        <f>SUM(D15:D16)</f>
        <v>10132121</v>
      </c>
      <c r="E17" s="362">
        <f>SUM(E15:E16)</f>
        <v>16335</v>
      </c>
      <c r="F17" s="362">
        <f>SUM(F16,F15)</f>
        <v>0</v>
      </c>
      <c r="G17" s="362">
        <f t="shared" si="0"/>
        <v>10148456</v>
      </c>
    </row>
    <row r="18" spans="1:18" s="13" customFormat="1" ht="27.75" customHeight="1" x14ac:dyDescent="0.2">
      <c r="A18" s="194" t="s">
        <v>32</v>
      </c>
      <c r="B18" s="192" t="s">
        <v>248</v>
      </c>
      <c r="C18" s="316" t="s">
        <v>247</v>
      </c>
      <c r="D18" s="362">
        <f>'önk kiad'!D57+PH!D45+'Mesevár óvoda'!D43+'Műv H '!D42+'Manóvár Bölcsi'!D43</f>
        <v>1000000</v>
      </c>
      <c r="E18" s="362">
        <f>'önk kiad'!E57+PH!E45+'Mesevár óvoda'!E43+'Műv H '!E42+'Manóvár Bölcsi'!E43</f>
        <v>173248559</v>
      </c>
      <c r="F18" s="362"/>
      <c r="G18" s="362">
        <f t="shared" si="0"/>
        <v>174248559</v>
      </c>
    </row>
    <row r="19" spans="1:18" s="12" customFormat="1" ht="23.25" customHeight="1" x14ac:dyDescent="0.2">
      <c r="A19" s="194" t="s">
        <v>33</v>
      </c>
      <c r="B19" s="192" t="s">
        <v>249</v>
      </c>
      <c r="C19" s="316" t="s">
        <v>250</v>
      </c>
      <c r="D19" s="362">
        <f>'önk kiad'!D58+PH!D46+'Mesevár óvoda'!D44+'Manóvár Bölcsi'!D44</f>
        <v>300000</v>
      </c>
      <c r="E19" s="362">
        <f>'önk kiad'!E58+PH!E46+'Mesevár óvoda'!E44+'Manóvár Bölcsi'!E44</f>
        <v>65469915</v>
      </c>
      <c r="F19" s="362"/>
      <c r="G19" s="362">
        <f t="shared" si="0"/>
        <v>65769915</v>
      </c>
    </row>
    <row r="20" spans="1:18" s="12" customFormat="1" ht="24" customHeight="1" x14ac:dyDescent="0.2">
      <c r="A20" s="194" t="s">
        <v>34</v>
      </c>
      <c r="B20" s="190" t="s">
        <v>314</v>
      </c>
      <c r="C20" s="316" t="s">
        <v>251</v>
      </c>
      <c r="D20" s="362">
        <f>'önk kiad'!D59+PH!D47+'Mesevár óvoda'!D45+'Műv H '!D44+'Manóvár Bölcsi'!D45</f>
        <v>0</v>
      </c>
      <c r="E20" s="362">
        <f>'önk kiad'!E59+PH!E47+'Mesevár óvoda'!E45+'Műv H '!E44+'Manóvár Bölcsi'!E45</f>
        <v>0</v>
      </c>
      <c r="F20" s="362"/>
      <c r="G20" s="362">
        <f t="shared" si="0"/>
        <v>0</v>
      </c>
    </row>
    <row r="21" spans="1:18" s="13" customFormat="1" ht="24" customHeight="1" x14ac:dyDescent="0.2">
      <c r="A21" s="296" t="s">
        <v>35</v>
      </c>
      <c r="B21" s="297" t="s">
        <v>253</v>
      </c>
      <c r="C21" s="294" t="s">
        <v>252</v>
      </c>
      <c r="D21" s="362">
        <f>D11+D12+D13+D14+D17+D18+D19</f>
        <v>230336492</v>
      </c>
      <c r="E21" s="362">
        <f>E11+E12+E13+E14+E17+E18+E19</f>
        <v>292550214</v>
      </c>
      <c r="F21" s="362">
        <f t="shared" ref="F21:G21" si="1">F11+F12+F13+F14+F17+F18+F19</f>
        <v>0</v>
      </c>
      <c r="G21" s="362">
        <f t="shared" si="1"/>
        <v>522886706</v>
      </c>
    </row>
    <row r="22" spans="1:18" ht="24" customHeight="1" x14ac:dyDescent="0.2">
      <c r="A22" s="298" t="s">
        <v>316</v>
      </c>
      <c r="B22" s="34" t="s">
        <v>317</v>
      </c>
      <c r="C22" s="34" t="s">
        <v>420</v>
      </c>
      <c r="D22" s="362">
        <f>'önk kiad'!D61</f>
        <v>15000000</v>
      </c>
      <c r="E22" s="362"/>
      <c r="F22" s="362"/>
      <c r="G22" s="362">
        <f t="shared" si="0"/>
        <v>15000000</v>
      </c>
    </row>
    <row r="23" spans="1:18" ht="24" customHeight="1" x14ac:dyDescent="0.2">
      <c r="A23" s="298" t="s">
        <v>656</v>
      </c>
      <c r="B23" s="760" t="str">
        <f>'önk kiad'!B62</f>
        <v>Államháztartáson belüli megelőlegezések visszafizetése</v>
      </c>
      <c r="C23" s="760" t="str">
        <f>'önk kiad'!C62</f>
        <v>K914</v>
      </c>
      <c r="D23" s="760">
        <f>'önk kiad'!D62</f>
        <v>6578308</v>
      </c>
      <c r="E23" s="760">
        <f>'önk kiad'!E62</f>
        <v>0</v>
      </c>
      <c r="F23" s="760"/>
      <c r="G23" s="760">
        <f>'önk kiad'!F62</f>
        <v>6578308</v>
      </c>
      <c r="H23" s="759"/>
      <c r="I23" s="759"/>
      <c r="J23" s="759"/>
      <c r="K23" s="759"/>
      <c r="L23" s="759"/>
      <c r="M23" s="759"/>
      <c r="N23" s="759"/>
      <c r="O23" s="759"/>
      <c r="P23" s="759"/>
      <c r="Q23" s="759"/>
      <c r="R23" s="759"/>
    </row>
    <row r="24" spans="1:18" ht="24" customHeight="1" x14ac:dyDescent="0.2">
      <c r="A24" s="298" t="s">
        <v>657</v>
      </c>
      <c r="B24" s="460" t="s">
        <v>521</v>
      </c>
      <c r="C24" s="460" t="s">
        <v>522</v>
      </c>
      <c r="D24" s="362"/>
      <c r="E24" s="362"/>
      <c r="F24" s="362"/>
      <c r="G24" s="362">
        <f t="shared" si="0"/>
        <v>0</v>
      </c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</row>
    <row r="25" spans="1:18" ht="24" customHeight="1" x14ac:dyDescent="0.2">
      <c r="A25" s="298" t="s">
        <v>658</v>
      </c>
      <c r="B25" s="34" t="s">
        <v>315</v>
      </c>
      <c r="C25" s="34" t="s">
        <v>421</v>
      </c>
      <c r="D25" s="362">
        <f>SUM(D22:D24)</f>
        <v>21578308</v>
      </c>
      <c r="E25" s="362"/>
      <c r="F25" s="362"/>
      <c r="G25" s="362">
        <f t="shared" si="0"/>
        <v>21578308</v>
      </c>
    </row>
    <row r="26" spans="1:18" ht="24" customHeight="1" x14ac:dyDescent="0.2">
      <c r="A26" s="298" t="s">
        <v>810</v>
      </c>
      <c r="B26" s="472" t="s">
        <v>89</v>
      </c>
      <c r="C26" s="472"/>
      <c r="D26" s="532">
        <f>SUM(D25,D21)</f>
        <v>251914800</v>
      </c>
      <c r="E26" s="532">
        <f>SUM(E25,E21)</f>
        <v>292550214</v>
      </c>
      <c r="F26" s="532"/>
      <c r="G26" s="534">
        <f t="shared" ref="G26" si="2">SUM(D26:F26)</f>
        <v>544465014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89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U67"/>
  <sheetViews>
    <sheetView topLeftCell="A31" zoomScale="106" zoomScaleNormal="106" workbookViewId="0">
      <selection sqref="A1:P45"/>
    </sheetView>
  </sheetViews>
  <sheetFormatPr defaultRowHeight="12.75" x14ac:dyDescent="0.2"/>
  <cols>
    <col min="1" max="1" width="4.28515625" customWidth="1"/>
    <col min="2" max="2" width="41.42578125" customWidth="1"/>
    <col min="3" max="3" width="12.28515625" style="420" customWidth="1"/>
    <col min="4" max="4" width="16" customWidth="1"/>
    <col min="5" max="5" width="13.42578125" customWidth="1"/>
    <col min="6" max="6" width="16" customWidth="1"/>
    <col min="7" max="7" width="13.42578125" customWidth="1"/>
    <col min="8" max="8" width="13.5703125" customWidth="1"/>
    <col min="9" max="9" width="15.5703125" customWidth="1"/>
    <col min="10" max="10" width="5.5703125" customWidth="1"/>
    <col min="11" max="11" width="16.7109375" customWidth="1"/>
    <col min="12" max="12" width="16" customWidth="1"/>
    <col min="13" max="13" width="18" customWidth="1"/>
    <col min="14" max="14" width="7.28515625" customWidth="1"/>
    <col min="15" max="15" width="17.42578125" customWidth="1"/>
    <col min="16" max="16" width="31.140625" customWidth="1"/>
    <col min="17" max="17" width="21" customWidth="1"/>
  </cols>
  <sheetData>
    <row r="1" spans="1:21" ht="15" x14ac:dyDescent="0.2">
      <c r="A1" s="858" t="s">
        <v>304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258"/>
    </row>
    <row r="2" spans="1:21" ht="15.75" x14ac:dyDescent="0.2">
      <c r="A2" s="817" t="s">
        <v>497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259"/>
      <c r="M2" s="259"/>
      <c r="N2" s="259"/>
      <c r="O2" s="259"/>
      <c r="P2" s="259"/>
      <c r="Q2" s="259"/>
    </row>
    <row r="3" spans="1:21" x14ac:dyDescent="0.2">
      <c r="A3" s="859" t="s">
        <v>167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260"/>
      <c r="M3" s="260"/>
      <c r="N3" s="260"/>
      <c r="O3" s="260"/>
      <c r="P3" s="260"/>
      <c r="Q3" s="260"/>
    </row>
    <row r="4" spans="1:21" s="263" customFormat="1" ht="53.25" customHeight="1" x14ac:dyDescent="0.2">
      <c r="A4" s="261"/>
      <c r="B4" s="846" t="s">
        <v>496</v>
      </c>
      <c r="C4" s="867" t="s">
        <v>318</v>
      </c>
      <c r="D4" s="861" t="s">
        <v>305</v>
      </c>
      <c r="E4" s="854" t="s">
        <v>298</v>
      </c>
      <c r="F4" s="861" t="s">
        <v>299</v>
      </c>
      <c r="G4" s="861" t="s">
        <v>133</v>
      </c>
      <c r="H4" s="861" t="s">
        <v>306</v>
      </c>
      <c r="I4" s="861" t="s">
        <v>300</v>
      </c>
      <c r="J4" s="863" t="s">
        <v>307</v>
      </c>
      <c r="K4" s="865" t="s">
        <v>22</v>
      </c>
      <c r="L4" s="832" t="s">
        <v>302</v>
      </c>
      <c r="M4" s="832"/>
      <c r="N4" s="830" t="s">
        <v>303</v>
      </c>
      <c r="O4" s="830"/>
      <c r="P4" s="831" t="s">
        <v>287</v>
      </c>
      <c r="Q4" s="262"/>
    </row>
    <row r="5" spans="1:21" s="263" customFormat="1" ht="39.75" customHeight="1" x14ac:dyDescent="0.2">
      <c r="A5" s="261"/>
      <c r="B5" s="860"/>
      <c r="C5" s="867"/>
      <c r="D5" s="862"/>
      <c r="E5" s="855"/>
      <c r="F5" s="862"/>
      <c r="G5" s="862"/>
      <c r="H5" s="862"/>
      <c r="I5" s="862"/>
      <c r="J5" s="864"/>
      <c r="K5" s="866"/>
      <c r="L5" s="208" t="s">
        <v>276</v>
      </c>
      <c r="M5" s="208" t="s">
        <v>277</v>
      </c>
      <c r="N5" s="208" t="s">
        <v>276</v>
      </c>
      <c r="O5" s="208" t="s">
        <v>277</v>
      </c>
      <c r="P5" s="831"/>
      <c r="Q5" s="262"/>
    </row>
    <row r="6" spans="1:21" s="263" customFormat="1" ht="14.25" customHeight="1" x14ac:dyDescent="0.2">
      <c r="A6" s="264"/>
      <c r="B6" s="265" t="s">
        <v>112</v>
      </c>
      <c r="C6" s="418"/>
      <c r="D6" s="266" t="s">
        <v>113</v>
      </c>
      <c r="E6" s="267" t="s">
        <v>114</v>
      </c>
      <c r="F6" s="268" t="s">
        <v>115</v>
      </c>
      <c r="G6" s="266" t="s">
        <v>116</v>
      </c>
      <c r="H6" s="266" t="s">
        <v>117</v>
      </c>
      <c r="I6" s="266" t="s">
        <v>118</v>
      </c>
      <c r="J6" s="266" t="s">
        <v>278</v>
      </c>
      <c r="K6" s="588" t="s">
        <v>289</v>
      </c>
      <c r="L6" s="269" t="s">
        <v>281</v>
      </c>
      <c r="M6" s="269" t="s">
        <v>282</v>
      </c>
      <c r="N6" s="270" t="s">
        <v>283</v>
      </c>
      <c r="O6" s="270" t="s">
        <v>284</v>
      </c>
      <c r="P6" s="270" t="s">
        <v>319</v>
      </c>
      <c r="Q6" s="271"/>
    </row>
    <row r="7" spans="1:21" ht="30" customHeight="1" x14ac:dyDescent="0.2">
      <c r="A7" s="582"/>
      <c r="B7" s="582" t="s">
        <v>499</v>
      </c>
      <c r="C7" s="419"/>
      <c r="D7" s="796" t="s">
        <v>730</v>
      </c>
      <c r="E7" s="796" t="s">
        <v>730</v>
      </c>
      <c r="F7" s="796" t="s">
        <v>730</v>
      </c>
      <c r="G7" s="796" t="s">
        <v>730</v>
      </c>
      <c r="H7" s="796" t="s">
        <v>730</v>
      </c>
      <c r="I7" s="796" t="s">
        <v>730</v>
      </c>
      <c r="J7" s="796" t="s">
        <v>730</v>
      </c>
      <c r="K7" s="796" t="s">
        <v>730</v>
      </c>
      <c r="L7" s="796" t="s">
        <v>730</v>
      </c>
      <c r="M7" s="796" t="s">
        <v>730</v>
      </c>
      <c r="N7" s="796" t="s">
        <v>730</v>
      </c>
      <c r="O7" s="796" t="s">
        <v>730</v>
      </c>
      <c r="P7" s="583"/>
    </row>
    <row r="8" spans="1:21" ht="30" customHeight="1" x14ac:dyDescent="0.25">
      <c r="A8" s="582" t="s">
        <v>6</v>
      </c>
      <c r="B8" s="682" t="s">
        <v>624</v>
      </c>
      <c r="C8" s="594" t="s">
        <v>627</v>
      </c>
      <c r="D8" s="595">
        <f>'Műv H '!G35</f>
        <v>4500000</v>
      </c>
      <c r="E8" s="595">
        <f>'Műv H '!G36</f>
        <v>700000</v>
      </c>
      <c r="F8" s="595">
        <f>'Műv H '!G37</f>
        <v>3100000</v>
      </c>
      <c r="G8" s="595"/>
      <c r="H8" s="595"/>
      <c r="I8" s="595"/>
      <c r="J8" s="595"/>
      <c r="K8" s="596">
        <f>SUM(D8:J8)</f>
        <v>8300000</v>
      </c>
      <c r="L8" s="597">
        <f>K8-M8</f>
        <v>8300000</v>
      </c>
      <c r="M8" s="597">
        <f>'Műv H '!E45</f>
        <v>0</v>
      </c>
      <c r="N8" s="597"/>
      <c r="O8" s="597"/>
      <c r="P8" s="597"/>
      <c r="Q8" s="649"/>
    </row>
    <row r="9" spans="1:21" ht="30" customHeight="1" x14ac:dyDescent="0.25">
      <c r="A9" s="582" t="s">
        <v>7</v>
      </c>
      <c r="B9" s="682" t="s">
        <v>623</v>
      </c>
      <c r="C9" s="594" t="s">
        <v>628</v>
      </c>
      <c r="D9" s="595">
        <f>'Mesevár óvoda'!G36-1000000</f>
        <v>25750000</v>
      </c>
      <c r="E9" s="595">
        <f>'Mesevár óvoda'!G37</f>
        <v>4200000</v>
      </c>
      <c r="F9" s="595">
        <f>'Mesevár óvoda'!G38</f>
        <v>12450000</v>
      </c>
      <c r="G9" s="595"/>
      <c r="H9" s="595"/>
      <c r="I9" s="595">
        <f>'Mesevár óvoda'!G42+'Mesevár óvoda'!G43</f>
        <v>4693300</v>
      </c>
      <c r="J9" s="595"/>
      <c r="K9" s="596">
        <f t="shared" ref="K9:K30" si="0">SUM(D9:J9)</f>
        <v>47093300</v>
      </c>
      <c r="L9" s="597">
        <f t="shared" ref="L9:L11" si="1">K9</f>
        <v>47093300</v>
      </c>
      <c r="M9" s="597">
        <f>K9-L9</f>
        <v>0</v>
      </c>
      <c r="N9" s="597"/>
      <c r="O9" s="597"/>
      <c r="P9" s="597"/>
      <c r="Q9" s="649"/>
    </row>
    <row r="10" spans="1:21" ht="30" customHeight="1" x14ac:dyDescent="0.2">
      <c r="A10" s="582"/>
      <c r="B10" s="679" t="s">
        <v>694</v>
      </c>
      <c r="C10" s="593">
        <v>104031</v>
      </c>
      <c r="D10" s="595">
        <f>'Manóvár Bölcsi'!G36</f>
        <v>13730000</v>
      </c>
      <c r="E10" s="595">
        <f>'Manóvár Bölcsi'!G37</f>
        <v>2130000</v>
      </c>
      <c r="F10" s="595">
        <f>'Manóvár Bölcsi'!G38</f>
        <v>2240000</v>
      </c>
      <c r="G10" s="595"/>
      <c r="H10" s="595"/>
      <c r="I10" s="595"/>
      <c r="J10" s="595"/>
      <c r="K10" s="596">
        <f>SUM(D10:J10)</f>
        <v>18100000</v>
      </c>
      <c r="L10" s="597">
        <f t="shared" si="1"/>
        <v>18100000</v>
      </c>
      <c r="M10" s="597"/>
      <c r="N10" s="597"/>
      <c r="O10" s="597"/>
      <c r="P10" s="597"/>
      <c r="Q10" s="649"/>
    </row>
    <row r="11" spans="1:21" s="9" customFormat="1" ht="27.95" customHeight="1" x14ac:dyDescent="0.2">
      <c r="A11" s="582" t="s">
        <v>8</v>
      </c>
      <c r="B11" s="452" t="s">
        <v>652</v>
      </c>
      <c r="C11" s="417" t="s">
        <v>653</v>
      </c>
      <c r="D11" s="598">
        <v>1000000</v>
      </c>
      <c r="E11" s="598"/>
      <c r="F11" s="598"/>
      <c r="G11" s="599"/>
      <c r="H11" s="600"/>
      <c r="I11" s="599"/>
      <c r="J11" s="599"/>
      <c r="K11" s="596">
        <f t="shared" si="0"/>
        <v>1000000</v>
      </c>
      <c r="L11" s="597">
        <f t="shared" si="1"/>
        <v>1000000</v>
      </c>
      <c r="M11" s="603"/>
      <c r="N11" s="602"/>
      <c r="O11" s="602"/>
      <c r="P11" s="602"/>
      <c r="Q11" s="649"/>
      <c r="R11" s="29"/>
      <c r="S11" s="29"/>
      <c r="T11" s="29"/>
      <c r="U11" s="466"/>
    </row>
    <row r="12" spans="1:21" s="9" customFormat="1" ht="27.95" customHeight="1" x14ac:dyDescent="0.2">
      <c r="A12" s="582" t="s">
        <v>9</v>
      </c>
      <c r="B12" s="683" t="s">
        <v>598</v>
      </c>
      <c r="C12" s="417" t="s">
        <v>599</v>
      </c>
      <c r="D12" s="598"/>
      <c r="E12" s="598"/>
      <c r="F12" s="598">
        <f>'működési tám részl'!B43</f>
        <v>636120</v>
      </c>
      <c r="G12" s="599"/>
      <c r="H12" s="600"/>
      <c r="I12" s="599"/>
      <c r="J12" s="599"/>
      <c r="K12" s="596">
        <f t="shared" si="0"/>
        <v>636120</v>
      </c>
      <c r="L12" s="602">
        <f>'52.melléklet'!E15</f>
        <v>636120</v>
      </c>
      <c r="M12" s="603">
        <f>K12-L12</f>
        <v>0</v>
      </c>
      <c r="N12" s="602"/>
      <c r="O12" s="602"/>
      <c r="P12" s="602"/>
      <c r="Q12" s="649"/>
      <c r="R12" s="29"/>
      <c r="S12" s="29"/>
      <c r="T12" s="29"/>
      <c r="U12" s="466"/>
    </row>
    <row r="13" spans="1:21" s="460" customFormat="1" ht="27.95" customHeight="1" x14ac:dyDescent="0.2">
      <c r="A13" s="582" t="s">
        <v>10</v>
      </c>
      <c r="B13" s="683" t="s">
        <v>604</v>
      </c>
      <c r="C13" s="417" t="s">
        <v>605</v>
      </c>
      <c r="D13" s="598"/>
      <c r="E13" s="598"/>
      <c r="F13" s="598"/>
      <c r="G13" s="604"/>
      <c r="H13" s="604"/>
      <c r="I13" s="604"/>
      <c r="J13" s="604"/>
      <c r="K13" s="596">
        <f t="shared" si="0"/>
        <v>0</v>
      </c>
      <c r="L13" s="602">
        <v>0</v>
      </c>
      <c r="M13" s="486"/>
      <c r="N13" s="602"/>
      <c r="O13" s="602">
        <f>K13</f>
        <v>0</v>
      </c>
      <c r="P13" s="602"/>
      <c r="Q13" s="649"/>
      <c r="R13" s="37"/>
      <c r="S13" s="37"/>
      <c r="T13" s="37"/>
      <c r="U13" s="629"/>
    </row>
    <row r="14" spans="1:21" s="460" customFormat="1" ht="27.95" customHeight="1" x14ac:dyDescent="0.2">
      <c r="A14" s="582" t="s">
        <v>11</v>
      </c>
      <c r="B14" s="452" t="s">
        <v>290</v>
      </c>
      <c r="C14" s="417" t="s">
        <v>439</v>
      </c>
      <c r="D14" s="598"/>
      <c r="E14" s="598"/>
      <c r="F14" s="604"/>
      <c r="G14" s="604"/>
      <c r="H14" s="604"/>
      <c r="I14" s="604">
        <f>'52.melléklet'!L17</f>
        <v>3944413</v>
      </c>
      <c r="J14" s="604"/>
      <c r="K14" s="596">
        <f t="shared" si="0"/>
        <v>3944413</v>
      </c>
      <c r="L14" s="602">
        <f>K14</f>
        <v>3944413</v>
      </c>
      <c r="M14" s="486"/>
      <c r="N14" s="602"/>
      <c r="O14" s="602"/>
      <c r="P14" s="602"/>
      <c r="Q14" s="649"/>
      <c r="R14" s="37"/>
      <c r="S14" s="37"/>
      <c r="T14" s="37"/>
      <c r="U14" s="629"/>
    </row>
    <row r="15" spans="1:21" s="460" customFormat="1" ht="27.95" customHeight="1" x14ac:dyDescent="0.2">
      <c r="A15" s="582" t="s">
        <v>12</v>
      </c>
      <c r="B15" s="452" t="s">
        <v>291</v>
      </c>
      <c r="C15" s="417" t="s">
        <v>438</v>
      </c>
      <c r="D15" s="598"/>
      <c r="E15" s="598"/>
      <c r="F15" s="604">
        <f>'működési tám részl'!B12</f>
        <v>1819119</v>
      </c>
      <c r="G15" s="604"/>
      <c r="H15" s="604"/>
      <c r="I15" s="604"/>
      <c r="J15" s="604"/>
      <c r="K15" s="596">
        <f t="shared" si="0"/>
        <v>1819119</v>
      </c>
      <c r="L15" s="602">
        <f>K15</f>
        <v>1819119</v>
      </c>
      <c r="M15" s="486"/>
      <c r="N15" s="602"/>
      <c r="O15" s="602"/>
      <c r="P15" s="602"/>
      <c r="Q15" s="649"/>
      <c r="R15" s="37"/>
      <c r="S15" s="37"/>
      <c r="T15" s="37"/>
      <c r="U15" s="629"/>
    </row>
    <row r="16" spans="1:21" s="624" customFormat="1" ht="27.95" customHeight="1" x14ac:dyDescent="0.2">
      <c r="A16" s="582" t="s">
        <v>30</v>
      </c>
      <c r="B16" s="620" t="s">
        <v>292</v>
      </c>
      <c r="C16" s="621" t="s">
        <v>440</v>
      </c>
      <c r="D16" s="605">
        <f>'önk kiad'!D8+'önk kiad'!D19+'önk kiad'!D20+'önk kiad'!D21</f>
        <v>25762000</v>
      </c>
      <c r="E16" s="605">
        <v>3990000</v>
      </c>
      <c r="F16" s="605">
        <v>9004642</v>
      </c>
      <c r="G16" s="605"/>
      <c r="H16" s="605"/>
      <c r="I16" s="605"/>
      <c r="J16" s="605"/>
      <c r="K16" s="596">
        <f t="shared" si="0"/>
        <v>38756642</v>
      </c>
      <c r="L16" s="622">
        <f>K16</f>
        <v>38756642</v>
      </c>
      <c r="M16" s="623"/>
      <c r="N16" s="622"/>
      <c r="O16" s="622"/>
      <c r="P16" s="622"/>
      <c r="Q16" s="649"/>
      <c r="R16" s="633"/>
      <c r="S16" s="633"/>
      <c r="T16" s="633"/>
      <c r="U16" s="630"/>
    </row>
    <row r="17" spans="1:21" s="460" customFormat="1" ht="27.95" customHeight="1" x14ac:dyDescent="0.2">
      <c r="A17" s="582" t="s">
        <v>31</v>
      </c>
      <c r="B17" s="452" t="s">
        <v>293</v>
      </c>
      <c r="C17" s="417" t="s">
        <v>441</v>
      </c>
      <c r="D17" s="605"/>
      <c r="E17" s="605"/>
      <c r="F17" s="605">
        <f>'működési tám részl'!B10</f>
        <v>4017266</v>
      </c>
      <c r="G17" s="604"/>
      <c r="H17" s="604"/>
      <c r="I17" s="604"/>
      <c r="J17" s="604"/>
      <c r="K17" s="596">
        <f t="shared" si="0"/>
        <v>4017266</v>
      </c>
      <c r="L17" s="602">
        <f>F17</f>
        <v>4017266</v>
      </c>
      <c r="M17" s="486"/>
      <c r="N17" s="602"/>
      <c r="O17" s="602"/>
      <c r="P17" s="602"/>
      <c r="Q17" s="649"/>
      <c r="R17" s="37"/>
      <c r="S17" s="37"/>
      <c r="T17" s="37"/>
      <c r="U17" s="629"/>
    </row>
    <row r="18" spans="1:21" s="460" customFormat="1" ht="27.95" customHeight="1" x14ac:dyDescent="0.2">
      <c r="A18" s="582" t="s">
        <v>32</v>
      </c>
      <c r="B18" s="452" t="s">
        <v>606</v>
      </c>
      <c r="C18" s="453" t="s">
        <v>607</v>
      </c>
      <c r="D18" s="605"/>
      <c r="E18" s="605"/>
      <c r="F18" s="605"/>
      <c r="G18" s="604"/>
      <c r="H18" s="604"/>
      <c r="I18" s="604"/>
      <c r="J18" s="604"/>
      <c r="K18" s="596">
        <f t="shared" si="0"/>
        <v>0</v>
      </c>
      <c r="L18" s="602">
        <v>0</v>
      </c>
      <c r="M18" s="486"/>
      <c r="N18" s="602"/>
      <c r="O18" s="602"/>
      <c r="P18" s="602"/>
      <c r="Q18" s="649"/>
      <c r="R18" s="37"/>
      <c r="S18" s="37"/>
      <c r="T18" s="37"/>
      <c r="U18" s="629"/>
    </row>
    <row r="19" spans="1:21" s="642" customFormat="1" ht="27.95" customHeight="1" x14ac:dyDescent="0.2">
      <c r="A19" s="582" t="s">
        <v>33</v>
      </c>
      <c r="B19" s="452" t="s">
        <v>677</v>
      </c>
      <c r="C19" s="453" t="s">
        <v>678</v>
      </c>
      <c r="D19" s="605"/>
      <c r="E19" s="605"/>
      <c r="F19" s="605"/>
      <c r="G19" s="604"/>
      <c r="H19" s="604"/>
      <c r="I19" s="604"/>
      <c r="J19" s="604"/>
      <c r="K19" s="596">
        <f t="shared" si="0"/>
        <v>0</v>
      </c>
      <c r="L19" s="602"/>
      <c r="M19" s="486"/>
      <c r="N19" s="602"/>
      <c r="O19" s="602">
        <f>K19</f>
        <v>0</v>
      </c>
      <c r="P19" s="602"/>
      <c r="Q19" s="649"/>
      <c r="R19" s="37"/>
      <c r="S19" s="37"/>
      <c r="T19" s="37"/>
      <c r="U19" s="629"/>
    </row>
    <row r="20" spans="1:21" s="460" customFormat="1" ht="27.95" customHeight="1" x14ac:dyDescent="0.2">
      <c r="A20" s="582" t="s">
        <v>34</v>
      </c>
      <c r="B20" s="452" t="s">
        <v>608</v>
      </c>
      <c r="C20" s="453" t="s">
        <v>609</v>
      </c>
      <c r="D20" s="605">
        <f>'önk kiad'!H24</f>
        <v>8400000</v>
      </c>
      <c r="E20" s="605">
        <f>'önk kiad'!H28</f>
        <v>1300000</v>
      </c>
      <c r="F20" s="605">
        <f>'önk kiad'!H52</f>
        <v>6000000</v>
      </c>
      <c r="G20" s="604"/>
      <c r="H20" s="604"/>
      <c r="I20" s="604">
        <f>'önk kiad'!H57</f>
        <v>1500000</v>
      </c>
      <c r="J20" s="604"/>
      <c r="K20" s="596">
        <f t="shared" si="0"/>
        <v>17200000</v>
      </c>
      <c r="L20" s="602">
        <v>0</v>
      </c>
      <c r="M20" s="486">
        <f>K20</f>
        <v>17200000</v>
      </c>
      <c r="N20" s="602"/>
      <c r="O20" s="602"/>
      <c r="P20" s="602"/>
      <c r="Q20" s="649"/>
      <c r="R20" s="37"/>
      <c r="S20" s="37"/>
      <c r="T20" s="37"/>
      <c r="U20" s="629"/>
    </row>
    <row r="21" spans="1:21" s="460" customFormat="1" ht="27.95" customHeight="1" x14ac:dyDescent="0.2">
      <c r="A21" s="582" t="s">
        <v>35</v>
      </c>
      <c r="B21" s="452" t="s">
        <v>612</v>
      </c>
      <c r="C21" s="453" t="s">
        <v>613</v>
      </c>
      <c r="D21" s="604"/>
      <c r="E21" s="604"/>
      <c r="F21" s="604">
        <f>'önk kiad'!O52</f>
        <v>450000</v>
      </c>
      <c r="G21" s="604"/>
      <c r="H21" s="604"/>
      <c r="I21" s="604">
        <f>'önk kiad'!O58</f>
        <v>22400000</v>
      </c>
      <c r="J21" s="604"/>
      <c r="K21" s="596">
        <f t="shared" si="0"/>
        <v>22850000</v>
      </c>
      <c r="L21" s="602">
        <v>0</v>
      </c>
      <c r="M21" s="486"/>
      <c r="N21" s="602"/>
      <c r="O21" s="602">
        <f>K21</f>
        <v>22850000</v>
      </c>
      <c r="P21" s="602"/>
      <c r="Q21" s="649"/>
      <c r="R21" s="37"/>
      <c r="S21" s="37"/>
      <c r="T21" s="37"/>
      <c r="U21" s="629"/>
    </row>
    <row r="22" spans="1:21" s="460" customFormat="1" ht="27.95" customHeight="1" x14ac:dyDescent="0.2">
      <c r="A22" s="582" t="s">
        <v>36</v>
      </c>
      <c r="B22" s="452" t="s">
        <v>294</v>
      </c>
      <c r="C22" s="417" t="s">
        <v>450</v>
      </c>
      <c r="D22" s="604"/>
      <c r="E22" s="604"/>
      <c r="F22" s="604">
        <f>'működési tám részl'!B11</f>
        <v>4676182</v>
      </c>
      <c r="G22" s="604"/>
      <c r="H22" s="602"/>
      <c r="I22" s="602"/>
      <c r="J22" s="602"/>
      <c r="K22" s="596">
        <f t="shared" si="0"/>
        <v>4676182</v>
      </c>
      <c r="L22" s="602">
        <f>K22</f>
        <v>4676182</v>
      </c>
      <c r="M22" s="486"/>
      <c r="N22" s="602"/>
      <c r="O22" s="602"/>
      <c r="P22" s="602"/>
      <c r="Q22" s="649"/>
      <c r="R22" s="37"/>
      <c r="S22" s="37"/>
      <c r="T22" s="37"/>
      <c r="U22" s="629"/>
    </row>
    <row r="23" spans="1:21" s="460" customFormat="1" ht="27.95" customHeight="1" x14ac:dyDescent="0.2">
      <c r="A23" s="582" t="s">
        <v>37</v>
      </c>
      <c r="B23" s="683" t="s">
        <v>594</v>
      </c>
      <c r="C23" s="400" t="s">
        <v>415</v>
      </c>
      <c r="D23" s="606"/>
      <c r="E23" s="607"/>
      <c r="F23" s="607">
        <v>0</v>
      </c>
      <c r="G23" s="607"/>
      <c r="H23" s="607"/>
      <c r="I23" s="607"/>
      <c r="J23" s="607"/>
      <c r="K23" s="596">
        <f t="shared" si="0"/>
        <v>0</v>
      </c>
      <c r="L23" s="602">
        <v>0</v>
      </c>
      <c r="M23" s="486"/>
      <c r="N23" s="602"/>
      <c r="O23" s="602"/>
      <c r="P23" s="602"/>
      <c r="Q23" s="649"/>
      <c r="R23" s="37"/>
      <c r="S23" s="37"/>
      <c r="T23" s="37"/>
      <c r="U23" s="629"/>
    </row>
    <row r="24" spans="1:21" s="460" customFormat="1" ht="27.95" customHeight="1" x14ac:dyDescent="0.2">
      <c r="A24" s="582" t="s">
        <v>38</v>
      </c>
      <c r="B24" s="683" t="s">
        <v>602</v>
      </c>
      <c r="C24" s="400" t="s">
        <v>603</v>
      </c>
      <c r="D24" s="608">
        <f>'önk kiad'!D9</f>
        <v>16000000</v>
      </c>
      <c r="E24" s="608">
        <f>K24-D24</f>
        <v>2500000</v>
      </c>
      <c r="F24" s="609"/>
      <c r="G24" s="604"/>
      <c r="H24" s="604"/>
      <c r="I24" s="604"/>
      <c r="J24" s="604"/>
      <c r="K24" s="596">
        <f>'52.melléklet'!L26</f>
        <v>18500000</v>
      </c>
      <c r="L24" s="602">
        <f>K24</f>
        <v>18500000</v>
      </c>
      <c r="M24" s="486"/>
      <c r="N24" s="602"/>
      <c r="O24" s="602"/>
      <c r="P24" s="602"/>
      <c r="Q24" s="649"/>
      <c r="R24" s="37"/>
      <c r="S24" s="37"/>
      <c r="T24" s="37"/>
      <c r="U24" s="629"/>
    </row>
    <row r="25" spans="1:21" s="9" customFormat="1" ht="27.95" customHeight="1" x14ac:dyDescent="0.2">
      <c r="A25" s="582" t="s">
        <v>39</v>
      </c>
      <c r="B25" s="684" t="s">
        <v>597</v>
      </c>
      <c r="C25" s="401" t="s">
        <v>416</v>
      </c>
      <c r="D25" s="615">
        <f>'önk kiad'!D7</f>
        <v>6630000</v>
      </c>
      <c r="E25" s="608">
        <f>K25-D25</f>
        <v>1206000</v>
      </c>
      <c r="F25" s="610"/>
      <c r="G25" s="610"/>
      <c r="H25" s="610"/>
      <c r="I25" s="610"/>
      <c r="J25" s="610"/>
      <c r="K25" s="596">
        <f>'52.melléklet'!L27</f>
        <v>7836000</v>
      </c>
      <c r="L25" s="602">
        <f>K25</f>
        <v>7836000</v>
      </c>
      <c r="M25" s="610"/>
      <c r="N25" s="610"/>
      <c r="O25" s="610"/>
      <c r="P25" s="610"/>
      <c r="Q25" s="649"/>
      <c r="R25" s="29"/>
      <c r="S25" s="29"/>
      <c r="T25" s="29"/>
      <c r="U25" s="466"/>
    </row>
    <row r="26" spans="1:21" s="9" customFormat="1" ht="27.95" customHeight="1" x14ac:dyDescent="0.2">
      <c r="A26" s="582" t="s">
        <v>40</v>
      </c>
      <c r="B26" s="683" t="s">
        <v>595</v>
      </c>
      <c r="C26" s="400" t="s">
        <v>596</v>
      </c>
      <c r="D26" s="603"/>
      <c r="E26" s="603"/>
      <c r="F26" s="603"/>
      <c r="G26" s="603"/>
      <c r="H26" s="603"/>
      <c r="I26" s="603"/>
      <c r="J26" s="603"/>
      <c r="K26" s="596">
        <f t="shared" si="0"/>
        <v>0</v>
      </c>
      <c r="L26" s="602">
        <f t="shared" ref="L26:L27" si="2">K26</f>
        <v>0</v>
      </c>
      <c r="M26" s="603"/>
      <c r="N26" s="603"/>
      <c r="O26" s="603"/>
      <c r="P26" s="603"/>
      <c r="Q26" s="649"/>
      <c r="R26" s="29"/>
      <c r="S26" s="29"/>
      <c r="T26" s="29"/>
      <c r="U26" s="466"/>
    </row>
    <row r="27" spans="1:21" s="9" customFormat="1" ht="27.95" customHeight="1" x14ac:dyDescent="0.2">
      <c r="A27" s="582" t="s">
        <v>41</v>
      </c>
      <c r="B27" s="683" t="s">
        <v>610</v>
      </c>
      <c r="C27" s="400" t="s">
        <v>611</v>
      </c>
      <c r="D27" s="598"/>
      <c r="E27" s="598"/>
      <c r="F27" s="598">
        <f>'52.melléklet'!E29</f>
        <v>0</v>
      </c>
      <c r="G27" s="598"/>
      <c r="H27" s="598"/>
      <c r="I27" s="598"/>
      <c r="J27" s="598"/>
      <c r="K27" s="596">
        <f t="shared" si="0"/>
        <v>0</v>
      </c>
      <c r="L27" s="602">
        <f t="shared" si="2"/>
        <v>0</v>
      </c>
      <c r="M27" s="602"/>
      <c r="N27" s="602"/>
      <c r="O27" s="602"/>
      <c r="P27" s="602"/>
      <c r="Q27" s="649"/>
      <c r="R27" s="29"/>
      <c r="S27" s="29"/>
      <c r="T27" s="29"/>
      <c r="U27" s="466"/>
    </row>
    <row r="28" spans="1:21" s="9" customFormat="1" ht="27.95" customHeight="1" x14ac:dyDescent="0.2">
      <c r="A28" s="582" t="s">
        <v>42</v>
      </c>
      <c r="B28" s="683" t="s">
        <v>647</v>
      </c>
      <c r="C28" s="400" t="s">
        <v>646</v>
      </c>
      <c r="D28" s="598"/>
      <c r="E28" s="598"/>
      <c r="F28" s="598">
        <v>2100000</v>
      </c>
      <c r="G28" s="598"/>
      <c r="H28" s="598"/>
      <c r="I28" s="598"/>
      <c r="J28" s="598"/>
      <c r="K28" s="596">
        <f t="shared" si="0"/>
        <v>2100000</v>
      </c>
      <c r="L28" s="602">
        <f>K28</f>
        <v>2100000</v>
      </c>
      <c r="M28" s="602"/>
      <c r="N28" s="602"/>
      <c r="O28" s="602"/>
      <c r="P28" s="602"/>
      <c r="Q28" s="649"/>
      <c r="R28" s="29"/>
      <c r="S28" s="29"/>
      <c r="T28" s="29"/>
      <c r="U28" s="466"/>
    </row>
    <row r="29" spans="1:21" s="9" customFormat="1" ht="27.95" customHeight="1" x14ac:dyDescent="0.2">
      <c r="A29" s="582" t="s">
        <v>43</v>
      </c>
      <c r="B29" s="683" t="s">
        <v>616</v>
      </c>
      <c r="C29" s="400" t="s">
        <v>617</v>
      </c>
      <c r="D29" s="598"/>
      <c r="E29" s="598"/>
      <c r="F29" s="598"/>
      <c r="G29" s="598"/>
      <c r="H29" s="598"/>
      <c r="I29" s="598"/>
      <c r="J29" s="598"/>
      <c r="K29" s="596">
        <f t="shared" si="0"/>
        <v>0</v>
      </c>
      <c r="L29" s="602">
        <v>0</v>
      </c>
      <c r="M29" s="602"/>
      <c r="N29" s="602"/>
      <c r="O29" s="602"/>
      <c r="P29" s="602"/>
      <c r="Q29" s="649"/>
      <c r="R29" s="29"/>
      <c r="S29" s="29"/>
      <c r="T29" s="29"/>
      <c r="U29" s="466"/>
    </row>
    <row r="30" spans="1:21" s="12" customFormat="1" ht="24" customHeight="1" x14ac:dyDescent="0.2">
      <c r="A30" s="64"/>
      <c r="B30" s="680" t="s">
        <v>848</v>
      </c>
      <c r="C30" s="789">
        <v>900020</v>
      </c>
      <c r="D30" s="560">
        <v>16142810</v>
      </c>
      <c r="E30" s="560"/>
      <c r="F30" s="560"/>
      <c r="G30" s="560"/>
      <c r="H30" s="560"/>
      <c r="I30" s="560"/>
      <c r="J30" s="562"/>
      <c r="K30" s="596">
        <f t="shared" si="0"/>
        <v>16142810</v>
      </c>
      <c r="L30" s="628">
        <f>K30</f>
        <v>16142810</v>
      </c>
      <c r="M30" s="561"/>
      <c r="N30" s="563"/>
      <c r="O30" s="563"/>
      <c r="P30" s="563"/>
      <c r="Q30" s="238"/>
    </row>
    <row r="31" spans="1:21" s="9" customFormat="1" ht="27.95" customHeight="1" x14ac:dyDescent="0.2">
      <c r="A31" s="582" t="s">
        <v>44</v>
      </c>
      <c r="B31" s="685" t="s">
        <v>295</v>
      </c>
      <c r="C31" s="585"/>
      <c r="D31" s="619">
        <f>SUM(D8:D29)</f>
        <v>101772000</v>
      </c>
      <c r="E31" s="619">
        <f t="shared" ref="E31:J31" si="3">SUM(E8:E29)</f>
        <v>16026000</v>
      </c>
      <c r="F31" s="619">
        <f t="shared" si="3"/>
        <v>46493329</v>
      </c>
      <c r="G31" s="619">
        <f t="shared" si="3"/>
        <v>0</v>
      </c>
      <c r="H31" s="619">
        <f t="shared" si="3"/>
        <v>0</v>
      </c>
      <c r="I31" s="619">
        <f t="shared" si="3"/>
        <v>32537713</v>
      </c>
      <c r="J31" s="619">
        <f t="shared" si="3"/>
        <v>0</v>
      </c>
      <c r="K31" s="601">
        <f>SUM(K8:K30)</f>
        <v>212971852</v>
      </c>
      <c r="L31" s="601">
        <f>SUM(L8:L30)</f>
        <v>172921852</v>
      </c>
      <c r="M31" s="611">
        <f>SUM(M8:M29)</f>
        <v>17200000</v>
      </c>
      <c r="N31" s="611">
        <f t="shared" ref="N31:O31" si="4">SUM(N8:N29)</f>
        <v>0</v>
      </c>
      <c r="O31" s="611">
        <f t="shared" si="4"/>
        <v>22850000</v>
      </c>
      <c r="P31" s="612"/>
      <c r="Q31" s="649"/>
      <c r="R31" s="29"/>
      <c r="S31" s="29"/>
      <c r="T31" s="29"/>
      <c r="U31" s="466"/>
    </row>
    <row r="32" spans="1:21" s="9" customFormat="1" ht="27.95" customHeight="1" x14ac:dyDescent="0.2">
      <c r="A32" s="582" t="s">
        <v>45</v>
      </c>
      <c r="B32" s="686" t="s">
        <v>500</v>
      </c>
      <c r="C32" s="584"/>
      <c r="D32" s="598"/>
      <c r="E32" s="598"/>
      <c r="F32" s="598"/>
      <c r="G32" s="598"/>
      <c r="H32" s="598"/>
      <c r="I32" s="598"/>
      <c r="J32" s="598"/>
      <c r="K32" s="601"/>
      <c r="L32" s="602"/>
      <c r="M32" s="602"/>
      <c r="N32" s="602"/>
      <c r="O32" s="602"/>
      <c r="P32" s="602"/>
      <c r="Q32" s="649"/>
      <c r="R32" s="29"/>
      <c r="S32" s="29"/>
      <c r="T32" s="29"/>
      <c r="U32" s="466"/>
    </row>
    <row r="33" spans="1:21" s="9" customFormat="1" ht="27.95" customHeight="1" x14ac:dyDescent="0.2">
      <c r="A33" s="582" t="s">
        <v>46</v>
      </c>
      <c r="B33" s="452" t="s">
        <v>490</v>
      </c>
      <c r="C33" s="417" t="s">
        <v>590</v>
      </c>
      <c r="D33" s="598">
        <f>PH!G38</f>
        <v>33000000</v>
      </c>
      <c r="E33" s="598">
        <f>PH!G39</f>
        <v>4800000</v>
      </c>
      <c r="F33" s="598">
        <f>PH!G40</f>
        <v>7525000</v>
      </c>
      <c r="G33" s="598"/>
      <c r="H33" s="598">
        <f>PH!G44</f>
        <v>2013821</v>
      </c>
      <c r="I33" s="598">
        <f>PH!G45+PH!G46+'52.melléklet'!I35</f>
        <v>1785962</v>
      </c>
      <c r="J33" s="598"/>
      <c r="K33" s="617">
        <f>SUM(D33:J33)</f>
        <v>49124783</v>
      </c>
      <c r="L33" s="602">
        <f>37174000+900000</f>
        <v>38074000</v>
      </c>
      <c r="M33" s="602">
        <f>K33-L33</f>
        <v>11050783</v>
      </c>
      <c r="N33" s="602"/>
      <c r="O33" s="602"/>
      <c r="P33" s="602"/>
      <c r="Q33" s="649"/>
      <c r="R33" s="29"/>
      <c r="S33" s="29"/>
      <c r="T33" s="29"/>
      <c r="U33" s="466"/>
    </row>
    <row r="34" spans="1:21" s="9" customFormat="1" ht="27.95" customHeight="1" x14ac:dyDescent="0.2">
      <c r="A34" s="582" t="s">
        <v>79</v>
      </c>
      <c r="B34" s="452" t="s">
        <v>618</v>
      </c>
      <c r="C34" s="417" t="s">
        <v>417</v>
      </c>
      <c r="D34" s="598"/>
      <c r="E34" s="598"/>
      <c r="F34" s="598"/>
      <c r="G34" s="598"/>
      <c r="H34" s="598"/>
      <c r="I34" s="598">
        <f>271757379-F21-I21</f>
        <v>248907379</v>
      </c>
      <c r="J34" s="598"/>
      <c r="K34" s="617">
        <f t="shared" ref="K34:K42" si="5">SUM(D34:J34)</f>
        <v>248907379</v>
      </c>
      <c r="L34" s="602"/>
      <c r="M34" s="602"/>
      <c r="N34" s="602"/>
      <c r="O34" s="602">
        <f>K34</f>
        <v>248907379</v>
      </c>
      <c r="P34" s="602"/>
      <c r="Q34" s="649"/>
      <c r="R34" s="29"/>
      <c r="S34" s="29"/>
      <c r="T34" s="29"/>
      <c r="U34" s="466"/>
    </row>
    <row r="35" spans="1:21" s="343" customFormat="1" ht="27.95" customHeight="1" x14ac:dyDescent="0.2">
      <c r="A35" s="582" t="s">
        <v>80</v>
      </c>
      <c r="B35" s="452" t="s">
        <v>619</v>
      </c>
      <c r="C35" s="417" t="s">
        <v>620</v>
      </c>
      <c r="D35" s="613"/>
      <c r="E35" s="613"/>
      <c r="F35" s="616"/>
      <c r="G35" s="613"/>
      <c r="H35" s="613"/>
      <c r="I35" s="613"/>
      <c r="J35" s="613"/>
      <c r="K35" s="617">
        <f t="shared" si="5"/>
        <v>0</v>
      </c>
      <c r="L35" s="625">
        <f>K35</f>
        <v>0</v>
      </c>
      <c r="M35" s="614"/>
      <c r="N35" s="614"/>
      <c r="O35" s="614"/>
      <c r="P35" s="614"/>
      <c r="Q35" s="649"/>
      <c r="R35" s="48"/>
      <c r="S35" s="48"/>
      <c r="T35" s="48"/>
      <c r="U35" s="631"/>
    </row>
    <row r="36" spans="1:21" s="627" customFormat="1" ht="27.95" customHeight="1" x14ac:dyDescent="0.2">
      <c r="A36" s="582" t="s">
        <v>81</v>
      </c>
      <c r="B36" s="452" t="s">
        <v>491</v>
      </c>
      <c r="C36" s="453" t="s">
        <v>591</v>
      </c>
      <c r="D36" s="625"/>
      <c r="E36" s="625"/>
      <c r="F36" s="626"/>
      <c r="G36" s="625"/>
      <c r="H36" s="625"/>
      <c r="I36" s="625"/>
      <c r="J36" s="625"/>
      <c r="K36" s="617">
        <f t="shared" si="5"/>
        <v>0</v>
      </c>
      <c r="L36" s="625">
        <f>K36</f>
        <v>0</v>
      </c>
      <c r="M36" s="625"/>
      <c r="N36" s="625"/>
      <c r="O36" s="625"/>
      <c r="P36" s="625"/>
      <c r="Q36" s="649"/>
      <c r="R36" s="634"/>
      <c r="S36" s="634"/>
      <c r="T36" s="634"/>
      <c r="U36" s="632"/>
    </row>
    <row r="37" spans="1:21" s="9" customFormat="1" ht="27.95" customHeight="1" x14ac:dyDescent="0.2">
      <c r="A37" s="582" t="s">
        <v>82</v>
      </c>
      <c r="B37" s="452" t="s">
        <v>621</v>
      </c>
      <c r="C37" s="417" t="s">
        <v>622</v>
      </c>
      <c r="D37" s="603"/>
      <c r="E37" s="603"/>
      <c r="F37" s="603">
        <f>'52.melléklet'!L39</f>
        <v>0</v>
      </c>
      <c r="G37" s="603"/>
      <c r="H37" s="603"/>
      <c r="I37" s="603"/>
      <c r="J37" s="603"/>
      <c r="K37" s="617">
        <f t="shared" si="5"/>
        <v>0</v>
      </c>
      <c r="L37" s="625">
        <f t="shared" ref="L37:L38" si="6">K37</f>
        <v>0</v>
      </c>
      <c r="M37" s="603"/>
      <c r="N37" s="603"/>
      <c r="O37" s="603"/>
      <c r="P37" s="603"/>
      <c r="Q37" s="649"/>
      <c r="R37" s="29"/>
      <c r="S37" s="29"/>
      <c r="T37" s="29"/>
      <c r="U37" s="466"/>
    </row>
    <row r="38" spans="1:21" s="9" customFormat="1" ht="27.95" customHeight="1" x14ac:dyDescent="0.2">
      <c r="A38" s="582" t="s">
        <v>90</v>
      </c>
      <c r="B38" s="452" t="s">
        <v>492</v>
      </c>
      <c r="C38" s="417" t="s">
        <v>503</v>
      </c>
      <c r="D38" s="603"/>
      <c r="E38" s="603"/>
      <c r="F38" s="603">
        <f>'52.melléklet'!K40</f>
        <v>0</v>
      </c>
      <c r="G38" s="614"/>
      <c r="H38" s="603">
        <f>'önk kiad'!D55</f>
        <v>2075000</v>
      </c>
      <c r="I38" s="603"/>
      <c r="J38" s="603"/>
      <c r="K38" s="617">
        <f t="shared" si="5"/>
        <v>2075000</v>
      </c>
      <c r="L38" s="625">
        <f t="shared" si="6"/>
        <v>2075000</v>
      </c>
      <c r="M38" s="603"/>
      <c r="N38" s="603"/>
      <c r="O38" s="603"/>
      <c r="P38" s="603"/>
      <c r="Q38" s="649"/>
      <c r="R38" s="29"/>
      <c r="S38" s="29"/>
      <c r="T38" s="29"/>
      <c r="U38" s="466"/>
    </row>
    <row r="39" spans="1:21" s="9" customFormat="1" ht="27.95" customHeight="1" x14ac:dyDescent="0.2">
      <c r="A39" s="582" t="s">
        <v>91</v>
      </c>
      <c r="B39" s="452" t="s">
        <v>493</v>
      </c>
      <c r="C39" s="417" t="s">
        <v>592</v>
      </c>
      <c r="D39" s="603"/>
      <c r="E39" s="603"/>
      <c r="F39" s="603"/>
      <c r="G39" s="603">
        <f>'52.melléklet'!E41</f>
        <v>186000</v>
      </c>
      <c r="H39" s="603"/>
      <c r="I39" s="603"/>
      <c r="J39" s="603"/>
      <c r="K39" s="617">
        <f t="shared" si="5"/>
        <v>186000</v>
      </c>
      <c r="L39" s="603">
        <f>K39</f>
        <v>186000</v>
      </c>
      <c r="M39" s="603"/>
      <c r="N39" s="603"/>
      <c r="O39" s="603"/>
      <c r="P39" s="603"/>
      <c r="Q39" s="649"/>
      <c r="R39" s="29"/>
      <c r="S39" s="29"/>
      <c r="T39" s="29"/>
      <c r="U39" s="466"/>
    </row>
    <row r="40" spans="1:21" s="9" customFormat="1" ht="27.95" customHeight="1" x14ac:dyDescent="0.2">
      <c r="A40" s="582" t="s">
        <v>92</v>
      </c>
      <c r="B40" s="452" t="s">
        <v>498</v>
      </c>
      <c r="C40" s="417" t="s">
        <v>593</v>
      </c>
      <c r="D40" s="603"/>
      <c r="E40" s="603"/>
      <c r="F40" s="603"/>
      <c r="G40" s="603">
        <f>'52.melléklet'!E42</f>
        <v>1800000</v>
      </c>
      <c r="H40" s="603"/>
      <c r="I40" s="603"/>
      <c r="J40" s="603"/>
      <c r="K40" s="617">
        <f t="shared" si="5"/>
        <v>1800000</v>
      </c>
      <c r="L40" s="603">
        <f t="shared" ref="L40:L41" si="7">K40</f>
        <v>1800000</v>
      </c>
      <c r="M40" s="603"/>
      <c r="N40" s="603"/>
      <c r="O40" s="603"/>
      <c r="P40" s="603"/>
      <c r="Q40" s="649"/>
      <c r="R40" s="29"/>
      <c r="S40" s="29"/>
      <c r="T40" s="29"/>
      <c r="U40" s="466"/>
    </row>
    <row r="41" spans="1:21" s="9" customFormat="1" ht="27.95" customHeight="1" x14ac:dyDescent="0.2">
      <c r="A41" s="582" t="s">
        <v>93</v>
      </c>
      <c r="B41" s="452" t="s">
        <v>600</v>
      </c>
      <c r="C41" s="417" t="s">
        <v>601</v>
      </c>
      <c r="D41" s="603"/>
      <c r="E41" s="603"/>
      <c r="F41" s="603"/>
      <c r="G41" s="603">
        <v>14400000</v>
      </c>
      <c r="H41" s="603"/>
      <c r="I41" s="603"/>
      <c r="J41" s="603"/>
      <c r="K41" s="617">
        <f t="shared" si="5"/>
        <v>14400000</v>
      </c>
      <c r="L41" s="603">
        <f t="shared" si="7"/>
        <v>14400000</v>
      </c>
      <c r="M41" s="603"/>
      <c r="N41" s="603"/>
      <c r="O41" s="603"/>
      <c r="P41" s="603"/>
      <c r="Q41" s="649"/>
      <c r="R41" s="29"/>
      <c r="S41" s="29"/>
      <c r="T41" s="29"/>
      <c r="U41" s="466"/>
    </row>
    <row r="42" spans="1:21" s="9" customFormat="1" ht="27.95" customHeight="1" x14ac:dyDescent="0.2">
      <c r="A42" s="582" t="s">
        <v>94</v>
      </c>
      <c r="B42" s="575" t="s">
        <v>676</v>
      </c>
      <c r="C42" s="564">
        <v>107080</v>
      </c>
      <c r="D42" s="603"/>
      <c r="E42" s="603"/>
      <c r="F42" s="603"/>
      <c r="G42" s="603"/>
      <c r="H42" s="603"/>
      <c r="I42" s="603"/>
      <c r="J42" s="603"/>
      <c r="K42" s="617">
        <f t="shared" si="5"/>
        <v>0</v>
      </c>
      <c r="L42" s="603"/>
      <c r="M42" s="603">
        <f>K42</f>
        <v>0</v>
      </c>
      <c r="N42" s="603"/>
      <c r="O42" s="603"/>
      <c r="P42" s="603"/>
      <c r="Q42" s="649"/>
      <c r="R42" s="29"/>
      <c r="S42" s="29"/>
      <c r="T42" s="29"/>
      <c r="U42" s="676"/>
    </row>
    <row r="43" spans="1:21" ht="23.25" customHeight="1" x14ac:dyDescent="0.2">
      <c r="A43" s="64"/>
      <c r="B43" s="575" t="s">
        <v>850</v>
      </c>
      <c r="C43" s="453" t="s">
        <v>849</v>
      </c>
      <c r="D43" s="570">
        <v>15000000</v>
      </c>
      <c r="E43" s="643"/>
      <c r="F43" s="643"/>
      <c r="G43" s="643"/>
      <c r="H43" s="643"/>
      <c r="I43" s="570"/>
      <c r="J43" s="570"/>
      <c r="K43" s="561">
        <f>D43</f>
        <v>15000000</v>
      </c>
      <c r="L43" s="578"/>
      <c r="M43" s="561">
        <f>D43</f>
        <v>15000000</v>
      </c>
      <c r="N43" s="561"/>
      <c r="O43" s="570"/>
      <c r="P43" s="570"/>
      <c r="Q43" s="9"/>
    </row>
    <row r="44" spans="1:21" s="9" customFormat="1" ht="27.95" customHeight="1" x14ac:dyDescent="0.2">
      <c r="A44" s="582" t="s">
        <v>100</v>
      </c>
      <c r="B44" s="586" t="s">
        <v>502</v>
      </c>
      <c r="C44" s="587"/>
      <c r="D44" s="618">
        <f>SUM(D33:D42)</f>
        <v>33000000</v>
      </c>
      <c r="E44" s="618">
        <f t="shared" ref="E44:J44" si="8">SUM(E33:E42)</f>
        <v>4800000</v>
      </c>
      <c r="F44" s="618">
        <f t="shared" si="8"/>
        <v>7525000</v>
      </c>
      <c r="G44" s="618">
        <f t="shared" si="8"/>
        <v>16386000</v>
      </c>
      <c r="H44" s="618">
        <f t="shared" si="8"/>
        <v>4088821</v>
      </c>
      <c r="I44" s="618">
        <f t="shared" si="8"/>
        <v>250693341</v>
      </c>
      <c r="J44" s="618">
        <f t="shared" si="8"/>
        <v>0</v>
      </c>
      <c r="K44" s="618">
        <f>SUM(K33:K43)</f>
        <v>331493162</v>
      </c>
      <c r="L44" s="618">
        <f t="shared" ref="L44" si="9">SUM(L33:L42)</f>
        <v>56535000</v>
      </c>
      <c r="M44" s="618">
        <f>SUM(M32:M43)</f>
        <v>26050783</v>
      </c>
      <c r="N44" s="618">
        <f t="shared" ref="N44" si="10">SUM(N33:N42)</f>
        <v>0</v>
      </c>
      <c r="O44" s="618">
        <f t="shared" ref="O44" si="11">SUM(O33:O42)</f>
        <v>248907379</v>
      </c>
      <c r="P44" s="618">
        <f t="shared" ref="P44" si="12">SUM(P33:P42)</f>
        <v>0</v>
      </c>
      <c r="Q44" s="649"/>
      <c r="R44" s="29"/>
      <c r="S44" s="29"/>
      <c r="T44" s="29"/>
      <c r="U44" s="466"/>
    </row>
    <row r="45" spans="1:21" s="9" customFormat="1" ht="27.95" customHeight="1" x14ac:dyDescent="0.25">
      <c r="A45" s="582" t="s">
        <v>101</v>
      </c>
      <c r="B45" s="454" t="s">
        <v>501</v>
      </c>
      <c r="C45" s="455"/>
      <c r="D45" s="614">
        <f>D31+D44</f>
        <v>134772000</v>
      </c>
      <c r="E45" s="614">
        <f t="shared" ref="E45:J45" si="13">E31+E44</f>
        <v>20826000</v>
      </c>
      <c r="F45" s="614">
        <f t="shared" si="13"/>
        <v>54018329</v>
      </c>
      <c r="G45" s="614">
        <f t="shared" si="13"/>
        <v>16386000</v>
      </c>
      <c r="H45" s="614">
        <f t="shared" si="13"/>
        <v>4088821</v>
      </c>
      <c r="I45" s="614">
        <f t="shared" si="13"/>
        <v>283231054</v>
      </c>
      <c r="J45" s="614">
        <f t="shared" si="13"/>
        <v>0</v>
      </c>
      <c r="K45" s="724">
        <f>SUM(K44,K31)</f>
        <v>544465014</v>
      </c>
      <c r="L45" s="603">
        <f>L44+L31</f>
        <v>229456852</v>
      </c>
      <c r="M45" s="603">
        <f>M44+M31</f>
        <v>43250783</v>
      </c>
      <c r="N45" s="603">
        <f>N44+N31</f>
        <v>0</v>
      </c>
      <c r="O45" s="603">
        <f>O44+O31</f>
        <v>271757379</v>
      </c>
      <c r="P45" s="603"/>
      <c r="Q45" s="649"/>
      <c r="R45" s="29"/>
      <c r="S45" s="29"/>
      <c r="T45" s="29"/>
      <c r="U45" s="466"/>
    </row>
    <row r="46" spans="1:21" x14ac:dyDescent="0.2">
      <c r="Q46" s="29"/>
      <c r="R46" s="29"/>
      <c r="S46" s="29"/>
      <c r="T46" s="29"/>
    </row>
    <row r="47" spans="1:21" x14ac:dyDescent="0.2">
      <c r="K47" s="649"/>
      <c r="Q47" s="29"/>
      <c r="R47" s="29"/>
      <c r="S47" s="29"/>
      <c r="T47" s="29"/>
    </row>
    <row r="48" spans="1:21" x14ac:dyDescent="0.2">
      <c r="C48" s="689"/>
      <c r="D48" s="690"/>
      <c r="E48" s="690"/>
      <c r="F48" s="690"/>
      <c r="G48" s="690"/>
      <c r="H48" s="690"/>
      <c r="I48" s="690"/>
      <c r="J48" s="690"/>
      <c r="K48" s="690"/>
      <c r="Q48" s="29"/>
      <c r="R48" s="29"/>
      <c r="S48" s="29"/>
      <c r="T48" s="29"/>
    </row>
    <row r="49" spans="11:20" x14ac:dyDescent="0.2">
      <c r="K49" s="649"/>
      <c r="Q49" s="29"/>
      <c r="R49" s="29"/>
      <c r="S49" s="29"/>
      <c r="T49" s="29"/>
    </row>
    <row r="50" spans="11:20" x14ac:dyDescent="0.2">
      <c r="Q50" s="29"/>
      <c r="R50" s="29"/>
      <c r="S50" s="29"/>
      <c r="T50" s="29"/>
    </row>
    <row r="51" spans="11:20" x14ac:dyDescent="0.2">
      <c r="Q51" s="29"/>
      <c r="R51" s="29"/>
      <c r="S51" s="29"/>
      <c r="T51" s="29"/>
    </row>
    <row r="52" spans="11:20" x14ac:dyDescent="0.2">
      <c r="Q52" s="29"/>
      <c r="R52" s="29"/>
      <c r="S52" s="29"/>
      <c r="T52" s="29"/>
    </row>
    <row r="53" spans="11:20" ht="12.75" customHeight="1" x14ac:dyDescent="0.2">
      <c r="Q53" s="29"/>
      <c r="R53" s="29"/>
      <c r="S53" s="29"/>
      <c r="T53" s="29"/>
    </row>
    <row r="54" spans="11:20" x14ac:dyDescent="0.2">
      <c r="Q54" s="29"/>
      <c r="R54" s="29"/>
      <c r="S54" s="29"/>
      <c r="T54" s="29"/>
    </row>
    <row r="55" spans="11:20" x14ac:dyDescent="0.2">
      <c r="Q55" s="29"/>
      <c r="R55" s="29"/>
      <c r="S55" s="29"/>
      <c r="T55" s="29"/>
    </row>
    <row r="56" spans="11:20" x14ac:dyDescent="0.2">
      <c r="Q56" s="29"/>
      <c r="R56" s="29"/>
      <c r="S56" s="29"/>
      <c r="T56" s="29"/>
    </row>
    <row r="57" spans="11:20" x14ac:dyDescent="0.2">
      <c r="Q57" s="29"/>
      <c r="R57" s="29"/>
      <c r="S57" s="29"/>
      <c r="T57" s="29"/>
    </row>
    <row r="58" spans="11:20" x14ac:dyDescent="0.2">
      <c r="Q58" s="29"/>
      <c r="R58" s="29"/>
      <c r="S58" s="29"/>
      <c r="T58" s="29"/>
    </row>
    <row r="59" spans="11:20" x14ac:dyDescent="0.2">
      <c r="Q59" s="29"/>
      <c r="R59" s="29"/>
      <c r="S59" s="29"/>
      <c r="T59" s="29"/>
    </row>
    <row r="60" spans="11:20" x14ac:dyDescent="0.2">
      <c r="Q60" s="29"/>
      <c r="R60" s="29"/>
      <c r="S60" s="29"/>
      <c r="T60" s="29"/>
    </row>
    <row r="61" spans="11:20" x14ac:dyDescent="0.2">
      <c r="Q61" s="29"/>
      <c r="R61" s="29"/>
      <c r="S61" s="29"/>
      <c r="T61" s="29"/>
    </row>
    <row r="62" spans="11:20" x14ac:dyDescent="0.2">
      <c r="Q62" s="29"/>
      <c r="R62" s="29"/>
      <c r="S62" s="29"/>
      <c r="T62" s="29"/>
    </row>
    <row r="63" spans="11:20" x14ac:dyDescent="0.2">
      <c r="Q63" s="29"/>
      <c r="R63" s="29"/>
      <c r="S63" s="29"/>
      <c r="T63" s="29"/>
    </row>
    <row r="64" spans="11:20" x14ac:dyDescent="0.2">
      <c r="Q64" s="29"/>
      <c r="R64" s="29"/>
      <c r="S64" s="29"/>
      <c r="T64" s="29"/>
    </row>
    <row r="65" spans="17:20" x14ac:dyDescent="0.2">
      <c r="Q65" s="29"/>
      <c r="R65" s="29"/>
      <c r="S65" s="29"/>
      <c r="T65" s="29"/>
    </row>
    <row r="66" spans="17:20" x14ac:dyDescent="0.2">
      <c r="Q66" s="29"/>
      <c r="R66" s="29"/>
      <c r="S66" s="29"/>
      <c r="T66" s="29"/>
    </row>
    <row r="67" spans="17:20" x14ac:dyDescent="0.2">
      <c r="Q67" s="29"/>
      <c r="R67" s="29"/>
      <c r="S67" s="29"/>
      <c r="T67" s="29"/>
    </row>
  </sheetData>
  <mergeCells count="16">
    <mergeCell ref="A1:P1"/>
    <mergeCell ref="A2:K2"/>
    <mergeCell ref="A3:K3"/>
    <mergeCell ref="B4:B5"/>
    <mergeCell ref="D4:D5"/>
    <mergeCell ref="E4:E5"/>
    <mergeCell ref="J4:J5"/>
    <mergeCell ref="K4:K5"/>
    <mergeCell ref="L4:M4"/>
    <mergeCell ref="F4:F5"/>
    <mergeCell ref="G4:G5"/>
    <mergeCell ref="H4:H5"/>
    <mergeCell ref="I4:I5"/>
    <mergeCell ref="N4:O4"/>
    <mergeCell ref="C4:C5"/>
    <mergeCell ref="P4:P5"/>
  </mergeCells>
  <phoneticPr fontId="0" type="noConversion"/>
  <printOptions horizontalCentered="1"/>
  <pageMargins left="0.25" right="0.25" top="0.35" bottom="0.75" header="0.3" footer="0.3"/>
  <pageSetup paperSize="8" scale="7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1">
    <tabColor rgb="FFFFFF00"/>
  </sheetPr>
  <dimension ref="A1:X25"/>
  <sheetViews>
    <sheetView zoomScaleNormal="100" workbookViewId="0">
      <selection sqref="A1:W16"/>
    </sheetView>
  </sheetViews>
  <sheetFormatPr defaultRowHeight="12.75" x14ac:dyDescent="0.2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7" width="3.42578125" customWidth="1"/>
    <col min="18" max="19" width="3.5703125" hidden="1" customWidth="1"/>
    <col min="20" max="20" width="3" hidden="1" customWidth="1"/>
    <col min="21" max="21" width="4" hidden="1" customWidth="1"/>
    <col min="22" max="22" width="6.7109375" hidden="1" customWidth="1"/>
    <col min="23" max="23" width="8.28515625" hidden="1" customWidth="1"/>
  </cols>
  <sheetData>
    <row r="1" spans="1:24" x14ac:dyDescent="0.2">
      <c r="A1" s="899" t="s">
        <v>172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</row>
    <row r="2" spans="1:24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4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1:24" ht="15" x14ac:dyDescent="0.25">
      <c r="A4" s="900" t="s">
        <v>1</v>
      </c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</row>
    <row r="5" spans="1:24" ht="15" x14ac:dyDescent="0.25">
      <c r="A5" s="900" t="s">
        <v>425</v>
      </c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</row>
    <row r="6" spans="1:24" ht="26.25" customHeight="1" x14ac:dyDescent="0.2">
      <c r="A6" s="901" t="s">
        <v>854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</row>
    <row r="7" spans="1:24" s="31" customFormat="1" ht="54.75" customHeight="1" x14ac:dyDescent="0.2">
      <c r="A7" s="30"/>
      <c r="B7" s="911" t="s">
        <v>74</v>
      </c>
      <c r="C7" s="911"/>
      <c r="D7" s="911"/>
      <c r="E7" s="911"/>
      <c r="F7" s="911"/>
      <c r="G7" s="911"/>
      <c r="H7" s="911"/>
      <c r="I7" s="911"/>
      <c r="J7" s="911" t="s">
        <v>75</v>
      </c>
      <c r="K7" s="911"/>
      <c r="L7" s="911"/>
      <c r="M7" s="911"/>
      <c r="N7" s="911"/>
      <c r="O7" s="911"/>
      <c r="P7" s="911"/>
      <c r="Q7" s="911"/>
      <c r="R7" s="911"/>
      <c r="S7" s="911"/>
      <c r="T7" s="911"/>
      <c r="U7" s="911"/>
      <c r="V7" s="903"/>
      <c r="W7" s="904"/>
      <c r="X7" s="425"/>
    </row>
    <row r="8" spans="1:24" ht="30" customHeight="1" x14ac:dyDescent="0.2">
      <c r="A8" s="918" t="s">
        <v>26</v>
      </c>
      <c r="B8" s="870" t="s">
        <v>78</v>
      </c>
      <c r="C8" s="871"/>
      <c r="D8" s="871"/>
      <c r="E8" s="872"/>
      <c r="F8" s="870" t="s">
        <v>77</v>
      </c>
      <c r="G8" s="871"/>
      <c r="H8" s="871"/>
      <c r="I8" s="873"/>
      <c r="J8" s="915" t="s">
        <v>76</v>
      </c>
      <c r="K8" s="863"/>
      <c r="L8" s="863"/>
      <c r="M8" s="863"/>
      <c r="N8" s="915" t="s">
        <v>76</v>
      </c>
      <c r="O8" s="863"/>
      <c r="P8" s="863"/>
      <c r="Q8" s="863"/>
      <c r="R8" s="912"/>
      <c r="S8" s="913"/>
      <c r="T8" s="913"/>
      <c r="U8" s="914"/>
      <c r="V8" s="891"/>
      <c r="W8" s="892"/>
    </row>
    <row r="9" spans="1:24" ht="39.75" customHeight="1" x14ac:dyDescent="0.2">
      <c r="A9" s="918"/>
      <c r="B9" s="878" t="s">
        <v>855</v>
      </c>
      <c r="C9" s="879"/>
      <c r="D9" s="879"/>
      <c r="E9" s="890"/>
      <c r="F9" s="878" t="s">
        <v>856</v>
      </c>
      <c r="G9" s="879"/>
      <c r="H9" s="879"/>
      <c r="I9" s="880"/>
      <c r="J9" s="885" t="s">
        <v>857</v>
      </c>
      <c r="K9" s="869"/>
      <c r="L9" s="869"/>
      <c r="M9" s="869"/>
      <c r="N9" s="878" t="s">
        <v>858</v>
      </c>
      <c r="O9" s="879"/>
      <c r="P9" s="879"/>
      <c r="Q9" s="880"/>
      <c r="R9" s="869"/>
      <c r="S9" s="869"/>
      <c r="T9" s="869"/>
      <c r="U9" s="869"/>
      <c r="V9" s="893"/>
      <c r="W9" s="894"/>
    </row>
    <row r="10" spans="1:24" ht="20.25" customHeight="1" x14ac:dyDescent="0.2">
      <c r="A10" s="918"/>
      <c r="B10" s="882" t="s">
        <v>67</v>
      </c>
      <c r="C10" s="882"/>
      <c r="D10" s="882" t="s">
        <v>68</v>
      </c>
      <c r="E10" s="925"/>
      <c r="F10" s="882" t="s">
        <v>69</v>
      </c>
      <c r="G10" s="882"/>
      <c r="H10" s="882" t="s">
        <v>68</v>
      </c>
      <c r="I10" s="882"/>
      <c r="J10" s="886" t="s">
        <v>67</v>
      </c>
      <c r="K10" s="882"/>
      <c r="L10" s="888" t="s">
        <v>68</v>
      </c>
      <c r="M10" s="888"/>
      <c r="N10" s="886" t="s">
        <v>67</v>
      </c>
      <c r="O10" s="882"/>
      <c r="P10" s="888" t="s">
        <v>68</v>
      </c>
      <c r="Q10" s="888"/>
      <c r="R10" s="881"/>
      <c r="S10" s="882"/>
      <c r="T10" s="874"/>
      <c r="U10" s="875"/>
      <c r="V10" s="895"/>
      <c r="W10" s="896"/>
    </row>
    <row r="11" spans="1:24" s="1" customFormat="1" ht="12" customHeight="1" x14ac:dyDescent="0.2">
      <c r="A11" s="919"/>
      <c r="B11" s="882"/>
      <c r="C11" s="882"/>
      <c r="D11" s="884"/>
      <c r="E11" s="926"/>
      <c r="F11" s="924"/>
      <c r="G11" s="924"/>
      <c r="H11" s="924"/>
      <c r="I11" s="924"/>
      <c r="J11" s="887"/>
      <c r="K11" s="884"/>
      <c r="L11" s="889"/>
      <c r="M11" s="889"/>
      <c r="N11" s="887"/>
      <c r="O11" s="884"/>
      <c r="P11" s="889"/>
      <c r="Q11" s="889"/>
      <c r="R11" s="883"/>
      <c r="S11" s="884"/>
      <c r="T11" s="876"/>
      <c r="U11" s="877"/>
      <c r="V11" s="897"/>
      <c r="W11" s="898"/>
    </row>
    <row r="12" spans="1:24" ht="16.5" customHeight="1" x14ac:dyDescent="0.2">
      <c r="A12" s="8" t="s">
        <v>485</v>
      </c>
      <c r="B12" s="908">
        <v>9</v>
      </c>
      <c r="C12" s="909"/>
      <c r="D12" s="908">
        <v>0</v>
      </c>
      <c r="E12" s="910"/>
      <c r="F12" s="908">
        <v>9</v>
      </c>
      <c r="G12" s="909"/>
      <c r="H12" s="908">
        <v>0</v>
      </c>
      <c r="I12" s="910"/>
      <c r="J12" s="921">
        <v>0</v>
      </c>
      <c r="K12" s="917"/>
      <c r="L12" s="922">
        <v>0</v>
      </c>
      <c r="M12" s="923"/>
      <c r="N12" s="920">
        <v>0</v>
      </c>
      <c r="O12" s="907"/>
      <c r="P12" s="907">
        <v>0</v>
      </c>
      <c r="Q12" s="907"/>
      <c r="R12" s="905"/>
      <c r="S12" s="906"/>
      <c r="T12" s="916"/>
      <c r="U12" s="917"/>
      <c r="V12" s="868"/>
      <c r="W12" s="868"/>
    </row>
    <row r="13" spans="1:24" ht="16.5" customHeight="1" x14ac:dyDescent="0.2">
      <c r="A13" s="8" t="s">
        <v>19</v>
      </c>
      <c r="B13" s="908">
        <v>7</v>
      </c>
      <c r="C13" s="909"/>
      <c r="D13" s="908">
        <v>0</v>
      </c>
      <c r="E13" s="927"/>
      <c r="F13" s="908">
        <v>7</v>
      </c>
      <c r="G13" s="909"/>
      <c r="H13" s="908">
        <v>0</v>
      </c>
      <c r="I13" s="927"/>
      <c r="J13" s="929">
        <v>0</v>
      </c>
      <c r="K13" s="930"/>
      <c r="L13" s="931">
        <v>0</v>
      </c>
      <c r="M13" s="932"/>
      <c r="N13" s="920">
        <v>0</v>
      </c>
      <c r="O13" s="907"/>
      <c r="P13" s="907">
        <v>0</v>
      </c>
      <c r="Q13" s="907"/>
      <c r="R13" s="905"/>
      <c r="S13" s="906"/>
      <c r="T13" s="916"/>
      <c r="U13" s="917"/>
      <c r="V13" s="868"/>
      <c r="W13" s="868"/>
    </row>
    <row r="14" spans="1:24" ht="33" customHeight="1" x14ac:dyDescent="0.2">
      <c r="A14" s="711" t="s">
        <v>886</v>
      </c>
      <c r="B14" s="702"/>
      <c r="C14" s="704">
        <v>4</v>
      </c>
      <c r="D14" s="702"/>
      <c r="E14" s="703"/>
      <c r="F14" s="702">
        <v>4</v>
      </c>
      <c r="G14" s="704"/>
      <c r="H14" s="702"/>
      <c r="I14" s="703"/>
      <c r="J14" s="705"/>
      <c r="K14" s="706"/>
      <c r="L14" s="707"/>
      <c r="M14" s="705"/>
      <c r="N14" s="708"/>
      <c r="O14" s="709"/>
      <c r="P14" s="709"/>
      <c r="Q14" s="709"/>
      <c r="R14" s="710"/>
      <c r="S14" s="710"/>
      <c r="T14" s="710"/>
      <c r="U14" s="708"/>
      <c r="V14" s="701"/>
      <c r="W14" s="701"/>
    </row>
    <row r="15" spans="1:24" ht="14.25" x14ac:dyDescent="0.2">
      <c r="A15" s="635" t="s">
        <v>22</v>
      </c>
      <c r="B15" s="928">
        <v>21</v>
      </c>
      <c r="C15" s="928"/>
      <c r="D15" s="928">
        <f>SUM(D12:E13)</f>
        <v>0</v>
      </c>
      <c r="E15" s="928"/>
      <c r="F15" s="928">
        <v>21</v>
      </c>
      <c r="G15" s="928"/>
      <c r="H15" s="928">
        <f>SUM(H12:I13)</f>
        <v>0</v>
      </c>
      <c r="I15" s="928"/>
      <c r="J15" s="928">
        <f>SUM(J12:K13)</f>
        <v>0</v>
      </c>
      <c r="K15" s="928"/>
      <c r="L15" s="928">
        <f>SUM(L12:M13)</f>
        <v>0</v>
      </c>
      <c r="M15" s="928"/>
      <c r="N15" s="928">
        <f>SUM(N12:O13)</f>
        <v>0</v>
      </c>
      <c r="O15" s="928"/>
      <c r="P15" s="928">
        <f>SUM(P12:Q13)</f>
        <v>0</v>
      </c>
      <c r="Q15" s="928"/>
      <c r="R15" s="934">
        <f>SUM(R12:S13)</f>
        <v>0</v>
      </c>
      <c r="S15" s="934"/>
      <c r="T15" s="934"/>
      <c r="U15" s="934"/>
      <c r="V15" s="933"/>
      <c r="W15" s="933"/>
    </row>
    <row r="20" spans="1:1" x14ac:dyDescent="0.2">
      <c r="A20" s="28"/>
    </row>
    <row r="21" spans="1:1" hidden="1" x14ac:dyDescent="0.2">
      <c r="A21" s="29"/>
    </row>
    <row r="22" spans="1:1" hidden="1" x14ac:dyDescent="0.2">
      <c r="A22" s="29"/>
    </row>
    <row r="23" spans="1:1" x14ac:dyDescent="0.2">
      <c r="A23" s="28"/>
    </row>
    <row r="24" spans="1:1" x14ac:dyDescent="0.2">
      <c r="A24" s="28"/>
    </row>
    <row r="25" spans="1:1" x14ac:dyDescent="0.2">
      <c r="A25" s="29"/>
    </row>
  </sheetData>
  <mergeCells count="64">
    <mergeCell ref="J13:K13"/>
    <mergeCell ref="L13:M13"/>
    <mergeCell ref="V15:W15"/>
    <mergeCell ref="V13:W13"/>
    <mergeCell ref="T13:U13"/>
    <mergeCell ref="R13:S13"/>
    <mergeCell ref="N13:O13"/>
    <mergeCell ref="P13:Q13"/>
    <mergeCell ref="R15:S15"/>
    <mergeCell ref="T15:U15"/>
    <mergeCell ref="N15:O15"/>
    <mergeCell ref="P15:Q15"/>
    <mergeCell ref="J15:K15"/>
    <mergeCell ref="L15:M15"/>
    <mergeCell ref="D13:E13"/>
    <mergeCell ref="B13:C13"/>
    <mergeCell ref="F13:G13"/>
    <mergeCell ref="H13:I13"/>
    <mergeCell ref="B15:C15"/>
    <mergeCell ref="D15:E15"/>
    <mergeCell ref="F15:G15"/>
    <mergeCell ref="H15:I15"/>
    <mergeCell ref="A8:A11"/>
    <mergeCell ref="N10:O11"/>
    <mergeCell ref="P10:Q11"/>
    <mergeCell ref="J8:M8"/>
    <mergeCell ref="N12:O12"/>
    <mergeCell ref="J12:K12"/>
    <mergeCell ref="L12:M12"/>
    <mergeCell ref="F12:G12"/>
    <mergeCell ref="H10:I11"/>
    <mergeCell ref="D10:E11"/>
    <mergeCell ref="F10:G11"/>
    <mergeCell ref="H12:I12"/>
    <mergeCell ref="R12:S12"/>
    <mergeCell ref="P12:Q12"/>
    <mergeCell ref="B12:C12"/>
    <mergeCell ref="D12:E12"/>
    <mergeCell ref="B7:I7"/>
    <mergeCell ref="J7:U7"/>
    <mergeCell ref="R8:U8"/>
    <mergeCell ref="N8:Q8"/>
    <mergeCell ref="T12:U12"/>
    <mergeCell ref="A1:W1"/>
    <mergeCell ref="A4:W4"/>
    <mergeCell ref="A5:W5"/>
    <mergeCell ref="A6:W6"/>
    <mergeCell ref="V7:W7"/>
    <mergeCell ref="V12:W12"/>
    <mergeCell ref="R9:U9"/>
    <mergeCell ref="B8:E8"/>
    <mergeCell ref="F8:I8"/>
    <mergeCell ref="T10:U11"/>
    <mergeCell ref="N9:Q9"/>
    <mergeCell ref="R10:S11"/>
    <mergeCell ref="J9:M9"/>
    <mergeCell ref="J10:K11"/>
    <mergeCell ref="L10:M11"/>
    <mergeCell ref="B9:E9"/>
    <mergeCell ref="F9:I9"/>
    <mergeCell ref="B10:C11"/>
    <mergeCell ref="V8:W8"/>
    <mergeCell ref="V9:W9"/>
    <mergeCell ref="V10:W11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S26"/>
  <sheetViews>
    <sheetView zoomScaleNormal="100" workbookViewId="0">
      <selection sqref="A1:S16"/>
    </sheetView>
  </sheetViews>
  <sheetFormatPr defaultRowHeight="12.75" x14ac:dyDescent="0.2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3" width="3.42578125" customWidth="1"/>
    <col min="14" max="15" width="3.5703125" customWidth="1"/>
    <col min="16" max="16" width="3" customWidth="1"/>
    <col min="17" max="17" width="3.85546875" customWidth="1"/>
    <col min="18" max="18" width="0.140625" hidden="1" customWidth="1"/>
    <col min="19" max="19" width="8.28515625" hidden="1" customWidth="1"/>
  </cols>
  <sheetData>
    <row r="1" spans="1:19" x14ac:dyDescent="0.2">
      <c r="A1" s="899" t="s">
        <v>402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</row>
    <row r="2" spans="1:19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ht="15" x14ac:dyDescent="0.25">
      <c r="A4" s="900" t="s">
        <v>724</v>
      </c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</row>
    <row r="5" spans="1:19" ht="15" x14ac:dyDescent="0.25">
      <c r="A5" s="900" t="s">
        <v>426</v>
      </c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</row>
    <row r="6" spans="1:19" ht="26.25" customHeight="1" x14ac:dyDescent="0.2">
      <c r="A6" s="901" t="s">
        <v>859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</row>
    <row r="7" spans="1:19" s="31" customFormat="1" ht="54.75" customHeight="1" x14ac:dyDescent="0.2">
      <c r="A7" s="30"/>
      <c r="B7" s="911" t="s">
        <v>74</v>
      </c>
      <c r="C7" s="911"/>
      <c r="D7" s="911"/>
      <c r="E7" s="911"/>
      <c r="F7" s="911"/>
      <c r="G7" s="911"/>
      <c r="H7" s="911"/>
      <c r="I7" s="911"/>
      <c r="J7" s="935" t="s">
        <v>75</v>
      </c>
      <c r="K7" s="936"/>
      <c r="L7" s="936"/>
      <c r="M7" s="936"/>
      <c r="N7" s="936"/>
      <c r="O7" s="936"/>
      <c r="P7" s="936"/>
      <c r="Q7" s="937"/>
      <c r="R7" s="960"/>
      <c r="S7" s="961"/>
    </row>
    <row r="8" spans="1:19" ht="30" customHeight="1" x14ac:dyDescent="0.2">
      <c r="A8" s="918" t="s">
        <v>26</v>
      </c>
      <c r="B8" s="949" t="s">
        <v>78</v>
      </c>
      <c r="C8" s="945"/>
      <c r="D8" s="945"/>
      <c r="E8" s="950"/>
      <c r="F8" s="951" t="s">
        <v>77</v>
      </c>
      <c r="G8" s="951"/>
      <c r="H8" s="951"/>
      <c r="I8" s="951"/>
      <c r="J8" s="915" t="s">
        <v>76</v>
      </c>
      <c r="K8" s="863"/>
      <c r="L8" s="863"/>
      <c r="M8" s="863"/>
      <c r="N8" s="944" t="s">
        <v>76</v>
      </c>
      <c r="O8" s="945"/>
      <c r="P8" s="945"/>
      <c r="Q8" s="946"/>
      <c r="R8" s="963"/>
      <c r="S8" s="964"/>
    </row>
    <row r="9" spans="1:19" ht="39.75" customHeight="1" x14ac:dyDescent="0.2">
      <c r="A9" s="918"/>
      <c r="B9" s="869" t="s">
        <v>855</v>
      </c>
      <c r="C9" s="869"/>
      <c r="D9" s="869"/>
      <c r="E9" s="878"/>
      <c r="F9" s="869" t="s">
        <v>858</v>
      </c>
      <c r="G9" s="869"/>
      <c r="H9" s="869"/>
      <c r="I9" s="956"/>
      <c r="J9" s="967" t="s">
        <v>860</v>
      </c>
      <c r="K9" s="869"/>
      <c r="L9" s="869"/>
      <c r="M9" s="869"/>
      <c r="N9" s="869" t="s">
        <v>861</v>
      </c>
      <c r="O9" s="869"/>
      <c r="P9" s="869"/>
      <c r="Q9" s="956"/>
      <c r="R9" s="972"/>
      <c r="S9" s="973"/>
    </row>
    <row r="10" spans="1:19" ht="20.25" customHeight="1" x14ac:dyDescent="0.2">
      <c r="A10" s="918"/>
      <c r="B10" s="882" t="s">
        <v>67</v>
      </c>
      <c r="C10" s="882"/>
      <c r="D10" s="882" t="s">
        <v>68</v>
      </c>
      <c r="E10" s="925"/>
      <c r="F10" s="882" t="s">
        <v>67</v>
      </c>
      <c r="G10" s="882"/>
      <c r="H10" s="882" t="s">
        <v>68</v>
      </c>
      <c r="I10" s="882"/>
      <c r="J10" s="886" t="s">
        <v>67</v>
      </c>
      <c r="K10" s="882"/>
      <c r="L10" s="888" t="s">
        <v>68</v>
      </c>
      <c r="M10" s="888"/>
      <c r="N10" s="881" t="s">
        <v>67</v>
      </c>
      <c r="O10" s="882"/>
      <c r="P10" s="874" t="s">
        <v>68</v>
      </c>
      <c r="Q10" s="965"/>
      <c r="R10" s="975"/>
      <c r="S10" s="976"/>
    </row>
    <row r="11" spans="1:19" s="1" customFormat="1" ht="12" customHeight="1" x14ac:dyDescent="0.2">
      <c r="A11" s="919"/>
      <c r="B11" s="882"/>
      <c r="C11" s="882"/>
      <c r="D11" s="884"/>
      <c r="E11" s="926"/>
      <c r="F11" s="924"/>
      <c r="G11" s="924"/>
      <c r="H11" s="924"/>
      <c r="I11" s="924"/>
      <c r="J11" s="887"/>
      <c r="K11" s="884"/>
      <c r="L11" s="889"/>
      <c r="M11" s="889"/>
      <c r="N11" s="883"/>
      <c r="O11" s="884"/>
      <c r="P11" s="876"/>
      <c r="Q11" s="966"/>
      <c r="R11" s="975"/>
      <c r="S11" s="976"/>
    </row>
    <row r="12" spans="1:19" ht="16.5" customHeight="1" x14ac:dyDescent="0.2">
      <c r="A12" s="32" t="s">
        <v>28</v>
      </c>
      <c r="B12" s="947">
        <v>1</v>
      </c>
      <c r="C12" s="948"/>
      <c r="D12" s="947">
        <v>0</v>
      </c>
      <c r="E12" s="952"/>
      <c r="F12" s="953">
        <v>1</v>
      </c>
      <c r="G12" s="953"/>
      <c r="H12" s="953">
        <v>0</v>
      </c>
      <c r="I12" s="953"/>
      <c r="J12" s="938">
        <v>0</v>
      </c>
      <c r="K12" s="939"/>
      <c r="L12" s="939">
        <v>0</v>
      </c>
      <c r="M12" s="939"/>
      <c r="N12" s="940">
        <v>0</v>
      </c>
      <c r="O12" s="941"/>
      <c r="P12" s="942">
        <v>0</v>
      </c>
      <c r="Q12" s="943"/>
      <c r="R12" s="958"/>
      <c r="S12" s="959"/>
    </row>
    <row r="13" spans="1:19" ht="16.5" hidden="1" customHeight="1" x14ac:dyDescent="0.2">
      <c r="A13" s="8" t="s">
        <v>27</v>
      </c>
      <c r="B13" s="908"/>
      <c r="C13" s="909"/>
      <c r="D13" s="908"/>
      <c r="E13" s="927"/>
      <c r="F13" s="953"/>
      <c r="G13" s="953"/>
      <c r="H13" s="953"/>
      <c r="I13" s="953"/>
      <c r="J13" s="36"/>
      <c r="K13" s="35"/>
      <c r="L13" s="35"/>
      <c r="M13" s="35"/>
      <c r="N13" s="33"/>
      <c r="O13" s="33"/>
      <c r="P13" s="33"/>
      <c r="Q13" s="409"/>
      <c r="R13" s="408"/>
      <c r="S13" s="398"/>
    </row>
    <row r="14" spans="1:19" ht="16.5" hidden="1" customHeight="1" x14ac:dyDescent="0.2">
      <c r="A14" s="8" t="s">
        <v>20</v>
      </c>
      <c r="B14" s="908"/>
      <c r="C14" s="909"/>
      <c r="D14" s="954"/>
      <c r="E14" s="910"/>
      <c r="F14" s="953"/>
      <c r="G14" s="953"/>
      <c r="H14" s="953"/>
      <c r="I14" s="953"/>
      <c r="J14" s="36"/>
      <c r="K14" s="35"/>
      <c r="L14" s="35"/>
      <c r="M14" s="35"/>
      <c r="N14" s="33"/>
      <c r="O14" s="33"/>
      <c r="P14" s="33"/>
      <c r="Q14" s="409"/>
      <c r="R14" s="408"/>
      <c r="S14" s="398"/>
    </row>
    <row r="15" spans="1:19" ht="16.5" customHeight="1" x14ac:dyDescent="0.2">
      <c r="A15" s="8" t="s">
        <v>169</v>
      </c>
      <c r="B15" s="908">
        <v>3</v>
      </c>
      <c r="C15" s="909"/>
      <c r="D15" s="908">
        <v>1</v>
      </c>
      <c r="E15" s="927"/>
      <c r="F15" s="953">
        <v>3</v>
      </c>
      <c r="G15" s="953"/>
      <c r="H15" s="953">
        <v>1</v>
      </c>
      <c r="I15" s="953"/>
      <c r="J15" s="968">
        <v>3</v>
      </c>
      <c r="K15" s="969"/>
      <c r="L15" s="969">
        <v>0</v>
      </c>
      <c r="M15" s="969"/>
      <c r="N15" s="970">
        <v>3</v>
      </c>
      <c r="O15" s="971"/>
      <c r="P15" s="974">
        <v>0</v>
      </c>
      <c r="Q15" s="932"/>
      <c r="R15" s="958"/>
      <c r="S15" s="959"/>
    </row>
    <row r="16" spans="1:19" ht="14.25" x14ac:dyDescent="0.2">
      <c r="A16" s="635" t="s">
        <v>22</v>
      </c>
      <c r="B16" s="928">
        <f>SUM(B12:C15)</f>
        <v>4</v>
      </c>
      <c r="C16" s="928"/>
      <c r="D16" s="928">
        <f>SUM(D12:D15)</f>
        <v>1</v>
      </c>
      <c r="E16" s="955"/>
      <c r="F16" s="928">
        <f>SUM(F12:F15)</f>
        <v>4</v>
      </c>
      <c r="G16" s="957"/>
      <c r="H16" s="928">
        <f>SUM(H12:H15)</f>
        <v>1</v>
      </c>
      <c r="I16" s="957"/>
      <c r="J16" s="962">
        <f>SUM(J1:J15)</f>
        <v>3</v>
      </c>
      <c r="K16" s="928"/>
      <c r="L16" s="928">
        <f>SUM(L12:L15)</f>
        <v>0</v>
      </c>
      <c r="M16" s="928"/>
      <c r="N16" s="928">
        <f>SUM(N12:N15)</f>
        <v>3</v>
      </c>
      <c r="O16" s="928"/>
      <c r="P16" s="928">
        <f>SUM(P12:P15)</f>
        <v>0</v>
      </c>
      <c r="Q16" s="928"/>
      <c r="R16" s="934"/>
      <c r="S16" s="934"/>
    </row>
    <row r="21" spans="1:1" x14ac:dyDescent="0.2">
      <c r="A21" s="28"/>
    </row>
    <row r="22" spans="1:1" hidden="1" x14ac:dyDescent="0.2">
      <c r="A22" s="29"/>
    </row>
    <row r="23" spans="1:1" hidden="1" x14ac:dyDescent="0.2">
      <c r="A23" s="29"/>
    </row>
    <row r="24" spans="1:1" x14ac:dyDescent="0.2">
      <c r="A24" s="28"/>
    </row>
    <row r="25" spans="1:1" x14ac:dyDescent="0.2">
      <c r="A25" s="28"/>
    </row>
    <row r="26" spans="1:1" x14ac:dyDescent="0.2">
      <c r="A26" s="29"/>
    </row>
  </sheetData>
  <mergeCells count="62">
    <mergeCell ref="J15:K15"/>
    <mergeCell ref="L15:M15"/>
    <mergeCell ref="N15:O15"/>
    <mergeCell ref="R9:S9"/>
    <mergeCell ref="P15:Q15"/>
    <mergeCell ref="N9:Q9"/>
    <mergeCell ref="N10:O11"/>
    <mergeCell ref="R10:S11"/>
    <mergeCell ref="J10:K11"/>
    <mergeCell ref="L10:M11"/>
    <mergeCell ref="R16:S16"/>
    <mergeCell ref="A1:S1"/>
    <mergeCell ref="A4:S4"/>
    <mergeCell ref="A5:S5"/>
    <mergeCell ref="A6:S6"/>
    <mergeCell ref="R12:S12"/>
    <mergeCell ref="R15:S15"/>
    <mergeCell ref="R7:S7"/>
    <mergeCell ref="J16:K16"/>
    <mergeCell ref="L16:M16"/>
    <mergeCell ref="N16:O16"/>
    <mergeCell ref="P16:Q16"/>
    <mergeCell ref="R8:S8"/>
    <mergeCell ref="P10:Q11"/>
    <mergeCell ref="A8:A11"/>
    <mergeCell ref="J9:M9"/>
    <mergeCell ref="B16:C16"/>
    <mergeCell ref="D16:E16"/>
    <mergeCell ref="B14:C14"/>
    <mergeCell ref="B9:E9"/>
    <mergeCell ref="F9:I9"/>
    <mergeCell ref="B10:C11"/>
    <mergeCell ref="D10:E11"/>
    <mergeCell ref="H10:I11"/>
    <mergeCell ref="H16:I16"/>
    <mergeCell ref="H12:I12"/>
    <mergeCell ref="H13:I13"/>
    <mergeCell ref="F12:G12"/>
    <mergeCell ref="F16:G16"/>
    <mergeCell ref="H15:I15"/>
    <mergeCell ref="F15:G15"/>
    <mergeCell ref="F13:G13"/>
    <mergeCell ref="H14:I14"/>
    <mergeCell ref="F14:G14"/>
    <mergeCell ref="D14:E14"/>
    <mergeCell ref="D15:E15"/>
    <mergeCell ref="B15:C15"/>
    <mergeCell ref="B13:C13"/>
    <mergeCell ref="D13:E13"/>
    <mergeCell ref="B12:C12"/>
    <mergeCell ref="F10:G11"/>
    <mergeCell ref="B7:I7"/>
    <mergeCell ref="B8:E8"/>
    <mergeCell ref="F8:I8"/>
    <mergeCell ref="D12:E12"/>
    <mergeCell ref="J7:Q7"/>
    <mergeCell ref="J12:K12"/>
    <mergeCell ref="L12:M12"/>
    <mergeCell ref="N12:O12"/>
    <mergeCell ref="P12:Q12"/>
    <mergeCell ref="N8:Q8"/>
    <mergeCell ref="J8:M8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13">
    <tabColor rgb="FFFFFF00"/>
  </sheetPr>
  <dimension ref="A1:P22"/>
  <sheetViews>
    <sheetView zoomScaleNormal="100" workbookViewId="0">
      <selection sqref="A1:C21"/>
    </sheetView>
  </sheetViews>
  <sheetFormatPr defaultRowHeight="12.75" x14ac:dyDescent="0.2"/>
  <cols>
    <col min="1" max="1" width="3.85546875" customWidth="1"/>
    <col min="2" max="2" width="50.7109375" style="7" customWidth="1"/>
    <col min="3" max="3" width="12" style="7" customWidth="1"/>
    <col min="4" max="5" width="10.7109375" bestFit="1" customWidth="1"/>
  </cols>
  <sheetData>
    <row r="1" spans="1:16" x14ac:dyDescent="0.2">
      <c r="A1" s="977" t="s">
        <v>384</v>
      </c>
      <c r="B1" s="977"/>
      <c r="C1" s="977"/>
    </row>
    <row r="2" spans="1:16" x14ac:dyDescent="0.2">
      <c r="A2" s="5"/>
      <c r="B2" s="5"/>
      <c r="C2" s="5"/>
    </row>
    <row r="3" spans="1:16" x14ac:dyDescent="0.2">
      <c r="A3" s="5"/>
      <c r="B3" s="5"/>
      <c r="C3" s="5"/>
    </row>
    <row r="4" spans="1:16" ht="15.75" x14ac:dyDescent="0.25">
      <c r="A4" s="198" t="s">
        <v>264</v>
      </c>
      <c r="B4" s="199"/>
      <c r="C4" s="199"/>
    </row>
    <row r="5" spans="1:16" ht="20.25" customHeight="1" x14ac:dyDescent="0.2">
      <c r="A5" s="816" t="s">
        <v>167</v>
      </c>
      <c r="B5" s="978"/>
      <c r="C5" s="978"/>
    </row>
    <row r="6" spans="1:16" ht="17.25" customHeight="1" x14ac:dyDescent="0.2">
      <c r="A6" s="3"/>
      <c r="B6" s="26"/>
      <c r="C6" s="465" t="s">
        <v>509</v>
      </c>
    </row>
    <row r="7" spans="1:16" ht="39.75" customHeight="1" x14ac:dyDescent="0.2">
      <c r="A7" s="59"/>
      <c r="B7" s="57" t="s">
        <v>29</v>
      </c>
      <c r="C7" s="797" t="s">
        <v>730</v>
      </c>
    </row>
    <row r="8" spans="1:16" s="12" customFormat="1" ht="17.25" customHeight="1" x14ac:dyDescent="0.2">
      <c r="A8" s="57"/>
      <c r="B8" s="60" t="s">
        <v>120</v>
      </c>
      <c r="C8" s="95" t="s">
        <v>113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2" customFormat="1" ht="24" customHeight="1" x14ac:dyDescent="0.25">
      <c r="A9" s="61" t="s">
        <v>6</v>
      </c>
      <c r="B9" s="93" t="s">
        <v>127</v>
      </c>
      <c r="C9" s="96">
        <f>'62 melléklet'!K24</f>
        <v>18500000</v>
      </c>
    </row>
    <row r="10" spans="1:16" s="12" customFormat="1" ht="24" customHeight="1" x14ac:dyDescent="0.25">
      <c r="A10" s="61" t="s">
        <v>7</v>
      </c>
      <c r="B10" s="94" t="s">
        <v>487</v>
      </c>
      <c r="C10" s="96">
        <v>300000</v>
      </c>
    </row>
    <row r="11" spans="1:16" s="12" customFormat="1" ht="24" customHeight="1" x14ac:dyDescent="0.25">
      <c r="A11" s="61" t="s">
        <v>8</v>
      </c>
      <c r="B11" s="94" t="s">
        <v>629</v>
      </c>
      <c r="C11" s="96">
        <v>0</v>
      </c>
    </row>
    <row r="12" spans="1:16" s="12" customFormat="1" ht="21" customHeight="1" x14ac:dyDescent="0.25">
      <c r="A12" s="61" t="s">
        <v>9</v>
      </c>
      <c r="B12" s="94" t="s">
        <v>488</v>
      </c>
      <c r="C12" s="96">
        <v>1500000</v>
      </c>
    </row>
    <row r="13" spans="1:16" s="12" customFormat="1" ht="23.25" customHeight="1" x14ac:dyDescent="0.25">
      <c r="A13" s="61" t="s">
        <v>10</v>
      </c>
      <c r="B13" s="94" t="s">
        <v>679</v>
      </c>
      <c r="C13" s="96">
        <f>'62 melléklet'!K39</f>
        <v>186000</v>
      </c>
      <c r="E13" s="447"/>
    </row>
    <row r="14" spans="1:16" s="12" customFormat="1" ht="24" customHeight="1" x14ac:dyDescent="0.25">
      <c r="A14" s="61" t="s">
        <v>11</v>
      </c>
      <c r="B14" s="93" t="s">
        <v>682</v>
      </c>
      <c r="C14" s="96">
        <v>900000</v>
      </c>
      <c r="D14" s="447"/>
      <c r="E14" s="447"/>
    </row>
    <row r="15" spans="1:16" s="12" customFormat="1" ht="22.5" customHeight="1" x14ac:dyDescent="0.25">
      <c r="A15" s="61" t="s">
        <v>12</v>
      </c>
      <c r="B15" s="94" t="s">
        <v>680</v>
      </c>
      <c r="C15" s="96">
        <v>1200000</v>
      </c>
      <c r="D15" s="447"/>
    </row>
    <row r="16" spans="1:16" s="12" customFormat="1" ht="22.5" customHeight="1" x14ac:dyDescent="0.25">
      <c r="A16" s="61" t="s">
        <v>30</v>
      </c>
      <c r="B16" s="94" t="s">
        <v>681</v>
      </c>
      <c r="C16" s="96">
        <v>1200000</v>
      </c>
    </row>
    <row r="17" spans="1:4" s="12" customFormat="1" ht="22.5" customHeight="1" x14ac:dyDescent="0.25">
      <c r="A17" s="61" t="s">
        <v>31</v>
      </c>
      <c r="B17" s="94" t="s">
        <v>683</v>
      </c>
      <c r="C17" s="96">
        <v>2800000</v>
      </c>
    </row>
    <row r="18" spans="1:4" s="12" customFormat="1" ht="22.5" customHeight="1" x14ac:dyDescent="0.25">
      <c r="A18" s="61" t="s">
        <v>32</v>
      </c>
      <c r="B18" s="94" t="s">
        <v>684</v>
      </c>
      <c r="C18" s="96">
        <v>4000000</v>
      </c>
    </row>
    <row r="19" spans="1:4" s="12" customFormat="1" ht="24" customHeight="1" x14ac:dyDescent="0.25">
      <c r="A19" s="61" t="s">
        <v>34</v>
      </c>
      <c r="B19" s="94" t="s">
        <v>494</v>
      </c>
      <c r="C19" s="96">
        <f>'62 melléklet'!K40</f>
        <v>1800000</v>
      </c>
    </row>
    <row r="20" spans="1:4" s="12" customFormat="1" ht="24" customHeight="1" x14ac:dyDescent="0.25">
      <c r="A20" s="61" t="s">
        <v>35</v>
      </c>
      <c r="B20" s="94" t="s">
        <v>489</v>
      </c>
      <c r="C20" s="96">
        <v>514000</v>
      </c>
      <c r="D20" s="447"/>
    </row>
    <row r="21" spans="1:4" s="12" customFormat="1" ht="24" customHeight="1" x14ac:dyDescent="0.25">
      <c r="A21" s="61" t="s">
        <v>36</v>
      </c>
      <c r="B21" s="636" t="s">
        <v>22</v>
      </c>
      <c r="C21" s="637">
        <f>SUM(C9:C20)</f>
        <v>32900000</v>
      </c>
    </row>
    <row r="22" spans="1:4" s="12" customFormat="1" ht="25.5" customHeight="1" x14ac:dyDescent="0.2"/>
  </sheetData>
  <mergeCells count="2">
    <mergeCell ref="A1:C1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14">
    <tabColor rgb="FFFFFF00"/>
    <pageSetUpPr fitToPage="1"/>
  </sheetPr>
  <dimension ref="A1:O62"/>
  <sheetViews>
    <sheetView topLeftCell="A25" zoomScaleNormal="100" workbookViewId="0">
      <selection sqref="A1:O62"/>
    </sheetView>
  </sheetViews>
  <sheetFormatPr defaultRowHeight="12.75" x14ac:dyDescent="0.2"/>
  <cols>
    <col min="1" max="1" width="5.140625" customWidth="1"/>
    <col min="2" max="2" width="49.42578125" customWidth="1"/>
    <col min="3" max="3" width="13" style="649" customWidth="1"/>
    <col min="4" max="4" width="13.28515625" customWidth="1"/>
    <col min="5" max="5" width="12" customWidth="1"/>
    <col min="6" max="6" width="13.28515625" customWidth="1"/>
    <col min="7" max="8" width="13.42578125" customWidth="1"/>
    <col min="9" max="9" width="13" customWidth="1"/>
    <col min="10" max="10" width="10.28515625" customWidth="1"/>
    <col min="11" max="11" width="10.140625" customWidth="1"/>
    <col min="12" max="12" width="9.85546875" customWidth="1"/>
    <col min="14" max="14" width="10.5703125" customWidth="1"/>
    <col min="15" max="15" width="11.42578125" customWidth="1"/>
  </cols>
  <sheetData>
    <row r="1" spans="1:15" x14ac:dyDescent="0.2">
      <c r="A1" s="977" t="s">
        <v>385</v>
      </c>
      <c r="B1" s="977"/>
      <c r="C1" s="977"/>
    </row>
    <row r="2" spans="1:15" x14ac:dyDescent="0.2">
      <c r="A2" s="5"/>
      <c r="B2" s="5"/>
      <c r="C2" s="652"/>
    </row>
    <row r="3" spans="1:15" x14ac:dyDescent="0.2">
      <c r="A3" s="5"/>
      <c r="B3" s="5"/>
      <c r="C3" s="652"/>
    </row>
    <row r="4" spans="1:15" ht="15.75" x14ac:dyDescent="0.25">
      <c r="A4" s="979" t="s">
        <v>265</v>
      </c>
      <c r="B4" s="980"/>
      <c r="C4" s="980"/>
    </row>
    <row r="5" spans="1:15" ht="15.75" x14ac:dyDescent="0.2">
      <c r="A5" s="981" t="s">
        <v>167</v>
      </c>
      <c r="B5" s="982"/>
      <c r="C5" s="982"/>
    </row>
    <row r="6" spans="1:15" ht="15" x14ac:dyDescent="0.2">
      <c r="A6" s="650"/>
      <c r="B6" s="650"/>
      <c r="C6" s="653"/>
    </row>
    <row r="7" spans="1:15" ht="15" x14ac:dyDescent="0.2">
      <c r="A7" s="687"/>
      <c r="B7" s="687"/>
      <c r="C7" s="688"/>
    </row>
    <row r="8" spans="1:15" ht="27" x14ac:dyDescent="0.2">
      <c r="A8" s="114" t="s">
        <v>14</v>
      </c>
      <c r="B8" s="115" t="s">
        <v>13</v>
      </c>
      <c r="C8" s="116" t="s">
        <v>173</v>
      </c>
      <c r="D8" s="983"/>
      <c r="E8" s="812"/>
      <c r="F8" s="812"/>
      <c r="G8" s="812"/>
      <c r="H8" s="812"/>
      <c r="I8" s="812"/>
    </row>
    <row r="9" spans="1:15" ht="13.5" x14ac:dyDescent="0.2">
      <c r="A9" s="511"/>
      <c r="B9" s="330" t="s">
        <v>112</v>
      </c>
      <c r="C9" s="330" t="s">
        <v>113</v>
      </c>
      <c r="D9" s="9"/>
      <c r="E9" s="9"/>
      <c r="F9" s="9"/>
      <c r="G9" s="9"/>
      <c r="H9" s="9"/>
      <c r="I9" s="9"/>
    </row>
    <row r="10" spans="1:15" ht="13.5" x14ac:dyDescent="0.2">
      <c r="A10" s="516" t="s">
        <v>6</v>
      </c>
      <c r="B10" s="517" t="s">
        <v>523</v>
      </c>
      <c r="C10" s="517"/>
      <c r="D10" s="9" t="s">
        <v>651</v>
      </c>
      <c r="E10" s="9" t="s">
        <v>777</v>
      </c>
      <c r="F10" s="9" t="s">
        <v>670</v>
      </c>
      <c r="G10" s="742" t="s">
        <v>778</v>
      </c>
      <c r="H10" s="58" t="s">
        <v>779</v>
      </c>
      <c r="I10" s="58" t="s">
        <v>781</v>
      </c>
      <c r="J10" s="58" t="s">
        <v>782</v>
      </c>
      <c r="K10" s="58" t="s">
        <v>783</v>
      </c>
      <c r="L10" s="58" t="s">
        <v>784</v>
      </c>
      <c r="M10" s="58" t="s">
        <v>785</v>
      </c>
      <c r="N10" s="58" t="s">
        <v>793</v>
      </c>
      <c r="O10" s="9"/>
    </row>
    <row r="11" spans="1:15" ht="13.5" x14ac:dyDescent="0.2">
      <c r="A11" s="516" t="s">
        <v>7</v>
      </c>
      <c r="B11" s="517" t="s">
        <v>524</v>
      </c>
      <c r="C11" s="517"/>
      <c r="D11" s="666"/>
      <c r="E11" s="666"/>
      <c r="F11" s="666"/>
      <c r="G11" s="666"/>
      <c r="H11" s="9"/>
      <c r="I11" s="9"/>
      <c r="J11" s="9"/>
      <c r="K11" s="9"/>
      <c r="L11" s="9"/>
      <c r="M11" s="9"/>
      <c r="N11" s="9"/>
      <c r="O11" s="754">
        <f t="shared" ref="O11:O33" si="0">SUM(D11:M11)</f>
        <v>0</v>
      </c>
    </row>
    <row r="12" spans="1:15" ht="13.5" x14ac:dyDescent="0.2">
      <c r="A12" s="516" t="s">
        <v>8</v>
      </c>
      <c r="B12" s="517" t="s">
        <v>669</v>
      </c>
      <c r="C12" s="517"/>
      <c r="D12" s="666"/>
      <c r="E12" s="666"/>
      <c r="F12" s="666"/>
      <c r="G12" s="666"/>
      <c r="H12" s="9"/>
      <c r="I12" s="9"/>
      <c r="J12" s="9"/>
      <c r="K12" s="9"/>
      <c r="L12" s="9"/>
      <c r="M12" s="9"/>
      <c r="N12" s="9"/>
      <c r="O12" s="754">
        <f t="shared" si="0"/>
        <v>0</v>
      </c>
    </row>
    <row r="13" spans="1:15" ht="13.5" x14ac:dyDescent="0.2">
      <c r="A13" s="516" t="s">
        <v>9</v>
      </c>
      <c r="B13" s="520" t="s">
        <v>525</v>
      </c>
      <c r="C13" s="696" t="s">
        <v>526</v>
      </c>
      <c r="D13" s="666"/>
      <c r="E13" s="666"/>
      <c r="F13" s="666"/>
      <c r="G13" s="666"/>
      <c r="H13" s="343"/>
      <c r="I13" s="343"/>
      <c r="J13" s="343"/>
      <c r="K13" s="343"/>
      <c r="L13" s="343"/>
      <c r="M13" s="343"/>
      <c r="N13" s="343"/>
      <c r="O13" s="754">
        <f t="shared" si="0"/>
        <v>0</v>
      </c>
    </row>
    <row r="14" spans="1:15" ht="13.5" x14ac:dyDescent="0.2">
      <c r="A14" s="516" t="s">
        <v>10</v>
      </c>
      <c r="B14" s="522" t="s">
        <v>527</v>
      </c>
      <c r="C14" s="695" t="s">
        <v>528</v>
      </c>
      <c r="D14" s="666"/>
      <c r="E14" s="666"/>
      <c r="F14" s="666"/>
      <c r="G14" s="666"/>
      <c r="H14" s="343"/>
      <c r="I14" s="343"/>
      <c r="J14" s="343"/>
      <c r="K14" s="343"/>
      <c r="L14" s="343"/>
      <c r="M14" s="343"/>
      <c r="N14" s="343"/>
      <c r="O14" s="754">
        <f t="shared" si="0"/>
        <v>0</v>
      </c>
    </row>
    <row r="15" spans="1:15" ht="13.5" x14ac:dyDescent="0.2">
      <c r="A15" s="516" t="s">
        <v>11</v>
      </c>
      <c r="B15" s="522" t="s">
        <v>706</v>
      </c>
      <c r="C15" s="695" t="s">
        <v>699</v>
      </c>
      <c r="D15" s="666">
        <v>8400000</v>
      </c>
      <c r="E15" s="666"/>
      <c r="F15" s="666"/>
      <c r="G15" s="666"/>
      <c r="H15" s="750"/>
      <c r="I15" s="750"/>
      <c r="J15" s="750"/>
      <c r="K15" s="750"/>
      <c r="L15" s="750"/>
      <c r="M15" s="750"/>
      <c r="N15" s="750"/>
      <c r="O15" s="754">
        <f t="shared" ref="O15:O27" si="1">SUM(D15:M15)</f>
        <v>8400000</v>
      </c>
    </row>
    <row r="16" spans="1:15" ht="13.5" x14ac:dyDescent="0.2">
      <c r="A16" s="513" t="s">
        <v>12</v>
      </c>
      <c r="B16" s="525" t="s">
        <v>232</v>
      </c>
      <c r="C16" s="526" t="s">
        <v>233</v>
      </c>
      <c r="D16" s="666">
        <f>SUM(D10:D15)</f>
        <v>8400000</v>
      </c>
      <c r="E16" s="666">
        <f>SUM(E10:E15)</f>
        <v>0</v>
      </c>
      <c r="F16" s="666"/>
      <c r="G16" s="666"/>
      <c r="H16" s="257"/>
      <c r="I16" s="257"/>
      <c r="J16" s="257"/>
      <c r="K16" s="257"/>
      <c r="L16" s="257"/>
      <c r="M16" s="257"/>
      <c r="N16" s="257"/>
      <c r="O16" s="754">
        <f t="shared" si="1"/>
        <v>8400000</v>
      </c>
    </row>
    <row r="17" spans="1:15" ht="13.5" x14ac:dyDescent="0.2">
      <c r="A17" s="524" t="s">
        <v>30</v>
      </c>
      <c r="B17" s="639" t="s">
        <v>531</v>
      </c>
      <c r="C17" s="639" t="s">
        <v>533</v>
      </c>
      <c r="D17" s="666"/>
      <c r="E17" s="666"/>
      <c r="F17" s="666"/>
      <c r="G17" s="666"/>
      <c r="H17" s="751"/>
      <c r="I17" s="751"/>
      <c r="J17" s="751"/>
      <c r="K17" s="751"/>
      <c r="L17" s="751"/>
      <c r="M17" s="751"/>
      <c r="N17" s="751"/>
      <c r="O17" s="754">
        <f t="shared" si="1"/>
        <v>0</v>
      </c>
    </row>
    <row r="18" spans="1:15" ht="13.5" x14ac:dyDescent="0.2">
      <c r="A18" s="524" t="s">
        <v>31</v>
      </c>
      <c r="B18" s="639" t="s">
        <v>532</v>
      </c>
      <c r="C18" s="639" t="s">
        <v>533</v>
      </c>
      <c r="D18" s="666"/>
      <c r="E18" s="666"/>
      <c r="F18" s="666"/>
      <c r="G18" s="666"/>
      <c r="H18" s="751"/>
      <c r="I18" s="751"/>
      <c r="J18" s="751"/>
      <c r="K18" s="751"/>
      <c r="L18" s="751"/>
      <c r="M18" s="751"/>
      <c r="N18" s="751"/>
      <c r="O18" s="754">
        <f t="shared" si="1"/>
        <v>0</v>
      </c>
    </row>
    <row r="19" spans="1:15" ht="13.5" x14ac:dyDescent="0.2">
      <c r="A19" s="524" t="s">
        <v>32</v>
      </c>
      <c r="B19" s="640" t="s">
        <v>635</v>
      </c>
      <c r="C19" s="640" t="s">
        <v>533</v>
      </c>
      <c r="D19" s="666"/>
      <c r="E19" s="666"/>
      <c r="F19" s="666"/>
      <c r="G19" s="666"/>
      <c r="H19" s="751"/>
      <c r="I19" s="751"/>
      <c r="J19" s="751"/>
      <c r="K19" s="751"/>
      <c r="L19" s="751"/>
      <c r="M19" s="751"/>
      <c r="N19" s="751"/>
      <c r="O19" s="754">
        <f t="shared" si="1"/>
        <v>0</v>
      </c>
    </row>
    <row r="20" spans="1:15" ht="13.5" x14ac:dyDescent="0.2">
      <c r="A20" s="524" t="s">
        <v>33</v>
      </c>
      <c r="B20" s="640" t="s">
        <v>637</v>
      </c>
      <c r="C20" s="640" t="s">
        <v>636</v>
      </c>
      <c r="D20" s="666"/>
      <c r="E20" s="666"/>
      <c r="F20" s="666"/>
      <c r="G20" s="666">
        <v>800000</v>
      </c>
      <c r="H20" s="751"/>
      <c r="I20" s="751"/>
      <c r="J20" s="751"/>
      <c r="K20" s="751"/>
      <c r="L20" s="751"/>
      <c r="M20" s="751"/>
      <c r="N20" s="751"/>
      <c r="O20" s="754">
        <f t="shared" si="1"/>
        <v>800000</v>
      </c>
    </row>
    <row r="21" spans="1:15" ht="13.5" x14ac:dyDescent="0.2">
      <c r="A21" s="524" t="s">
        <v>34</v>
      </c>
      <c r="B21" s="514" t="s">
        <v>234</v>
      </c>
      <c r="C21" s="515" t="s">
        <v>236</v>
      </c>
      <c r="D21" s="666">
        <f>SUM(D17:D20)</f>
        <v>0</v>
      </c>
      <c r="E21" s="666"/>
      <c r="F21" s="666"/>
      <c r="G21" s="666">
        <v>800000</v>
      </c>
      <c r="H21" s="257"/>
      <c r="I21" s="257"/>
      <c r="J21" s="257"/>
      <c r="K21" s="257"/>
      <c r="L21" s="257"/>
      <c r="M21" s="257"/>
      <c r="N21" s="257"/>
      <c r="O21" s="754">
        <f t="shared" si="1"/>
        <v>800000</v>
      </c>
    </row>
    <row r="22" spans="1:15" ht="15" x14ac:dyDescent="0.2">
      <c r="A22" s="524" t="s">
        <v>35</v>
      </c>
      <c r="B22" s="495" t="s">
        <v>235</v>
      </c>
      <c r="C22" s="496" t="s">
        <v>237</v>
      </c>
      <c r="D22" s="350">
        <f>D21+D16</f>
        <v>8400000</v>
      </c>
      <c r="E22" s="350">
        <f t="shared" ref="E22:M22" si="2">E21+E16</f>
        <v>0</v>
      </c>
      <c r="F22" s="350">
        <f t="shared" si="2"/>
        <v>0</v>
      </c>
      <c r="G22" s="350">
        <f t="shared" si="2"/>
        <v>800000</v>
      </c>
      <c r="H22" s="350">
        <f t="shared" si="2"/>
        <v>0</v>
      </c>
      <c r="I22" s="350">
        <f t="shared" si="2"/>
        <v>0</v>
      </c>
      <c r="J22" s="350">
        <f t="shared" si="2"/>
        <v>0</v>
      </c>
      <c r="K22" s="350">
        <f t="shared" si="2"/>
        <v>0</v>
      </c>
      <c r="L22" s="350">
        <f t="shared" si="2"/>
        <v>0</v>
      </c>
      <c r="M22" s="350">
        <f t="shared" si="2"/>
        <v>0</v>
      </c>
      <c r="N22" s="350"/>
      <c r="O22" s="754">
        <f t="shared" si="1"/>
        <v>9200000</v>
      </c>
    </row>
    <row r="23" spans="1:15" ht="13.5" x14ac:dyDescent="0.2">
      <c r="A23" s="524" t="s">
        <v>36</v>
      </c>
      <c r="B23" s="190" t="s">
        <v>725</v>
      </c>
      <c r="C23" s="316" t="s">
        <v>534</v>
      </c>
      <c r="D23" s="666">
        <v>1300000</v>
      </c>
      <c r="E23" s="666"/>
      <c r="F23" s="666"/>
      <c r="G23" s="666">
        <v>140000</v>
      </c>
      <c r="H23" s="554"/>
      <c r="I23" s="554"/>
      <c r="J23" s="554"/>
      <c r="K23" s="554"/>
      <c r="L23" s="554"/>
      <c r="M23" s="554"/>
      <c r="N23" s="554"/>
      <c r="O23" s="754">
        <f t="shared" si="1"/>
        <v>1440000</v>
      </c>
    </row>
    <row r="24" spans="1:15" ht="13.5" x14ac:dyDescent="0.2">
      <c r="A24" s="524" t="s">
        <v>37</v>
      </c>
      <c r="B24" s="190" t="s">
        <v>535</v>
      </c>
      <c r="C24" s="316" t="s">
        <v>536</v>
      </c>
      <c r="D24" s="666"/>
      <c r="E24" s="666"/>
      <c r="F24" s="666"/>
      <c r="G24" s="666"/>
      <c r="H24" s="554"/>
      <c r="I24" s="554"/>
      <c r="J24" s="554"/>
      <c r="K24" s="554"/>
      <c r="L24" s="554"/>
      <c r="M24" s="554"/>
      <c r="N24" s="554"/>
      <c r="O24" s="754">
        <f t="shared" si="1"/>
        <v>0</v>
      </c>
    </row>
    <row r="25" spans="1:15" ht="13.5" x14ac:dyDescent="0.2">
      <c r="A25" s="524" t="s">
        <v>38</v>
      </c>
      <c r="B25" s="190" t="s">
        <v>537</v>
      </c>
      <c r="C25" s="316" t="s">
        <v>536</v>
      </c>
      <c r="D25" s="666"/>
      <c r="E25" s="666"/>
      <c r="F25" s="666"/>
      <c r="G25" s="666"/>
      <c r="H25" s="554"/>
      <c r="I25" s="554"/>
      <c r="J25" s="554"/>
      <c r="K25" s="554"/>
      <c r="L25" s="554"/>
      <c r="M25" s="554"/>
      <c r="N25" s="554"/>
      <c r="O25" s="754">
        <f t="shared" si="1"/>
        <v>0</v>
      </c>
    </row>
    <row r="26" spans="1:15" ht="25.5" x14ac:dyDescent="0.2">
      <c r="A26" s="524" t="s">
        <v>39</v>
      </c>
      <c r="B26" s="190" t="s">
        <v>239</v>
      </c>
      <c r="C26" s="316" t="s">
        <v>238</v>
      </c>
      <c r="D26" s="350">
        <f>SUM(D23:D25)</f>
        <v>1300000</v>
      </c>
      <c r="E26" s="350">
        <f t="shared" ref="E26:G26" si="3">SUM(E23:E25)</f>
        <v>0</v>
      </c>
      <c r="F26" s="350">
        <f t="shared" si="3"/>
        <v>0</v>
      </c>
      <c r="G26" s="350">
        <f t="shared" si="3"/>
        <v>140000</v>
      </c>
      <c r="H26" s="765"/>
      <c r="I26" s="765"/>
      <c r="J26" s="765"/>
      <c r="K26" s="765"/>
      <c r="L26" s="765"/>
      <c r="M26" s="765"/>
      <c r="N26" s="765"/>
      <c r="O26" s="754">
        <f t="shared" si="1"/>
        <v>1440000</v>
      </c>
    </row>
    <row r="27" spans="1:15" ht="15.75" x14ac:dyDescent="0.2">
      <c r="A27" s="524" t="s">
        <v>40</v>
      </c>
      <c r="B27" s="504" t="s">
        <v>538</v>
      </c>
      <c r="C27" s="505"/>
      <c r="D27" s="755">
        <f>D26+D22</f>
        <v>9700000</v>
      </c>
      <c r="E27" s="755">
        <f t="shared" ref="E27:G27" si="4">E26+E22</f>
        <v>0</v>
      </c>
      <c r="F27" s="755">
        <f t="shared" si="4"/>
        <v>0</v>
      </c>
      <c r="G27" s="755">
        <f t="shared" si="4"/>
        <v>940000</v>
      </c>
      <c r="H27" s="756"/>
      <c r="I27" s="756"/>
      <c r="J27" s="756"/>
      <c r="K27" s="756"/>
      <c r="L27" s="756"/>
      <c r="M27" s="756"/>
      <c r="N27" s="756"/>
      <c r="O27" s="757">
        <f t="shared" si="1"/>
        <v>10640000</v>
      </c>
    </row>
    <row r="28" spans="1:15" ht="13.5" x14ac:dyDescent="0.2">
      <c r="A28" s="524" t="s">
        <v>41</v>
      </c>
      <c r="B28" s="190" t="s">
        <v>539</v>
      </c>
      <c r="C28" s="316" t="s">
        <v>540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3.5" x14ac:dyDescent="0.2">
      <c r="A29" s="524" t="s">
        <v>42</v>
      </c>
      <c r="B29" s="190" t="s">
        <v>541</v>
      </c>
      <c r="C29" s="316" t="s">
        <v>542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3.5" x14ac:dyDescent="0.2">
      <c r="A30" s="524" t="s">
        <v>43</v>
      </c>
      <c r="B30" s="190" t="s">
        <v>543</v>
      </c>
      <c r="C30" s="316" t="s">
        <v>542</v>
      </c>
      <c r="D30" s="666"/>
      <c r="E30" s="666"/>
      <c r="F30" s="666"/>
      <c r="G30" s="666"/>
      <c r="H30" s="554"/>
      <c r="I30" s="554"/>
      <c r="J30" s="554"/>
      <c r="K30" s="554"/>
      <c r="L30" s="554"/>
      <c r="M30" s="554"/>
      <c r="N30" s="554">
        <v>1500000</v>
      </c>
      <c r="O30" s="754">
        <f>SUM(D30:N30)</f>
        <v>1500000</v>
      </c>
    </row>
    <row r="31" spans="1:15" ht="15" x14ac:dyDescent="0.2">
      <c r="A31" s="524" t="s">
        <v>44</v>
      </c>
      <c r="B31" s="495" t="s">
        <v>544</v>
      </c>
      <c r="C31" s="496" t="s">
        <v>545</v>
      </c>
      <c r="D31" s="350">
        <f t="shared" ref="D31:O31" si="5">D30+D33</f>
        <v>0</v>
      </c>
      <c r="E31" s="350">
        <f t="shared" si="5"/>
        <v>0</v>
      </c>
      <c r="F31" s="350">
        <f t="shared" si="5"/>
        <v>0</v>
      </c>
      <c r="G31" s="350">
        <f t="shared" si="5"/>
        <v>0</v>
      </c>
      <c r="H31" s="350">
        <f t="shared" si="5"/>
        <v>0</v>
      </c>
      <c r="I31" s="350">
        <f t="shared" si="5"/>
        <v>0</v>
      </c>
      <c r="J31" s="350">
        <f t="shared" si="5"/>
        <v>0</v>
      </c>
      <c r="K31" s="350">
        <f t="shared" si="5"/>
        <v>0</v>
      </c>
      <c r="L31" s="350">
        <f t="shared" si="5"/>
        <v>0</v>
      </c>
      <c r="M31" s="350">
        <f t="shared" si="5"/>
        <v>0</v>
      </c>
      <c r="N31" s="350">
        <f t="shared" si="5"/>
        <v>1500000</v>
      </c>
      <c r="O31" s="350">
        <f t="shared" si="5"/>
        <v>1500000</v>
      </c>
    </row>
    <row r="32" spans="1:15" ht="15" x14ac:dyDescent="0.2">
      <c r="A32" s="524" t="s">
        <v>45</v>
      </c>
      <c r="B32" s="495" t="s">
        <v>546</v>
      </c>
      <c r="C32" s="496" t="s">
        <v>547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3.5" x14ac:dyDescent="0.2">
      <c r="A33" s="524" t="s">
        <v>46</v>
      </c>
      <c r="B33" s="190" t="s">
        <v>548</v>
      </c>
      <c r="C33" s="316"/>
      <c r="D33" s="666"/>
      <c r="E33" s="666"/>
      <c r="F33" s="666"/>
      <c r="G33" s="666"/>
      <c r="H33" s="554"/>
      <c r="I33" s="554"/>
      <c r="J33" s="554"/>
      <c r="K33" s="554"/>
      <c r="L33" s="554"/>
      <c r="M33" s="554"/>
      <c r="N33" s="554"/>
      <c r="O33" s="754">
        <f t="shared" si="0"/>
        <v>0</v>
      </c>
    </row>
    <row r="34" spans="1:15" ht="13.5" x14ac:dyDescent="0.2">
      <c r="A34" s="524" t="s">
        <v>79</v>
      </c>
      <c r="B34" s="190" t="s">
        <v>549</v>
      </c>
      <c r="C34" s="3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13.5" x14ac:dyDescent="0.2">
      <c r="A35" s="524" t="s">
        <v>80</v>
      </c>
      <c r="B35" s="190" t="s">
        <v>550</v>
      </c>
      <c r="C35" s="31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5" x14ac:dyDescent="0.2">
      <c r="A36" s="524" t="s">
        <v>81</v>
      </c>
      <c r="B36" s="191" t="s">
        <v>551</v>
      </c>
      <c r="C36" s="316" t="s">
        <v>552</v>
      </c>
      <c r="D36" s="666"/>
      <c r="E36" s="666"/>
      <c r="F36" s="666"/>
      <c r="G36" s="666"/>
      <c r="H36" s="752"/>
      <c r="I36" s="752"/>
      <c r="J36" s="752"/>
      <c r="K36" s="752"/>
      <c r="L36" s="752"/>
      <c r="M36" s="752"/>
      <c r="N36" s="752"/>
      <c r="O36" s="754">
        <f t="shared" ref="O36:O42" si="6">SUM(D36:N36)</f>
        <v>0</v>
      </c>
    </row>
    <row r="37" spans="1:15" ht="13.5" x14ac:dyDescent="0.2">
      <c r="A37" s="524" t="s">
        <v>82</v>
      </c>
      <c r="B37" s="190" t="s">
        <v>672</v>
      </c>
      <c r="C37" s="316" t="s">
        <v>575</v>
      </c>
      <c r="D37" s="666"/>
      <c r="E37" s="666"/>
      <c r="F37" s="666"/>
      <c r="G37" s="666"/>
      <c r="H37" s="554"/>
      <c r="I37" s="554"/>
      <c r="J37" s="554"/>
      <c r="K37" s="554"/>
      <c r="L37" s="554"/>
      <c r="M37" s="554"/>
      <c r="N37" s="554"/>
      <c r="O37" s="754">
        <f t="shared" si="6"/>
        <v>0</v>
      </c>
    </row>
    <row r="38" spans="1:15" ht="13.5" x14ac:dyDescent="0.2">
      <c r="A38" s="524" t="s">
        <v>90</v>
      </c>
      <c r="B38" s="190" t="s">
        <v>638</v>
      </c>
      <c r="C38" s="316" t="s">
        <v>639</v>
      </c>
      <c r="D38" s="666"/>
      <c r="E38" s="666"/>
      <c r="F38" s="666"/>
      <c r="G38" s="666"/>
      <c r="H38" s="554"/>
      <c r="I38" s="554"/>
      <c r="J38" s="554"/>
      <c r="K38" s="554"/>
      <c r="L38" s="554"/>
      <c r="M38" s="554"/>
      <c r="N38" s="554"/>
      <c r="O38" s="754">
        <f t="shared" si="6"/>
        <v>0</v>
      </c>
    </row>
    <row r="39" spans="1:15" ht="13.5" x14ac:dyDescent="0.2">
      <c r="A39" s="524" t="s">
        <v>91</v>
      </c>
      <c r="B39" s="190" t="s">
        <v>553</v>
      </c>
      <c r="C39" s="316" t="s">
        <v>554</v>
      </c>
      <c r="D39" s="666"/>
      <c r="E39" s="666"/>
      <c r="F39" s="666"/>
      <c r="G39" s="666"/>
      <c r="H39" s="554"/>
      <c r="I39" s="554"/>
      <c r="J39" s="554"/>
      <c r="K39" s="554"/>
      <c r="L39" s="554"/>
      <c r="M39" s="554"/>
      <c r="N39" s="554"/>
      <c r="O39" s="754">
        <f t="shared" si="6"/>
        <v>0</v>
      </c>
    </row>
    <row r="40" spans="1:15" ht="13.5" x14ac:dyDescent="0.2">
      <c r="A40" s="524" t="s">
        <v>92</v>
      </c>
      <c r="B40" s="190" t="s">
        <v>557</v>
      </c>
      <c r="C40" s="316" t="s">
        <v>558</v>
      </c>
      <c r="D40" s="666"/>
      <c r="E40" s="666"/>
      <c r="F40" s="666"/>
      <c r="G40" s="666"/>
      <c r="H40" s="554"/>
      <c r="I40" s="554"/>
      <c r="J40" s="554"/>
      <c r="K40" s="554"/>
      <c r="L40" s="554"/>
      <c r="M40" s="554"/>
      <c r="N40" s="554"/>
      <c r="O40" s="754">
        <f t="shared" si="6"/>
        <v>0</v>
      </c>
    </row>
    <row r="41" spans="1:15" ht="13.5" x14ac:dyDescent="0.2">
      <c r="A41" s="524" t="s">
        <v>93</v>
      </c>
      <c r="B41" s="190" t="s">
        <v>559</v>
      </c>
      <c r="C41" s="316" t="s">
        <v>560</v>
      </c>
      <c r="D41" s="666"/>
      <c r="E41" s="666"/>
      <c r="F41" s="666"/>
      <c r="G41" s="666"/>
      <c r="H41" s="554"/>
      <c r="I41" s="554"/>
      <c r="J41" s="554"/>
      <c r="K41" s="554"/>
      <c r="L41" s="554"/>
      <c r="M41" s="554"/>
      <c r="N41" s="554"/>
      <c r="O41" s="754">
        <f t="shared" si="6"/>
        <v>0</v>
      </c>
    </row>
    <row r="42" spans="1:15" ht="13.5" x14ac:dyDescent="0.2">
      <c r="A42" s="670" t="s">
        <v>94</v>
      </c>
      <c r="B42" s="671" t="s">
        <v>555</v>
      </c>
      <c r="C42" s="672" t="s">
        <v>556</v>
      </c>
      <c r="D42" s="666"/>
      <c r="E42" s="666"/>
      <c r="F42" s="666"/>
      <c r="G42" s="666"/>
      <c r="H42" s="554"/>
      <c r="I42" s="554"/>
      <c r="J42" s="554"/>
      <c r="K42" s="554"/>
      <c r="L42" s="554"/>
      <c r="M42" s="554"/>
      <c r="N42" s="554"/>
      <c r="O42" s="754">
        <f t="shared" si="6"/>
        <v>0</v>
      </c>
    </row>
    <row r="43" spans="1:15" ht="13.5" x14ac:dyDescent="0.2">
      <c r="A43" s="524" t="s">
        <v>100</v>
      </c>
      <c r="B43" s="190" t="s">
        <v>640</v>
      </c>
      <c r="C43" s="316" t="s">
        <v>641</v>
      </c>
      <c r="D43" s="666">
        <v>3150000</v>
      </c>
      <c r="E43" s="666"/>
      <c r="F43" s="666"/>
      <c r="G43" s="666">
        <v>1652598</v>
      </c>
      <c r="H43" s="554">
        <v>4033000</v>
      </c>
      <c r="I43" s="554"/>
      <c r="J43" s="554">
        <v>409977</v>
      </c>
      <c r="K43" s="554">
        <v>450000</v>
      </c>
      <c r="L43" s="554"/>
      <c r="M43" s="554"/>
      <c r="N43" s="554"/>
      <c r="O43" s="754">
        <f t="shared" ref="O43:O50" si="7">SUM(D43:N43)</f>
        <v>9695575</v>
      </c>
    </row>
    <row r="44" spans="1:15" ht="15" x14ac:dyDescent="0.2">
      <c r="A44" s="524" t="s">
        <v>101</v>
      </c>
      <c r="B44" s="495" t="s">
        <v>561</v>
      </c>
      <c r="C44" s="496" t="s">
        <v>562</v>
      </c>
      <c r="D44" s="758">
        <f t="shared" ref="D44:M44" si="8">SUM(D40:D43)</f>
        <v>3150000</v>
      </c>
      <c r="E44" s="758">
        <f t="shared" si="8"/>
        <v>0</v>
      </c>
      <c r="F44" s="758">
        <f t="shared" si="8"/>
        <v>0</v>
      </c>
      <c r="G44" s="758">
        <f t="shared" si="8"/>
        <v>1652598</v>
      </c>
      <c r="H44" s="758">
        <f t="shared" si="8"/>
        <v>4033000</v>
      </c>
      <c r="I44" s="758">
        <f t="shared" si="8"/>
        <v>0</v>
      </c>
      <c r="J44" s="758">
        <f t="shared" si="8"/>
        <v>409977</v>
      </c>
      <c r="K44" s="758">
        <f t="shared" si="8"/>
        <v>450000</v>
      </c>
      <c r="L44" s="758">
        <f t="shared" si="8"/>
        <v>0</v>
      </c>
      <c r="M44" s="758">
        <f t="shared" si="8"/>
        <v>0</v>
      </c>
      <c r="N44" s="758"/>
      <c r="O44" s="754">
        <f t="shared" si="7"/>
        <v>9695575</v>
      </c>
    </row>
    <row r="45" spans="1:15" ht="15" x14ac:dyDescent="0.2">
      <c r="A45" s="524" t="s">
        <v>109</v>
      </c>
      <c r="B45" s="495" t="s">
        <v>563</v>
      </c>
      <c r="C45" s="496" t="s">
        <v>564</v>
      </c>
      <c r="D45" s="350">
        <v>500000</v>
      </c>
      <c r="E45" s="350"/>
      <c r="F45" s="350"/>
      <c r="G45" s="666"/>
      <c r="H45" s="752"/>
      <c r="I45" s="752"/>
      <c r="J45" s="752"/>
      <c r="K45" s="752"/>
      <c r="L45" s="752"/>
      <c r="M45" s="752"/>
      <c r="N45" s="752"/>
      <c r="O45" s="754">
        <f t="shared" si="7"/>
        <v>500000</v>
      </c>
    </row>
    <row r="46" spans="1:15" ht="13.5" x14ac:dyDescent="0.2">
      <c r="A46" s="524" t="s">
        <v>110</v>
      </c>
      <c r="B46" s="190" t="s">
        <v>565</v>
      </c>
      <c r="C46" s="316" t="s">
        <v>566</v>
      </c>
      <c r="D46" s="666">
        <v>1150000</v>
      </c>
      <c r="E46" s="666"/>
      <c r="F46" s="666"/>
      <c r="G46" s="666"/>
      <c r="H46" s="554">
        <v>1089830</v>
      </c>
      <c r="I46" s="554"/>
      <c r="J46" s="554"/>
      <c r="K46" s="554"/>
      <c r="L46" s="554"/>
      <c r="M46" s="554"/>
      <c r="N46" s="554">
        <v>500000</v>
      </c>
      <c r="O46" s="754">
        <f t="shared" si="7"/>
        <v>2739830</v>
      </c>
    </row>
    <row r="47" spans="1:15" ht="13.5" x14ac:dyDescent="0.2">
      <c r="A47" s="524" t="s">
        <v>576</v>
      </c>
      <c r="B47" s="741" t="s">
        <v>862</v>
      </c>
      <c r="C47" s="740" t="s">
        <v>794</v>
      </c>
      <c r="D47" s="666"/>
      <c r="E47" s="666"/>
      <c r="F47" s="666"/>
      <c r="G47" s="666"/>
      <c r="H47" s="554">
        <v>27540000</v>
      </c>
      <c r="I47" s="554"/>
      <c r="J47" s="554"/>
      <c r="K47" s="554"/>
      <c r="L47" s="554"/>
      <c r="M47" s="554"/>
      <c r="N47" s="554"/>
      <c r="O47" s="754">
        <f t="shared" si="7"/>
        <v>27540000</v>
      </c>
    </row>
    <row r="48" spans="1:15" ht="13.5" x14ac:dyDescent="0.2">
      <c r="A48" s="524" t="s">
        <v>577</v>
      </c>
      <c r="B48" s="190" t="s">
        <v>569</v>
      </c>
      <c r="C48" s="316" t="s">
        <v>570</v>
      </c>
      <c r="D48" s="666">
        <v>1200000</v>
      </c>
      <c r="E48" s="666"/>
      <c r="F48" s="666"/>
      <c r="G48" s="666"/>
      <c r="H48" s="554"/>
      <c r="I48" s="554"/>
      <c r="J48" s="554"/>
      <c r="K48" s="554"/>
      <c r="L48" s="554"/>
      <c r="M48" s="554"/>
      <c r="N48" s="554"/>
      <c r="O48" s="754">
        <f t="shared" si="7"/>
        <v>1200000</v>
      </c>
    </row>
    <row r="49" spans="1:15" ht="30" x14ac:dyDescent="0.2">
      <c r="A49" s="524" t="s">
        <v>578</v>
      </c>
      <c r="B49" s="495" t="s">
        <v>571</v>
      </c>
      <c r="C49" s="496" t="s">
        <v>572</v>
      </c>
      <c r="D49" s="350">
        <f t="shared" ref="D49:N49" si="9">SUM(D46:D48)</f>
        <v>2350000</v>
      </c>
      <c r="E49" s="350">
        <f t="shared" si="9"/>
        <v>0</v>
      </c>
      <c r="F49" s="350">
        <f t="shared" si="9"/>
        <v>0</v>
      </c>
      <c r="G49" s="350">
        <f t="shared" si="9"/>
        <v>0</v>
      </c>
      <c r="H49" s="350">
        <f t="shared" si="9"/>
        <v>28629830</v>
      </c>
      <c r="I49" s="350">
        <f t="shared" si="9"/>
        <v>0</v>
      </c>
      <c r="J49" s="350">
        <f t="shared" si="9"/>
        <v>0</v>
      </c>
      <c r="K49" s="350">
        <f t="shared" si="9"/>
        <v>0</v>
      </c>
      <c r="L49" s="350">
        <f t="shared" si="9"/>
        <v>0</v>
      </c>
      <c r="M49" s="350">
        <f t="shared" si="9"/>
        <v>0</v>
      </c>
      <c r="N49" s="350">
        <f t="shared" si="9"/>
        <v>500000</v>
      </c>
      <c r="O49" s="754">
        <f t="shared" si="7"/>
        <v>31479830</v>
      </c>
    </row>
    <row r="50" spans="1:15" ht="15.75" x14ac:dyDescent="0.2">
      <c r="A50" s="524" t="s">
        <v>579</v>
      </c>
      <c r="B50" s="504" t="s">
        <v>240</v>
      </c>
      <c r="C50" s="505" t="s">
        <v>241</v>
      </c>
      <c r="D50" s="667">
        <f t="shared" ref="D50:N50" si="10">D49+D45+D44+D36+D31</f>
        <v>6000000</v>
      </c>
      <c r="E50" s="667">
        <f t="shared" si="10"/>
        <v>0</v>
      </c>
      <c r="F50" s="667">
        <f t="shared" si="10"/>
        <v>0</v>
      </c>
      <c r="G50" s="667">
        <f t="shared" si="10"/>
        <v>1652598</v>
      </c>
      <c r="H50" s="667">
        <f t="shared" si="10"/>
        <v>32662830</v>
      </c>
      <c r="I50" s="667">
        <f t="shared" si="10"/>
        <v>0</v>
      </c>
      <c r="J50" s="667">
        <f t="shared" si="10"/>
        <v>409977</v>
      </c>
      <c r="K50" s="667">
        <f t="shared" si="10"/>
        <v>450000</v>
      </c>
      <c r="L50" s="667">
        <f t="shared" si="10"/>
        <v>0</v>
      </c>
      <c r="M50" s="667">
        <f t="shared" si="10"/>
        <v>0</v>
      </c>
      <c r="N50" s="667">
        <f t="shared" si="10"/>
        <v>2000000</v>
      </c>
      <c r="O50" s="762">
        <f t="shared" si="7"/>
        <v>43175405</v>
      </c>
    </row>
    <row r="51" spans="1:15" ht="13.5" x14ac:dyDescent="0.2">
      <c r="A51" s="524" t="s">
        <v>580</v>
      </c>
      <c r="B51" s="190" t="s">
        <v>573</v>
      </c>
      <c r="C51" s="316" t="s">
        <v>242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ht="13.5" x14ac:dyDescent="0.2">
      <c r="A52" s="524" t="s">
        <v>581</v>
      </c>
      <c r="B52" s="190" t="s">
        <v>642</v>
      </c>
      <c r="C52" s="316" t="s">
        <v>643</v>
      </c>
      <c r="D52" s="666"/>
      <c r="E52" s="666"/>
      <c r="F52" s="666">
        <v>16335</v>
      </c>
      <c r="G52" s="666"/>
      <c r="H52" s="765"/>
      <c r="I52" s="765"/>
      <c r="J52" s="765"/>
      <c r="K52" s="765"/>
      <c r="L52" s="765"/>
      <c r="M52" s="765"/>
      <c r="N52" s="765"/>
      <c r="O52" s="754">
        <f>SUM(D52:N52)</f>
        <v>16335</v>
      </c>
    </row>
    <row r="53" spans="1:15" ht="25.5" x14ac:dyDescent="0.2">
      <c r="A53" s="524" t="s">
        <v>582</v>
      </c>
      <c r="B53" s="192" t="s">
        <v>673</v>
      </c>
      <c r="C53" s="316" t="s">
        <v>245</v>
      </c>
      <c r="D53" s="666"/>
      <c r="E53" s="666"/>
      <c r="F53" s="666"/>
      <c r="G53" s="666"/>
      <c r="H53" s="765"/>
      <c r="I53" s="765"/>
      <c r="J53" s="765"/>
      <c r="K53" s="765"/>
      <c r="L53" s="765"/>
      <c r="M53" s="765"/>
      <c r="N53" s="765"/>
      <c r="O53" s="754">
        <f>SUM(D53:N53)</f>
        <v>0</v>
      </c>
    </row>
    <row r="54" spans="1:15" ht="13.5" x14ac:dyDescent="0.2">
      <c r="A54" s="524" t="s">
        <v>583</v>
      </c>
      <c r="B54" s="193" t="s">
        <v>134</v>
      </c>
      <c r="C54" s="332" t="s">
        <v>246</v>
      </c>
      <c r="D54" s="666"/>
      <c r="E54" s="666"/>
      <c r="F54" s="666">
        <v>16335</v>
      </c>
      <c r="G54" s="666"/>
      <c r="H54" s="257"/>
      <c r="I54" s="257"/>
      <c r="J54" s="257"/>
      <c r="K54" s="257"/>
      <c r="L54" s="257"/>
      <c r="M54" s="257"/>
      <c r="N54" s="257"/>
      <c r="O54" s="754">
        <f>SUM(D54:N54)</f>
        <v>16335</v>
      </c>
    </row>
    <row r="55" spans="1:15" ht="13.5" x14ac:dyDescent="0.2">
      <c r="A55" s="524" t="s">
        <v>584</v>
      </c>
      <c r="B55" s="192" t="s">
        <v>644</v>
      </c>
      <c r="C55" s="798" t="s">
        <v>247</v>
      </c>
      <c r="D55" s="666">
        <v>1500000</v>
      </c>
      <c r="E55" s="666"/>
      <c r="F55" s="666"/>
      <c r="G55" s="666">
        <v>54151537</v>
      </c>
      <c r="H55" s="554">
        <v>102000000</v>
      </c>
      <c r="I55" s="554"/>
      <c r="J55" s="554">
        <v>1599690</v>
      </c>
      <c r="K55" s="554"/>
      <c r="L55" s="554">
        <v>10999996</v>
      </c>
      <c r="M55" s="554">
        <v>2997336</v>
      </c>
      <c r="N55" s="554"/>
      <c r="O55" s="754">
        <f>SUM(D55:N55)</f>
        <v>173248559</v>
      </c>
    </row>
    <row r="56" spans="1:15" ht="13.5" x14ac:dyDescent="0.2">
      <c r="A56" s="524" t="s">
        <v>585</v>
      </c>
      <c r="B56" s="192" t="s">
        <v>249</v>
      </c>
      <c r="C56" s="798" t="s">
        <v>250</v>
      </c>
      <c r="D56" s="666"/>
      <c r="E56" s="666">
        <v>27627107</v>
      </c>
      <c r="F56" s="666"/>
      <c r="G56" s="666"/>
      <c r="H56" s="765"/>
      <c r="I56" s="765">
        <v>9602809</v>
      </c>
      <c r="J56" s="765">
        <v>5839999</v>
      </c>
      <c r="K56" s="765">
        <v>22400000</v>
      </c>
      <c r="L56" s="765"/>
      <c r="M56" s="765"/>
      <c r="N56" s="765"/>
      <c r="O56" s="754">
        <f>SUM(D56:N56)</f>
        <v>65469915</v>
      </c>
    </row>
    <row r="57" spans="1:15" ht="13.5" x14ac:dyDescent="0.2">
      <c r="A57" s="524" t="s">
        <v>586</v>
      </c>
      <c r="B57" s="190" t="s">
        <v>314</v>
      </c>
      <c r="C57" s="798" t="s">
        <v>251</v>
      </c>
    </row>
    <row r="58" spans="1:15" ht="13.5" x14ac:dyDescent="0.2">
      <c r="A58" s="524" t="s">
        <v>587</v>
      </c>
      <c r="B58" s="297" t="s">
        <v>253</v>
      </c>
      <c r="C58" s="294" t="s">
        <v>252</v>
      </c>
      <c r="D58" s="666">
        <f>D22+D26+D50+D51+D54+D55+D56+D57</f>
        <v>17200000</v>
      </c>
      <c r="E58" s="666">
        <f t="shared" ref="E58:N58" si="11">E22+E26+E50+E51+E54+E55+E56+E57</f>
        <v>27627107</v>
      </c>
      <c r="F58" s="666">
        <f t="shared" si="11"/>
        <v>16335</v>
      </c>
      <c r="G58" s="666">
        <f t="shared" si="11"/>
        <v>56744135</v>
      </c>
      <c r="H58" s="666">
        <f t="shared" si="11"/>
        <v>134662830</v>
      </c>
      <c r="I58" s="666">
        <f t="shared" si="11"/>
        <v>9602809</v>
      </c>
      <c r="J58" s="666">
        <f t="shared" si="11"/>
        <v>7849666</v>
      </c>
      <c r="K58" s="666">
        <f t="shared" si="11"/>
        <v>22850000</v>
      </c>
      <c r="L58" s="666">
        <f t="shared" si="11"/>
        <v>10999996</v>
      </c>
      <c r="M58" s="666">
        <f t="shared" si="11"/>
        <v>2997336</v>
      </c>
      <c r="N58" s="666">
        <f t="shared" si="11"/>
        <v>2000000</v>
      </c>
      <c r="O58" s="754">
        <f>SUM(D58:N58)</f>
        <v>292550214</v>
      </c>
    </row>
    <row r="59" spans="1:15" ht="15" x14ac:dyDescent="0.2">
      <c r="A59" s="524" t="s">
        <v>659</v>
      </c>
      <c r="B59" s="677" t="s">
        <v>675</v>
      </c>
      <c r="C59" s="677" t="s">
        <v>674</v>
      </c>
      <c r="D59" s="668"/>
      <c r="E59" s="668"/>
      <c r="F59" s="668"/>
      <c r="G59" s="668"/>
      <c r="H59" s="668"/>
      <c r="I59" s="668"/>
      <c r="J59" s="668"/>
      <c r="K59" s="668"/>
      <c r="L59" s="668"/>
      <c r="M59" s="668"/>
      <c r="N59" s="668"/>
      <c r="O59" s="754"/>
    </row>
    <row r="60" spans="1:15" ht="13.5" x14ac:dyDescent="0.2">
      <c r="A60" s="524" t="s">
        <v>660</v>
      </c>
      <c r="B60" s="677" t="s">
        <v>521</v>
      </c>
      <c r="C60" s="677" t="s">
        <v>522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3.5" x14ac:dyDescent="0.2">
      <c r="A61" s="524" t="s">
        <v>661</v>
      </c>
      <c r="B61" s="257" t="s">
        <v>315</v>
      </c>
      <c r="C61" s="257" t="s">
        <v>422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5" x14ac:dyDescent="0.2">
      <c r="A62" s="524" t="s">
        <v>662</v>
      </c>
      <c r="B62" s="527" t="s">
        <v>89</v>
      </c>
      <c r="C62" s="527"/>
      <c r="D62" s="799">
        <f>D58+D61</f>
        <v>17200000</v>
      </c>
      <c r="E62" s="799">
        <f t="shared" ref="E62:O62" si="12">E58+E61</f>
        <v>27627107</v>
      </c>
      <c r="F62" s="799">
        <f t="shared" si="12"/>
        <v>16335</v>
      </c>
      <c r="G62" s="799">
        <f t="shared" si="12"/>
        <v>56744135</v>
      </c>
      <c r="H62" s="799">
        <f t="shared" si="12"/>
        <v>134662830</v>
      </c>
      <c r="I62" s="799">
        <f t="shared" si="12"/>
        <v>9602809</v>
      </c>
      <c r="J62" s="799">
        <f t="shared" si="12"/>
        <v>7849666</v>
      </c>
      <c r="K62" s="799">
        <f t="shared" si="12"/>
        <v>22850000</v>
      </c>
      <c r="L62" s="799">
        <f t="shared" si="12"/>
        <v>10999996</v>
      </c>
      <c r="M62" s="799">
        <f t="shared" si="12"/>
        <v>2997336</v>
      </c>
      <c r="N62" s="799">
        <f t="shared" si="12"/>
        <v>2000000</v>
      </c>
      <c r="O62" s="799">
        <f t="shared" si="12"/>
        <v>292550214</v>
      </c>
    </row>
  </sheetData>
  <mergeCells count="4">
    <mergeCell ref="A1:C1"/>
    <mergeCell ref="A4:C4"/>
    <mergeCell ref="A5:C5"/>
    <mergeCell ref="D8:I8"/>
  </mergeCells>
  <phoneticPr fontId="0" type="noConversion"/>
  <printOptions horizontalCentered="1"/>
  <pageMargins left="0.25" right="0.25" top="0.75" bottom="0.75" header="0.3" footer="0.3"/>
  <pageSetup paperSize="8" scale="8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7"/>
  <sheetViews>
    <sheetView topLeftCell="A9" zoomScaleNormal="100" workbookViewId="0">
      <selection sqref="A1:F27"/>
    </sheetView>
  </sheetViews>
  <sheetFormatPr defaultRowHeight="12.75" x14ac:dyDescent="0.2"/>
  <cols>
    <col min="1" max="1" width="4" customWidth="1"/>
    <col min="2" max="2" width="31.85546875" customWidth="1"/>
    <col min="3" max="3" width="12.140625" customWidth="1"/>
    <col min="4" max="4" width="4.7109375" customWidth="1"/>
    <col min="5" max="5" width="32.85546875" customWidth="1"/>
    <col min="6" max="6" width="11.42578125" customWidth="1"/>
    <col min="7" max="7" width="9.140625" hidden="1" customWidth="1"/>
  </cols>
  <sheetData>
    <row r="1" spans="1:7" x14ac:dyDescent="0.2">
      <c r="A1" s="984" t="s">
        <v>386</v>
      </c>
      <c r="B1" s="984"/>
      <c r="C1" s="984"/>
      <c r="D1" s="984"/>
      <c r="E1" s="984"/>
      <c r="F1" s="984"/>
    </row>
    <row r="2" spans="1:7" x14ac:dyDescent="0.2">
      <c r="A2" s="272"/>
      <c r="B2" s="272"/>
      <c r="C2" s="272"/>
      <c r="D2" s="272"/>
      <c r="E2" s="272"/>
      <c r="F2" s="272"/>
    </row>
    <row r="3" spans="1:7" x14ac:dyDescent="0.2">
      <c r="A3" s="272"/>
      <c r="B3" s="272"/>
      <c r="C3" s="272"/>
      <c r="D3" s="272"/>
      <c r="E3" s="272"/>
      <c r="F3" s="272"/>
    </row>
    <row r="4" spans="1:7" ht="19.5" x14ac:dyDescent="0.2">
      <c r="A4" s="985" t="s">
        <v>85</v>
      </c>
      <c r="B4" s="985"/>
      <c r="C4" s="985"/>
      <c r="D4" s="985"/>
      <c r="E4" s="985"/>
      <c r="F4" s="985"/>
    </row>
    <row r="5" spans="1:7" ht="15.75" x14ac:dyDescent="0.25">
      <c r="A5" s="986" t="s">
        <v>167</v>
      </c>
      <c r="B5" s="987"/>
      <c r="C5" s="987"/>
      <c r="D5" s="987"/>
      <c r="E5" s="987"/>
      <c r="F5" s="987"/>
    </row>
    <row r="6" spans="1:7" x14ac:dyDescent="0.2">
      <c r="A6" s="984" t="s">
        <v>508</v>
      </c>
      <c r="B6" s="984"/>
      <c r="C6" s="984"/>
      <c r="D6" s="984"/>
      <c r="E6" s="984"/>
      <c r="F6" s="984"/>
    </row>
    <row r="7" spans="1:7" ht="15" customHeight="1" x14ac:dyDescent="0.2">
      <c r="A7" s="990"/>
      <c r="B7" s="990" t="s">
        <v>86</v>
      </c>
      <c r="C7" s="994" t="s">
        <v>730</v>
      </c>
      <c r="D7" s="990"/>
      <c r="E7" s="992" t="s">
        <v>87</v>
      </c>
      <c r="F7" s="988" t="s">
        <v>730</v>
      </c>
      <c r="G7" s="179"/>
    </row>
    <row r="8" spans="1:7" ht="48" x14ac:dyDescent="0.2">
      <c r="A8" s="991"/>
      <c r="B8" s="991"/>
      <c r="C8" s="995"/>
      <c r="D8" s="991"/>
      <c r="E8" s="993"/>
      <c r="F8" s="989"/>
      <c r="G8" s="187" t="s">
        <v>119</v>
      </c>
    </row>
    <row r="9" spans="1:7" ht="15.75" customHeight="1" x14ac:dyDescent="0.2">
      <c r="A9" s="79"/>
      <c r="B9" s="79" t="s">
        <v>112</v>
      </c>
      <c r="C9" s="79" t="s">
        <v>113</v>
      </c>
      <c r="D9" s="79"/>
      <c r="E9" s="80" t="s">
        <v>114</v>
      </c>
      <c r="F9" s="79" t="s">
        <v>115</v>
      </c>
      <c r="G9" s="80" t="s">
        <v>121</v>
      </c>
    </row>
    <row r="10" spans="1:7" ht="26.45" customHeight="1" x14ac:dyDescent="0.2">
      <c r="A10" s="81" t="s">
        <v>6</v>
      </c>
      <c r="B10" s="82" t="s">
        <v>135</v>
      </c>
      <c r="C10" s="373">
        <f>'összevont bev'!G16</f>
        <v>172457682</v>
      </c>
      <c r="D10" s="81" t="s">
        <v>6</v>
      </c>
      <c r="E10" s="82" t="s">
        <v>47</v>
      </c>
      <c r="F10" s="84">
        <f>'összevont kiad'!G11</f>
        <v>137492550</v>
      </c>
      <c r="G10" s="83" t="e">
        <f>#REF!+#REF!</f>
        <v>#REF!</v>
      </c>
    </row>
    <row r="11" spans="1:7" ht="28.5" customHeight="1" x14ac:dyDescent="0.2">
      <c r="A11" s="81" t="s">
        <v>7</v>
      </c>
      <c r="B11" s="82" t="s">
        <v>320</v>
      </c>
      <c r="C11" s="83">
        <f>'összevont bev'!G18</f>
        <v>26336000</v>
      </c>
      <c r="D11" s="81" t="s">
        <v>7</v>
      </c>
      <c r="E11" s="82" t="s">
        <v>137</v>
      </c>
      <c r="F11" s="84">
        <f>'összevont kiad'!G12</f>
        <v>20870000</v>
      </c>
      <c r="G11" s="83" t="e">
        <f>#REF!+#REF!</f>
        <v>#REF!</v>
      </c>
    </row>
    <row r="12" spans="1:7" ht="32.25" customHeight="1" x14ac:dyDescent="0.2">
      <c r="A12" s="81" t="s">
        <v>8</v>
      </c>
      <c r="B12" s="82" t="s">
        <v>321</v>
      </c>
      <c r="C12" s="83">
        <f>'összevont bev'!G22</f>
        <v>0</v>
      </c>
      <c r="D12" s="81" t="s">
        <v>8</v>
      </c>
      <c r="E12" s="82" t="s">
        <v>240</v>
      </c>
      <c r="F12" s="84">
        <f>'összevont kiad'!G13</f>
        <v>98371226</v>
      </c>
      <c r="G12" s="83" t="e">
        <f>#REF!+#REF!</f>
        <v>#REF!</v>
      </c>
    </row>
    <row r="13" spans="1:7" ht="30.75" customHeight="1" x14ac:dyDescent="0.2">
      <c r="A13" s="81" t="s">
        <v>9</v>
      </c>
      <c r="B13" s="189" t="s">
        <v>322</v>
      </c>
      <c r="C13" s="83">
        <f>'összevont bev'!G29</f>
        <v>9200000</v>
      </c>
      <c r="D13" s="81" t="s">
        <v>9</v>
      </c>
      <c r="E13" s="85" t="s">
        <v>133</v>
      </c>
      <c r="F13" s="84">
        <f>'összevont kiad'!G14</f>
        <v>15986000</v>
      </c>
      <c r="G13" s="83" t="e">
        <f>#REF!+#REF!</f>
        <v>#REF!</v>
      </c>
    </row>
    <row r="14" spans="1:7" ht="26.45" customHeight="1" x14ac:dyDescent="0.2">
      <c r="A14" s="81" t="s">
        <v>10</v>
      </c>
      <c r="B14" s="82" t="s">
        <v>64</v>
      </c>
      <c r="C14" s="373">
        <f>'összevont bev'!G37</f>
        <v>11900000</v>
      </c>
      <c r="D14" s="81" t="s">
        <v>10</v>
      </c>
      <c r="E14" s="82" t="s">
        <v>134</v>
      </c>
      <c r="F14" s="91">
        <f>'összevont kiad'!G17</f>
        <v>10148456</v>
      </c>
      <c r="G14" s="83" t="e">
        <f>#REF!+#REF!</f>
        <v>#REF!</v>
      </c>
    </row>
    <row r="15" spans="1:7" ht="26.45" customHeight="1" x14ac:dyDescent="0.2">
      <c r="A15" s="81" t="s">
        <v>11</v>
      </c>
      <c r="B15" s="82"/>
      <c r="C15" s="373"/>
      <c r="D15" s="81" t="s">
        <v>11</v>
      </c>
      <c r="E15" s="82" t="s">
        <v>432</v>
      </c>
      <c r="F15" s="91"/>
      <c r="G15" s="83"/>
    </row>
    <row r="16" spans="1:7" ht="26.45" customHeight="1" x14ac:dyDescent="0.2">
      <c r="A16" s="81" t="s">
        <v>12</v>
      </c>
      <c r="B16" s="82" t="s">
        <v>323</v>
      </c>
      <c r="C16" s="83">
        <f>'önk bev'!F44</f>
        <v>25000000</v>
      </c>
      <c r="D16" s="81" t="s">
        <v>12</v>
      </c>
      <c r="E16" s="189" t="s">
        <v>70</v>
      </c>
      <c r="F16" s="176">
        <f>'összevont kiad'!G18</f>
        <v>174248559</v>
      </c>
      <c r="G16" s="83" t="e">
        <f>#REF!+#REF!</f>
        <v>#REF!</v>
      </c>
    </row>
    <row r="17" spans="1:7" ht="26.45" customHeight="1" x14ac:dyDescent="0.2">
      <c r="A17" s="81" t="s">
        <v>30</v>
      </c>
      <c r="B17" s="83" t="s">
        <v>324</v>
      </c>
      <c r="C17" s="83"/>
      <c r="D17" s="81" t="s">
        <v>30</v>
      </c>
      <c r="E17" s="82" t="s">
        <v>71</v>
      </c>
      <c r="F17" s="91">
        <f>'összevont kiad'!G19</f>
        <v>65769915</v>
      </c>
      <c r="G17" s="83" t="e">
        <f>#REF!+#REF!</f>
        <v>#REF!</v>
      </c>
    </row>
    <row r="18" spans="1:7" ht="26.45" customHeight="1" x14ac:dyDescent="0.2">
      <c r="A18" s="81" t="s">
        <v>31</v>
      </c>
      <c r="B18" s="82" t="s">
        <v>325</v>
      </c>
      <c r="C18" s="83"/>
      <c r="D18" s="81" t="s">
        <v>31</v>
      </c>
      <c r="E18" s="82" t="s">
        <v>2</v>
      </c>
      <c r="F18" s="34"/>
      <c r="G18" s="83" t="e">
        <f>#REF!+#REF!</f>
        <v>#REF!</v>
      </c>
    </row>
    <row r="19" spans="1:7" s="12" customFormat="1" ht="26.45" customHeight="1" x14ac:dyDescent="0.2">
      <c r="A19" s="81" t="s">
        <v>32</v>
      </c>
      <c r="B19" s="97" t="s">
        <v>274</v>
      </c>
      <c r="C19" s="98">
        <f>SUM(C10:C18)</f>
        <v>244893682</v>
      </c>
      <c r="D19" s="81" t="s">
        <v>32</v>
      </c>
      <c r="E19" s="97" t="s">
        <v>104</v>
      </c>
      <c r="F19" s="98">
        <f>SUM(F10:F18)</f>
        <v>522886706</v>
      </c>
      <c r="G19" s="83" t="e">
        <f>#REF!+#REF!</f>
        <v>#REF!</v>
      </c>
    </row>
    <row r="20" spans="1:7" s="12" customFormat="1" ht="26.45" customHeight="1" x14ac:dyDescent="0.2">
      <c r="A20" s="81"/>
      <c r="B20" s="800" t="s">
        <v>863</v>
      </c>
      <c r="C20" s="801">
        <f>'összevont bev'!G44</f>
        <v>15000000</v>
      </c>
      <c r="D20" s="802"/>
      <c r="E20" s="800" t="s">
        <v>863</v>
      </c>
      <c r="F20" s="801">
        <v>15000000</v>
      </c>
      <c r="G20" s="83"/>
    </row>
    <row r="21" spans="1:7" s="12" customFormat="1" ht="26.45" customHeight="1" x14ac:dyDescent="0.2">
      <c r="A21" s="81"/>
      <c r="B21" s="800" t="s">
        <v>864</v>
      </c>
      <c r="C21" s="801">
        <f>'összevont bev'!G46</f>
        <v>6578308</v>
      </c>
      <c r="D21" s="802"/>
      <c r="E21" s="800" t="s">
        <v>865</v>
      </c>
      <c r="F21" s="801">
        <f>C21</f>
        <v>6578308</v>
      </c>
      <c r="G21" s="83"/>
    </row>
    <row r="22" spans="1:7" ht="26.45" customHeight="1" x14ac:dyDescent="0.2">
      <c r="A22" s="81" t="s">
        <v>33</v>
      </c>
      <c r="B22" s="82" t="s">
        <v>354</v>
      </c>
      <c r="C22" s="83"/>
      <c r="D22" s="81" t="s">
        <v>33</v>
      </c>
      <c r="E22" s="82" t="s">
        <v>88</v>
      </c>
      <c r="F22" s="84"/>
      <c r="G22" s="83" t="e">
        <f>#REF!+#REF!</f>
        <v>#REF!</v>
      </c>
    </row>
    <row r="23" spans="1:7" s="6" customFormat="1" ht="26.45" customHeight="1" x14ac:dyDescent="0.2">
      <c r="A23" s="81" t="s">
        <v>34</v>
      </c>
      <c r="B23" s="82" t="s">
        <v>353</v>
      </c>
      <c r="C23" s="176">
        <f>'összevont bev'!G45</f>
        <v>277993024</v>
      </c>
      <c r="D23" s="81" t="s">
        <v>34</v>
      </c>
      <c r="E23" s="101"/>
      <c r="F23" s="102"/>
      <c r="G23" s="98" t="e">
        <f>SUM(G10:G22)</f>
        <v>#REF!</v>
      </c>
    </row>
    <row r="24" spans="1:7" ht="26.45" customHeight="1" x14ac:dyDescent="0.2">
      <c r="A24" s="81" t="s">
        <v>35</v>
      </c>
      <c r="B24" s="112" t="s">
        <v>136</v>
      </c>
      <c r="C24" s="292">
        <f>SUM(C20:C23)</f>
        <v>299571332</v>
      </c>
      <c r="D24" s="81" t="s">
        <v>35</v>
      </c>
      <c r="E24" s="112" t="s">
        <v>106</v>
      </c>
      <c r="F24" s="291">
        <f>'összevont kiad'!G25</f>
        <v>21578308</v>
      </c>
      <c r="G24" s="83" t="e">
        <f>#REF!+#REF!</f>
        <v>#REF!</v>
      </c>
    </row>
    <row r="25" spans="1:7" s="6" customFormat="1" ht="26.45" customHeight="1" x14ac:dyDescent="0.2">
      <c r="A25" s="81" t="s">
        <v>36</v>
      </c>
      <c r="B25" s="82"/>
      <c r="D25" s="81" t="s">
        <v>36</v>
      </c>
      <c r="E25" s="58"/>
      <c r="F25" s="58"/>
      <c r="G25" s="92"/>
    </row>
    <row r="26" spans="1:7" s="6" customFormat="1" ht="26.45" customHeight="1" x14ac:dyDescent="0.2">
      <c r="A26" s="81" t="s">
        <v>37</v>
      </c>
      <c r="B26"/>
      <c r="C26" s="83"/>
      <c r="D26" s="81" t="s">
        <v>37</v>
      </c>
      <c r="E26" s="86"/>
      <c r="F26" s="86"/>
      <c r="G26" s="92"/>
    </row>
    <row r="27" spans="1:7" ht="17.25" customHeight="1" x14ac:dyDescent="0.2">
      <c r="A27" s="81" t="s">
        <v>38</v>
      </c>
      <c r="B27" s="306" t="s">
        <v>355</v>
      </c>
      <c r="C27" s="99">
        <f>C19+C24+C26</f>
        <v>544465014</v>
      </c>
      <c r="D27" s="81" t="s">
        <v>38</v>
      </c>
      <c r="E27" s="306" t="s">
        <v>356</v>
      </c>
      <c r="F27" s="100">
        <f>F19+F24</f>
        <v>544465014</v>
      </c>
      <c r="G27" s="86"/>
    </row>
  </sheetData>
  <mergeCells count="10">
    <mergeCell ref="A1:F1"/>
    <mergeCell ref="A4:F4"/>
    <mergeCell ref="A5:F5"/>
    <mergeCell ref="A6:F6"/>
    <mergeCell ref="F7:F8"/>
    <mergeCell ref="A7:A8"/>
    <mergeCell ref="B7:B8"/>
    <mergeCell ref="D7:D8"/>
    <mergeCell ref="E7:E8"/>
    <mergeCell ref="C7:C8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H24"/>
  <sheetViews>
    <sheetView zoomScaleNormal="100" workbookViewId="0">
      <selection sqref="A1:F23"/>
    </sheetView>
  </sheetViews>
  <sheetFormatPr defaultRowHeight="12.75" x14ac:dyDescent="0.2"/>
  <cols>
    <col min="1" max="1" width="3.5703125" customWidth="1"/>
    <col min="2" max="2" width="36.85546875" customWidth="1"/>
    <col min="3" max="3" width="11.7109375" customWidth="1"/>
    <col min="4" max="4" width="5.42578125" customWidth="1"/>
    <col min="5" max="5" width="36.140625" customWidth="1"/>
    <col min="6" max="6" width="11.140625" customWidth="1"/>
    <col min="7" max="7" width="7.140625" customWidth="1"/>
  </cols>
  <sheetData>
    <row r="1" spans="1:8" ht="17.25" customHeight="1" x14ac:dyDescent="0.2">
      <c r="A1" s="996" t="s">
        <v>387</v>
      </c>
      <c r="B1" s="996"/>
      <c r="C1" s="996"/>
      <c r="D1" s="996"/>
      <c r="E1" s="996"/>
      <c r="F1" s="996"/>
      <c r="G1" s="46"/>
    </row>
    <row r="2" spans="1:8" ht="17.25" customHeight="1" x14ac:dyDescent="0.2">
      <c r="A2" s="181"/>
      <c r="B2" s="181"/>
      <c r="C2" s="181"/>
      <c r="D2" s="181"/>
      <c r="E2" s="181"/>
      <c r="F2" s="181"/>
      <c r="G2" s="46"/>
    </row>
    <row r="3" spans="1:8" ht="17.25" customHeight="1" x14ac:dyDescent="0.2">
      <c r="A3" s="181"/>
      <c r="B3" s="181"/>
      <c r="C3" s="181"/>
      <c r="D3" s="181"/>
      <c r="E3" s="181"/>
      <c r="F3" s="181"/>
      <c r="G3" s="46"/>
    </row>
    <row r="4" spans="1:8" ht="20.25" customHeight="1" x14ac:dyDescent="0.2">
      <c r="A4" s="997" t="s">
        <v>138</v>
      </c>
      <c r="B4" s="997"/>
      <c r="C4" s="997"/>
      <c r="D4" s="997"/>
      <c r="E4" s="997"/>
      <c r="F4" s="997"/>
      <c r="G4" s="55"/>
      <c r="H4" s="55"/>
    </row>
    <row r="5" spans="1:8" ht="21" customHeight="1" x14ac:dyDescent="0.2">
      <c r="A5" s="997" t="s">
        <v>139</v>
      </c>
      <c r="B5" s="997"/>
      <c r="C5" s="997"/>
      <c r="D5" s="997"/>
      <c r="E5" s="997"/>
      <c r="F5" s="997"/>
      <c r="G5" s="55"/>
      <c r="H5" s="55"/>
    </row>
    <row r="6" spans="1:8" ht="15.75" x14ac:dyDescent="0.25">
      <c r="A6" s="986" t="s">
        <v>711</v>
      </c>
      <c r="B6" s="987"/>
      <c r="C6" s="987"/>
      <c r="D6" s="987"/>
      <c r="E6" s="987"/>
      <c r="F6" s="987"/>
      <c r="G6" s="54"/>
      <c r="H6" s="54"/>
    </row>
    <row r="7" spans="1:8" x14ac:dyDescent="0.2">
      <c r="A7" s="984"/>
      <c r="B7" s="984"/>
      <c r="C7" s="984"/>
      <c r="D7" s="984"/>
      <c r="E7" s="984"/>
      <c r="F7" s="462" t="s">
        <v>509</v>
      </c>
    </row>
    <row r="8" spans="1:8" s="54" customFormat="1" ht="41.25" customHeight="1" x14ac:dyDescent="0.2">
      <c r="A8" s="273"/>
      <c r="B8" s="274" t="s">
        <v>86</v>
      </c>
      <c r="C8" s="797" t="s">
        <v>730</v>
      </c>
      <c r="D8" s="275"/>
      <c r="E8" s="274" t="s">
        <v>87</v>
      </c>
      <c r="F8" s="797" t="s">
        <v>730</v>
      </c>
      <c r="G8" s="64"/>
      <c r="H8" s="64"/>
    </row>
    <row r="9" spans="1:8" s="54" customFormat="1" ht="18" customHeight="1" x14ac:dyDescent="0.2">
      <c r="A9" s="276"/>
      <c r="B9" s="79" t="s">
        <v>112</v>
      </c>
      <c r="C9" s="79" t="s">
        <v>113</v>
      </c>
      <c r="D9" s="79"/>
      <c r="E9" s="80" t="s">
        <v>114</v>
      </c>
      <c r="F9" s="79" t="s">
        <v>115</v>
      </c>
      <c r="G9" s="64"/>
      <c r="H9" s="64"/>
    </row>
    <row r="10" spans="1:8" ht="21" customHeight="1" x14ac:dyDescent="0.2">
      <c r="A10" s="303" t="s">
        <v>6</v>
      </c>
      <c r="B10" s="277" t="s">
        <v>326</v>
      </c>
      <c r="C10" s="103">
        <f>'összevont bev'!G16</f>
        <v>172457682</v>
      </c>
      <c r="D10" s="303" t="s">
        <v>6</v>
      </c>
      <c r="E10" s="314" t="s">
        <v>47</v>
      </c>
      <c r="F10" s="279">
        <f>'összevont kiad'!G11</f>
        <v>137492550</v>
      </c>
      <c r="G10" s="37"/>
      <c r="H10" s="29"/>
    </row>
    <row r="11" spans="1:8" ht="28.5" customHeight="1" x14ac:dyDescent="0.2">
      <c r="A11" s="303" t="s">
        <v>7</v>
      </c>
      <c r="B11" s="277" t="s">
        <v>320</v>
      </c>
      <c r="C11" s="103">
        <f>'összevont bev'!G18</f>
        <v>26336000</v>
      </c>
      <c r="D11" s="303" t="s">
        <v>7</v>
      </c>
      <c r="E11" s="314" t="s">
        <v>130</v>
      </c>
      <c r="F11" s="279">
        <f>'összevont kiad'!G12</f>
        <v>20870000</v>
      </c>
      <c r="G11" s="37"/>
      <c r="H11" s="29"/>
    </row>
    <row r="12" spans="1:8" ht="38.25" customHeight="1" x14ac:dyDescent="0.2">
      <c r="A12" s="303" t="s">
        <v>8</v>
      </c>
      <c r="B12" s="41" t="s">
        <v>405</v>
      </c>
      <c r="C12" s="103">
        <f>'összevont bev'!D29</f>
        <v>9200000</v>
      </c>
      <c r="D12" s="303" t="s">
        <v>8</v>
      </c>
      <c r="E12" s="314" t="s">
        <v>328</v>
      </c>
      <c r="F12" s="279">
        <f>'összevont kiad'!G13</f>
        <v>98371226</v>
      </c>
      <c r="G12" s="37"/>
      <c r="H12" s="29"/>
    </row>
    <row r="13" spans="1:8" ht="17.25" customHeight="1" x14ac:dyDescent="0.2">
      <c r="A13" s="303" t="s">
        <v>9</v>
      </c>
      <c r="B13" s="277" t="s">
        <v>64</v>
      </c>
      <c r="C13" s="301">
        <f>'összevont bev'!G37</f>
        <v>11900000</v>
      </c>
      <c r="D13" s="303" t="s">
        <v>9</v>
      </c>
      <c r="E13" s="314" t="s">
        <v>133</v>
      </c>
      <c r="F13" s="279">
        <f>'összevont kiad'!G14</f>
        <v>15986000</v>
      </c>
      <c r="G13" s="49"/>
      <c r="H13" s="29"/>
    </row>
    <row r="14" spans="1:8" s="11" customFormat="1" ht="54" customHeight="1" x14ac:dyDescent="0.2">
      <c r="A14" s="303" t="s">
        <v>10</v>
      </c>
      <c r="B14" s="277" t="s">
        <v>324</v>
      </c>
      <c r="C14" s="103"/>
      <c r="D14" s="303" t="s">
        <v>10</v>
      </c>
      <c r="E14" s="41" t="s">
        <v>134</v>
      </c>
      <c r="F14" s="278">
        <f>'összevont kiad'!G17-'műk mérleg'!F15</f>
        <v>3591335</v>
      </c>
      <c r="G14" s="49"/>
      <c r="H14" s="48"/>
    </row>
    <row r="15" spans="1:8" ht="23.25" customHeight="1" x14ac:dyDescent="0.2">
      <c r="A15" s="303" t="s">
        <v>11</v>
      </c>
      <c r="B15" s="302" t="s">
        <v>327</v>
      </c>
      <c r="C15" s="104">
        <f>SUM(C10:C14)</f>
        <v>219893682</v>
      </c>
      <c r="D15" s="303" t="s">
        <v>11</v>
      </c>
      <c r="E15" s="41" t="s">
        <v>103</v>
      </c>
      <c r="F15" s="278">
        <f>'Mesevár óvoda'!G41+PH!G43</f>
        <v>6557121</v>
      </c>
      <c r="G15" s="49"/>
      <c r="H15" s="29"/>
    </row>
    <row r="16" spans="1:8" ht="23.25" customHeight="1" x14ac:dyDescent="0.2">
      <c r="A16" s="303" t="s">
        <v>12</v>
      </c>
      <c r="B16" s="277" t="s">
        <v>131</v>
      </c>
      <c r="C16" s="278">
        <f>'összev mérleg'!C20</f>
        <v>15000000</v>
      </c>
      <c r="D16" s="303" t="s">
        <v>12</v>
      </c>
      <c r="E16" s="314" t="s">
        <v>433</v>
      </c>
      <c r="F16" s="279">
        <f>F14+F15</f>
        <v>10148456</v>
      </c>
      <c r="G16" s="37"/>
      <c r="H16" s="29"/>
    </row>
    <row r="17" spans="1:8" ht="28.5" customHeight="1" x14ac:dyDescent="0.2">
      <c r="A17" s="303" t="s">
        <v>30</v>
      </c>
      <c r="B17" s="62" t="s">
        <v>410</v>
      </c>
      <c r="C17" s="279">
        <f>'összevont bev'!D45</f>
        <v>942751</v>
      </c>
      <c r="D17" s="303" t="s">
        <v>30</v>
      </c>
      <c r="E17" s="42" t="s">
        <v>104</v>
      </c>
      <c r="F17" s="279">
        <f>SUM(F10:F13)+F16</f>
        <v>282868232</v>
      </c>
      <c r="G17" s="37"/>
      <c r="H17" s="29"/>
    </row>
    <row r="18" spans="1:8" ht="30.75" customHeight="1" x14ac:dyDescent="0.2">
      <c r="A18" s="303" t="s">
        <v>31</v>
      </c>
      <c r="B18" s="9" t="s">
        <v>866</v>
      </c>
      <c r="C18" s="278">
        <f>'összev mérleg'!C21</f>
        <v>6578308</v>
      </c>
      <c r="D18" s="303" t="s">
        <v>31</v>
      </c>
      <c r="E18" s="41" t="s">
        <v>105</v>
      </c>
      <c r="F18" s="278">
        <f>C16</f>
        <v>15000000</v>
      </c>
      <c r="G18" s="50"/>
      <c r="H18" s="29"/>
    </row>
    <row r="19" spans="1:8" ht="15.75" customHeight="1" x14ac:dyDescent="0.2">
      <c r="A19" s="303" t="s">
        <v>32</v>
      </c>
      <c r="B19" s="9"/>
      <c r="C19" s="9"/>
      <c r="D19" s="303" t="s">
        <v>32</v>
      </c>
      <c r="E19" s="41" t="s">
        <v>868</v>
      </c>
      <c r="F19" s="278">
        <f>C18</f>
        <v>6578308</v>
      </c>
      <c r="G19" s="37"/>
      <c r="H19" s="29"/>
    </row>
    <row r="20" spans="1:8" ht="15.75" customHeight="1" x14ac:dyDescent="0.2">
      <c r="A20" s="303" t="s">
        <v>33</v>
      </c>
      <c r="B20" s="42" t="s">
        <v>136</v>
      </c>
      <c r="C20" s="279">
        <f>C16+C17+C18</f>
        <v>22521059</v>
      </c>
      <c r="D20" s="303" t="s">
        <v>33</v>
      </c>
      <c r="E20" s="42" t="s">
        <v>106</v>
      </c>
      <c r="F20" s="279">
        <f>F18+F19</f>
        <v>21578308</v>
      </c>
      <c r="G20" s="37"/>
      <c r="H20" s="29"/>
    </row>
    <row r="21" spans="1:8" ht="14.25" customHeight="1" x14ac:dyDescent="0.2">
      <c r="A21" s="303" t="s">
        <v>34</v>
      </c>
      <c r="B21" s="63"/>
      <c r="C21" s="279"/>
      <c r="D21" s="303" t="s">
        <v>34</v>
      </c>
      <c r="E21" s="277"/>
      <c r="F21" s="278"/>
      <c r="G21" s="51"/>
      <c r="H21" s="29"/>
    </row>
    <row r="22" spans="1:8" ht="33.75" customHeight="1" x14ac:dyDescent="0.2">
      <c r="A22" s="303" t="s">
        <v>35</v>
      </c>
      <c r="B22" s="42" t="s">
        <v>107</v>
      </c>
      <c r="C22" s="279">
        <f>C15+C20+C21</f>
        <v>242414741</v>
      </c>
      <c r="D22" s="303" t="s">
        <v>35</v>
      </c>
      <c r="E22" s="42" t="s">
        <v>108</v>
      </c>
      <c r="F22" s="279">
        <f>F17+F20</f>
        <v>304446540</v>
      </c>
      <c r="G22" s="37"/>
      <c r="H22" s="29"/>
    </row>
    <row r="23" spans="1:8" ht="24.75" customHeight="1" x14ac:dyDescent="0.2">
      <c r="A23" s="303"/>
      <c r="B23" s="29"/>
      <c r="C23" s="43"/>
      <c r="D23" s="303"/>
      <c r="E23" s="29"/>
      <c r="F23" s="281"/>
      <c r="G23" s="50"/>
      <c r="H23" s="29"/>
    </row>
    <row r="24" spans="1:8" s="29" customFormat="1" ht="25.5" customHeight="1" x14ac:dyDescent="0.2">
      <c r="A24" s="280"/>
      <c r="B24"/>
      <c r="C24"/>
      <c r="D24" s="280"/>
      <c r="E24"/>
      <c r="F24"/>
      <c r="G24" s="282"/>
    </row>
  </sheetData>
  <mergeCells count="5">
    <mergeCell ref="A7:E7"/>
    <mergeCell ref="A1:F1"/>
    <mergeCell ref="A4:F4"/>
    <mergeCell ref="A5:F5"/>
    <mergeCell ref="A6:F6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H34"/>
  <sheetViews>
    <sheetView topLeftCell="A4" zoomScaleNormal="100" workbookViewId="0">
      <selection activeCell="A4" sqref="A4:F27"/>
    </sheetView>
  </sheetViews>
  <sheetFormatPr defaultRowHeight="12.75" x14ac:dyDescent="0.2"/>
  <cols>
    <col min="1" max="1" width="5.42578125" customWidth="1"/>
    <col min="2" max="2" width="40" customWidth="1"/>
    <col min="3" max="3" width="15.140625" customWidth="1"/>
    <col min="4" max="4" width="5.42578125" customWidth="1"/>
    <col min="5" max="5" width="38.42578125" customWidth="1"/>
    <col min="6" max="6" width="19" customWidth="1"/>
  </cols>
  <sheetData>
    <row r="1" spans="1:7" ht="18" customHeight="1" x14ac:dyDescent="0.2">
      <c r="A1" s="998" t="s">
        <v>388</v>
      </c>
      <c r="B1" s="998"/>
      <c r="C1" s="998"/>
      <c r="D1" s="998"/>
      <c r="E1" s="998"/>
      <c r="F1" s="998"/>
    </row>
    <row r="2" spans="1:7" ht="18" customHeight="1" x14ac:dyDescent="0.2">
      <c r="A2" s="182"/>
      <c r="B2" s="182"/>
      <c r="C2" s="182"/>
      <c r="D2" s="182"/>
      <c r="E2" s="182"/>
      <c r="F2" s="182"/>
    </row>
    <row r="3" spans="1:7" ht="19.5" customHeight="1" x14ac:dyDescent="0.2">
      <c r="A3" s="997" t="s">
        <v>124</v>
      </c>
      <c r="B3" s="997"/>
      <c r="C3" s="997"/>
      <c r="D3" s="997"/>
      <c r="E3" s="997"/>
      <c r="F3" s="997"/>
      <c r="G3" s="55"/>
    </row>
    <row r="4" spans="1:7" ht="16.5" customHeight="1" x14ac:dyDescent="0.2">
      <c r="A4" s="997" t="s">
        <v>125</v>
      </c>
      <c r="B4" s="997"/>
      <c r="C4" s="997"/>
      <c r="D4" s="997"/>
      <c r="E4" s="997"/>
      <c r="F4" s="997"/>
      <c r="G4" s="55"/>
    </row>
    <row r="5" spans="1:7" ht="15.75" x14ac:dyDescent="0.25">
      <c r="A5" s="986" t="s">
        <v>167</v>
      </c>
      <c r="B5" s="987"/>
      <c r="C5" s="987"/>
      <c r="D5" s="987"/>
      <c r="E5" s="987"/>
      <c r="F5" s="987"/>
      <c r="G5" s="54"/>
    </row>
    <row r="6" spans="1:7" x14ac:dyDescent="0.2">
      <c r="A6" s="984"/>
      <c r="B6" s="984"/>
      <c r="C6" s="984"/>
      <c r="D6" s="984"/>
      <c r="E6" s="984"/>
      <c r="F6" s="462" t="s">
        <v>508</v>
      </c>
    </row>
    <row r="7" spans="1:7" ht="15" customHeight="1" x14ac:dyDescent="0.2">
      <c r="A7" s="999"/>
      <c r="B7" s="1001" t="s">
        <v>86</v>
      </c>
      <c r="C7" s="200"/>
      <c r="D7" s="1003"/>
      <c r="E7" s="1001" t="s">
        <v>87</v>
      </c>
      <c r="F7" s="200"/>
    </row>
    <row r="8" spans="1:7" x14ac:dyDescent="0.2">
      <c r="A8" s="1000"/>
      <c r="B8" s="1002"/>
      <c r="C8" s="803" t="s">
        <v>730</v>
      </c>
      <c r="D8" s="1004"/>
      <c r="E8" s="1005"/>
      <c r="F8" s="803" t="s">
        <v>730</v>
      </c>
    </row>
    <row r="9" spans="1:7" x14ac:dyDescent="0.2">
      <c r="A9" s="188"/>
      <c r="B9" s="180" t="s">
        <v>112</v>
      </c>
      <c r="C9" s="283" t="s">
        <v>113</v>
      </c>
      <c r="D9" s="180"/>
      <c r="E9" s="180" t="s">
        <v>114</v>
      </c>
      <c r="F9" s="283" t="s">
        <v>115</v>
      </c>
    </row>
    <row r="10" spans="1:7" ht="21.75" customHeight="1" x14ac:dyDescent="0.2">
      <c r="A10" s="284" t="s">
        <v>37</v>
      </c>
      <c r="B10" s="192" t="s">
        <v>424</v>
      </c>
      <c r="C10" s="285">
        <f>'önk bev'!F24</f>
        <v>0</v>
      </c>
      <c r="D10" s="284" t="s">
        <v>37</v>
      </c>
      <c r="E10" s="289" t="s">
        <v>308</v>
      </c>
      <c r="F10" s="52">
        <f>'összevont kiad'!G19</f>
        <v>65769915</v>
      </c>
    </row>
    <row r="11" spans="1:7" ht="21.75" customHeight="1" x14ac:dyDescent="0.2">
      <c r="A11" s="284"/>
      <c r="B11" s="192" t="s">
        <v>685</v>
      </c>
      <c r="C11" s="285">
        <f>'összevont bev'!G22</f>
        <v>0</v>
      </c>
      <c r="D11" s="284"/>
      <c r="E11" s="289" t="s">
        <v>686</v>
      </c>
      <c r="F11" s="52">
        <f>'összevont kiad'!G18</f>
        <v>174248559</v>
      </c>
    </row>
    <row r="12" spans="1:7" ht="28.5" customHeight="1" x14ac:dyDescent="0.2">
      <c r="A12" s="284" t="s">
        <v>38</v>
      </c>
      <c r="B12" s="192" t="s">
        <v>437</v>
      </c>
      <c r="C12" s="285">
        <f>'összevont bev'!G38</f>
        <v>25000000</v>
      </c>
      <c r="D12" s="284" t="s">
        <v>38</v>
      </c>
      <c r="E12" s="38" t="s">
        <v>95</v>
      </c>
      <c r="F12" s="53"/>
    </row>
    <row r="13" spans="1:7" ht="23.25" customHeight="1" x14ac:dyDescent="0.2">
      <c r="A13" s="284" t="s">
        <v>39</v>
      </c>
      <c r="B13" s="286" t="s">
        <v>329</v>
      </c>
      <c r="C13" s="285"/>
      <c r="D13" s="284" t="s">
        <v>39</v>
      </c>
      <c r="E13" s="38" t="s">
        <v>334</v>
      </c>
      <c r="F13" s="53">
        <f>'felhalm kiad'!C7</f>
        <v>0</v>
      </c>
    </row>
    <row r="14" spans="1:7" ht="23.25" customHeight="1" x14ac:dyDescent="0.2">
      <c r="A14" s="284" t="s">
        <v>40</v>
      </c>
      <c r="B14" s="286" t="s">
        <v>330</v>
      </c>
      <c r="C14" s="285"/>
      <c r="D14" s="284" t="s">
        <v>40</v>
      </c>
      <c r="E14" s="40" t="s">
        <v>335</v>
      </c>
      <c r="F14" s="53">
        <v>0</v>
      </c>
    </row>
    <row r="15" spans="1:7" ht="24" customHeight="1" x14ac:dyDescent="0.2">
      <c r="A15" s="284" t="s">
        <v>41</v>
      </c>
      <c r="B15" s="105" t="s">
        <v>331</v>
      </c>
      <c r="C15" s="44">
        <f>C13+C14</f>
        <v>0</v>
      </c>
      <c r="D15" s="284" t="s">
        <v>41</v>
      </c>
      <c r="E15" s="39" t="s">
        <v>248</v>
      </c>
      <c r="F15" s="346">
        <f>SUM(F10:F14)</f>
        <v>240018474</v>
      </c>
    </row>
    <row r="16" spans="1:7" ht="24" customHeight="1" x14ac:dyDescent="0.2">
      <c r="A16" s="284" t="s">
        <v>42</v>
      </c>
      <c r="B16" s="105" t="s">
        <v>361</v>
      </c>
      <c r="C16" s="44"/>
      <c r="D16" s="284" t="s">
        <v>42</v>
      </c>
      <c r="E16" s="277" t="s">
        <v>336</v>
      </c>
      <c r="F16" s="287"/>
    </row>
    <row r="17" spans="1:8" s="11" customFormat="1" ht="24" customHeight="1" x14ac:dyDescent="0.2">
      <c r="A17" s="284" t="s">
        <v>43</v>
      </c>
      <c r="B17" s="105" t="s">
        <v>332</v>
      </c>
      <c r="C17" s="288">
        <f>C15+C16+C10+C12+C11</f>
        <v>25000000</v>
      </c>
      <c r="D17" s="284" t="s">
        <v>43</v>
      </c>
      <c r="E17" s="277" t="s">
        <v>337</v>
      </c>
      <c r="F17" s="53"/>
      <c r="G17" s="219"/>
    </row>
    <row r="18" spans="1:8" ht="25.5" customHeight="1" x14ac:dyDescent="0.2">
      <c r="A18" s="284" t="s">
        <v>44</v>
      </c>
      <c r="B18" s="62" t="s">
        <v>333</v>
      </c>
      <c r="C18" s="44">
        <f>'összevont bev'!E45</f>
        <v>277050273</v>
      </c>
      <c r="D18" s="284" t="s">
        <v>44</v>
      </c>
      <c r="E18" s="277" t="s">
        <v>362</v>
      </c>
      <c r="F18" s="53"/>
    </row>
    <row r="19" spans="1:8" ht="25.5" customHeight="1" x14ac:dyDescent="0.2">
      <c r="A19" s="284" t="s">
        <v>45</v>
      </c>
      <c r="B19" s="313" t="s">
        <v>363</v>
      </c>
      <c r="C19" s="44"/>
      <c r="D19" s="284" t="s">
        <v>45</v>
      </c>
      <c r="E19" s="277" t="s">
        <v>338</v>
      </c>
      <c r="F19" s="88">
        <v>0</v>
      </c>
      <c r="H19" s="396"/>
    </row>
    <row r="20" spans="1:8" ht="18" customHeight="1" x14ac:dyDescent="0.2">
      <c r="A20" s="284" t="s">
        <v>46</v>
      </c>
      <c r="B20" s="106" t="s">
        <v>96</v>
      </c>
      <c r="C20" s="87">
        <f>C18+C19</f>
        <v>277050273</v>
      </c>
      <c r="D20" s="284" t="s">
        <v>46</v>
      </c>
      <c r="E20" s="111" t="s">
        <v>339</v>
      </c>
      <c r="F20" s="290">
        <f>F15+F19</f>
        <v>240018474</v>
      </c>
    </row>
    <row r="21" spans="1:8" ht="23.25" customHeight="1" x14ac:dyDescent="0.2">
      <c r="A21" s="284" t="s">
        <v>79</v>
      </c>
      <c r="C21" s="9"/>
      <c r="D21" s="284" t="s">
        <v>79</v>
      </c>
      <c r="E21" s="41" t="s">
        <v>97</v>
      </c>
      <c r="F21" s="89"/>
    </row>
    <row r="22" spans="1:8" ht="23.25" customHeight="1" x14ac:dyDescent="0.2">
      <c r="A22" s="284" t="s">
        <v>80</v>
      </c>
      <c r="B22" s="107"/>
      <c r="C22" s="278"/>
      <c r="D22" s="284" t="s">
        <v>80</v>
      </c>
      <c r="E22" s="42" t="s">
        <v>98</v>
      </c>
      <c r="F22" s="88"/>
    </row>
    <row r="23" spans="1:8" ht="30" customHeight="1" x14ac:dyDescent="0.2">
      <c r="A23" s="284" t="s">
        <v>81</v>
      </c>
      <c r="B23" s="351" t="s">
        <v>340</v>
      </c>
      <c r="C23" s="87">
        <f>C17+C20</f>
        <v>302050273</v>
      </c>
      <c r="D23" s="284" t="s">
        <v>81</v>
      </c>
      <c r="E23" s="351" t="s">
        <v>99</v>
      </c>
      <c r="F23" s="290">
        <f>F20+F22</f>
        <v>240018474</v>
      </c>
    </row>
    <row r="24" spans="1:8" ht="26.25" customHeight="1" x14ac:dyDescent="0.25">
      <c r="A24" s="284" t="s">
        <v>82</v>
      </c>
      <c r="B24" s="347" t="s">
        <v>378</v>
      </c>
      <c r="C24" s="348">
        <f>'műk mérleg'!C22+'felh mérleg'!C23</f>
        <v>544465014</v>
      </c>
      <c r="D24" s="284" t="s">
        <v>82</v>
      </c>
      <c r="E24" s="347" t="s">
        <v>377</v>
      </c>
      <c r="F24" s="348">
        <f>'műk mérleg'!F22+'felh mérleg'!F23</f>
        <v>544465014</v>
      </c>
      <c r="G24" s="315"/>
      <c r="H24" s="315"/>
    </row>
    <row r="25" spans="1:8" ht="26.25" customHeight="1" x14ac:dyDescent="0.2">
      <c r="A25" s="284" t="s">
        <v>90</v>
      </c>
      <c r="B25" s="108" t="s">
        <v>379</v>
      </c>
      <c r="C25" s="87">
        <f>'műk mérleg'!F22-'műk mérleg'!C22</f>
        <v>62031799</v>
      </c>
      <c r="D25" s="284" t="s">
        <v>90</v>
      </c>
      <c r="E25" s="41"/>
      <c r="F25" s="89"/>
    </row>
    <row r="26" spans="1:8" ht="28.5" customHeight="1" x14ac:dyDescent="0.2">
      <c r="A26" s="284" t="s">
        <v>91</v>
      </c>
      <c r="B26" s="109" t="s">
        <v>380</v>
      </c>
      <c r="C26" s="44">
        <f>F23-C23</f>
        <v>-62031799</v>
      </c>
      <c r="D26" s="284" t="s">
        <v>91</v>
      </c>
      <c r="E26" s="42"/>
      <c r="F26" s="88"/>
    </row>
    <row r="27" spans="1:8" ht="18" customHeight="1" x14ac:dyDescent="0.2">
      <c r="A27" s="284" t="s">
        <v>92</v>
      </c>
      <c r="B27" s="110" t="s">
        <v>102</v>
      </c>
      <c r="C27" s="44">
        <f>C25+C26</f>
        <v>0</v>
      </c>
      <c r="D27" s="284" t="s">
        <v>92</v>
      </c>
      <c r="E27" s="42"/>
      <c r="F27" s="87"/>
    </row>
    <row r="28" spans="1:8" x14ac:dyDescent="0.2">
      <c r="A28" s="280"/>
      <c r="D28" s="29"/>
      <c r="G28" s="29"/>
    </row>
    <row r="29" spans="1:8" x14ac:dyDescent="0.2">
      <c r="A29" s="280"/>
    </row>
    <row r="30" spans="1:8" x14ac:dyDescent="0.2">
      <c r="A30" s="280"/>
    </row>
    <row r="31" spans="1:8" x14ac:dyDescent="0.2">
      <c r="A31" s="280"/>
    </row>
    <row r="32" spans="1:8" x14ac:dyDescent="0.2">
      <c r="A32" s="280"/>
    </row>
    <row r="33" spans="1:1" x14ac:dyDescent="0.2">
      <c r="A33" s="280"/>
    </row>
    <row r="34" spans="1:1" x14ac:dyDescent="0.2">
      <c r="A34" s="280"/>
    </row>
  </sheetData>
  <mergeCells count="9">
    <mergeCell ref="A1:F1"/>
    <mergeCell ref="A3:F3"/>
    <mergeCell ref="A4:F4"/>
    <mergeCell ref="A5:F5"/>
    <mergeCell ref="A7:A8"/>
    <mergeCell ref="B7:B8"/>
    <mergeCell ref="D7:D8"/>
    <mergeCell ref="E7:E8"/>
    <mergeCell ref="A6:E6"/>
  </mergeCells>
  <phoneticPr fontId="0" type="noConversion"/>
  <printOptions horizontalCentered="1"/>
  <pageMargins left="0.27559055118110237" right="0.27559055118110237" top="0.15748031496062992" bottom="0.43307086614173229" header="0.19685039370078741" footer="0.27559055118110237"/>
  <pageSetup paperSize="9" scale="7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M22"/>
  <sheetViews>
    <sheetView zoomScaleNormal="100" workbookViewId="0">
      <selection sqref="A1:F19"/>
    </sheetView>
  </sheetViews>
  <sheetFormatPr defaultRowHeight="12.75" x14ac:dyDescent="0.2"/>
  <cols>
    <col min="1" max="1" width="6" style="11" customWidth="1"/>
    <col min="2" max="2" width="28.28515625" customWidth="1"/>
    <col min="3" max="3" width="17" customWidth="1"/>
    <col min="4" max="4" width="12.42578125" customWidth="1"/>
    <col min="5" max="5" width="12.140625" customWidth="1"/>
    <col min="6" max="6" width="9.7109375" customWidth="1"/>
    <col min="7" max="7" width="12.7109375" customWidth="1"/>
    <col min="13" max="13" width="12" customWidth="1"/>
  </cols>
  <sheetData>
    <row r="1" spans="1:13" x14ac:dyDescent="0.2">
      <c r="A1" s="1008" t="s">
        <v>389</v>
      </c>
      <c r="B1" s="1008"/>
      <c r="C1" s="1008"/>
      <c r="D1" s="1008"/>
      <c r="E1" s="1008"/>
      <c r="F1" s="1008"/>
      <c r="G1" s="121"/>
      <c r="H1" s="121"/>
      <c r="I1" s="121"/>
      <c r="J1" s="121"/>
      <c r="K1" s="121"/>
      <c r="L1" s="121"/>
      <c r="M1" s="121"/>
    </row>
    <row r="2" spans="1:13" x14ac:dyDescent="0.2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x14ac:dyDescent="0.2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16.5" x14ac:dyDescent="0.25">
      <c r="A4" s="1007" t="s">
        <v>869</v>
      </c>
      <c r="B4" s="1007"/>
      <c r="C4" s="1007"/>
      <c r="D4" s="1007"/>
      <c r="E4" s="1007"/>
      <c r="F4" s="1007"/>
      <c r="G4" s="124"/>
      <c r="H4" s="124"/>
      <c r="I4" s="124"/>
      <c r="J4" s="124"/>
      <c r="K4" s="124"/>
      <c r="L4" s="124"/>
      <c r="M4" s="124"/>
    </row>
    <row r="5" spans="1:13" ht="16.5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6.5" x14ac:dyDescent="0.25">
      <c r="A6" s="124"/>
      <c r="B6" s="124"/>
      <c r="C6" s="124"/>
      <c r="D6" s="124"/>
      <c r="E6" s="124"/>
      <c r="F6" s="463" t="s">
        <v>509</v>
      </c>
      <c r="G6" s="124"/>
      <c r="H6" s="124"/>
      <c r="I6" s="124"/>
      <c r="J6" s="124"/>
      <c r="K6" s="124"/>
      <c r="L6" s="124"/>
      <c r="M6" s="124"/>
    </row>
    <row r="7" spans="1:13" s="127" customFormat="1" ht="25.5" x14ac:dyDescent="0.2">
      <c r="A7" s="125" t="s">
        <v>14</v>
      </c>
      <c r="B7" s="125" t="s">
        <v>142</v>
      </c>
      <c r="C7" s="125" t="s">
        <v>143</v>
      </c>
      <c r="D7" s="1006" t="s">
        <v>144</v>
      </c>
      <c r="E7" s="1006"/>
      <c r="F7" s="1006"/>
      <c r="G7" s="126"/>
      <c r="H7" s="126"/>
      <c r="I7" s="126"/>
      <c r="J7" s="126"/>
      <c r="K7" s="126"/>
      <c r="L7" s="126"/>
      <c r="M7" s="126"/>
    </row>
    <row r="8" spans="1:13" ht="16.5" x14ac:dyDescent="0.25">
      <c r="A8" s="128"/>
      <c r="B8" s="129"/>
      <c r="C8" s="129"/>
      <c r="D8" s="129" t="s">
        <v>145</v>
      </c>
      <c r="E8" s="129" t="s">
        <v>146</v>
      </c>
      <c r="F8" s="129" t="s">
        <v>147</v>
      </c>
      <c r="G8" s="124"/>
      <c r="H8" s="124"/>
      <c r="I8" s="124"/>
      <c r="J8" s="124"/>
      <c r="K8" s="124"/>
      <c r="L8" s="124"/>
      <c r="M8" s="124"/>
    </row>
    <row r="9" spans="1:13" ht="18" customHeight="1" x14ac:dyDescent="0.25">
      <c r="A9" s="130" t="s">
        <v>6</v>
      </c>
      <c r="B9" s="131" t="s">
        <v>148</v>
      </c>
      <c r="C9" s="395">
        <v>0</v>
      </c>
      <c r="D9" s="133">
        <v>0</v>
      </c>
      <c r="E9" s="134">
        <v>0</v>
      </c>
      <c r="F9" s="134">
        <v>0</v>
      </c>
      <c r="G9" s="124"/>
      <c r="H9" s="124"/>
      <c r="I9" s="124"/>
      <c r="J9" s="124"/>
      <c r="K9" s="124"/>
      <c r="L9" s="124"/>
      <c r="M9" s="124"/>
    </row>
    <row r="10" spans="1:13" ht="31.5" x14ac:dyDescent="0.25">
      <c r="A10" s="130" t="s">
        <v>7</v>
      </c>
      <c r="B10" s="131" t="s">
        <v>149</v>
      </c>
      <c r="C10" s="132">
        <f>'összevont bev'!D32</f>
        <v>4500000</v>
      </c>
      <c r="D10" s="134">
        <v>0</v>
      </c>
      <c r="E10" s="134">
        <v>0</v>
      </c>
      <c r="F10" s="134">
        <v>0</v>
      </c>
      <c r="G10" s="124"/>
      <c r="H10" s="124"/>
      <c r="I10" s="124"/>
      <c r="J10" s="124"/>
      <c r="K10" s="124"/>
      <c r="L10" s="124"/>
      <c r="M10" s="124"/>
    </row>
    <row r="11" spans="1:13" ht="24.75" customHeight="1" x14ac:dyDescent="0.25">
      <c r="A11" s="130" t="s">
        <v>8</v>
      </c>
      <c r="B11" s="131" t="s">
        <v>150</v>
      </c>
      <c r="C11" s="137"/>
      <c r="D11" s="134">
        <v>0</v>
      </c>
      <c r="E11" s="134">
        <v>0</v>
      </c>
      <c r="F11" s="134">
        <v>0</v>
      </c>
      <c r="G11" s="124"/>
      <c r="H11" s="124"/>
      <c r="I11" s="124"/>
      <c r="J11" s="124"/>
      <c r="K11" s="124"/>
      <c r="L11" s="124"/>
      <c r="M11" s="124"/>
    </row>
    <row r="12" spans="1:13" ht="18.75" customHeight="1" x14ac:dyDescent="0.25">
      <c r="A12" s="130" t="s">
        <v>9</v>
      </c>
      <c r="B12" s="131" t="s">
        <v>151</v>
      </c>
      <c r="C12" s="132">
        <f>SUM(C13:C17)</f>
        <v>9000000</v>
      </c>
      <c r="D12" s="134">
        <v>0</v>
      </c>
      <c r="E12" s="134">
        <v>0</v>
      </c>
      <c r="F12" s="134">
        <v>0</v>
      </c>
      <c r="G12" s="124"/>
      <c r="H12" s="124"/>
      <c r="I12" s="124"/>
      <c r="J12" s="124"/>
      <c r="K12" s="124"/>
      <c r="L12" s="124"/>
      <c r="M12" s="124"/>
    </row>
    <row r="13" spans="1:13" ht="18.75" customHeight="1" x14ac:dyDescent="0.25">
      <c r="A13" s="135" t="s">
        <v>152</v>
      </c>
      <c r="B13" s="136" t="s">
        <v>153</v>
      </c>
      <c r="C13" s="137"/>
      <c r="D13" s="134">
        <v>0</v>
      </c>
      <c r="E13" s="134">
        <v>0</v>
      </c>
      <c r="F13" s="134">
        <v>0</v>
      </c>
      <c r="G13" s="124"/>
      <c r="H13" s="124"/>
      <c r="I13" s="124"/>
      <c r="J13" s="124"/>
      <c r="K13" s="124"/>
      <c r="L13" s="124"/>
      <c r="M13" s="124"/>
    </row>
    <row r="14" spans="1:13" ht="18" customHeight="1" x14ac:dyDescent="0.25">
      <c r="A14" s="135"/>
      <c r="B14" s="136" t="s">
        <v>154</v>
      </c>
      <c r="C14" s="137"/>
      <c r="D14" s="134">
        <v>0</v>
      </c>
      <c r="E14" s="134">
        <v>0</v>
      </c>
      <c r="F14" s="134">
        <v>0</v>
      </c>
      <c r="G14" s="124"/>
      <c r="H14" s="124"/>
      <c r="I14" s="124"/>
      <c r="J14" s="124"/>
      <c r="K14" s="124"/>
      <c r="L14" s="124"/>
      <c r="M14" s="124"/>
    </row>
    <row r="15" spans="1:13" ht="18.75" customHeight="1" x14ac:dyDescent="0.2">
      <c r="A15" s="138"/>
      <c r="B15" s="136" t="s">
        <v>155</v>
      </c>
      <c r="C15" s="137"/>
      <c r="D15" s="139">
        <v>0</v>
      </c>
      <c r="E15" s="139">
        <v>0</v>
      </c>
      <c r="F15" s="139">
        <v>0</v>
      </c>
      <c r="G15" s="123"/>
      <c r="H15" s="123"/>
      <c r="I15" s="123"/>
      <c r="J15" s="123"/>
      <c r="K15" s="123"/>
      <c r="L15" s="123"/>
      <c r="M15" s="123"/>
    </row>
    <row r="16" spans="1:13" ht="18.75" customHeight="1" x14ac:dyDescent="0.2">
      <c r="A16" s="138"/>
      <c r="B16" s="136" t="s">
        <v>156</v>
      </c>
      <c r="C16" s="137">
        <f>'összevont bev'!G24</f>
        <v>9000000</v>
      </c>
      <c r="D16" s="139">
        <v>0</v>
      </c>
      <c r="E16" s="139">
        <v>0</v>
      </c>
      <c r="F16" s="139">
        <v>0</v>
      </c>
    </row>
    <row r="17" spans="1:6" ht="18.75" customHeight="1" x14ac:dyDescent="0.2">
      <c r="A17" s="140"/>
      <c r="B17" s="136" t="s">
        <v>157</v>
      </c>
      <c r="C17" s="137"/>
      <c r="D17" s="139">
        <v>0</v>
      </c>
      <c r="E17" s="139">
        <v>0</v>
      </c>
      <c r="F17" s="139">
        <v>0</v>
      </c>
    </row>
    <row r="18" spans="1:6" ht="18.75" customHeight="1" x14ac:dyDescent="0.2">
      <c r="A18" s="130" t="s">
        <v>10</v>
      </c>
      <c r="B18" s="131" t="s">
        <v>4</v>
      </c>
      <c r="C18" s="132">
        <f>'összevont bev'!G26</f>
        <v>0</v>
      </c>
      <c r="D18" s="134"/>
      <c r="E18" s="427"/>
      <c r="F18" s="139">
        <v>0</v>
      </c>
    </row>
    <row r="19" spans="1:6" ht="18.75" customHeight="1" x14ac:dyDescent="0.25">
      <c r="A19" s="141"/>
      <c r="B19" s="142" t="s">
        <v>158</v>
      </c>
      <c r="C19" s="143">
        <f>C9+C10+C11+C12+C18</f>
        <v>13500000</v>
      </c>
      <c r="D19" s="143">
        <f t="shared" ref="D19:E19" si="0">D9+D10+D11+D12+D18</f>
        <v>0</v>
      </c>
      <c r="E19" s="143">
        <f t="shared" si="0"/>
        <v>0</v>
      </c>
      <c r="F19" s="144">
        <v>0</v>
      </c>
    </row>
    <row r="22" spans="1:6" x14ac:dyDescent="0.2">
      <c r="B22" s="458"/>
    </row>
  </sheetData>
  <mergeCells count="3">
    <mergeCell ref="D7:F7"/>
    <mergeCell ref="A4:F4"/>
    <mergeCell ref="A1:F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M26"/>
  <sheetViews>
    <sheetView zoomScaleNormal="100" workbookViewId="0">
      <selection sqref="A1:L20"/>
    </sheetView>
  </sheetViews>
  <sheetFormatPr defaultRowHeight="12.75" x14ac:dyDescent="0.2"/>
  <cols>
    <col min="1" max="1" width="5.42578125" customWidth="1"/>
    <col min="2" max="2" width="54" customWidth="1"/>
    <col min="4" max="4" width="0" hidden="1" customWidth="1"/>
    <col min="11" max="11" width="8.5703125" customWidth="1"/>
    <col min="12" max="12" width="9.140625" style="11"/>
  </cols>
  <sheetData>
    <row r="1" spans="1:13" x14ac:dyDescent="0.2">
      <c r="A1" s="3"/>
      <c r="B1" s="3"/>
      <c r="C1" s="3"/>
      <c r="D1" s="3"/>
      <c r="E1" s="977" t="s">
        <v>159</v>
      </c>
      <c r="F1" s="977"/>
      <c r="G1" s="977"/>
      <c r="H1" s="977"/>
      <c r="I1" s="977"/>
      <c r="J1" s="977"/>
      <c r="K1" s="977"/>
      <c r="L1" s="977"/>
      <c r="M1" s="123"/>
    </row>
    <row r="2" spans="1:13" x14ac:dyDescent="0.2">
      <c r="A2" s="3"/>
      <c r="B2" s="3"/>
      <c r="C2" s="3"/>
      <c r="D2" s="3"/>
      <c r="E2" s="5"/>
      <c r="F2" s="5"/>
      <c r="G2" s="5"/>
      <c r="H2" s="5"/>
      <c r="I2" s="5"/>
      <c r="J2" s="5"/>
      <c r="K2" s="5"/>
      <c r="L2" s="5"/>
      <c r="M2" s="123"/>
    </row>
    <row r="3" spans="1:13" x14ac:dyDescent="0.2">
      <c r="A3" s="3"/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123"/>
    </row>
    <row r="4" spans="1:13" ht="18" x14ac:dyDescent="0.25">
      <c r="A4" s="1009" t="s">
        <v>160</v>
      </c>
      <c r="B4" s="1009"/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45"/>
    </row>
    <row r="5" spans="1:13" ht="18" x14ac:dyDescent="0.2">
      <c r="A5" s="1010" t="s">
        <v>167</v>
      </c>
      <c r="B5" s="1010"/>
      <c r="C5" s="1010"/>
      <c r="D5" s="1010"/>
      <c r="E5" s="1010"/>
      <c r="F5" s="1010"/>
      <c r="G5" s="1010"/>
      <c r="H5" s="1010"/>
      <c r="I5" s="1010"/>
      <c r="J5" s="1010"/>
      <c r="K5" s="1010"/>
      <c r="L5" s="1010"/>
      <c r="M5" s="146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47"/>
      <c r="M6" s="3"/>
    </row>
    <row r="7" spans="1:13" x14ac:dyDescent="0.2">
      <c r="A7" s="3"/>
      <c r="B7" s="3"/>
      <c r="C7" s="3"/>
      <c r="D7" s="3"/>
      <c r="E7" s="3"/>
      <c r="F7" s="123"/>
      <c r="G7" s="123"/>
      <c r="H7" s="123"/>
      <c r="I7" s="123"/>
      <c r="J7" s="123"/>
      <c r="K7" s="123"/>
      <c r="L7" s="122"/>
      <c r="M7" s="5"/>
    </row>
    <row r="8" spans="1:13" x14ac:dyDescent="0.2">
      <c r="A8" s="3"/>
      <c r="B8" s="3"/>
      <c r="C8" s="3"/>
      <c r="D8" s="3"/>
      <c r="E8" s="3"/>
      <c r="F8" s="984" t="s">
        <v>508</v>
      </c>
      <c r="G8" s="977"/>
      <c r="H8" s="977"/>
      <c r="I8" s="977"/>
      <c r="J8" s="977"/>
      <c r="K8" s="977"/>
      <c r="L8" s="977"/>
      <c r="M8" s="3"/>
    </row>
    <row r="9" spans="1:13" ht="30.75" customHeight="1" x14ac:dyDescent="0.2">
      <c r="A9" s="148" t="s">
        <v>49</v>
      </c>
      <c r="B9" s="148" t="s">
        <v>161</v>
      </c>
      <c r="C9" s="148" t="s">
        <v>162</v>
      </c>
      <c r="D9" s="149" t="s">
        <v>163</v>
      </c>
      <c r="E9" s="804" t="s">
        <v>711</v>
      </c>
      <c r="F9" s="804" t="s">
        <v>712</v>
      </c>
      <c r="G9" s="804" t="s">
        <v>713</v>
      </c>
      <c r="H9" s="804" t="s">
        <v>714</v>
      </c>
      <c r="I9" s="804" t="s">
        <v>715</v>
      </c>
      <c r="J9" s="804" t="s">
        <v>716</v>
      </c>
      <c r="K9" s="804" t="s">
        <v>870</v>
      </c>
      <c r="L9" s="150" t="s">
        <v>22</v>
      </c>
      <c r="M9" s="123"/>
    </row>
    <row r="10" spans="1:13" hidden="1" x14ac:dyDescent="0.2">
      <c r="A10" s="151">
        <v>1</v>
      </c>
      <c r="B10" s="152" t="s">
        <v>164</v>
      </c>
      <c r="C10" s="153"/>
      <c r="D10" s="153"/>
      <c r="E10" s="154"/>
      <c r="F10" s="154"/>
      <c r="G10" s="154"/>
      <c r="H10" s="154"/>
      <c r="I10" s="154"/>
      <c r="J10" s="154"/>
      <c r="K10" s="154"/>
      <c r="L10" s="155"/>
      <c r="M10" s="3"/>
    </row>
    <row r="11" spans="1:13" ht="18.75" customHeight="1" x14ac:dyDescent="0.2">
      <c r="A11" s="307" t="s">
        <v>6</v>
      </c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8">
        <f>C11+E11+F11+G11+H11+I11</f>
        <v>0</v>
      </c>
      <c r="M11" s="3"/>
    </row>
    <row r="12" spans="1:13" ht="18.75" customHeight="1" x14ac:dyDescent="0.2">
      <c r="A12" s="307" t="s">
        <v>7</v>
      </c>
      <c r="B12" s="156"/>
      <c r="C12" s="157"/>
      <c r="D12" s="157"/>
      <c r="E12" s="413"/>
      <c r="F12" s="157"/>
      <c r="G12" s="157"/>
      <c r="H12" s="157"/>
      <c r="I12" s="157"/>
      <c r="J12" s="157"/>
      <c r="K12" s="157"/>
      <c r="L12" s="158">
        <f>C12+E12+F12+G12+H12+I12</f>
        <v>0</v>
      </c>
      <c r="M12" s="3"/>
    </row>
    <row r="13" spans="1:13" ht="23.25" customHeight="1" x14ac:dyDescent="0.2">
      <c r="A13" s="307" t="s">
        <v>8</v>
      </c>
      <c r="B13" s="309" t="s">
        <v>357</v>
      </c>
      <c r="C13" s="158">
        <f t="shared" ref="C13:I13" si="0">SUM(C11:C12)</f>
        <v>0</v>
      </c>
      <c r="D13" s="158">
        <f t="shared" si="0"/>
        <v>0</v>
      </c>
      <c r="E13" s="158">
        <f t="shared" si="0"/>
        <v>0</v>
      </c>
      <c r="F13" s="158">
        <f t="shared" si="0"/>
        <v>0</v>
      </c>
      <c r="G13" s="158">
        <f t="shared" si="0"/>
        <v>0</v>
      </c>
      <c r="H13" s="158">
        <f t="shared" si="0"/>
        <v>0</v>
      </c>
      <c r="I13" s="158">
        <f t="shared" si="0"/>
        <v>0</v>
      </c>
      <c r="J13" s="158">
        <f>SUM(J11:J12)</f>
        <v>0</v>
      </c>
      <c r="K13" s="158">
        <f>SUM(K11:K12)</f>
        <v>0</v>
      </c>
      <c r="L13" s="158">
        <f>SUM(L11:L12)</f>
        <v>0</v>
      </c>
      <c r="M13" s="3"/>
    </row>
    <row r="14" spans="1:13" s="12" customFormat="1" ht="18.75" customHeight="1" x14ac:dyDescent="0.2">
      <c r="A14" s="307" t="s">
        <v>9</v>
      </c>
      <c r="B14" s="160"/>
      <c r="C14" s="157"/>
      <c r="D14" s="161">
        <v>44602</v>
      </c>
      <c r="E14" s="162"/>
      <c r="F14" s="163"/>
      <c r="G14" s="163"/>
      <c r="H14" s="163"/>
      <c r="I14" s="163"/>
      <c r="J14" s="163"/>
      <c r="K14" s="163"/>
      <c r="L14" s="158">
        <f t="shared" ref="L14:L20" si="1">C14+E14+F14+G14+H14+I14+J14+K14</f>
        <v>0</v>
      </c>
      <c r="M14" s="164"/>
    </row>
    <row r="15" spans="1:13" ht="18.75" customHeight="1" x14ac:dyDescent="0.2">
      <c r="A15" s="307" t="s">
        <v>10</v>
      </c>
      <c r="B15" s="310" t="s">
        <v>358</v>
      </c>
      <c r="C15" s="157"/>
      <c r="D15" s="163"/>
      <c r="E15" s="165"/>
      <c r="F15" s="163"/>
      <c r="G15" s="163"/>
      <c r="H15" s="163"/>
      <c r="I15" s="163"/>
      <c r="J15" s="163"/>
      <c r="K15" s="163"/>
      <c r="L15" s="158">
        <f t="shared" si="1"/>
        <v>0</v>
      </c>
      <c r="M15" s="3"/>
    </row>
    <row r="16" spans="1:13" ht="18.75" customHeight="1" x14ac:dyDescent="0.2">
      <c r="A16" s="307" t="s">
        <v>11</v>
      </c>
      <c r="B16" s="310"/>
      <c r="C16" s="166"/>
      <c r="D16" s="166">
        <f>D14+D15</f>
        <v>44602</v>
      </c>
      <c r="E16" s="166"/>
      <c r="F16" s="153"/>
      <c r="G16" s="153"/>
      <c r="H16" s="153"/>
      <c r="I16" s="153"/>
      <c r="J16" s="153"/>
      <c r="K16" s="153"/>
      <c r="L16" s="158">
        <f t="shared" si="1"/>
        <v>0</v>
      </c>
      <c r="M16" s="3"/>
    </row>
    <row r="17" spans="1:13" ht="18.75" customHeight="1" x14ac:dyDescent="0.2">
      <c r="A17" s="307" t="s">
        <v>12</v>
      </c>
      <c r="B17" s="310" t="s">
        <v>359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8">
        <f t="shared" si="1"/>
        <v>0</v>
      </c>
      <c r="M17" s="164"/>
    </row>
    <row r="18" spans="1:13" ht="18.75" customHeight="1" x14ac:dyDescent="0.2">
      <c r="A18" s="307" t="s">
        <v>30</v>
      </c>
      <c r="B18" s="426" t="s">
        <v>448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8">
        <f t="shared" si="1"/>
        <v>0</v>
      </c>
      <c r="M18" s="3"/>
    </row>
    <row r="19" spans="1:13" ht="18.75" customHeight="1" x14ac:dyDescent="0.2">
      <c r="A19" s="307" t="s">
        <v>31</v>
      </c>
      <c r="B19" s="308"/>
      <c r="C19" s="157"/>
      <c r="D19" s="157"/>
      <c r="E19" s="157"/>
      <c r="F19" s="157"/>
      <c r="G19" s="157"/>
      <c r="H19" s="157"/>
      <c r="I19" s="157"/>
      <c r="J19" s="157"/>
      <c r="K19" s="157"/>
      <c r="L19" s="158">
        <f t="shared" si="1"/>
        <v>0</v>
      </c>
      <c r="M19" s="159"/>
    </row>
    <row r="20" spans="1:13" ht="18.75" customHeight="1" x14ac:dyDescent="0.2">
      <c r="A20" s="307" t="s">
        <v>32</v>
      </c>
      <c r="B20" s="310" t="s">
        <v>309</v>
      </c>
      <c r="C20" s="166">
        <f t="shared" ref="C20:K20" si="2">C13+C16+C18+C19</f>
        <v>0</v>
      </c>
      <c r="D20" s="166">
        <f t="shared" si="2"/>
        <v>44602</v>
      </c>
      <c r="E20" s="166">
        <f t="shared" si="2"/>
        <v>0</v>
      </c>
      <c r="F20" s="166">
        <f t="shared" si="2"/>
        <v>0</v>
      </c>
      <c r="G20" s="166">
        <f t="shared" si="2"/>
        <v>0</v>
      </c>
      <c r="H20" s="166">
        <f t="shared" si="2"/>
        <v>0</v>
      </c>
      <c r="I20" s="166">
        <f t="shared" si="2"/>
        <v>0</v>
      </c>
      <c r="J20" s="166">
        <f t="shared" si="2"/>
        <v>0</v>
      </c>
      <c r="K20" s="166">
        <f t="shared" si="2"/>
        <v>0</v>
      </c>
      <c r="L20" s="158">
        <f t="shared" si="1"/>
        <v>0</v>
      </c>
      <c r="M20" s="3"/>
    </row>
    <row r="22" spans="1:13" x14ac:dyDescent="0.2">
      <c r="E22" s="6"/>
    </row>
    <row r="23" spans="1:13" x14ac:dyDescent="0.2">
      <c r="E23" s="6"/>
    </row>
    <row r="24" spans="1:13" x14ac:dyDescent="0.2">
      <c r="B24" s="458"/>
      <c r="E24" s="6"/>
    </row>
    <row r="26" spans="1:13" x14ac:dyDescent="0.2">
      <c r="C26" s="448"/>
    </row>
  </sheetData>
  <mergeCells count="4">
    <mergeCell ref="F8:L8"/>
    <mergeCell ref="A4:L4"/>
    <mergeCell ref="A5:L5"/>
    <mergeCell ref="E1:L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U60"/>
  <sheetViews>
    <sheetView topLeftCell="A26" zoomScaleNormal="100" workbookViewId="0">
      <selection sqref="A1:U54"/>
    </sheetView>
  </sheetViews>
  <sheetFormatPr defaultRowHeight="12.75" x14ac:dyDescent="0.2"/>
  <cols>
    <col min="1" max="1" width="4.5703125" customWidth="1"/>
    <col min="2" max="2" width="59.7109375" style="1" customWidth="1"/>
    <col min="3" max="3" width="7.42578125" style="1" customWidth="1"/>
    <col min="4" max="4" width="12.140625" style="46" customWidth="1"/>
    <col min="5" max="5" width="12.5703125" style="46" customWidth="1"/>
    <col min="6" max="6" width="12.7109375" style="1" customWidth="1"/>
    <col min="7" max="7" width="4.5703125" style="1" customWidth="1"/>
    <col min="8" max="8" width="10.7109375" style="1" customWidth="1"/>
    <col min="9" max="9" width="10.5703125" style="1" customWidth="1"/>
    <col min="10" max="10" width="10.7109375" style="1" customWidth="1"/>
    <col min="11" max="11" width="10.7109375" style="665" customWidth="1"/>
    <col min="12" max="12" width="10" style="713" customWidth="1"/>
    <col min="13" max="13" width="13.140625" style="1" customWidth="1"/>
    <col min="14" max="14" width="11.7109375" style="1" bestFit="1" customWidth="1"/>
    <col min="15" max="16" width="9.7109375" style="1" bestFit="1" customWidth="1"/>
    <col min="17" max="18" width="10.7109375" style="1" bestFit="1" customWidth="1"/>
    <col min="19" max="19" width="9.7109375" bestFit="1" customWidth="1"/>
    <col min="20" max="20" width="9.7109375" customWidth="1"/>
    <col min="21" max="21" width="11.7109375" style="11" bestFit="1" customWidth="1"/>
  </cols>
  <sheetData>
    <row r="1" spans="1:21" x14ac:dyDescent="0.2">
      <c r="B1" s="808" t="s">
        <v>394</v>
      </c>
      <c r="C1" s="808"/>
      <c r="D1" s="808"/>
      <c r="E1" s="808"/>
      <c r="F1" s="808"/>
    </row>
    <row r="2" spans="1:21" ht="36" customHeight="1" x14ac:dyDescent="0.3">
      <c r="A2" s="809" t="s">
        <v>479</v>
      </c>
      <c r="B2" s="809"/>
      <c r="C2" s="809"/>
      <c r="D2" s="809"/>
      <c r="E2" s="809"/>
      <c r="F2" s="809"/>
    </row>
    <row r="3" spans="1:21" ht="18.75" x14ac:dyDescent="0.3">
      <c r="A3" s="809" t="s">
        <v>741</v>
      </c>
      <c r="B3" s="809"/>
      <c r="C3" s="809"/>
      <c r="D3" s="809"/>
      <c r="E3" s="809"/>
      <c r="F3" s="809"/>
    </row>
    <row r="4" spans="1:21" ht="15.75" x14ac:dyDescent="0.25">
      <c r="A4" s="2"/>
      <c r="B4" s="3"/>
      <c r="C4" s="3"/>
      <c r="D4" s="5"/>
      <c r="E4" s="5"/>
    </row>
    <row r="5" spans="1:21" x14ac:dyDescent="0.2">
      <c r="A5" s="4"/>
      <c r="B5" s="3" t="s">
        <v>21</v>
      </c>
      <c r="C5" s="3"/>
      <c r="D5" s="5"/>
      <c r="E5" s="5"/>
    </row>
    <row r="6" spans="1:21" x14ac:dyDescent="0.2">
      <c r="F6" s="113" t="s">
        <v>589</v>
      </c>
    </row>
    <row r="7" spans="1:21" ht="27" x14ac:dyDescent="0.2">
      <c r="A7" s="114" t="s">
        <v>14</v>
      </c>
      <c r="B7" s="115" t="s">
        <v>13</v>
      </c>
      <c r="C7" s="116" t="s">
        <v>173</v>
      </c>
      <c r="D7" s="355" t="s">
        <v>364</v>
      </c>
      <c r="E7" s="355" t="s">
        <v>365</v>
      </c>
      <c r="F7" s="116" t="s">
        <v>730</v>
      </c>
      <c r="G7" s="6"/>
      <c r="H7" s="810" t="s">
        <v>671</v>
      </c>
      <c r="I7" s="810"/>
      <c r="J7" s="810"/>
      <c r="K7" s="664"/>
      <c r="L7" s="712"/>
      <c r="M7" s="742" t="s">
        <v>780</v>
      </c>
      <c r="N7" s="9" t="s">
        <v>786</v>
      </c>
      <c r="O7" s="9"/>
      <c r="P7" s="9"/>
      <c r="Q7" s="9"/>
      <c r="R7" s="9"/>
      <c r="S7" s="9"/>
      <c r="T7" s="9"/>
      <c r="U7" s="343" t="s">
        <v>309</v>
      </c>
    </row>
    <row r="8" spans="1:21" ht="13.5" x14ac:dyDescent="0.2">
      <c r="A8" s="117"/>
      <c r="B8" s="118" t="s">
        <v>112</v>
      </c>
      <c r="C8" s="118" t="s">
        <v>113</v>
      </c>
      <c r="D8" s="330" t="s">
        <v>114</v>
      </c>
      <c r="E8" s="330" t="s">
        <v>115</v>
      </c>
      <c r="F8" s="119" t="s">
        <v>117</v>
      </c>
      <c r="G8" s="6"/>
      <c r="H8" s="9" t="s">
        <v>651</v>
      </c>
      <c r="I8" s="9" t="s">
        <v>650</v>
      </c>
      <c r="J8" s="9" t="s">
        <v>776</v>
      </c>
      <c r="K8" s="9" t="s">
        <v>777</v>
      </c>
      <c r="L8" s="9" t="s">
        <v>670</v>
      </c>
      <c r="M8" s="742" t="s">
        <v>778</v>
      </c>
      <c r="N8" s="58" t="s">
        <v>779</v>
      </c>
      <c r="O8" s="58" t="s">
        <v>781</v>
      </c>
      <c r="P8" s="58" t="s">
        <v>782</v>
      </c>
      <c r="Q8" s="58" t="s">
        <v>783</v>
      </c>
      <c r="R8" s="58" t="s">
        <v>784</v>
      </c>
      <c r="S8" s="58" t="s">
        <v>785</v>
      </c>
      <c r="T8" s="58" t="s">
        <v>851</v>
      </c>
      <c r="U8" s="343"/>
    </row>
    <row r="9" spans="1:21" s="12" customFormat="1" ht="18" customHeight="1" x14ac:dyDescent="0.2">
      <c r="A9" s="194" t="s">
        <v>6</v>
      </c>
      <c r="B9" s="190" t="s">
        <v>140</v>
      </c>
      <c r="C9" s="331" t="s">
        <v>174</v>
      </c>
      <c r="D9" s="386">
        <v>74754342</v>
      </c>
      <c r="E9" s="356"/>
      <c r="F9" s="357">
        <f t="shared" ref="F9:F21" si="0">SUM(D9:E9)</f>
        <v>74754342</v>
      </c>
      <c r="G9" s="691"/>
      <c r="H9" s="356"/>
      <c r="I9" s="356"/>
      <c r="J9" s="356"/>
      <c r="K9" s="356"/>
      <c r="L9" s="356"/>
      <c r="M9" s="743"/>
      <c r="N9" s="728"/>
      <c r="O9" s="728"/>
      <c r="P9" s="728"/>
      <c r="Q9" s="728"/>
      <c r="R9" s="728"/>
      <c r="S9" s="728"/>
      <c r="T9" s="760"/>
      <c r="U9" s="257"/>
    </row>
    <row r="10" spans="1:21" s="12" customFormat="1" ht="18" customHeight="1" x14ac:dyDescent="0.2">
      <c r="A10" s="194" t="s">
        <v>7</v>
      </c>
      <c r="B10" s="190" t="s">
        <v>175</v>
      </c>
      <c r="C10" s="331" t="s">
        <v>692</v>
      </c>
      <c r="D10" s="386">
        <v>48093300</v>
      </c>
      <c r="E10" s="356"/>
      <c r="F10" s="357">
        <f t="shared" si="0"/>
        <v>48093300</v>
      </c>
      <c r="G10" s="691"/>
      <c r="H10" s="356"/>
      <c r="I10" s="356"/>
      <c r="J10" s="356"/>
      <c r="K10" s="356"/>
      <c r="L10" s="356"/>
      <c r="M10" s="743"/>
      <c r="N10" s="728"/>
      <c r="O10" s="728"/>
      <c r="P10" s="728"/>
      <c r="Q10" s="728"/>
      <c r="R10" s="728"/>
      <c r="S10" s="728"/>
      <c r="T10" s="760"/>
      <c r="U10" s="257"/>
    </row>
    <row r="11" spans="1:21" s="12" customFormat="1" ht="18" customHeight="1" x14ac:dyDescent="0.2">
      <c r="A11" s="194" t="s">
        <v>8</v>
      </c>
      <c r="B11" s="190" t="s">
        <v>690</v>
      </c>
      <c r="C11" s="331" t="s">
        <v>691</v>
      </c>
      <c r="D11" s="386">
        <v>18100000</v>
      </c>
      <c r="E11" s="356"/>
      <c r="F11" s="357">
        <f t="shared" si="0"/>
        <v>18100000</v>
      </c>
      <c r="G11" s="691"/>
      <c r="H11" s="356"/>
      <c r="I11" s="356"/>
      <c r="J11" s="356"/>
      <c r="K11" s="356"/>
      <c r="L11" s="356"/>
      <c r="M11" s="743"/>
      <c r="N11" s="728"/>
      <c r="O11" s="728"/>
      <c r="P11" s="728"/>
      <c r="Q11" s="728"/>
      <c r="R11" s="728"/>
      <c r="S11" s="728"/>
      <c r="T11" s="760"/>
      <c r="U11" s="257"/>
    </row>
    <row r="12" spans="1:21" s="12" customFormat="1" ht="25.5" customHeight="1" x14ac:dyDescent="0.2">
      <c r="A12" s="194" t="s">
        <v>9</v>
      </c>
      <c r="B12" s="190" t="s">
        <v>510</v>
      </c>
      <c r="C12" s="331" t="s">
        <v>511</v>
      </c>
      <c r="D12" s="386">
        <v>18586000</v>
      </c>
      <c r="E12" s="356"/>
      <c r="F12" s="357">
        <f t="shared" si="0"/>
        <v>18586000</v>
      </c>
      <c r="G12" s="691"/>
      <c r="H12" s="356"/>
      <c r="I12" s="356"/>
      <c r="J12" s="356"/>
      <c r="K12" s="356"/>
      <c r="L12" s="356"/>
      <c r="M12" s="743"/>
      <c r="N12" s="728"/>
      <c r="O12" s="728"/>
      <c r="P12" s="728"/>
      <c r="Q12" s="728"/>
      <c r="R12" s="728"/>
      <c r="S12" s="728"/>
      <c r="T12" s="760"/>
      <c r="U12" s="257"/>
    </row>
    <row r="13" spans="1:21" s="12" customFormat="1" ht="25.5" customHeight="1" x14ac:dyDescent="0.2">
      <c r="A13" s="194" t="s">
        <v>10</v>
      </c>
      <c r="B13" s="190" t="s">
        <v>704</v>
      </c>
      <c r="C13" s="331" t="s">
        <v>512</v>
      </c>
      <c r="D13" s="386">
        <v>636120</v>
      </c>
      <c r="E13" s="356"/>
      <c r="F13" s="357">
        <f t="shared" si="0"/>
        <v>636120</v>
      </c>
      <c r="G13" s="691"/>
      <c r="H13" s="356"/>
      <c r="I13" s="356"/>
      <c r="J13" s="356"/>
      <c r="K13" s="356"/>
      <c r="L13" s="356"/>
      <c r="M13" s="743"/>
      <c r="N13" s="728"/>
      <c r="O13" s="728"/>
      <c r="P13" s="728"/>
      <c r="Q13" s="728"/>
      <c r="R13" s="728"/>
      <c r="S13" s="728"/>
      <c r="T13" s="760"/>
      <c r="U13" s="257"/>
    </row>
    <row r="14" spans="1:21" s="12" customFormat="1" ht="18" customHeight="1" x14ac:dyDescent="0.2">
      <c r="A14" s="194" t="s">
        <v>11</v>
      </c>
      <c r="B14" s="190" t="s">
        <v>177</v>
      </c>
      <c r="C14" s="331" t="s">
        <v>178</v>
      </c>
      <c r="D14" s="386">
        <v>4287920</v>
      </c>
      <c r="E14" s="356"/>
      <c r="F14" s="357">
        <f t="shared" si="0"/>
        <v>4287920</v>
      </c>
      <c r="G14" s="691"/>
      <c r="H14" s="356"/>
      <c r="I14" s="356"/>
      <c r="J14" s="356"/>
      <c r="K14" s="356"/>
      <c r="L14" s="356"/>
      <c r="M14" s="743"/>
      <c r="N14" s="728"/>
      <c r="O14" s="728"/>
      <c r="P14" s="728"/>
      <c r="Q14" s="728"/>
      <c r="R14" s="728"/>
      <c r="S14" s="728"/>
      <c r="T14" s="760"/>
      <c r="U14" s="257"/>
    </row>
    <row r="15" spans="1:21" s="12" customFormat="1" ht="18" customHeight="1" x14ac:dyDescent="0.2">
      <c r="A15" s="194" t="s">
        <v>12</v>
      </c>
      <c r="B15" s="190" t="s">
        <v>665</v>
      </c>
      <c r="C15" s="331" t="s">
        <v>179</v>
      </c>
      <c r="D15" s="386">
        <v>8000000</v>
      </c>
      <c r="E15" s="356"/>
      <c r="F15" s="357">
        <f t="shared" si="0"/>
        <v>8000000</v>
      </c>
      <c r="G15" s="691"/>
      <c r="H15" s="356"/>
      <c r="I15" s="356"/>
      <c r="J15" s="356"/>
      <c r="K15" s="356"/>
      <c r="L15" s="356"/>
      <c r="M15" s="743"/>
      <c r="N15" s="728"/>
      <c r="O15" s="728"/>
      <c r="P15" s="728"/>
      <c r="Q15" s="728"/>
      <c r="R15" s="728"/>
      <c r="S15" s="728"/>
      <c r="T15" s="760"/>
      <c r="U15" s="257"/>
    </row>
    <row r="16" spans="1:21" s="12" customFormat="1" ht="18" customHeight="1" x14ac:dyDescent="0.2">
      <c r="A16" s="194" t="s">
        <v>30</v>
      </c>
      <c r="B16" s="190" t="s">
        <v>666</v>
      </c>
      <c r="C16" s="331" t="s">
        <v>181</v>
      </c>
      <c r="D16" s="451"/>
      <c r="E16" s="356"/>
      <c r="F16" s="357">
        <f t="shared" si="0"/>
        <v>0</v>
      </c>
      <c r="G16" s="691"/>
      <c r="H16" s="356"/>
      <c r="I16" s="356"/>
      <c r="J16" s="356"/>
      <c r="K16" s="356"/>
      <c r="L16" s="356"/>
      <c r="M16" s="743"/>
      <c r="N16" s="728"/>
      <c r="O16" s="728"/>
      <c r="P16" s="728"/>
      <c r="Q16" s="728"/>
      <c r="R16" s="728"/>
      <c r="S16" s="728"/>
      <c r="T16" s="760"/>
      <c r="U16" s="257"/>
    </row>
    <row r="17" spans="1:21" s="12" customFormat="1" ht="18" customHeight="1" x14ac:dyDescent="0.2">
      <c r="A17" s="194" t="s">
        <v>31</v>
      </c>
      <c r="B17" s="191" t="s">
        <v>182</v>
      </c>
      <c r="C17" s="332" t="s">
        <v>183</v>
      </c>
      <c r="D17" s="387">
        <f>SUM(D9:D16)</f>
        <v>172457682</v>
      </c>
      <c r="E17" s="387">
        <f>SUM(E9:E16)</f>
        <v>0</v>
      </c>
      <c r="F17" s="357">
        <f t="shared" si="0"/>
        <v>172457682</v>
      </c>
      <c r="G17" s="691"/>
      <c r="H17" s="356"/>
      <c r="I17" s="356"/>
      <c r="J17" s="356"/>
      <c r="K17" s="356">
        <f>SUM(K15:K16)</f>
        <v>0</v>
      </c>
      <c r="L17" s="356"/>
      <c r="M17" s="743"/>
      <c r="N17" s="728"/>
      <c r="O17" s="728"/>
      <c r="P17" s="728"/>
      <c r="Q17" s="728"/>
      <c r="R17" s="728"/>
      <c r="S17" s="728"/>
      <c r="T17" s="760"/>
      <c r="U17" s="257"/>
    </row>
    <row r="18" spans="1:21" s="12" customFormat="1" ht="18" customHeight="1" x14ac:dyDescent="0.2">
      <c r="A18" s="194" t="s">
        <v>32</v>
      </c>
      <c r="B18" s="190" t="s">
        <v>184</v>
      </c>
      <c r="C18" s="331" t="s">
        <v>185</v>
      </c>
      <c r="D18" s="386"/>
      <c r="E18" s="356"/>
      <c r="F18" s="357">
        <f t="shared" si="0"/>
        <v>0</v>
      </c>
      <c r="G18" s="691"/>
      <c r="H18" s="356"/>
      <c r="I18" s="356"/>
      <c r="J18" s="356"/>
      <c r="K18" s="356"/>
      <c r="L18" s="356"/>
      <c r="M18" s="743"/>
      <c r="N18" s="728"/>
      <c r="O18" s="728"/>
      <c r="P18" s="728"/>
      <c r="Q18" s="728"/>
      <c r="R18" s="728"/>
      <c r="S18" s="728"/>
      <c r="T18" s="760"/>
      <c r="U18" s="257"/>
    </row>
    <row r="19" spans="1:21" s="12" customFormat="1" ht="18" customHeight="1" x14ac:dyDescent="0.2">
      <c r="A19" s="194" t="s">
        <v>33</v>
      </c>
      <c r="B19" s="190" t="s">
        <v>514</v>
      </c>
      <c r="C19" s="331" t="s">
        <v>513</v>
      </c>
      <c r="D19" s="386">
        <v>7836000</v>
      </c>
      <c r="E19" s="356"/>
      <c r="F19" s="357">
        <f t="shared" si="0"/>
        <v>7836000</v>
      </c>
      <c r="G19" s="691"/>
      <c r="H19" s="356"/>
      <c r="I19" s="356"/>
      <c r="J19" s="356"/>
      <c r="K19" s="356"/>
      <c r="L19" s="356"/>
      <c r="M19" s="743"/>
      <c r="N19" s="728"/>
      <c r="O19" s="728"/>
      <c r="P19" s="728"/>
      <c r="Q19" s="728"/>
      <c r="R19" s="728"/>
      <c r="S19" s="728"/>
      <c r="T19" s="760"/>
      <c r="U19" s="257"/>
    </row>
    <row r="20" spans="1:21" s="12" customFormat="1" ht="18" customHeight="1" x14ac:dyDescent="0.2">
      <c r="A20" s="194" t="s">
        <v>34</v>
      </c>
      <c r="B20" s="741" t="s">
        <v>800</v>
      </c>
      <c r="C20" s="331" t="s">
        <v>515</v>
      </c>
      <c r="D20" s="386">
        <v>18500000</v>
      </c>
      <c r="E20" s="356"/>
      <c r="F20" s="357">
        <f t="shared" si="0"/>
        <v>18500000</v>
      </c>
      <c r="G20" s="691"/>
      <c r="H20" s="356"/>
      <c r="I20" s="356"/>
      <c r="J20" s="356"/>
      <c r="K20" s="356"/>
      <c r="L20" s="356"/>
      <c r="M20" s="743"/>
      <c r="N20" s="728"/>
      <c r="O20" s="728"/>
      <c r="P20" s="728"/>
      <c r="Q20" s="728"/>
      <c r="R20" s="728"/>
      <c r="S20" s="728"/>
      <c r="T20" s="760"/>
      <c r="U20" s="257"/>
    </row>
    <row r="21" spans="1:21" s="12" customFormat="1" ht="18" customHeight="1" x14ac:dyDescent="0.2">
      <c r="A21" s="194" t="s">
        <v>35</v>
      </c>
      <c r="B21" s="741" t="s">
        <v>775</v>
      </c>
      <c r="C21" s="331" t="s">
        <v>631</v>
      </c>
      <c r="D21" s="638"/>
      <c r="E21" s="662"/>
      <c r="F21" s="357">
        <f t="shared" si="0"/>
        <v>0</v>
      </c>
      <c r="G21" s="691"/>
      <c r="H21" s="356"/>
      <c r="I21" s="356"/>
      <c r="J21" s="356"/>
      <c r="K21" s="356"/>
      <c r="L21" s="356"/>
      <c r="M21" s="743"/>
      <c r="N21" s="728"/>
      <c r="O21" s="728"/>
      <c r="P21" s="728"/>
      <c r="Q21" s="728"/>
      <c r="R21" s="728"/>
      <c r="S21" s="728"/>
      <c r="T21" s="760"/>
      <c r="U21" s="257"/>
    </row>
    <row r="22" spans="1:21" s="12" customFormat="1" ht="18" customHeight="1" x14ac:dyDescent="0.2">
      <c r="A22" s="194" t="s">
        <v>36</v>
      </c>
      <c r="B22" s="190" t="s">
        <v>186</v>
      </c>
      <c r="C22" s="332" t="s">
        <v>187</v>
      </c>
      <c r="D22" s="386">
        <f>SUM(D19:D21)</f>
        <v>26336000</v>
      </c>
      <c r="E22" s="386">
        <f>SUM(E19:E21)</f>
        <v>0</v>
      </c>
      <c r="F22" s="357">
        <f>SUM(F19:F21)</f>
        <v>26336000</v>
      </c>
      <c r="G22" s="691"/>
      <c r="H22" s="356"/>
      <c r="I22" s="356">
        <f>SUM(I19:I21)</f>
        <v>0</v>
      </c>
      <c r="J22" s="356"/>
      <c r="K22" s="356"/>
      <c r="L22" s="356"/>
      <c r="M22" s="743"/>
      <c r="N22" s="728"/>
      <c r="O22" s="728"/>
      <c r="P22" s="728"/>
      <c r="Q22" s="728"/>
      <c r="R22" s="728"/>
      <c r="S22" s="728"/>
      <c r="T22" s="760"/>
      <c r="U22" s="257"/>
    </row>
    <row r="23" spans="1:21" s="13" customFormat="1" ht="18" customHeight="1" x14ac:dyDescent="0.2">
      <c r="A23" s="194" t="s">
        <v>37</v>
      </c>
      <c r="B23" s="191" t="s">
        <v>231</v>
      </c>
      <c r="C23" s="332" t="s">
        <v>188</v>
      </c>
      <c r="D23" s="299">
        <f>SUM(D22,D17)</f>
        <v>198793682</v>
      </c>
      <c r="E23" s="319">
        <f>E22+E17+E18</f>
        <v>0</v>
      </c>
      <c r="F23" s="357">
        <f t="shared" ref="F23:F52" si="1">SUM(D23:E23)</f>
        <v>198793682</v>
      </c>
      <c r="G23" s="692"/>
      <c r="H23" s="356"/>
      <c r="I23" s="356">
        <f>I22+I18+I17</f>
        <v>0</v>
      </c>
      <c r="J23" s="356">
        <v>0</v>
      </c>
      <c r="K23" s="356">
        <f>SUM(K22+K17)</f>
        <v>0</v>
      </c>
      <c r="L23" s="356"/>
      <c r="M23" s="743"/>
      <c r="N23" s="257"/>
      <c r="O23" s="257"/>
      <c r="P23" s="257"/>
      <c r="Q23" s="257"/>
      <c r="R23" s="257"/>
      <c r="S23" s="257"/>
      <c r="T23" s="257"/>
      <c r="U23" s="257"/>
    </row>
    <row r="24" spans="1:21" s="13" customFormat="1" ht="32.25" customHeight="1" x14ac:dyDescent="0.2">
      <c r="A24" s="194" t="s">
        <v>38</v>
      </c>
      <c r="B24" s="741" t="s">
        <v>811</v>
      </c>
      <c r="C24" s="331" t="s">
        <v>419</v>
      </c>
      <c r="D24" s="404"/>
      <c r="E24" s="403"/>
      <c r="F24" s="357">
        <f t="shared" si="1"/>
        <v>0</v>
      </c>
      <c r="G24" s="692"/>
      <c r="H24" s="356"/>
      <c r="I24" s="356"/>
      <c r="J24" s="356"/>
      <c r="K24" s="356"/>
      <c r="L24" s="356"/>
      <c r="M24" s="743"/>
      <c r="N24" s="257"/>
      <c r="O24" s="257"/>
      <c r="P24" s="257"/>
      <c r="Q24" s="257"/>
      <c r="R24" s="257"/>
      <c r="S24" s="257"/>
      <c r="T24" s="257"/>
      <c r="U24" s="257"/>
    </row>
    <row r="25" spans="1:21" s="12" customFormat="1" ht="18" customHeight="1" x14ac:dyDescent="0.2">
      <c r="A25" s="194" t="s">
        <v>39</v>
      </c>
      <c r="B25" s="741" t="s">
        <v>812</v>
      </c>
      <c r="C25" s="331" t="s">
        <v>190</v>
      </c>
      <c r="D25" s="386"/>
      <c r="E25" s="356"/>
      <c r="F25" s="357">
        <f t="shared" si="1"/>
        <v>0</v>
      </c>
      <c r="G25" s="691"/>
      <c r="H25" s="356"/>
      <c r="I25" s="356"/>
      <c r="J25" s="356"/>
      <c r="K25" s="356"/>
      <c r="L25" s="356"/>
      <c r="M25" s="743"/>
      <c r="N25" s="728"/>
      <c r="O25" s="728"/>
      <c r="P25" s="728"/>
      <c r="Q25" s="728"/>
      <c r="R25" s="728"/>
      <c r="S25" s="728"/>
      <c r="T25" s="760"/>
      <c r="U25" s="257"/>
    </row>
    <row r="26" spans="1:21" s="12" customFormat="1" ht="18" customHeight="1" x14ac:dyDescent="0.2">
      <c r="A26" s="194" t="s">
        <v>40</v>
      </c>
      <c r="B26" s="191" t="s">
        <v>321</v>
      </c>
      <c r="C26" s="332" t="s">
        <v>191</v>
      </c>
      <c r="D26" s="299">
        <f>SUM(D24:D25)</f>
        <v>0</v>
      </c>
      <c r="E26" s="299">
        <f>SUM(E24:E25)</f>
        <v>0</v>
      </c>
      <c r="F26" s="357">
        <f t="shared" si="1"/>
        <v>0</v>
      </c>
      <c r="G26" s="691"/>
      <c r="H26" s="356">
        <f>SUM(H24:H25)</f>
        <v>0</v>
      </c>
      <c r="I26" s="356"/>
      <c r="J26" s="356"/>
      <c r="K26" s="356"/>
      <c r="L26" s="356"/>
      <c r="M26" s="743"/>
      <c r="N26" s="728"/>
      <c r="O26" s="728"/>
      <c r="P26" s="728"/>
      <c r="Q26" s="728"/>
      <c r="R26" s="728"/>
      <c r="S26" s="728"/>
      <c r="T26" s="760"/>
      <c r="U26" s="257"/>
    </row>
    <row r="27" spans="1:21" s="12" customFormat="1" ht="18" customHeight="1" x14ac:dyDescent="0.2">
      <c r="A27" s="194" t="s">
        <v>41</v>
      </c>
      <c r="B27" s="190" t="s">
        <v>192</v>
      </c>
      <c r="C27" s="331" t="s">
        <v>193</v>
      </c>
      <c r="D27" s="386">
        <v>0</v>
      </c>
      <c r="E27" s="356"/>
      <c r="F27" s="357">
        <f t="shared" si="1"/>
        <v>0</v>
      </c>
      <c r="G27" s="691"/>
      <c r="H27" s="356"/>
      <c r="I27" s="356"/>
      <c r="J27" s="356"/>
      <c r="K27" s="356"/>
      <c r="L27" s="356"/>
      <c r="M27" s="743"/>
      <c r="N27" s="728"/>
      <c r="O27" s="728"/>
      <c r="P27" s="728"/>
      <c r="Q27" s="728"/>
      <c r="R27" s="728"/>
      <c r="S27" s="728"/>
      <c r="T27" s="760"/>
      <c r="U27" s="257"/>
    </row>
    <row r="28" spans="1:21" s="12" customFormat="1" ht="18" customHeight="1" x14ac:dyDescent="0.2">
      <c r="A28" s="194" t="s">
        <v>42</v>
      </c>
      <c r="B28" s="190" t="s">
        <v>517</v>
      </c>
      <c r="C28" s="331" t="s">
        <v>516</v>
      </c>
      <c r="D28" s="451">
        <v>9000000</v>
      </c>
      <c r="E28" s="356"/>
      <c r="F28" s="357">
        <f t="shared" si="1"/>
        <v>9000000</v>
      </c>
      <c r="G28" s="691"/>
      <c r="H28" s="356"/>
      <c r="I28" s="356"/>
      <c r="J28" s="356"/>
      <c r="K28" s="356"/>
      <c r="L28" s="356"/>
      <c r="M28" s="743"/>
      <c r="N28" s="728"/>
      <c r="O28" s="728"/>
      <c r="P28" s="728"/>
      <c r="Q28" s="728"/>
      <c r="R28" s="728"/>
      <c r="S28" s="728"/>
      <c r="T28" s="760"/>
      <c r="U28" s="257"/>
    </row>
    <row r="29" spans="1:21" s="12" customFormat="1" ht="18" customHeight="1" x14ac:dyDescent="0.2">
      <c r="A29" s="194" t="s">
        <v>43</v>
      </c>
      <c r="B29" s="190" t="s">
        <v>196</v>
      </c>
      <c r="C29" s="331" t="s">
        <v>197</v>
      </c>
      <c r="D29" s="386">
        <v>0</v>
      </c>
      <c r="E29" s="356"/>
      <c r="F29" s="357">
        <f t="shared" si="1"/>
        <v>0</v>
      </c>
      <c r="G29" s="691"/>
      <c r="H29" s="356"/>
      <c r="I29" s="356"/>
      <c r="J29" s="356"/>
      <c r="K29" s="356"/>
      <c r="L29" s="356"/>
      <c r="M29" s="743"/>
      <c r="N29" s="728"/>
      <c r="O29" s="728"/>
      <c r="P29" s="728"/>
      <c r="Q29" s="728"/>
      <c r="R29" s="728"/>
      <c r="S29" s="728"/>
      <c r="T29" s="760"/>
      <c r="U29" s="257"/>
    </row>
    <row r="30" spans="1:21" s="12" customFormat="1" ht="18" customHeight="1" x14ac:dyDescent="0.2">
      <c r="A30" s="194" t="s">
        <v>44</v>
      </c>
      <c r="B30" s="190" t="s">
        <v>198</v>
      </c>
      <c r="C30" s="331" t="s">
        <v>518</v>
      </c>
      <c r="D30" s="386"/>
      <c r="E30" s="356"/>
      <c r="F30" s="357">
        <f t="shared" si="1"/>
        <v>0</v>
      </c>
      <c r="G30" s="691"/>
      <c r="H30" s="356"/>
      <c r="I30" s="356"/>
      <c r="J30" s="356"/>
      <c r="K30" s="356"/>
      <c r="L30" s="356"/>
      <c r="M30" s="743"/>
      <c r="N30" s="728"/>
      <c r="O30" s="728"/>
      <c r="P30" s="728"/>
      <c r="Q30" s="728"/>
      <c r="R30" s="728"/>
      <c r="S30" s="728"/>
      <c r="T30" s="760"/>
      <c r="U30" s="257"/>
    </row>
    <row r="31" spans="1:21" s="12" customFormat="1" ht="18.75" customHeight="1" x14ac:dyDescent="0.2">
      <c r="A31" s="194" t="s">
        <v>45</v>
      </c>
      <c r="B31" s="191" t="s">
        <v>344</v>
      </c>
      <c r="C31" s="332" t="s">
        <v>200</v>
      </c>
      <c r="D31" s="388">
        <f>SUM(D28:D30)</f>
        <v>9000000</v>
      </c>
      <c r="E31" s="336"/>
      <c r="F31" s="357">
        <f t="shared" si="1"/>
        <v>9000000</v>
      </c>
      <c r="G31" s="691"/>
      <c r="H31" s="356"/>
      <c r="I31" s="356"/>
      <c r="J31" s="356"/>
      <c r="K31" s="356"/>
      <c r="L31" s="356"/>
      <c r="M31" s="743"/>
      <c r="N31" s="728"/>
      <c r="O31" s="728"/>
      <c r="P31" s="728"/>
      <c r="Q31" s="728"/>
      <c r="R31" s="728"/>
      <c r="S31" s="728"/>
      <c r="T31" s="760"/>
      <c r="U31" s="257"/>
    </row>
    <row r="32" spans="1:21" s="12" customFormat="1" ht="18" customHeight="1" x14ac:dyDescent="0.2">
      <c r="A32" s="194" t="s">
        <v>46</v>
      </c>
      <c r="B32" s="190" t="s">
        <v>201</v>
      </c>
      <c r="C32" s="331" t="s">
        <v>202</v>
      </c>
      <c r="D32" s="386">
        <v>200000</v>
      </c>
      <c r="E32" s="356"/>
      <c r="F32" s="357">
        <f t="shared" si="1"/>
        <v>200000</v>
      </c>
      <c r="G32" s="691"/>
      <c r="H32" s="356"/>
      <c r="I32" s="356"/>
      <c r="J32" s="356"/>
      <c r="K32" s="356"/>
      <c r="L32" s="356"/>
      <c r="M32" s="743"/>
      <c r="N32" s="728"/>
      <c r="O32" s="728"/>
      <c r="P32" s="728"/>
      <c r="Q32" s="728"/>
      <c r="R32" s="728"/>
      <c r="S32" s="728"/>
      <c r="T32" s="760"/>
      <c r="U32" s="257"/>
    </row>
    <row r="33" spans="1:21" s="12" customFormat="1" ht="18" customHeight="1" x14ac:dyDescent="0.2">
      <c r="A33" s="194" t="s">
        <v>79</v>
      </c>
      <c r="B33" s="191" t="s">
        <v>345</v>
      </c>
      <c r="C33" s="332" t="s">
        <v>203</v>
      </c>
      <c r="D33" s="389">
        <f>SUM(D32,D31,D27)</f>
        <v>9200000</v>
      </c>
      <c r="E33" s="389"/>
      <c r="F33" s="357">
        <f t="shared" si="1"/>
        <v>9200000</v>
      </c>
      <c r="G33" s="691"/>
      <c r="H33" s="356"/>
      <c r="I33" s="356"/>
      <c r="J33" s="356"/>
      <c r="K33" s="356"/>
      <c r="L33" s="356"/>
      <c r="M33" s="743"/>
      <c r="N33" s="728"/>
      <c r="O33" s="728"/>
      <c r="P33" s="728"/>
      <c r="Q33" s="728"/>
      <c r="R33" s="728"/>
      <c r="S33" s="728"/>
      <c r="T33" s="760"/>
      <c r="U33" s="257"/>
    </row>
    <row r="34" spans="1:21" s="12" customFormat="1" ht="18" customHeight="1" x14ac:dyDescent="0.2">
      <c r="A34" s="194" t="s">
        <v>80</v>
      </c>
      <c r="B34" s="192" t="s">
        <v>3</v>
      </c>
      <c r="C34" s="331" t="s">
        <v>204</v>
      </c>
      <c r="D34" s="386">
        <v>1000000</v>
      </c>
      <c r="E34" s="356"/>
      <c r="F34" s="357">
        <f t="shared" si="1"/>
        <v>1000000</v>
      </c>
      <c r="G34" s="691"/>
      <c r="H34" s="356"/>
      <c r="I34" s="356"/>
      <c r="J34" s="356"/>
      <c r="K34" s="356"/>
      <c r="L34" s="356"/>
      <c r="M34" s="743"/>
      <c r="N34" s="728"/>
      <c r="O34" s="728"/>
      <c r="P34" s="728"/>
      <c r="Q34" s="728"/>
      <c r="R34" s="728"/>
      <c r="S34" s="728"/>
      <c r="T34" s="760"/>
      <c r="U34" s="257"/>
    </row>
    <row r="35" spans="1:21" s="12" customFormat="1" ht="18" customHeight="1" x14ac:dyDescent="0.2">
      <c r="A35" s="194" t="s">
        <v>81</v>
      </c>
      <c r="B35" s="192" t="s">
        <v>520</v>
      </c>
      <c r="C35" s="331" t="s">
        <v>519</v>
      </c>
      <c r="D35" s="386">
        <v>4500000</v>
      </c>
      <c r="E35" s="356"/>
      <c r="F35" s="357">
        <f t="shared" si="1"/>
        <v>4500000</v>
      </c>
      <c r="G35" s="691"/>
      <c r="H35" s="356"/>
      <c r="I35" s="356"/>
      <c r="J35" s="356"/>
      <c r="K35" s="356"/>
      <c r="L35" s="356"/>
      <c r="M35" s="743"/>
      <c r="N35" s="728"/>
      <c r="O35" s="728"/>
      <c r="P35" s="728"/>
      <c r="Q35" s="728"/>
      <c r="R35" s="728"/>
      <c r="S35" s="728"/>
      <c r="T35" s="760"/>
      <c r="U35" s="257"/>
    </row>
    <row r="36" spans="1:21" s="12" customFormat="1" ht="18" customHeight="1" x14ac:dyDescent="0.2">
      <c r="A36" s="194" t="s">
        <v>82</v>
      </c>
      <c r="B36" s="192" t="s">
        <v>207</v>
      </c>
      <c r="C36" s="331" t="s">
        <v>208</v>
      </c>
      <c r="D36" s="386">
        <v>4500000</v>
      </c>
      <c r="E36" s="356"/>
      <c r="F36" s="357">
        <f t="shared" si="1"/>
        <v>4500000</v>
      </c>
      <c r="G36" s="693"/>
      <c r="H36" s="356"/>
      <c r="I36" s="356"/>
      <c r="J36" s="356"/>
      <c r="K36" s="356"/>
      <c r="L36" s="356"/>
      <c r="M36" s="743"/>
      <c r="N36" s="728"/>
      <c r="O36" s="728"/>
      <c r="P36" s="728"/>
      <c r="Q36" s="728"/>
      <c r="R36" s="728"/>
      <c r="S36" s="728"/>
      <c r="T36" s="760"/>
      <c r="U36" s="257"/>
    </row>
    <row r="37" spans="1:21" s="12" customFormat="1" ht="18" customHeight="1" x14ac:dyDescent="0.2">
      <c r="A37" s="194" t="s">
        <v>90</v>
      </c>
      <c r="B37" s="192" t="s">
        <v>209</v>
      </c>
      <c r="C37" s="331" t="s">
        <v>210</v>
      </c>
      <c r="D37" s="386">
        <v>0</v>
      </c>
      <c r="E37" s="356"/>
      <c r="F37" s="357">
        <f t="shared" si="1"/>
        <v>0</v>
      </c>
      <c r="G37" s="691"/>
      <c r="H37" s="356"/>
      <c r="I37" s="356"/>
      <c r="J37" s="356"/>
      <c r="K37" s="356"/>
      <c r="L37" s="356"/>
      <c r="M37" s="743"/>
      <c r="N37" s="728"/>
      <c r="O37" s="728"/>
      <c r="P37" s="728"/>
      <c r="Q37" s="728"/>
      <c r="R37" s="728"/>
      <c r="S37" s="728"/>
      <c r="T37" s="760"/>
      <c r="U37" s="257"/>
    </row>
    <row r="38" spans="1:21" s="12" customFormat="1" ht="18" customHeight="1" x14ac:dyDescent="0.2">
      <c r="A38" s="194" t="s">
        <v>91</v>
      </c>
      <c r="B38" s="192" t="s">
        <v>211</v>
      </c>
      <c r="C38" s="331" t="s">
        <v>212</v>
      </c>
      <c r="D38" s="386">
        <v>400000</v>
      </c>
      <c r="E38" s="356"/>
      <c r="F38" s="357">
        <f t="shared" si="1"/>
        <v>400000</v>
      </c>
      <c r="G38" s="691"/>
      <c r="H38" s="356"/>
      <c r="I38" s="356"/>
      <c r="J38" s="356"/>
      <c r="K38" s="356"/>
      <c r="L38" s="356"/>
      <c r="M38" s="743"/>
      <c r="N38" s="728"/>
      <c r="O38" s="728"/>
      <c r="P38" s="728"/>
      <c r="Q38" s="728"/>
      <c r="R38" s="728"/>
      <c r="S38" s="728"/>
      <c r="T38" s="760"/>
      <c r="U38" s="257"/>
    </row>
    <row r="39" spans="1:21" s="12" customFormat="1" ht="18" customHeight="1" x14ac:dyDescent="0.2">
      <c r="A39" s="194" t="s">
        <v>92</v>
      </c>
      <c r="B39" s="192" t="s">
        <v>213</v>
      </c>
      <c r="C39" s="331" t="s">
        <v>214</v>
      </c>
      <c r="D39" s="386">
        <v>0</v>
      </c>
      <c r="E39" s="356"/>
      <c r="F39" s="357">
        <f t="shared" si="1"/>
        <v>0</v>
      </c>
      <c r="G39" s="691"/>
      <c r="H39" s="356"/>
      <c r="I39" s="356"/>
      <c r="J39" s="356"/>
      <c r="K39" s="356"/>
      <c r="L39" s="356"/>
      <c r="M39" s="743"/>
      <c r="N39" s="728"/>
      <c r="O39" s="728"/>
      <c r="P39" s="728"/>
      <c r="Q39" s="728"/>
      <c r="R39" s="728"/>
      <c r="S39" s="728"/>
      <c r="T39" s="760"/>
      <c r="U39" s="257"/>
    </row>
    <row r="40" spans="1:21" s="12" customFormat="1" ht="18" customHeight="1" x14ac:dyDescent="0.2">
      <c r="A40" s="194" t="s">
        <v>93</v>
      </c>
      <c r="B40" s="192" t="s">
        <v>633</v>
      </c>
      <c r="C40" s="331" t="s">
        <v>632</v>
      </c>
      <c r="D40" s="386">
        <v>1500000</v>
      </c>
      <c r="E40" s="356"/>
      <c r="F40" s="357">
        <f t="shared" si="1"/>
        <v>1500000</v>
      </c>
      <c r="G40" s="691"/>
      <c r="H40" s="356"/>
      <c r="I40" s="356"/>
      <c r="J40" s="356"/>
      <c r="K40" s="356"/>
      <c r="L40" s="356"/>
      <c r="M40" s="743"/>
      <c r="N40" s="728"/>
      <c r="O40" s="728"/>
      <c r="P40" s="728"/>
      <c r="Q40" s="728"/>
      <c r="R40" s="728"/>
      <c r="S40" s="728"/>
      <c r="T40" s="760"/>
      <c r="U40" s="257"/>
    </row>
    <row r="41" spans="1:21" s="12" customFormat="1" ht="16.5" customHeight="1" x14ac:dyDescent="0.2">
      <c r="A41" s="194" t="s">
        <v>94</v>
      </c>
      <c r="B41" s="193" t="s">
        <v>346</v>
      </c>
      <c r="C41" s="332" t="s">
        <v>221</v>
      </c>
      <c r="D41" s="360">
        <f>SUM(D34:D40)</f>
        <v>11900000</v>
      </c>
      <c r="E41" s="326"/>
      <c r="F41" s="357">
        <f t="shared" si="1"/>
        <v>11900000</v>
      </c>
      <c r="G41" s="691"/>
      <c r="H41" s="356"/>
      <c r="I41" s="356"/>
      <c r="J41" s="356"/>
      <c r="K41" s="356"/>
      <c r="L41" s="356"/>
      <c r="M41" s="743"/>
      <c r="N41" s="728"/>
      <c r="O41" s="728"/>
      <c r="P41" s="728"/>
      <c r="Q41" s="728"/>
      <c r="R41" s="728"/>
      <c r="S41" s="728"/>
      <c r="T41" s="760"/>
      <c r="U41" s="257"/>
    </row>
    <row r="42" spans="1:21" s="12" customFormat="1" ht="18" customHeight="1" x14ac:dyDescent="0.2">
      <c r="A42" s="194" t="s">
        <v>100</v>
      </c>
      <c r="B42" s="192" t="s">
        <v>222</v>
      </c>
      <c r="C42" s="331" t="s">
        <v>223</v>
      </c>
      <c r="D42" s="451">
        <v>25000000</v>
      </c>
      <c r="E42" s="356"/>
      <c r="F42" s="357">
        <f t="shared" si="1"/>
        <v>25000000</v>
      </c>
      <c r="G42" s="691"/>
      <c r="H42" s="356"/>
      <c r="I42" s="356"/>
      <c r="J42" s="356"/>
      <c r="K42" s="356"/>
      <c r="L42" s="356"/>
      <c r="M42" s="743"/>
      <c r="N42" s="728"/>
      <c r="O42" s="728"/>
      <c r="P42" s="728"/>
      <c r="Q42" s="728"/>
      <c r="R42" s="728"/>
      <c r="S42" s="728"/>
      <c r="T42" s="760"/>
      <c r="U42" s="257"/>
    </row>
    <row r="43" spans="1:21" s="12" customFormat="1" ht="16.5" customHeight="1" x14ac:dyDescent="0.2">
      <c r="A43" s="194" t="s">
        <v>101</v>
      </c>
      <c r="B43" s="192" t="s">
        <v>224</v>
      </c>
      <c r="C43" s="331" t="s">
        <v>225</v>
      </c>
      <c r="D43" s="386"/>
      <c r="E43" s="356"/>
      <c r="F43" s="357">
        <f t="shared" si="1"/>
        <v>0</v>
      </c>
      <c r="G43" s="691"/>
      <c r="H43" s="356"/>
      <c r="I43" s="356"/>
      <c r="J43" s="356"/>
      <c r="K43" s="356"/>
      <c r="L43" s="356"/>
      <c r="M43" s="743"/>
      <c r="N43" s="728"/>
      <c r="O43" s="728"/>
      <c r="P43" s="728"/>
      <c r="Q43" s="728"/>
      <c r="R43" s="728"/>
      <c r="S43" s="728"/>
      <c r="T43" s="760"/>
      <c r="U43" s="257"/>
    </row>
    <row r="44" spans="1:21" ht="16.5" customHeight="1" x14ac:dyDescent="0.2">
      <c r="A44" s="194" t="s">
        <v>109</v>
      </c>
      <c r="B44" s="191" t="s">
        <v>347</v>
      </c>
      <c r="C44" s="332" t="s">
        <v>226</v>
      </c>
      <c r="D44" s="390">
        <f>SUM(D42:D43)</f>
        <v>25000000</v>
      </c>
      <c r="E44" s="329"/>
      <c r="F44" s="357">
        <f t="shared" si="1"/>
        <v>25000000</v>
      </c>
      <c r="G44" s="694"/>
      <c r="H44" s="356"/>
      <c r="I44" s="356"/>
      <c r="J44" s="356"/>
      <c r="K44" s="356"/>
      <c r="L44" s="356"/>
      <c r="M44" s="743"/>
      <c r="N44" s="729"/>
      <c r="O44" s="729"/>
      <c r="P44" s="729"/>
      <c r="Q44" s="729"/>
      <c r="R44" s="729"/>
      <c r="S44" s="9"/>
      <c r="T44" s="9"/>
      <c r="U44" s="343"/>
    </row>
    <row r="45" spans="1:21" ht="16.5" customHeight="1" x14ac:dyDescent="0.2">
      <c r="A45" s="194" t="s">
        <v>110</v>
      </c>
      <c r="B45" s="191" t="s">
        <v>348</v>
      </c>
      <c r="C45" s="332" t="s">
        <v>227</v>
      </c>
      <c r="D45" s="386">
        <v>0</v>
      </c>
      <c r="E45" s="356"/>
      <c r="F45" s="357">
        <f t="shared" si="1"/>
        <v>0</v>
      </c>
      <c r="G45" s="694"/>
      <c r="H45" s="356"/>
      <c r="I45" s="356"/>
      <c r="J45" s="356"/>
      <c r="K45" s="356"/>
      <c r="L45" s="356"/>
      <c r="M45" s="743"/>
      <c r="N45" s="729"/>
      <c r="O45" s="729"/>
      <c r="P45" s="729"/>
      <c r="Q45" s="729"/>
      <c r="R45" s="729"/>
      <c r="S45" s="9"/>
      <c r="T45" s="9"/>
      <c r="U45" s="343"/>
    </row>
    <row r="46" spans="1:21" ht="16.5" customHeight="1" x14ac:dyDescent="0.2">
      <c r="A46" s="194" t="s">
        <v>576</v>
      </c>
      <c r="B46" s="191" t="s">
        <v>349</v>
      </c>
      <c r="C46" s="332" t="s">
        <v>228</v>
      </c>
      <c r="D46" s="386">
        <v>0</v>
      </c>
      <c r="E46" s="356"/>
      <c r="F46" s="357">
        <f t="shared" si="1"/>
        <v>0</v>
      </c>
      <c r="G46" s="694"/>
      <c r="H46" s="356"/>
      <c r="I46" s="356"/>
      <c r="J46" s="356"/>
      <c r="K46" s="356"/>
      <c r="L46" s="356"/>
      <c r="M46" s="743"/>
      <c r="N46" s="729"/>
      <c r="O46" s="729"/>
      <c r="P46" s="729"/>
      <c r="Q46" s="729"/>
      <c r="R46" s="729"/>
      <c r="S46" s="9"/>
      <c r="T46" s="9"/>
      <c r="U46" s="343"/>
    </row>
    <row r="47" spans="1:21" ht="16.5" customHeight="1" x14ac:dyDescent="0.2">
      <c r="A47" s="194" t="s">
        <v>577</v>
      </c>
      <c r="B47" s="293" t="s">
        <v>229</v>
      </c>
      <c r="C47" s="397" t="s">
        <v>230</v>
      </c>
      <c r="D47" s="385">
        <f>D46+D45+D44+D41+D33+D26+D23</f>
        <v>244893682</v>
      </c>
      <c r="E47" s="385">
        <f>SUM(E46,E45,E44,E41,E33,E26,E23)</f>
        <v>0</v>
      </c>
      <c r="F47" s="357">
        <f t="shared" si="1"/>
        <v>244893682</v>
      </c>
      <c r="G47" s="694"/>
      <c r="H47" s="356">
        <f>H46+H45+H44+H41+H33+H26+H23</f>
        <v>0</v>
      </c>
      <c r="I47" s="356">
        <f t="shared" ref="I47" si="2">I46+I45+I44+I41+I33+I26+I23</f>
        <v>0</v>
      </c>
      <c r="J47" s="356">
        <f t="shared" ref="J47:K47" si="3">J46+J45+J44+J41+J33+J26+J23</f>
        <v>0</v>
      </c>
      <c r="K47" s="356">
        <f t="shared" si="3"/>
        <v>0</v>
      </c>
      <c r="L47" s="356"/>
      <c r="M47" s="743"/>
      <c r="N47" s="729"/>
      <c r="O47" s="729"/>
      <c r="P47" s="729"/>
      <c r="Q47" s="729"/>
      <c r="R47" s="729"/>
      <c r="S47" s="9"/>
      <c r="T47" s="9"/>
      <c r="U47" s="343"/>
    </row>
    <row r="48" spans="1:21" ht="16.5" customHeight="1" x14ac:dyDescent="0.2">
      <c r="A48" s="194" t="s">
        <v>578</v>
      </c>
      <c r="B48" s="34" t="s">
        <v>668</v>
      </c>
      <c r="C48" s="34" t="s">
        <v>667</v>
      </c>
      <c r="D48" s="356">
        <v>15000000</v>
      </c>
      <c r="E48" s="356"/>
      <c r="F48" s="357">
        <f t="shared" si="1"/>
        <v>15000000</v>
      </c>
      <c r="G48" s="694"/>
      <c r="H48" s="356"/>
      <c r="I48" s="356"/>
      <c r="J48" s="356"/>
      <c r="K48" s="356"/>
      <c r="L48" s="356"/>
      <c r="M48" s="743"/>
      <c r="N48" s="729"/>
      <c r="O48" s="729"/>
      <c r="P48" s="729"/>
      <c r="Q48" s="729"/>
      <c r="R48" s="729"/>
      <c r="S48" s="9"/>
      <c r="T48" s="9"/>
      <c r="U48" s="343"/>
    </row>
    <row r="49" spans="1:21" ht="16.5" customHeight="1" x14ac:dyDescent="0.2">
      <c r="A49" s="194" t="s">
        <v>579</v>
      </c>
      <c r="B49" s="34" t="s">
        <v>311</v>
      </c>
      <c r="C49" s="34" t="s">
        <v>634</v>
      </c>
      <c r="D49" s="356">
        <v>942751</v>
      </c>
      <c r="E49" s="356">
        <f>F49-D49</f>
        <v>277050273</v>
      </c>
      <c r="F49" s="357">
        <v>277993024</v>
      </c>
      <c r="G49" s="694"/>
      <c r="H49" s="356">
        <v>3339307</v>
      </c>
      <c r="I49" s="356">
        <v>356355</v>
      </c>
      <c r="J49" s="356">
        <v>263272</v>
      </c>
      <c r="K49" s="356">
        <v>27627107</v>
      </c>
      <c r="L49" s="356">
        <v>16335</v>
      </c>
      <c r="M49" s="743">
        <v>56744135</v>
      </c>
      <c r="N49" s="638">
        <v>135952830</v>
      </c>
      <c r="O49" s="638">
        <v>9602809</v>
      </c>
      <c r="P49" s="638">
        <v>7849666</v>
      </c>
      <c r="Q49" s="638">
        <v>19983500</v>
      </c>
      <c r="R49" s="638">
        <v>10999996</v>
      </c>
      <c r="S49" s="638">
        <v>2997336</v>
      </c>
      <c r="T49" s="638">
        <v>1317625</v>
      </c>
      <c r="U49" s="807">
        <f>SUM(H49:T49)</f>
        <v>277050273</v>
      </c>
    </row>
    <row r="50" spans="1:21" ht="16.5" customHeight="1" x14ac:dyDescent="0.2">
      <c r="A50" s="194" t="s">
        <v>580</v>
      </c>
      <c r="B50" s="736" t="s">
        <v>797</v>
      </c>
      <c r="C50" s="736" t="s">
        <v>798</v>
      </c>
      <c r="D50" s="356">
        <v>6578308</v>
      </c>
      <c r="E50" s="356"/>
      <c r="F50" s="357">
        <f t="shared" si="1"/>
        <v>6578308</v>
      </c>
      <c r="G50" s="694"/>
      <c r="H50" s="356"/>
      <c r="I50" s="356"/>
      <c r="J50" s="356"/>
      <c r="K50" s="356"/>
      <c r="L50" s="356"/>
      <c r="M50" s="743"/>
      <c r="N50" s="638"/>
      <c r="O50" s="638"/>
      <c r="P50" s="638"/>
      <c r="Q50" s="638"/>
      <c r="R50" s="638"/>
      <c r="S50" s="638"/>
      <c r="T50" s="638"/>
      <c r="U50" s="807"/>
    </row>
    <row r="51" spans="1:21" ht="16.5" customHeight="1" x14ac:dyDescent="0.2">
      <c r="A51" s="194" t="s">
        <v>581</v>
      </c>
      <c r="B51" s="304" t="s">
        <v>312</v>
      </c>
      <c r="C51" s="257" t="s">
        <v>342</v>
      </c>
      <c r="D51" s="356">
        <f>SUM(D48:D50)</f>
        <v>22521059</v>
      </c>
      <c r="E51" s="356">
        <f>SUM(E48:E49)</f>
        <v>277050273</v>
      </c>
      <c r="F51" s="357">
        <f t="shared" si="1"/>
        <v>299571332</v>
      </c>
      <c r="G51" s="694"/>
      <c r="H51" s="356"/>
      <c r="I51" s="356"/>
      <c r="J51" s="356"/>
      <c r="K51" s="356"/>
      <c r="L51" s="356"/>
      <c r="M51" s="743"/>
      <c r="N51" s="386"/>
      <c r="O51" s="386"/>
      <c r="P51" s="386"/>
      <c r="Q51" s="386"/>
      <c r="R51" s="386"/>
      <c r="S51" s="386"/>
      <c r="T51" s="386"/>
      <c r="U51" s="807"/>
    </row>
    <row r="52" spans="1:21" ht="16.5" customHeight="1" x14ac:dyDescent="0.2">
      <c r="A52" s="194" t="s">
        <v>582</v>
      </c>
      <c r="B52" s="472" t="s">
        <v>5</v>
      </c>
      <c r="C52" s="472" t="s">
        <v>343</v>
      </c>
      <c r="D52" s="473">
        <f>SUM(D51,D47)</f>
        <v>267414741</v>
      </c>
      <c r="E52" s="473">
        <f>E49+E26+E23</f>
        <v>277050273</v>
      </c>
      <c r="F52" s="699">
        <f t="shared" si="1"/>
        <v>544465014</v>
      </c>
      <c r="G52" s="694"/>
      <c r="H52" s="678"/>
      <c r="I52" s="678"/>
      <c r="J52" s="678"/>
      <c r="K52" s="678"/>
      <c r="L52" s="678"/>
      <c r="M52" s="744"/>
      <c r="N52" s="745"/>
      <c r="O52" s="745"/>
      <c r="P52" s="745"/>
      <c r="Q52" s="745"/>
      <c r="R52" s="745"/>
      <c r="S52" s="745"/>
      <c r="T52" s="745"/>
      <c r="U52" s="807"/>
    </row>
    <row r="56" spans="1:21" x14ac:dyDescent="0.2">
      <c r="B56" s="738"/>
    </row>
    <row r="57" spans="1:21" x14ac:dyDescent="0.2">
      <c r="B57" s="738"/>
    </row>
    <row r="58" spans="1:21" x14ac:dyDescent="0.2">
      <c r="B58" s="738"/>
    </row>
    <row r="59" spans="1:21" x14ac:dyDescent="0.2">
      <c r="B59" s="738"/>
    </row>
    <row r="60" spans="1:21" x14ac:dyDescent="0.2">
      <c r="B60" s="738"/>
    </row>
  </sheetData>
  <mergeCells count="4">
    <mergeCell ref="A2:F2"/>
    <mergeCell ref="A3:F3"/>
    <mergeCell ref="B1:F1"/>
    <mergeCell ref="H7:J7"/>
  </mergeCells>
  <phoneticPr fontId="0" type="noConversion"/>
  <printOptions horizontalCentered="1"/>
  <pageMargins left="0.25" right="0.25" top="0.75" bottom="0.75" header="0.3" footer="0.3"/>
  <pageSetup paperSize="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X28"/>
  <sheetViews>
    <sheetView topLeftCell="A4" zoomScaleNormal="100" workbookViewId="0">
      <selection sqref="A1:X27"/>
    </sheetView>
  </sheetViews>
  <sheetFormatPr defaultRowHeight="12.75" x14ac:dyDescent="0.2"/>
  <cols>
    <col min="1" max="1" width="5.85546875" customWidth="1"/>
    <col min="2" max="2" width="48.42578125" customWidth="1"/>
    <col min="3" max="3" width="12.85546875" style="54" customWidth="1"/>
    <col min="4" max="4" width="13.5703125" style="54" customWidth="1"/>
    <col min="5" max="5" width="13.7109375" style="54" customWidth="1"/>
    <col min="6" max="6" width="13.7109375" bestFit="1" customWidth="1"/>
    <col min="7" max="7" width="13.140625" bestFit="1" customWidth="1"/>
    <col min="8" max="12" width="13.140625" customWidth="1"/>
    <col min="13" max="14" width="13.140625" bestFit="1" customWidth="1"/>
    <col min="15" max="15" width="13.85546875" customWidth="1"/>
    <col min="16" max="16" width="12.7109375" customWidth="1"/>
    <col min="17" max="17" width="13.28515625" customWidth="1"/>
    <col min="18" max="18" width="13.7109375" customWidth="1"/>
    <col min="19" max="20" width="10" customWidth="1"/>
    <col min="21" max="21" width="5" customWidth="1"/>
    <col min="22" max="22" width="8.5703125" hidden="1" customWidth="1"/>
    <col min="23" max="23" width="11.5703125" hidden="1" customWidth="1"/>
    <col min="24" max="24" width="9.140625" hidden="1" customWidth="1"/>
  </cols>
  <sheetData>
    <row r="1" spans="1:24" ht="18" customHeight="1" x14ac:dyDescent="0.2">
      <c r="A1" s="1011" t="s">
        <v>165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83"/>
      <c r="V1" s="183"/>
      <c r="W1" s="183"/>
    </row>
    <row r="2" spans="1:24" ht="18" customHeight="1" x14ac:dyDescent="0.2">
      <c r="A2" s="183"/>
      <c r="B2" s="183"/>
      <c r="C2" s="338"/>
      <c r="D2" s="338"/>
      <c r="E2" s="338"/>
      <c r="F2" s="183"/>
      <c r="G2" s="183"/>
      <c r="H2" s="767"/>
      <c r="I2" s="767"/>
      <c r="J2" s="767"/>
      <c r="K2" s="767"/>
      <c r="L2" s="767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4" ht="18" customHeight="1" x14ac:dyDescent="0.2">
      <c r="A3" s="183"/>
      <c r="B3" s="183"/>
      <c r="C3" s="338"/>
      <c r="D3" s="338"/>
      <c r="E3" s="338"/>
      <c r="F3" s="183"/>
      <c r="G3" s="183"/>
      <c r="H3" s="767"/>
      <c r="I3" s="767"/>
      <c r="J3" s="767"/>
      <c r="K3" s="767"/>
      <c r="L3" s="767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pans="1:24" ht="25.5" customHeight="1" x14ac:dyDescent="0.2">
      <c r="A4" s="1015" t="s">
        <v>368</v>
      </c>
      <c r="B4" s="1015"/>
      <c r="C4" s="1015"/>
      <c r="D4" s="1015"/>
      <c r="E4" s="1015"/>
      <c r="F4" s="1015"/>
      <c r="G4" s="1015"/>
      <c r="H4" s="1015"/>
      <c r="I4" s="1015"/>
      <c r="J4" s="1015"/>
      <c r="K4" s="1015"/>
      <c r="L4" s="1015"/>
      <c r="M4" s="1015"/>
      <c r="N4" s="1015"/>
      <c r="O4" s="1015"/>
      <c r="P4" s="1015"/>
      <c r="Q4" s="1015"/>
      <c r="R4" s="1015"/>
      <c r="S4" s="1015"/>
      <c r="T4" s="1015"/>
      <c r="U4" s="1015"/>
      <c r="V4" s="1015"/>
      <c r="W4" s="1015"/>
    </row>
    <row r="5" spans="1:24" ht="25.5" customHeight="1" x14ac:dyDescent="0.2">
      <c r="A5" s="1015" t="s">
        <v>449</v>
      </c>
      <c r="B5" s="1015"/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5"/>
    </row>
    <row r="6" spans="1:24" ht="18" x14ac:dyDescent="0.2">
      <c r="A6" s="1010" t="s">
        <v>167</v>
      </c>
      <c r="B6" s="1016"/>
      <c r="C6" s="1016"/>
      <c r="D6" s="1016"/>
      <c r="E6" s="1016"/>
      <c r="F6" s="1016"/>
      <c r="G6" s="1016"/>
      <c r="H6" s="1016"/>
      <c r="I6" s="1016"/>
      <c r="J6" s="1016"/>
      <c r="K6" s="1016"/>
      <c r="L6" s="1016"/>
      <c r="M6" s="1016"/>
      <c r="N6" s="1016"/>
      <c r="O6" s="1016"/>
      <c r="P6" s="1016"/>
      <c r="Q6" s="1016"/>
      <c r="R6" s="1016"/>
      <c r="S6" s="1016"/>
      <c r="T6" s="1016"/>
      <c r="U6" s="1016"/>
      <c r="V6" s="1016"/>
      <c r="W6" s="1016"/>
    </row>
    <row r="7" spans="1:24" ht="18" x14ac:dyDescent="0.2">
      <c r="A7" s="337"/>
      <c r="B7" s="337"/>
      <c r="C7" s="337"/>
      <c r="D7" s="337"/>
      <c r="E7" s="337"/>
      <c r="F7" s="337"/>
      <c r="G7" s="337"/>
      <c r="H7" s="766"/>
      <c r="I7" s="766"/>
      <c r="J7" s="766"/>
      <c r="K7" s="766"/>
      <c r="L7" s="766"/>
      <c r="M7" s="337"/>
      <c r="N7" s="337"/>
      <c r="O7" s="337"/>
      <c r="P7" s="337"/>
      <c r="Q7" s="337"/>
      <c r="R7" s="337"/>
      <c r="S7" s="337"/>
      <c r="T7" s="337"/>
    </row>
    <row r="8" spans="1:24" ht="18" x14ac:dyDescent="0.2">
      <c r="A8" s="337"/>
      <c r="B8" s="337"/>
      <c r="C8" s="337"/>
      <c r="D8" s="337"/>
      <c r="E8" s="337"/>
      <c r="F8" s="337"/>
      <c r="G8" s="337"/>
      <c r="H8" s="766"/>
      <c r="I8" s="766"/>
      <c r="J8" s="766"/>
      <c r="K8" s="766"/>
      <c r="L8" s="766"/>
      <c r="M8" s="337"/>
      <c r="N8" s="337"/>
      <c r="O8" s="337"/>
      <c r="P8" s="337"/>
      <c r="Q8" s="337"/>
      <c r="R8" s="337"/>
      <c r="S8" s="337"/>
      <c r="T8" s="337"/>
    </row>
    <row r="9" spans="1:24" s="12" customFormat="1" ht="33.75" customHeight="1" x14ac:dyDescent="0.2">
      <c r="A9" s="34"/>
      <c r="B9" s="34" t="s">
        <v>375</v>
      </c>
      <c r="C9" s="1012" t="s">
        <v>707</v>
      </c>
      <c r="D9" s="1013"/>
      <c r="E9" s="1013"/>
      <c r="F9" s="1013"/>
      <c r="G9" s="1014"/>
      <c r="H9" s="768" t="s">
        <v>871</v>
      </c>
      <c r="I9" s="769"/>
      <c r="J9" s="769"/>
      <c r="K9" s="769"/>
      <c r="L9" s="763"/>
      <c r="M9" s="1017" t="s">
        <v>367</v>
      </c>
      <c r="N9" s="1017"/>
      <c r="O9" s="1017"/>
      <c r="P9" s="1017"/>
      <c r="Q9" s="1017"/>
    </row>
    <row r="10" spans="1:24" s="12" customFormat="1" ht="27" customHeight="1" x14ac:dyDescent="0.2">
      <c r="A10" s="339" t="s">
        <v>373</v>
      </c>
      <c r="B10" s="340" t="s">
        <v>29</v>
      </c>
      <c r="C10" s="461" t="s">
        <v>166</v>
      </c>
      <c r="D10" s="461" t="s">
        <v>167</v>
      </c>
      <c r="E10" s="461" t="s">
        <v>412</v>
      </c>
      <c r="F10" s="461" t="s">
        <v>486</v>
      </c>
      <c r="G10" s="461" t="s">
        <v>687</v>
      </c>
      <c r="H10" s="764" t="s">
        <v>167</v>
      </c>
      <c r="I10" s="764" t="s">
        <v>412</v>
      </c>
      <c r="J10" s="764" t="s">
        <v>486</v>
      </c>
      <c r="K10" s="764" t="s">
        <v>687</v>
      </c>
      <c r="L10" s="764" t="s">
        <v>872</v>
      </c>
      <c r="M10" s="461" t="s">
        <v>167</v>
      </c>
      <c r="N10" s="461" t="s">
        <v>412</v>
      </c>
      <c r="O10" s="461" t="s">
        <v>486</v>
      </c>
      <c r="P10" s="461" t="s">
        <v>687</v>
      </c>
      <c r="Q10" s="461"/>
    </row>
    <row r="11" spans="1:24" ht="15.75" customHeight="1" x14ac:dyDescent="0.2">
      <c r="A11" s="9" t="s">
        <v>6</v>
      </c>
      <c r="B11" s="339" t="s">
        <v>451</v>
      </c>
      <c r="C11" s="342">
        <v>12400000</v>
      </c>
      <c r="D11" s="342">
        <f>'közvetett tám'!C12</f>
        <v>9000000</v>
      </c>
      <c r="E11" s="342">
        <v>9000000</v>
      </c>
      <c r="F11" s="342">
        <f>E11</f>
        <v>9000000</v>
      </c>
      <c r="G11" s="342">
        <f>F11</f>
        <v>9000000</v>
      </c>
      <c r="H11" s="342">
        <v>9000000</v>
      </c>
      <c r="I11" s="342">
        <v>9000000</v>
      </c>
      <c r="J11" s="342">
        <v>9000000</v>
      </c>
      <c r="K11" s="342">
        <v>9000000</v>
      </c>
      <c r="L11" s="342">
        <v>9000000</v>
      </c>
      <c r="M11" s="342">
        <f>H11-D11</f>
        <v>0</v>
      </c>
      <c r="N11" s="342">
        <f t="shared" ref="N11:P18" si="0">I11-E11</f>
        <v>0</v>
      </c>
      <c r="O11" s="342">
        <f t="shared" si="0"/>
        <v>0</v>
      </c>
      <c r="P11" s="342">
        <f t="shared" si="0"/>
        <v>0</v>
      </c>
      <c r="Q11" s="342"/>
    </row>
    <row r="12" spans="1:24" ht="40.5" customHeight="1" x14ac:dyDescent="0.2">
      <c r="A12" s="9" t="s">
        <v>7</v>
      </c>
      <c r="B12" s="339" t="s">
        <v>436</v>
      </c>
      <c r="C12" s="415">
        <v>4500000</v>
      </c>
      <c r="D12" s="415">
        <f>'önk bev'!D36+'önk bev'!D42</f>
        <v>29500000</v>
      </c>
      <c r="E12" s="415">
        <v>4600000</v>
      </c>
      <c r="F12" s="415">
        <v>4600000</v>
      </c>
      <c r="G12" s="415">
        <v>4600000</v>
      </c>
      <c r="H12" s="415">
        <v>29500000</v>
      </c>
      <c r="I12" s="415">
        <v>4600000</v>
      </c>
      <c r="J12" s="415">
        <v>4600000</v>
      </c>
      <c r="K12" s="415">
        <v>4600000</v>
      </c>
      <c r="L12" s="415">
        <v>4600000</v>
      </c>
      <c r="M12" s="342">
        <f t="shared" ref="M12:M18" si="1">H12-D12</f>
        <v>0</v>
      </c>
      <c r="N12" s="342">
        <f t="shared" si="0"/>
        <v>0</v>
      </c>
      <c r="O12" s="342">
        <f t="shared" si="0"/>
        <v>0</v>
      </c>
      <c r="P12" s="342">
        <f t="shared" si="0"/>
        <v>0</v>
      </c>
      <c r="Q12" s="342"/>
    </row>
    <row r="13" spans="1:24" ht="15.75" customHeight="1" x14ac:dyDescent="0.2">
      <c r="A13" s="9" t="s">
        <v>8</v>
      </c>
      <c r="B13" s="339" t="s">
        <v>369</v>
      </c>
      <c r="C13" s="342">
        <v>200000</v>
      </c>
      <c r="D13" s="342">
        <v>200000</v>
      </c>
      <c r="E13" s="342">
        <v>200000</v>
      </c>
      <c r="F13" s="342">
        <v>200000</v>
      </c>
      <c r="G13" s="342">
        <v>200000</v>
      </c>
      <c r="H13" s="342">
        <v>200000</v>
      </c>
      <c r="I13" s="342">
        <v>200000</v>
      </c>
      <c r="J13" s="342">
        <v>200000</v>
      </c>
      <c r="K13" s="342">
        <v>200000</v>
      </c>
      <c r="L13" s="342">
        <v>200000</v>
      </c>
      <c r="M13" s="342">
        <f t="shared" si="1"/>
        <v>0</v>
      </c>
      <c r="N13" s="342">
        <f t="shared" si="0"/>
        <v>0</v>
      </c>
      <c r="O13" s="342">
        <f t="shared" si="0"/>
        <v>0</v>
      </c>
      <c r="P13" s="342">
        <f t="shared" si="0"/>
        <v>0</v>
      </c>
      <c r="Q13" s="342"/>
    </row>
    <row r="14" spans="1:24" ht="39" customHeight="1" x14ac:dyDescent="0.2">
      <c r="A14" s="34" t="s">
        <v>9</v>
      </c>
      <c r="B14" s="339" t="s">
        <v>435</v>
      </c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>
        <f t="shared" si="1"/>
        <v>0</v>
      </c>
      <c r="N14" s="342">
        <f t="shared" si="0"/>
        <v>0</v>
      </c>
      <c r="O14" s="342">
        <f t="shared" si="0"/>
        <v>0</v>
      </c>
      <c r="P14" s="342">
        <f t="shared" si="0"/>
        <v>0</v>
      </c>
      <c r="Q14" s="342"/>
    </row>
    <row r="15" spans="1:24" ht="15.75" customHeight="1" x14ac:dyDescent="0.2">
      <c r="A15" s="9" t="s">
        <v>10</v>
      </c>
      <c r="B15" s="339" t="s">
        <v>370</v>
      </c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2">
        <f t="shared" si="1"/>
        <v>0</v>
      </c>
      <c r="N15" s="342">
        <f t="shared" si="0"/>
        <v>0</v>
      </c>
      <c r="O15" s="342">
        <f t="shared" si="0"/>
        <v>0</v>
      </c>
      <c r="P15" s="342">
        <f t="shared" si="0"/>
        <v>0</v>
      </c>
      <c r="Q15" s="341"/>
    </row>
    <row r="16" spans="1:24" ht="15.75" customHeight="1" x14ac:dyDescent="0.2">
      <c r="A16" s="9" t="s">
        <v>11</v>
      </c>
      <c r="B16" s="339" t="s">
        <v>371</v>
      </c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2">
        <f t="shared" si="1"/>
        <v>0</v>
      </c>
      <c r="N16" s="342">
        <f t="shared" si="0"/>
        <v>0</v>
      </c>
      <c r="O16" s="342">
        <f t="shared" si="0"/>
        <v>0</v>
      </c>
      <c r="P16" s="342">
        <f t="shared" si="0"/>
        <v>0</v>
      </c>
      <c r="Q16" s="341"/>
    </row>
    <row r="17" spans="1:17" ht="15.75" customHeight="1" x14ac:dyDescent="0.2">
      <c r="A17" s="9" t="s">
        <v>12</v>
      </c>
      <c r="B17" s="339" t="s">
        <v>372</v>
      </c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2">
        <f t="shared" si="1"/>
        <v>0</v>
      </c>
      <c r="N17" s="342">
        <f t="shared" si="0"/>
        <v>0</v>
      </c>
      <c r="O17" s="342">
        <f t="shared" si="0"/>
        <v>0</v>
      </c>
      <c r="P17" s="342">
        <f t="shared" si="0"/>
        <v>0</v>
      </c>
      <c r="Q17" s="341"/>
    </row>
    <row r="18" spans="1:17" s="11" customFormat="1" ht="15.75" customHeight="1" x14ac:dyDescent="0.2">
      <c r="A18" s="343" t="s">
        <v>30</v>
      </c>
      <c r="B18" s="344" t="s">
        <v>374</v>
      </c>
      <c r="C18" s="345">
        <f t="shared" ref="C18:F18" si="2">SUM(C11:C17)</f>
        <v>17100000</v>
      </c>
      <c r="D18" s="345">
        <f t="shared" si="2"/>
        <v>38700000</v>
      </c>
      <c r="E18" s="345">
        <f t="shared" si="2"/>
        <v>13800000</v>
      </c>
      <c r="F18" s="345">
        <f t="shared" si="2"/>
        <v>13800000</v>
      </c>
      <c r="G18" s="345">
        <f>SUM(G11:G17)</f>
        <v>13800000</v>
      </c>
      <c r="H18" s="345">
        <f t="shared" ref="H18:L18" si="3">SUM(H11:H17)</f>
        <v>38700000</v>
      </c>
      <c r="I18" s="345">
        <f t="shared" si="3"/>
        <v>13800000</v>
      </c>
      <c r="J18" s="345">
        <f t="shared" si="3"/>
        <v>13800000</v>
      </c>
      <c r="K18" s="345">
        <f t="shared" si="3"/>
        <v>13800000</v>
      </c>
      <c r="L18" s="345">
        <f t="shared" si="3"/>
        <v>13800000</v>
      </c>
      <c r="M18" s="342">
        <f t="shared" si="1"/>
        <v>0</v>
      </c>
      <c r="N18" s="342">
        <f t="shared" si="0"/>
        <v>0</v>
      </c>
      <c r="O18" s="342">
        <f t="shared" si="0"/>
        <v>0</v>
      </c>
      <c r="P18" s="342">
        <f t="shared" si="0"/>
        <v>0</v>
      </c>
      <c r="Q18" s="345"/>
    </row>
    <row r="19" spans="1:17" x14ac:dyDescent="0.2">
      <c r="C19"/>
      <c r="D19"/>
      <c r="E19"/>
    </row>
    <row r="20" spans="1:17" x14ac:dyDescent="0.2">
      <c r="C20"/>
      <c r="D20"/>
      <c r="E20"/>
    </row>
    <row r="21" spans="1:17" x14ac:dyDescent="0.2">
      <c r="C21"/>
      <c r="D21"/>
      <c r="E21"/>
    </row>
    <row r="22" spans="1:17" ht="33" customHeight="1" x14ac:dyDescent="0.2">
      <c r="A22" s="34"/>
      <c r="B22" s="34" t="s">
        <v>376</v>
      </c>
      <c r="C22" s="1012" t="s">
        <v>708</v>
      </c>
      <c r="D22" s="1013"/>
      <c r="E22" s="1013"/>
      <c r="F22" s="1013"/>
      <c r="G22" s="1014"/>
      <c r="H22" s="1012" t="s">
        <v>873</v>
      </c>
      <c r="I22" s="1013"/>
      <c r="J22" s="1013"/>
      <c r="K22" s="1013"/>
      <c r="L22" s="1014"/>
      <c r="M22" s="1017" t="s">
        <v>367</v>
      </c>
      <c r="N22" s="1017"/>
      <c r="O22" s="1017"/>
      <c r="P22" s="1017"/>
      <c r="Q22" s="1017"/>
    </row>
    <row r="23" spans="1:17" ht="25.5" x14ac:dyDescent="0.2">
      <c r="A23" s="339" t="s">
        <v>373</v>
      </c>
      <c r="B23" s="340" t="s">
        <v>29</v>
      </c>
      <c r="C23" s="461" t="s">
        <v>166</v>
      </c>
      <c r="D23" s="461" t="s">
        <v>167</v>
      </c>
      <c r="E23" s="461" t="s">
        <v>412</v>
      </c>
      <c r="F23" s="461" t="s">
        <v>486</v>
      </c>
      <c r="G23" s="461" t="s">
        <v>687</v>
      </c>
      <c r="H23" s="764" t="s">
        <v>167</v>
      </c>
      <c r="I23" s="764" t="s">
        <v>412</v>
      </c>
      <c r="J23" s="764" t="s">
        <v>486</v>
      </c>
      <c r="K23" s="764" t="s">
        <v>687</v>
      </c>
      <c r="L23" s="764" t="s">
        <v>872</v>
      </c>
      <c r="M23" s="461" t="s">
        <v>167</v>
      </c>
      <c r="N23" s="461" t="s">
        <v>412</v>
      </c>
      <c r="O23" s="461" t="s">
        <v>486</v>
      </c>
      <c r="P23" s="461" t="s">
        <v>687</v>
      </c>
      <c r="Q23" s="461" t="s">
        <v>872</v>
      </c>
    </row>
    <row r="24" spans="1:17" ht="19.5" customHeight="1" x14ac:dyDescent="0.2">
      <c r="A24" s="9" t="s">
        <v>6</v>
      </c>
      <c r="B24" s="339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</row>
    <row r="25" spans="1:17" x14ac:dyDescent="0.2">
      <c r="A25" s="9" t="s">
        <v>7</v>
      </c>
      <c r="B25" s="339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</row>
    <row r="26" spans="1:17" x14ac:dyDescent="0.2">
      <c r="A26" s="9"/>
      <c r="B26" s="339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</row>
    <row r="27" spans="1:17" x14ac:dyDescent="0.2">
      <c r="A27" s="9" t="s">
        <v>8</v>
      </c>
      <c r="B27" s="416" t="s">
        <v>22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2"/>
    </row>
    <row r="28" spans="1:17" x14ac:dyDescent="0.2">
      <c r="B28" s="54"/>
    </row>
  </sheetData>
  <mergeCells count="9">
    <mergeCell ref="A1:T1"/>
    <mergeCell ref="C9:G9"/>
    <mergeCell ref="C22:G22"/>
    <mergeCell ref="A4:W4"/>
    <mergeCell ref="A6:W6"/>
    <mergeCell ref="M22:Q22"/>
    <mergeCell ref="M9:Q9"/>
    <mergeCell ref="A5:X5"/>
    <mergeCell ref="H22:L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48" orientation="landscape" r:id="rId1"/>
  <headerFooter alignWithMargins="0"/>
  <colBreaks count="1" manualBreakCount="1">
    <brk id="2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24">
    <tabColor rgb="FFFFFF00"/>
    <pageSetUpPr fitToPage="1"/>
  </sheetPr>
  <dimension ref="A1:Q35"/>
  <sheetViews>
    <sheetView topLeftCell="B1" zoomScaleNormal="100" workbookViewId="0">
      <selection activeCell="B1" sqref="B1:O35"/>
    </sheetView>
  </sheetViews>
  <sheetFormatPr defaultRowHeight="12.75" x14ac:dyDescent="0.2"/>
  <cols>
    <col min="1" max="1" width="4.85546875" customWidth="1"/>
    <col min="2" max="2" width="36.42578125" customWidth="1"/>
    <col min="3" max="3" width="11" customWidth="1"/>
    <col min="4" max="4" width="11.28515625" customWidth="1"/>
    <col min="5" max="7" width="10.140625" bestFit="1" customWidth="1"/>
    <col min="8" max="8" width="11.28515625" customWidth="1"/>
    <col min="9" max="9" width="10.140625" bestFit="1" customWidth="1"/>
    <col min="10" max="10" width="11.85546875" customWidth="1"/>
    <col min="11" max="11" width="11.140625" customWidth="1"/>
    <col min="12" max="12" width="11" customWidth="1"/>
    <col min="13" max="13" width="11.42578125" customWidth="1"/>
    <col min="14" max="14" width="12.140625" customWidth="1"/>
    <col min="15" max="15" width="11.85546875" customWidth="1"/>
    <col min="16" max="16" width="11.140625" bestFit="1" customWidth="1"/>
  </cols>
  <sheetData>
    <row r="1" spans="1:16" x14ac:dyDescent="0.2">
      <c r="B1" s="977" t="s">
        <v>390</v>
      </c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</row>
    <row r="2" spans="1:16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6.5" x14ac:dyDescent="0.25">
      <c r="B4" s="1018" t="s">
        <v>874</v>
      </c>
      <c r="C4" s="1018"/>
      <c r="D4" s="1018"/>
      <c r="E4" s="1018"/>
      <c r="F4" s="1018"/>
      <c r="G4" s="1018"/>
      <c r="H4" s="1018"/>
      <c r="I4" s="1018"/>
      <c r="J4" s="1018"/>
      <c r="K4" s="1018"/>
      <c r="L4" s="1018"/>
      <c r="M4" s="1018"/>
      <c r="N4" s="1018"/>
      <c r="O4" s="1018"/>
    </row>
    <row r="6" spans="1:16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">
      <c r="B7" s="977" t="s">
        <v>508</v>
      </c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977"/>
      <c r="O7" s="977"/>
    </row>
    <row r="8" spans="1:16" s="13" customFormat="1" ht="38.25" x14ac:dyDescent="0.2">
      <c r="A8" s="14" t="s">
        <v>49</v>
      </c>
      <c r="B8" s="15" t="s">
        <v>29</v>
      </c>
      <c r="C8" s="15" t="s">
        <v>50</v>
      </c>
      <c r="D8" s="15" t="s">
        <v>51</v>
      </c>
      <c r="E8" s="15" t="s">
        <v>52</v>
      </c>
      <c r="F8" s="15" t="s">
        <v>53</v>
      </c>
      <c r="G8" s="15" t="s">
        <v>54</v>
      </c>
      <c r="H8" s="15" t="s">
        <v>55</v>
      </c>
      <c r="I8" s="15" t="s">
        <v>56</v>
      </c>
      <c r="J8" s="15" t="s">
        <v>57</v>
      </c>
      <c r="K8" s="15" t="s">
        <v>58</v>
      </c>
      <c r="L8" s="15" t="s">
        <v>59</v>
      </c>
      <c r="M8" s="15" t="s">
        <v>60</v>
      </c>
      <c r="N8" s="15" t="s">
        <v>61</v>
      </c>
      <c r="O8" s="15" t="s">
        <v>22</v>
      </c>
    </row>
    <row r="9" spans="1:16" ht="15" customHeight="1" x14ac:dyDescent="0.2">
      <c r="A9" s="9" t="s">
        <v>6</v>
      </c>
      <c r="B9" s="16" t="s">
        <v>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6" ht="15" customHeight="1" x14ac:dyDescent="0.2">
      <c r="A10" s="9" t="s">
        <v>7</v>
      </c>
      <c r="B10" s="17" t="s">
        <v>403</v>
      </c>
      <c r="C10" s="18">
        <f>O10/12</f>
        <v>14371473.5</v>
      </c>
      <c r="D10" s="18">
        <f>O10/12</f>
        <v>14371473.5</v>
      </c>
      <c r="E10" s="18">
        <f>O10/12</f>
        <v>14371473.5</v>
      </c>
      <c r="F10" s="18">
        <f>O10/12</f>
        <v>14371473.5</v>
      </c>
      <c r="G10" s="18">
        <f>O10/12</f>
        <v>14371473.5</v>
      </c>
      <c r="H10" s="18">
        <f>O10/12</f>
        <v>14371473.5</v>
      </c>
      <c r="I10" s="18">
        <f>O10/12</f>
        <v>14371473.5</v>
      </c>
      <c r="J10" s="18">
        <f>O10/12</f>
        <v>14371473.5</v>
      </c>
      <c r="K10" s="18">
        <f>O10/12</f>
        <v>14371473.5</v>
      </c>
      <c r="L10" s="18">
        <f>O10/12</f>
        <v>14371473.5</v>
      </c>
      <c r="M10" s="18">
        <f>O10/12</f>
        <v>14371473.5</v>
      </c>
      <c r="N10" s="18">
        <f>O10/12</f>
        <v>14371473.5</v>
      </c>
      <c r="O10" s="18">
        <f>'összevont bev'!G16</f>
        <v>172457682</v>
      </c>
      <c r="P10" s="27"/>
    </row>
    <row r="11" spans="1:16" ht="15" customHeight="1" x14ac:dyDescent="0.2">
      <c r="A11" s="9" t="s">
        <v>8</v>
      </c>
      <c r="B11" s="17" t="s">
        <v>48</v>
      </c>
      <c r="C11" s="18">
        <f t="shared" ref="C11" si="0">O11/12</f>
        <v>2194666.6666666665</v>
      </c>
      <c r="D11" s="18">
        <f>O11/12</f>
        <v>2194666.6666666665</v>
      </c>
      <c r="E11" s="18">
        <f>O11/12</f>
        <v>2194666.6666666665</v>
      </c>
      <c r="F11" s="18">
        <f>O11/12</f>
        <v>2194666.6666666665</v>
      </c>
      <c r="G11" s="18">
        <f>O11/12</f>
        <v>2194666.6666666665</v>
      </c>
      <c r="H11" s="18">
        <f>O11/12</f>
        <v>2194666.6666666665</v>
      </c>
      <c r="I11" s="18">
        <f>O11/12</f>
        <v>2194666.6666666665</v>
      </c>
      <c r="J11" s="18">
        <f>O11/12</f>
        <v>2194666.6666666665</v>
      </c>
      <c r="K11" s="18">
        <f>O11/12</f>
        <v>2194666.6666666665</v>
      </c>
      <c r="L11" s="18">
        <f>O11/12</f>
        <v>2194666.6666666665</v>
      </c>
      <c r="M11" s="18">
        <f>O11/12</f>
        <v>2194666.6666666665</v>
      </c>
      <c r="N11" s="18">
        <f>O11/12</f>
        <v>2194666.6666666665</v>
      </c>
      <c r="O11" s="18">
        <f>'összevont bev'!G18</f>
        <v>26336000</v>
      </c>
      <c r="P11" s="27"/>
    </row>
    <row r="12" spans="1:16" ht="15" customHeight="1" x14ac:dyDescent="0.2">
      <c r="A12" s="9" t="s">
        <v>9</v>
      </c>
      <c r="B12" s="17" t="s">
        <v>404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>SUM(C12:N12)</f>
        <v>0</v>
      </c>
      <c r="P12" s="27"/>
    </row>
    <row r="13" spans="1:16" ht="15" customHeight="1" x14ac:dyDescent="0.2">
      <c r="A13" s="9" t="s">
        <v>10</v>
      </c>
      <c r="B13" s="17" t="s">
        <v>405</v>
      </c>
      <c r="C13" s="18"/>
      <c r="D13" s="18"/>
      <c r="E13" s="18">
        <v>5000000</v>
      </c>
      <c r="F13" s="18"/>
      <c r="G13" s="18"/>
      <c r="H13" s="18"/>
      <c r="I13" s="18"/>
      <c r="J13" s="18">
        <v>200000</v>
      </c>
      <c r="K13" s="18">
        <v>4000000</v>
      </c>
      <c r="L13" s="18"/>
      <c r="M13" s="18"/>
      <c r="N13" s="18"/>
      <c r="O13" s="18">
        <f>'összevont bev'!G29</f>
        <v>9200000</v>
      </c>
      <c r="P13" s="27"/>
    </row>
    <row r="14" spans="1:16" ht="15" customHeight="1" x14ac:dyDescent="0.2">
      <c r="A14" s="9" t="s">
        <v>11</v>
      </c>
      <c r="B14" s="19" t="s">
        <v>64</v>
      </c>
      <c r="C14" s="18">
        <f>O14/12</f>
        <v>991666.66666666663</v>
      </c>
      <c r="D14" s="18">
        <v>991667</v>
      </c>
      <c r="E14" s="18">
        <v>991667</v>
      </c>
      <c r="F14" s="18">
        <v>991667</v>
      </c>
      <c r="G14" s="18">
        <v>991667</v>
      </c>
      <c r="H14" s="18">
        <v>991667</v>
      </c>
      <c r="I14" s="18">
        <v>991663</v>
      </c>
      <c r="J14" s="18">
        <v>991667</v>
      </c>
      <c r="K14" s="18">
        <v>991667</v>
      </c>
      <c r="L14" s="18">
        <v>991667</v>
      </c>
      <c r="M14" s="18">
        <v>991667</v>
      </c>
      <c r="N14" s="18">
        <v>991667</v>
      </c>
      <c r="O14" s="18">
        <f>'összevont bev'!G37</f>
        <v>11900000</v>
      </c>
      <c r="P14" s="27"/>
    </row>
    <row r="15" spans="1:16" ht="15" customHeight="1" x14ac:dyDescent="0.2">
      <c r="A15" s="9" t="s">
        <v>12</v>
      </c>
      <c r="B15" s="19" t="s">
        <v>323</v>
      </c>
      <c r="C15" s="18"/>
      <c r="D15" s="18"/>
      <c r="E15" s="18">
        <v>18000000</v>
      </c>
      <c r="F15" s="18"/>
      <c r="G15" s="18"/>
      <c r="H15" s="18">
        <v>7000000</v>
      </c>
      <c r="I15" s="18"/>
      <c r="J15" s="18"/>
      <c r="K15" s="18"/>
      <c r="L15" s="18"/>
      <c r="M15" s="18"/>
      <c r="N15" s="18"/>
      <c r="O15" s="18">
        <f>'felh mérleg'!C12</f>
        <v>25000000</v>
      </c>
      <c r="P15" s="27"/>
    </row>
    <row r="16" spans="1:16" ht="15" customHeight="1" x14ac:dyDescent="0.2">
      <c r="A16" s="9" t="s">
        <v>30</v>
      </c>
      <c r="B16" s="19" t="s">
        <v>324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>SUM(C16:N16)</f>
        <v>0</v>
      </c>
      <c r="P16" s="27"/>
    </row>
    <row r="17" spans="1:17" ht="15" customHeight="1" x14ac:dyDescent="0.2">
      <c r="A17" s="9" t="s">
        <v>31</v>
      </c>
      <c r="B17" s="20" t="s">
        <v>349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>
        <f>SUM(C17:N17)</f>
        <v>0</v>
      </c>
      <c r="P17" s="27"/>
    </row>
    <row r="18" spans="1:17" ht="15" customHeight="1" x14ac:dyDescent="0.2">
      <c r="A18" s="9" t="s">
        <v>32</v>
      </c>
      <c r="B18" s="20" t="s">
        <v>875</v>
      </c>
      <c r="C18" s="18">
        <v>15000000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f>'műk mérleg'!C16</f>
        <v>15000000</v>
      </c>
      <c r="P18" s="27"/>
    </row>
    <row r="19" spans="1:17" ht="15" customHeight="1" x14ac:dyDescent="0.2">
      <c r="A19" s="9"/>
      <c r="B19" s="20" t="s">
        <v>876</v>
      </c>
      <c r="C19" s="18">
        <v>6578308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>
        <f>'műk mérleg'!C18</f>
        <v>6578308</v>
      </c>
      <c r="P19" s="27"/>
    </row>
    <row r="20" spans="1:17" ht="15" customHeight="1" x14ac:dyDescent="0.2">
      <c r="A20" s="9" t="s">
        <v>33</v>
      </c>
      <c r="B20" s="20" t="s">
        <v>406</v>
      </c>
      <c r="C20" s="18">
        <f>O20/12</f>
        <v>23166085.333333332</v>
      </c>
      <c r="D20" s="18">
        <v>23166089</v>
      </c>
      <c r="E20" s="18">
        <v>23166085</v>
      </c>
      <c r="F20" s="18">
        <v>23166085</v>
      </c>
      <c r="G20" s="18">
        <v>23166085</v>
      </c>
      <c r="H20" s="18">
        <v>23166085</v>
      </c>
      <c r="I20" s="18">
        <v>23166085</v>
      </c>
      <c r="J20" s="18">
        <v>23166085</v>
      </c>
      <c r="K20" s="18">
        <v>23166085</v>
      </c>
      <c r="L20" s="18">
        <v>23166085</v>
      </c>
      <c r="M20" s="18">
        <v>23166085</v>
      </c>
      <c r="N20" s="18">
        <v>23166085</v>
      </c>
      <c r="O20" s="18">
        <f>'összevont bev'!G45</f>
        <v>277993024</v>
      </c>
      <c r="P20" s="27"/>
    </row>
    <row r="21" spans="1:17" ht="15" customHeight="1" x14ac:dyDescent="0.2">
      <c r="A21" s="9" t="s">
        <v>34</v>
      </c>
      <c r="B21" s="21" t="s">
        <v>83</v>
      </c>
      <c r="C21" s="22">
        <f>SUM(C10:C20)</f>
        <v>62302200.166666657</v>
      </c>
      <c r="D21" s="22">
        <f t="shared" ref="D21:I21" si="1">SUM(D10:D20)</f>
        <v>40723896.166666664</v>
      </c>
      <c r="E21" s="22">
        <f t="shared" si="1"/>
        <v>63723892.166666664</v>
      </c>
      <c r="F21" s="22">
        <f t="shared" si="1"/>
        <v>40723892.166666664</v>
      </c>
      <c r="G21" s="22">
        <f t="shared" si="1"/>
        <v>40723892.166666664</v>
      </c>
      <c r="H21" s="22">
        <f t="shared" si="1"/>
        <v>47723892.166666664</v>
      </c>
      <c r="I21" s="22">
        <f t="shared" si="1"/>
        <v>40723888.166666664</v>
      </c>
      <c r="J21" s="22">
        <f t="shared" ref="J21:O21" si="2">SUM(J10:J20)</f>
        <v>40923892.166666664</v>
      </c>
      <c r="K21" s="22">
        <f t="shared" si="2"/>
        <v>44723892.166666664</v>
      </c>
      <c r="L21" s="22">
        <f t="shared" si="2"/>
        <v>40723892.166666664</v>
      </c>
      <c r="M21" s="22">
        <f>SUM(M10:M20)</f>
        <v>40723892.166666664</v>
      </c>
      <c r="N21" s="22">
        <f t="shared" si="2"/>
        <v>40723892.166666664</v>
      </c>
      <c r="O21" s="22">
        <f t="shared" si="2"/>
        <v>544465014</v>
      </c>
      <c r="P21" s="27"/>
    </row>
    <row r="22" spans="1:17" ht="15" customHeight="1" x14ac:dyDescent="0.2">
      <c r="A22" s="9" t="s">
        <v>35</v>
      </c>
      <c r="B22" s="21" t="s">
        <v>65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7"/>
    </row>
    <row r="23" spans="1:17" ht="15" customHeight="1" x14ac:dyDescent="0.2">
      <c r="A23" s="9" t="s">
        <v>36</v>
      </c>
      <c r="B23" s="19" t="s">
        <v>47</v>
      </c>
      <c r="C23" s="18">
        <v>11457713</v>
      </c>
      <c r="D23" s="18">
        <v>11457713</v>
      </c>
      <c r="E23" s="18">
        <v>11457713</v>
      </c>
      <c r="F23" s="697">
        <f>11457713-6</f>
        <v>11457707</v>
      </c>
      <c r="G23" s="18">
        <v>11457713</v>
      </c>
      <c r="H23" s="18">
        <v>11457713</v>
      </c>
      <c r="I23" s="18">
        <v>11457713</v>
      </c>
      <c r="J23" s="18">
        <v>11457713</v>
      </c>
      <c r="K23" s="18">
        <v>11457713</v>
      </c>
      <c r="L23" s="18">
        <v>11457713</v>
      </c>
      <c r="M23" s="18">
        <v>11457713</v>
      </c>
      <c r="N23" s="18">
        <v>11457713</v>
      </c>
      <c r="O23" s="18">
        <f>'műk mérleg'!F10</f>
        <v>137492550</v>
      </c>
      <c r="P23" s="27"/>
    </row>
    <row r="24" spans="1:17" ht="15" customHeight="1" x14ac:dyDescent="0.2">
      <c r="A24" s="9" t="s">
        <v>37</v>
      </c>
      <c r="B24" s="17" t="s">
        <v>407</v>
      </c>
      <c r="C24" s="18">
        <v>1739167</v>
      </c>
      <c r="D24" s="18">
        <v>1739167</v>
      </c>
      <c r="E24" s="18">
        <v>1739167</v>
      </c>
      <c r="F24" s="18">
        <v>1739167</v>
      </c>
      <c r="G24" s="18">
        <v>1739167</v>
      </c>
      <c r="H24" s="18">
        <v>1739167</v>
      </c>
      <c r="I24" s="18">
        <f>1739167-4</f>
        <v>1739163</v>
      </c>
      <c r="J24" s="18">
        <v>1739167</v>
      </c>
      <c r="K24" s="18">
        <v>1739167</v>
      </c>
      <c r="L24" s="18">
        <v>1739167</v>
      </c>
      <c r="M24" s="18">
        <v>1739167</v>
      </c>
      <c r="N24" s="18">
        <v>1739167</v>
      </c>
      <c r="O24" s="18">
        <f>'összevont kiad'!G12</f>
        <v>20870000</v>
      </c>
      <c r="P24" s="27"/>
    </row>
    <row r="25" spans="1:17" ht="15" customHeight="1" x14ac:dyDescent="0.2">
      <c r="A25" s="9" t="s">
        <v>38</v>
      </c>
      <c r="B25" s="17" t="s">
        <v>66</v>
      </c>
      <c r="C25" s="18">
        <f>O25/12</f>
        <v>8197602.166666667</v>
      </c>
      <c r="D25" s="18">
        <v>8197602</v>
      </c>
      <c r="E25" s="18">
        <f>8197602+2</f>
        <v>8197604</v>
      </c>
      <c r="F25" s="18">
        <v>8197602</v>
      </c>
      <c r="G25" s="18">
        <v>8197602</v>
      </c>
      <c r="H25" s="18">
        <v>8197602</v>
      </c>
      <c r="I25" s="18">
        <v>8197602</v>
      </c>
      <c r="J25" s="18">
        <v>8197602</v>
      </c>
      <c r="K25" s="18">
        <v>8197602</v>
      </c>
      <c r="L25" s="18">
        <v>8197602</v>
      </c>
      <c r="M25" s="18">
        <v>8197602</v>
      </c>
      <c r="N25" s="18">
        <v>8197602</v>
      </c>
      <c r="O25" s="18">
        <f>'összevont kiad'!G13</f>
        <v>98371226</v>
      </c>
      <c r="P25" s="27"/>
    </row>
    <row r="26" spans="1:17" ht="15" customHeight="1" x14ac:dyDescent="0.2">
      <c r="A26" s="9" t="s">
        <v>39</v>
      </c>
      <c r="B26" s="17" t="s">
        <v>133</v>
      </c>
      <c r="C26" s="18">
        <f>O26/12</f>
        <v>1332166.6666666667</v>
      </c>
      <c r="D26" s="697">
        <v>1332167</v>
      </c>
      <c r="E26" s="18">
        <f>1332167-4</f>
        <v>1332163</v>
      </c>
      <c r="F26" s="697">
        <v>1332167</v>
      </c>
      <c r="G26" s="18">
        <v>1332167</v>
      </c>
      <c r="H26" s="697">
        <v>1332167</v>
      </c>
      <c r="I26" s="18">
        <v>1332167</v>
      </c>
      <c r="J26" s="697">
        <v>1332167</v>
      </c>
      <c r="K26" s="18">
        <v>1332167</v>
      </c>
      <c r="L26" s="697">
        <v>1332167</v>
      </c>
      <c r="M26" s="18">
        <v>1332167</v>
      </c>
      <c r="N26" s="697">
        <v>1332167</v>
      </c>
      <c r="O26" s="805">
        <f>'összevont kiad'!G14</f>
        <v>15986000</v>
      </c>
      <c r="P26" s="27"/>
    </row>
    <row r="27" spans="1:17" ht="15" customHeight="1" x14ac:dyDescent="0.2">
      <c r="A27" s="9"/>
      <c r="B27" s="655" t="s">
        <v>642</v>
      </c>
      <c r="C27" s="18">
        <f>O27/12</f>
        <v>672788</v>
      </c>
      <c r="D27" s="18">
        <v>126361</v>
      </c>
      <c r="E27" s="18">
        <f>126361+3</f>
        <v>126364</v>
      </c>
      <c r="F27" s="18">
        <v>126361</v>
      </c>
      <c r="G27" s="18">
        <v>126361</v>
      </c>
      <c r="H27" s="18">
        <v>126361</v>
      </c>
      <c r="I27" s="18">
        <v>126361</v>
      </c>
      <c r="J27" s="18">
        <v>126361</v>
      </c>
      <c r="K27" s="18">
        <v>126361</v>
      </c>
      <c r="L27" s="18">
        <v>126361</v>
      </c>
      <c r="M27" s="18">
        <v>126361</v>
      </c>
      <c r="N27" s="18">
        <v>126361</v>
      </c>
      <c r="O27" s="805">
        <f>'összevont kiad'!G15</f>
        <v>8073456</v>
      </c>
      <c r="P27" s="27"/>
    </row>
    <row r="28" spans="1:17" ht="15" customHeight="1" x14ac:dyDescent="0.2">
      <c r="A28" s="9" t="s">
        <v>40</v>
      </c>
      <c r="B28" s="374" t="s">
        <v>313</v>
      </c>
      <c r="C28" s="18"/>
      <c r="D28" s="18"/>
      <c r="E28" s="18"/>
      <c r="F28" s="18"/>
      <c r="G28" s="18"/>
      <c r="H28" s="18"/>
      <c r="I28" s="18"/>
      <c r="J28" s="18"/>
      <c r="K28" s="18"/>
      <c r="L28" s="18">
        <v>2000000</v>
      </c>
      <c r="M28" s="18">
        <v>4632121</v>
      </c>
      <c r="N28" s="18">
        <v>2000000</v>
      </c>
      <c r="O28" s="805">
        <f>'összevont kiad'!G16</f>
        <v>2075000</v>
      </c>
      <c r="P28" s="27"/>
    </row>
    <row r="29" spans="1:17" ht="15" customHeight="1" x14ac:dyDescent="0.2">
      <c r="A29" s="9" t="s">
        <v>41</v>
      </c>
      <c r="B29" s="17" t="s">
        <v>70</v>
      </c>
      <c r="C29" s="18"/>
      <c r="D29" s="18"/>
      <c r="E29" s="18"/>
      <c r="F29" s="18"/>
      <c r="G29" s="18"/>
      <c r="H29" s="18"/>
      <c r="I29" s="18"/>
      <c r="J29" s="18"/>
      <c r="K29" s="18"/>
      <c r="L29" s="18">
        <v>15504424</v>
      </c>
      <c r="M29" s="18">
        <v>56744135</v>
      </c>
      <c r="N29" s="18">
        <v>102000000</v>
      </c>
      <c r="O29" s="18">
        <f>'összevont kiad'!G18</f>
        <v>174248559</v>
      </c>
      <c r="P29" s="27"/>
    </row>
    <row r="30" spans="1:17" ht="15" customHeight="1" x14ac:dyDescent="0.2">
      <c r="A30" s="9" t="s">
        <v>42</v>
      </c>
      <c r="B30" s="17" t="s">
        <v>71</v>
      </c>
      <c r="C30" s="18"/>
      <c r="D30" s="18"/>
      <c r="E30" s="18"/>
      <c r="F30" s="18"/>
      <c r="G30" s="18"/>
      <c r="H30" s="18"/>
      <c r="I30" s="18"/>
      <c r="J30" s="18"/>
      <c r="K30" s="18">
        <v>300000</v>
      </c>
      <c r="L30" s="18">
        <v>33467106</v>
      </c>
      <c r="M30" s="18">
        <v>22400000</v>
      </c>
      <c r="N30" s="18">
        <v>9602809</v>
      </c>
      <c r="O30" s="18">
        <f>'összevont kiad'!G19</f>
        <v>65769915</v>
      </c>
      <c r="P30" s="27"/>
    </row>
    <row r="31" spans="1:17" ht="15" customHeight="1" x14ac:dyDescent="0.2">
      <c r="A31" s="9" t="s">
        <v>43</v>
      </c>
      <c r="B31" s="17" t="s">
        <v>314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>
        <f>SUM(C31:N31)</f>
        <v>0</v>
      </c>
      <c r="P31" s="27"/>
      <c r="Q31" s="29"/>
    </row>
    <row r="32" spans="1:17" ht="15" customHeight="1" x14ac:dyDescent="0.2">
      <c r="A32" s="9" t="s">
        <v>44</v>
      </c>
      <c r="B32" s="17" t="s">
        <v>877</v>
      </c>
      <c r="C32" s="18">
        <v>6578308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>
        <f>'műk mérleg'!F19</f>
        <v>6578308</v>
      </c>
      <c r="P32" s="27"/>
    </row>
    <row r="33" spans="1:16" ht="15" customHeight="1" x14ac:dyDescent="0.2">
      <c r="A33" s="9" t="s">
        <v>45</v>
      </c>
      <c r="B33" s="17" t="s">
        <v>408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>
        <v>15000000</v>
      </c>
      <c r="O33" s="18">
        <v>15000000</v>
      </c>
      <c r="P33" s="27"/>
    </row>
    <row r="34" spans="1:16" ht="15" customHeight="1" x14ac:dyDescent="0.2">
      <c r="A34" s="9" t="s">
        <v>81</v>
      </c>
      <c r="B34" s="21" t="s">
        <v>84</v>
      </c>
      <c r="C34" s="22">
        <f t="shared" ref="C34:M34" si="3">SUM(C23:C33)</f>
        <v>29977744.833333336</v>
      </c>
      <c r="D34" s="22">
        <f t="shared" si="3"/>
        <v>22853010</v>
      </c>
      <c r="E34" s="22">
        <f t="shared" si="3"/>
        <v>22853011</v>
      </c>
      <c r="F34" s="22">
        <f t="shared" si="3"/>
        <v>22853004</v>
      </c>
      <c r="G34" s="22">
        <f t="shared" si="3"/>
        <v>22853010</v>
      </c>
      <c r="H34" s="22">
        <f t="shared" si="3"/>
        <v>22853010</v>
      </c>
      <c r="I34" s="22">
        <f t="shared" si="3"/>
        <v>22853006</v>
      </c>
      <c r="J34" s="22">
        <f t="shared" si="3"/>
        <v>22853010</v>
      </c>
      <c r="K34" s="22">
        <f t="shared" si="3"/>
        <v>23153010</v>
      </c>
      <c r="L34" s="22">
        <f t="shared" si="3"/>
        <v>73824540</v>
      </c>
      <c r="M34" s="22">
        <f t="shared" si="3"/>
        <v>106629266</v>
      </c>
      <c r="N34" s="22">
        <f>SUM(N23:N33)</f>
        <v>151455819</v>
      </c>
      <c r="O34" s="22">
        <f>SUM(O23:O33)</f>
        <v>544465014</v>
      </c>
      <c r="P34" s="27"/>
    </row>
    <row r="35" spans="1:16" s="25" customFormat="1" ht="32.25" customHeight="1" x14ac:dyDescent="0.2">
      <c r="A35" s="9" t="s">
        <v>82</v>
      </c>
      <c r="B35" s="23" t="s">
        <v>73</v>
      </c>
      <c r="C35" s="24">
        <f t="shared" ref="C35:N35" si="4">C21-C34</f>
        <v>32324455.333333321</v>
      </c>
      <c r="D35" s="24">
        <f t="shared" si="4"/>
        <v>17870886.166666664</v>
      </c>
      <c r="E35" s="24">
        <f t="shared" si="4"/>
        <v>40870881.166666664</v>
      </c>
      <c r="F35" s="24">
        <f t="shared" si="4"/>
        <v>17870888.166666664</v>
      </c>
      <c r="G35" s="24">
        <f t="shared" si="4"/>
        <v>17870882.166666664</v>
      </c>
      <c r="H35" s="24">
        <f t="shared" si="4"/>
        <v>24870882.166666664</v>
      </c>
      <c r="I35" s="24">
        <f t="shared" si="4"/>
        <v>17870882.166666664</v>
      </c>
      <c r="J35" s="24">
        <f t="shared" si="4"/>
        <v>18070882.166666664</v>
      </c>
      <c r="K35" s="24">
        <f t="shared" si="4"/>
        <v>21570882.166666664</v>
      </c>
      <c r="L35" s="24">
        <f t="shared" si="4"/>
        <v>-33100647.833333336</v>
      </c>
      <c r="M35" s="24">
        <f t="shared" si="4"/>
        <v>-65905373.833333336</v>
      </c>
      <c r="N35" s="24">
        <f t="shared" si="4"/>
        <v>-110731926.83333334</v>
      </c>
      <c r="O35" s="24">
        <f>O21-O34</f>
        <v>0</v>
      </c>
      <c r="P35" s="27">
        <f t="shared" ref="P35" si="5">SUM(C35:N35)</f>
        <v>-546426.83333343267</v>
      </c>
    </row>
  </sheetData>
  <mergeCells count="3">
    <mergeCell ref="B1:O1"/>
    <mergeCell ref="B4:O4"/>
    <mergeCell ref="B7:O7"/>
  </mergeCells>
  <phoneticPr fontId="0" type="noConversion"/>
  <printOptions horizontalCentered="1"/>
  <pageMargins left="0.25" right="0.25" top="0.75" bottom="0.75" header="0.3" footer="0.3"/>
  <pageSetup paperSize="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L10"/>
  <sheetViews>
    <sheetView zoomScaleNormal="100" workbookViewId="0">
      <selection sqref="A1:J10"/>
    </sheetView>
  </sheetViews>
  <sheetFormatPr defaultRowHeight="12.75" x14ac:dyDescent="0.2"/>
  <cols>
    <col min="1" max="1" width="4.7109375" customWidth="1"/>
    <col min="2" max="2" width="43.5703125" customWidth="1"/>
    <col min="3" max="4" width="25.140625" customWidth="1"/>
    <col min="5" max="5" width="18.28515625" customWidth="1"/>
    <col min="6" max="6" width="15.5703125" bestFit="1" customWidth="1"/>
    <col min="7" max="7" width="6.5703125" customWidth="1"/>
    <col min="8" max="8" width="11.140625" hidden="1" customWidth="1"/>
    <col min="9" max="9" width="8.140625" hidden="1" customWidth="1"/>
    <col min="10" max="10" width="1.7109375" hidden="1" customWidth="1"/>
  </cols>
  <sheetData>
    <row r="1" spans="1:12" x14ac:dyDescent="0.2">
      <c r="B1" s="1019" t="s">
        <v>171</v>
      </c>
      <c r="C1" s="1019"/>
      <c r="D1" s="1019"/>
      <c r="E1" s="1019"/>
      <c r="F1" s="1019"/>
      <c r="G1" s="1019"/>
      <c r="H1" s="1019"/>
      <c r="I1" s="1019"/>
      <c r="J1" s="1019"/>
    </row>
    <row r="2" spans="1:12" ht="39" customHeight="1" x14ac:dyDescent="0.2">
      <c r="J2" s="46" t="s">
        <v>111</v>
      </c>
    </row>
    <row r="3" spans="1:12" ht="12.75" customHeight="1" x14ac:dyDescent="0.2">
      <c r="A3" s="1021" t="s">
        <v>392</v>
      </c>
      <c r="B3" s="1022"/>
      <c r="C3" s="1022"/>
      <c r="D3" s="1022"/>
      <c r="E3" s="1022"/>
      <c r="F3" s="1022"/>
      <c r="G3" s="1022"/>
      <c r="H3" s="1022"/>
      <c r="I3" s="1022"/>
      <c r="J3" s="1023"/>
    </row>
    <row r="4" spans="1:12" s="47" customFormat="1" ht="30.75" customHeight="1" x14ac:dyDescent="0.2">
      <c r="A4" s="1024"/>
      <c r="B4" s="1025"/>
      <c r="C4" s="1025"/>
      <c r="D4" s="1025"/>
      <c r="E4" s="1025"/>
      <c r="F4" s="1025"/>
      <c r="G4" s="1025"/>
      <c r="H4" s="1025"/>
      <c r="I4" s="1025"/>
      <c r="J4" s="1026"/>
    </row>
    <row r="5" spans="1:12" s="47" customFormat="1" ht="30.75" customHeight="1" x14ac:dyDescent="0.2">
      <c r="A5" s="1020" t="s">
        <v>167</v>
      </c>
      <c r="B5" s="1020"/>
      <c r="C5" s="1020"/>
      <c r="D5" s="1020"/>
      <c r="E5" s="1020"/>
      <c r="F5" s="1020"/>
      <c r="G5" s="1020"/>
      <c r="H5" s="1020"/>
      <c r="I5" s="1020"/>
      <c r="J5" s="1020"/>
      <c r="L5" s="354"/>
    </row>
    <row r="6" spans="1:12" x14ac:dyDescent="0.2">
      <c r="A6" s="410"/>
      <c r="B6" s="11"/>
      <c r="C6" s="11"/>
      <c r="D6" s="11"/>
    </row>
    <row r="7" spans="1:12" x14ac:dyDescent="0.2">
      <c r="C7" t="s">
        <v>654</v>
      </c>
      <c r="D7" t="s">
        <v>878</v>
      </c>
      <c r="E7" t="s">
        <v>879</v>
      </c>
    </row>
    <row r="8" spans="1:12" ht="15" x14ac:dyDescent="0.2">
      <c r="A8" s="651" t="s">
        <v>6</v>
      </c>
      <c r="B8" s="651" t="s">
        <v>880</v>
      </c>
      <c r="C8" s="725">
        <v>56744135</v>
      </c>
      <c r="D8" s="654">
        <v>56744135</v>
      </c>
      <c r="E8" s="654">
        <v>56744135</v>
      </c>
    </row>
    <row r="9" spans="1:12" ht="15" x14ac:dyDescent="0.2">
      <c r="A9" s="651" t="s">
        <v>648</v>
      </c>
      <c r="B9" s="651" t="s">
        <v>881</v>
      </c>
      <c r="C9" s="725">
        <v>135952830</v>
      </c>
      <c r="D9" s="654">
        <v>135952830</v>
      </c>
      <c r="E9" s="654">
        <v>134662830</v>
      </c>
    </row>
    <row r="10" spans="1:12" ht="15" x14ac:dyDescent="0.2">
      <c r="A10" s="651" t="s">
        <v>649</v>
      </c>
      <c r="B10" s="651" t="s">
        <v>651</v>
      </c>
      <c r="C10" s="725">
        <v>64236000</v>
      </c>
      <c r="D10" s="654">
        <v>3339307</v>
      </c>
      <c r="E10" s="654">
        <v>17200000</v>
      </c>
    </row>
  </sheetData>
  <mergeCells count="3">
    <mergeCell ref="B1:J1"/>
    <mergeCell ref="A5:J5"/>
    <mergeCell ref="A3:J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I46"/>
  <sheetViews>
    <sheetView zoomScaleNormal="100" workbookViewId="0">
      <selection sqref="A1:E45"/>
    </sheetView>
  </sheetViews>
  <sheetFormatPr defaultRowHeight="12.75" x14ac:dyDescent="0.2"/>
  <cols>
    <col min="1" max="1" width="44.28515625" customWidth="1"/>
    <col min="2" max="2" width="14.7109375" customWidth="1"/>
    <col min="3" max="3" width="14.5703125" customWidth="1"/>
    <col min="4" max="4" width="14.42578125" customWidth="1"/>
    <col min="5" max="5" width="45.42578125" customWidth="1"/>
    <col min="6" max="9" width="11.85546875" customWidth="1"/>
  </cols>
  <sheetData>
    <row r="1" spans="1:9" x14ac:dyDescent="0.2">
      <c r="A1" s="1019" t="s">
        <v>476</v>
      </c>
      <c r="B1" s="1019"/>
      <c r="C1" s="1019"/>
      <c r="D1" s="1019"/>
      <c r="E1" s="1019"/>
      <c r="F1" s="1"/>
      <c r="G1" s="1"/>
    </row>
    <row r="3" spans="1:9" ht="12.75" customHeight="1" x14ac:dyDescent="0.2">
      <c r="A3" s="1028" t="s">
        <v>474</v>
      </c>
      <c r="B3" s="1028"/>
      <c r="C3" s="1028"/>
      <c r="D3" s="1028"/>
      <c r="E3" s="1028"/>
      <c r="F3" s="431"/>
      <c r="G3" s="431"/>
    </row>
    <row r="4" spans="1:9" x14ac:dyDescent="0.2">
      <c r="A4" s="1028"/>
      <c r="B4" s="1028"/>
      <c r="C4" s="1028"/>
      <c r="D4" s="1028"/>
      <c r="E4" s="1028"/>
      <c r="F4" s="432"/>
      <c r="G4" s="432"/>
    </row>
    <row r="5" spans="1:9" x14ac:dyDescent="0.2">
      <c r="A5" s="1027" t="s">
        <v>475</v>
      </c>
      <c r="B5" s="1027"/>
      <c r="C5" s="1027"/>
      <c r="D5" s="1027"/>
      <c r="E5" s="1027"/>
      <c r="F5" s="29"/>
    </row>
    <row r="6" spans="1:9" x14ac:dyDescent="0.2">
      <c r="A6" s="1027"/>
      <c r="B6" s="1027"/>
      <c r="C6" s="1027"/>
      <c r="D6" s="1027"/>
      <c r="E6" s="1027"/>
      <c r="F6" s="1027"/>
      <c r="G6" s="1027"/>
      <c r="H6" s="1027"/>
      <c r="I6" s="1027"/>
    </row>
    <row r="7" spans="1:9" x14ac:dyDescent="0.2">
      <c r="E7" s="464" t="s">
        <v>630</v>
      </c>
    </row>
    <row r="8" spans="1:9" ht="38.25" x14ac:dyDescent="0.2">
      <c r="A8" s="430" t="s">
        <v>434</v>
      </c>
      <c r="B8" s="173" t="s">
        <v>709</v>
      </c>
      <c r="C8" s="173" t="s">
        <v>882</v>
      </c>
      <c r="D8" s="173" t="s">
        <v>710</v>
      </c>
      <c r="E8" s="173" t="s">
        <v>883</v>
      </c>
      <c r="F8" s="414"/>
      <c r="G8" s="414"/>
      <c r="H8" s="414"/>
      <c r="I8" s="433"/>
    </row>
    <row r="9" spans="1:9" ht="20.25" customHeight="1" x14ac:dyDescent="0.2">
      <c r="A9" s="430" t="s">
        <v>463</v>
      </c>
      <c r="B9" s="173"/>
      <c r="C9" s="173"/>
      <c r="D9" s="173"/>
      <c r="E9" s="173"/>
      <c r="F9" s="414"/>
      <c r="G9" s="414"/>
      <c r="H9" s="414"/>
      <c r="I9" s="433"/>
    </row>
    <row r="10" spans="1:9" ht="28.5" customHeight="1" x14ac:dyDescent="0.2">
      <c r="A10" s="339" t="s">
        <v>452</v>
      </c>
      <c r="B10" s="349">
        <f>'összevont bev'!G16</f>
        <v>172457682</v>
      </c>
      <c r="C10" s="349">
        <f>B10*1.03</f>
        <v>177631412.46000001</v>
      </c>
      <c r="D10" s="349">
        <f t="shared" ref="D10:E24" si="0">C10*1.03</f>
        <v>182960354.83380002</v>
      </c>
      <c r="E10" s="349">
        <f t="shared" si="0"/>
        <v>188449165.47881404</v>
      </c>
    </row>
    <row r="11" spans="1:9" ht="25.5" x14ac:dyDescent="0.2">
      <c r="A11" s="429" t="s">
        <v>186</v>
      </c>
      <c r="B11" s="349">
        <f>'összevont bev'!D18</f>
        <v>26336000</v>
      </c>
      <c r="C11" s="349">
        <f>B11*1.03</f>
        <v>27126080</v>
      </c>
      <c r="D11" s="349">
        <f t="shared" si="0"/>
        <v>27939862.400000002</v>
      </c>
      <c r="E11" s="349">
        <f t="shared" si="0"/>
        <v>28778058.272000004</v>
      </c>
    </row>
    <row r="12" spans="1:9" ht="25.5" x14ac:dyDescent="0.2">
      <c r="A12" s="429" t="s">
        <v>453</v>
      </c>
      <c r="B12" s="349">
        <f>'összevont bev'!D22</f>
        <v>0</v>
      </c>
      <c r="C12" s="349">
        <v>0</v>
      </c>
      <c r="D12" s="349">
        <v>0</v>
      </c>
      <c r="E12" s="349">
        <f t="shared" si="0"/>
        <v>0</v>
      </c>
    </row>
    <row r="13" spans="1:9" ht="25.5" x14ac:dyDescent="0.2">
      <c r="A13" s="429" t="s">
        <v>189</v>
      </c>
      <c r="B13" s="349">
        <v>0</v>
      </c>
      <c r="C13" s="349">
        <f t="shared" ref="C13:E27" si="1">B13*1.03</f>
        <v>0</v>
      </c>
      <c r="D13" s="349">
        <f t="shared" si="0"/>
        <v>0</v>
      </c>
      <c r="E13" s="349">
        <f t="shared" si="0"/>
        <v>0</v>
      </c>
    </row>
    <row r="14" spans="1:9" ht="26.25" customHeight="1" x14ac:dyDescent="0.2">
      <c r="A14" s="339" t="s">
        <v>405</v>
      </c>
      <c r="B14" s="349">
        <f>'összevont bev'!D29</f>
        <v>9200000</v>
      </c>
      <c r="C14" s="349">
        <f t="shared" si="1"/>
        <v>9476000</v>
      </c>
      <c r="D14" s="349">
        <f t="shared" si="0"/>
        <v>9760280</v>
      </c>
      <c r="E14" s="349">
        <f t="shared" si="0"/>
        <v>10053088.4</v>
      </c>
    </row>
    <row r="15" spans="1:9" ht="24" customHeight="1" x14ac:dyDescent="0.2">
      <c r="A15" s="339" t="s">
        <v>455</v>
      </c>
      <c r="B15" s="349"/>
      <c r="C15" s="349">
        <f t="shared" si="1"/>
        <v>0</v>
      </c>
      <c r="D15" s="349">
        <f t="shared" si="0"/>
        <v>0</v>
      </c>
      <c r="E15" s="349">
        <f t="shared" si="0"/>
        <v>0</v>
      </c>
    </row>
    <row r="16" spans="1:9" ht="30" customHeight="1" x14ac:dyDescent="0.2">
      <c r="A16" s="339" t="s">
        <v>454</v>
      </c>
      <c r="B16" s="349">
        <f>'összevont bev'!G24</f>
        <v>9000000</v>
      </c>
      <c r="C16" s="349">
        <f t="shared" si="1"/>
        <v>9270000</v>
      </c>
      <c r="D16" s="349">
        <f t="shared" si="0"/>
        <v>9548100</v>
      </c>
      <c r="E16" s="349">
        <f t="shared" si="0"/>
        <v>9834543</v>
      </c>
    </row>
    <row r="17" spans="1:8" ht="20.25" customHeight="1" x14ac:dyDescent="0.2">
      <c r="A17" s="339" t="s">
        <v>456</v>
      </c>
      <c r="B17" s="349">
        <v>200000</v>
      </c>
      <c r="C17" s="349">
        <f t="shared" si="1"/>
        <v>206000</v>
      </c>
      <c r="D17" s="349">
        <f t="shared" si="0"/>
        <v>212180</v>
      </c>
      <c r="E17" s="349">
        <f t="shared" si="0"/>
        <v>218545.4</v>
      </c>
    </row>
    <row r="18" spans="1:8" ht="16.5" customHeight="1" x14ac:dyDescent="0.2">
      <c r="A18" s="339" t="s">
        <v>457</v>
      </c>
      <c r="B18" s="349"/>
      <c r="C18" s="349">
        <f t="shared" si="1"/>
        <v>0</v>
      </c>
      <c r="D18" s="349">
        <f t="shared" si="0"/>
        <v>0</v>
      </c>
      <c r="E18" s="349">
        <f t="shared" si="0"/>
        <v>0</v>
      </c>
    </row>
    <row r="19" spans="1:8" ht="28.5" customHeight="1" x14ac:dyDescent="0.2">
      <c r="A19" s="339" t="s">
        <v>458</v>
      </c>
      <c r="B19" s="349">
        <f>'összevont bev'!D37</f>
        <v>11900000</v>
      </c>
      <c r="C19" s="349">
        <f t="shared" si="1"/>
        <v>12257000</v>
      </c>
      <c r="D19" s="349">
        <f t="shared" si="0"/>
        <v>12624710</v>
      </c>
      <c r="E19" s="349">
        <f t="shared" si="0"/>
        <v>13003451.300000001</v>
      </c>
    </row>
    <row r="20" spans="1:8" ht="18" customHeight="1" x14ac:dyDescent="0.2">
      <c r="A20" s="339" t="s">
        <v>470</v>
      </c>
      <c r="B20" s="349">
        <v>4500000</v>
      </c>
      <c r="C20" s="349">
        <f t="shared" si="1"/>
        <v>4635000</v>
      </c>
      <c r="D20" s="349">
        <f t="shared" si="0"/>
        <v>4774050</v>
      </c>
      <c r="E20" s="349">
        <f t="shared" si="0"/>
        <v>4917271.5</v>
      </c>
    </row>
    <row r="21" spans="1:8" ht="18.75" customHeight="1" x14ac:dyDescent="0.2">
      <c r="A21" s="339" t="s">
        <v>323</v>
      </c>
      <c r="B21" s="349"/>
      <c r="C21" s="349"/>
      <c r="D21" s="349"/>
      <c r="E21" s="349"/>
    </row>
    <row r="22" spans="1:8" ht="20.25" customHeight="1" x14ac:dyDescent="0.2">
      <c r="A22" s="339" t="s">
        <v>459</v>
      </c>
      <c r="B22" s="349">
        <v>25000000</v>
      </c>
      <c r="C22" s="349">
        <v>7000000</v>
      </c>
      <c r="D22" s="349">
        <v>7000000</v>
      </c>
      <c r="E22" s="349">
        <v>7000000</v>
      </c>
    </row>
    <row r="23" spans="1:8" ht="18" customHeight="1" x14ac:dyDescent="0.2">
      <c r="A23" s="339" t="s">
        <v>460</v>
      </c>
      <c r="B23" s="349"/>
      <c r="C23" s="349">
        <f t="shared" si="1"/>
        <v>0</v>
      </c>
      <c r="D23" s="349">
        <f t="shared" si="0"/>
        <v>0</v>
      </c>
      <c r="E23" s="349">
        <f t="shared" si="0"/>
        <v>0</v>
      </c>
    </row>
    <row r="24" spans="1:8" ht="19.5" customHeight="1" x14ac:dyDescent="0.2">
      <c r="A24" s="339" t="s">
        <v>461</v>
      </c>
      <c r="B24" s="349"/>
      <c r="C24" s="349">
        <f t="shared" si="1"/>
        <v>0</v>
      </c>
      <c r="D24" s="349">
        <f t="shared" si="0"/>
        <v>0</v>
      </c>
      <c r="E24" s="349">
        <f t="shared" si="0"/>
        <v>0</v>
      </c>
    </row>
    <row r="25" spans="1:8" ht="21" customHeight="1" x14ac:dyDescent="0.2">
      <c r="A25" s="416" t="s">
        <v>86</v>
      </c>
      <c r="B25" s="350">
        <f>B22+B19+B14+B11+B10</f>
        <v>244893682</v>
      </c>
      <c r="C25" s="349">
        <f>SUM(C10:C24)</f>
        <v>247601492.46000001</v>
      </c>
      <c r="D25" s="350">
        <f>D10+D11+D12+D13+D14+D19+D21+D23+D24</f>
        <v>233285207.23380002</v>
      </c>
      <c r="E25" s="350">
        <f>E10+E11+E12+E13+E14+E19+E21+E23+E24</f>
        <v>240283763.45081407</v>
      </c>
    </row>
    <row r="26" spans="1:8" ht="18" customHeight="1" x14ac:dyDescent="0.2">
      <c r="A26" s="443" t="s">
        <v>471</v>
      </c>
      <c r="B26" s="440">
        <v>15000000</v>
      </c>
      <c r="C26" s="349">
        <v>15000000</v>
      </c>
      <c r="D26" s="440">
        <v>15000000</v>
      </c>
      <c r="E26" s="440">
        <v>15000000</v>
      </c>
    </row>
    <row r="27" spans="1:8" ht="18" customHeight="1" x14ac:dyDescent="0.2">
      <c r="A27" s="443" t="s">
        <v>472</v>
      </c>
      <c r="B27" s="440">
        <v>6578308</v>
      </c>
      <c r="C27" s="349">
        <f t="shared" si="1"/>
        <v>6775657.2400000002</v>
      </c>
      <c r="D27" s="349">
        <f t="shared" si="1"/>
        <v>6978926.9572000001</v>
      </c>
      <c r="E27" s="349">
        <f t="shared" si="1"/>
        <v>7188294.7659160001</v>
      </c>
    </row>
    <row r="28" spans="1:8" ht="21" customHeight="1" x14ac:dyDescent="0.2">
      <c r="A28" s="656" t="s">
        <v>655</v>
      </c>
      <c r="B28" s="440">
        <v>277993024</v>
      </c>
      <c r="C28" s="349">
        <v>70391322</v>
      </c>
      <c r="D28" s="440">
        <v>27626727</v>
      </c>
      <c r="E28" s="440">
        <v>17705529</v>
      </c>
    </row>
    <row r="29" spans="1:8" ht="21.75" customHeight="1" thickBot="1" x14ac:dyDescent="0.25">
      <c r="A29" s="442" t="s">
        <v>136</v>
      </c>
      <c r="B29" s="445">
        <f>SUM(B26:B28)</f>
        <v>299571332</v>
      </c>
      <c r="C29" s="445">
        <f t="shared" ref="C29:E29" si="2">SUM(C26:C28)</f>
        <v>92166979.24000001</v>
      </c>
      <c r="D29" s="445">
        <f t="shared" si="2"/>
        <v>49605653.957199998</v>
      </c>
      <c r="E29" s="445">
        <f t="shared" si="2"/>
        <v>39893823.765916005</v>
      </c>
      <c r="F29" s="27"/>
      <c r="G29" s="27"/>
      <c r="H29" s="27"/>
    </row>
    <row r="30" spans="1:8" ht="18.75" customHeight="1" thickTop="1" thickBot="1" x14ac:dyDescent="0.25">
      <c r="A30" s="438" t="s">
        <v>462</v>
      </c>
      <c r="B30" s="444">
        <f>B29+B25</f>
        <v>544465014</v>
      </c>
      <c r="C30" s="444">
        <f t="shared" ref="C30:E30" si="3">C29+C25</f>
        <v>339768471.70000005</v>
      </c>
      <c r="D30" s="444">
        <f t="shared" si="3"/>
        <v>282890861.19100004</v>
      </c>
      <c r="E30" s="444">
        <f t="shared" si="3"/>
        <v>280177587.21673006</v>
      </c>
    </row>
    <row r="31" spans="1:8" ht="20.25" customHeight="1" thickTop="1" x14ac:dyDescent="0.2">
      <c r="A31" s="439" t="s">
        <v>464</v>
      </c>
      <c r="B31" s="441"/>
      <c r="C31" s="349">
        <f t="shared" ref="C31:C40" si="4">B31*1.05</f>
        <v>0</v>
      </c>
      <c r="D31" s="441"/>
      <c r="E31" s="441"/>
    </row>
    <row r="32" spans="1:8" ht="21" customHeight="1" x14ac:dyDescent="0.2">
      <c r="A32" s="434" t="s">
        <v>47</v>
      </c>
      <c r="B32" s="349">
        <f>'összev mérleg'!F10</f>
        <v>137492550</v>
      </c>
      <c r="C32" s="349">
        <f>B32*1.03</f>
        <v>141617326.5</v>
      </c>
      <c r="D32" s="349">
        <v>110304000</v>
      </c>
      <c r="E32" s="349">
        <f>D32*1.03</f>
        <v>113613120</v>
      </c>
    </row>
    <row r="33" spans="1:5" ht="17.25" customHeight="1" x14ac:dyDescent="0.2">
      <c r="A33" s="434" t="s">
        <v>465</v>
      </c>
      <c r="B33" s="349">
        <f>'összevont kiad'!G12</f>
        <v>20870000</v>
      </c>
      <c r="C33" s="349">
        <f t="shared" ref="C33:E36" si="5">B33*1.03</f>
        <v>21496100</v>
      </c>
      <c r="D33" s="349">
        <v>21400000</v>
      </c>
      <c r="E33" s="349">
        <f t="shared" si="5"/>
        <v>22042000</v>
      </c>
    </row>
    <row r="34" spans="1:5" ht="15.75" customHeight="1" x14ac:dyDescent="0.2">
      <c r="A34" s="434" t="s">
        <v>466</v>
      </c>
      <c r="B34" s="349">
        <f>'összevont kiad'!G13</f>
        <v>98371226</v>
      </c>
      <c r="C34" s="349">
        <f>B34*1.03</f>
        <v>101322362.78</v>
      </c>
      <c r="D34" s="349">
        <v>67337614</v>
      </c>
      <c r="E34" s="349">
        <f t="shared" si="5"/>
        <v>69357742.420000002</v>
      </c>
    </row>
    <row r="35" spans="1:5" ht="18" customHeight="1" x14ac:dyDescent="0.2">
      <c r="A35" s="434" t="s">
        <v>133</v>
      </c>
      <c r="B35" s="349">
        <f>'összevont kiad'!G14</f>
        <v>15986000</v>
      </c>
      <c r="C35" s="349">
        <f t="shared" si="5"/>
        <v>16465580</v>
      </c>
      <c r="D35" s="349">
        <v>15300000</v>
      </c>
      <c r="E35" s="349">
        <f t="shared" si="5"/>
        <v>15759000</v>
      </c>
    </row>
    <row r="36" spans="1:5" ht="21.75" customHeight="1" x14ac:dyDescent="0.2">
      <c r="A36" s="434" t="s">
        <v>467</v>
      </c>
      <c r="B36" s="349">
        <f>'összevont kiad'!G17</f>
        <v>10148456</v>
      </c>
      <c r="C36" s="349">
        <f t="shared" si="5"/>
        <v>10452909.68</v>
      </c>
      <c r="D36" s="349">
        <f t="shared" si="5"/>
        <v>10766496.9704</v>
      </c>
      <c r="E36" s="349">
        <f t="shared" si="5"/>
        <v>11089491.879512001</v>
      </c>
    </row>
    <row r="37" spans="1:5" ht="17.25" customHeight="1" x14ac:dyDescent="0.2">
      <c r="A37" s="434" t="s">
        <v>70</v>
      </c>
      <c r="B37" s="349">
        <f>'ei felh üt'!O29</f>
        <v>174248559</v>
      </c>
      <c r="C37" s="349">
        <v>20671937</v>
      </c>
      <c r="D37" s="349">
        <v>14332207</v>
      </c>
      <c r="E37" s="349">
        <v>4012173</v>
      </c>
    </row>
    <row r="38" spans="1:5" ht="17.25" customHeight="1" x14ac:dyDescent="0.2">
      <c r="A38" s="434" t="s">
        <v>71</v>
      </c>
      <c r="B38" s="349">
        <f>'összevont kiad'!G19</f>
        <v>65769915</v>
      </c>
      <c r="C38" s="349">
        <v>5966599</v>
      </c>
      <c r="D38" s="349">
        <v>21471616</v>
      </c>
      <c r="E38" s="349">
        <f t="shared" ref="D38:E40" si="6">D38*1.03</f>
        <v>22115764.48</v>
      </c>
    </row>
    <row r="39" spans="1:5" ht="14.25" customHeight="1" x14ac:dyDescent="0.2">
      <c r="A39" s="434" t="s">
        <v>468</v>
      </c>
      <c r="B39" s="349"/>
      <c r="C39" s="349">
        <f t="shared" si="4"/>
        <v>0</v>
      </c>
      <c r="D39" s="349">
        <f t="shared" si="6"/>
        <v>0</v>
      </c>
      <c r="E39" s="349">
        <f t="shared" si="6"/>
        <v>0</v>
      </c>
    </row>
    <row r="40" spans="1:5" ht="15" customHeight="1" x14ac:dyDescent="0.2">
      <c r="A40" s="434" t="s">
        <v>2</v>
      </c>
      <c r="B40" s="349"/>
      <c r="C40" s="349">
        <f t="shared" si="4"/>
        <v>0</v>
      </c>
      <c r="D40" s="349">
        <f t="shared" si="6"/>
        <v>0</v>
      </c>
      <c r="E40" s="349">
        <f t="shared" si="6"/>
        <v>0</v>
      </c>
    </row>
    <row r="41" spans="1:5" ht="20.25" customHeight="1" x14ac:dyDescent="0.2">
      <c r="A41" s="435" t="s">
        <v>469</v>
      </c>
      <c r="B41" s="349">
        <f>SUM(B32:B40)</f>
        <v>522886706</v>
      </c>
      <c r="C41" s="349">
        <f>SUM(C32:C40)</f>
        <v>317992814.95999998</v>
      </c>
      <c r="D41" s="349">
        <f>SUM(D32:D40)</f>
        <v>260911933.97040001</v>
      </c>
      <c r="E41" s="349">
        <f>SUM(E32:E40)</f>
        <v>257989291.77951202</v>
      </c>
    </row>
    <row r="42" spans="1:5" ht="21" customHeight="1" x14ac:dyDescent="0.2">
      <c r="A42" s="436" t="s">
        <v>473</v>
      </c>
      <c r="B42" s="440">
        <v>15000000</v>
      </c>
      <c r="C42" s="349">
        <v>15000000</v>
      </c>
      <c r="D42" s="349">
        <v>15000000</v>
      </c>
      <c r="E42" s="349">
        <v>15000000</v>
      </c>
    </row>
    <row r="43" spans="1:5" ht="21" customHeight="1" x14ac:dyDescent="0.2">
      <c r="A43" s="432" t="s">
        <v>884</v>
      </c>
      <c r="B43" s="806">
        <f>B27</f>
        <v>6578308</v>
      </c>
      <c r="C43" s="806">
        <f t="shared" ref="C43:E43" si="7">C27</f>
        <v>6775657.2400000002</v>
      </c>
      <c r="D43" s="806">
        <f t="shared" si="7"/>
        <v>6978926.9572000001</v>
      </c>
      <c r="E43" s="806">
        <f t="shared" si="7"/>
        <v>7188294.7659160001</v>
      </c>
    </row>
    <row r="44" spans="1:5" ht="21" customHeight="1" thickBot="1" x14ac:dyDescent="0.25">
      <c r="A44" s="432"/>
      <c r="B44" s="806"/>
      <c r="C44" s="806"/>
      <c r="D44" s="806"/>
      <c r="E44" s="806"/>
    </row>
    <row r="45" spans="1:5" ht="19.5" customHeight="1" thickTop="1" thickBot="1" x14ac:dyDescent="0.25">
      <c r="A45" s="437" t="s">
        <v>462</v>
      </c>
      <c r="B45" s="444">
        <f>B41+B42+B43</f>
        <v>544465014</v>
      </c>
      <c r="C45" s="444">
        <f t="shared" ref="C45:E45" si="8">C41+C42+C43</f>
        <v>339768472.19999999</v>
      </c>
      <c r="D45" s="444">
        <f t="shared" si="8"/>
        <v>282890860.92759997</v>
      </c>
      <c r="E45" s="444">
        <f t="shared" si="8"/>
        <v>280177586.54542804</v>
      </c>
    </row>
    <row r="46" spans="1:5" ht="13.5" thickTop="1" x14ac:dyDescent="0.2"/>
  </sheetData>
  <mergeCells count="5">
    <mergeCell ref="A6:E6"/>
    <mergeCell ref="F6:I6"/>
    <mergeCell ref="A3:E4"/>
    <mergeCell ref="A1:E1"/>
    <mergeCell ref="A5:E5"/>
  </mergeCells>
  <phoneticPr fontId="0" type="noConversion"/>
  <pageMargins left="0.25" right="0.25" top="0.75" bottom="0.36" header="0.3" footer="0.3"/>
  <pageSetup paperSize="8" scale="80" orientation="portrait" r:id="rId1"/>
  <headerFooter alignWithMargins="0"/>
  <colBreaks count="1" manualBreakCount="1">
    <brk id="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2:F8"/>
  <sheetViews>
    <sheetView workbookViewId="0">
      <selection sqref="A1:G14"/>
    </sheetView>
  </sheetViews>
  <sheetFormatPr defaultRowHeight="12.75" x14ac:dyDescent="0.2"/>
  <cols>
    <col min="2" max="3" width="21.140625" customWidth="1"/>
    <col min="4" max="4" width="14.7109375" customWidth="1"/>
    <col min="5" max="5" width="16.5703125" customWidth="1"/>
    <col min="6" max="6" width="15.5703125" customWidth="1"/>
  </cols>
  <sheetData>
    <row r="2" spans="1:6" x14ac:dyDescent="0.2">
      <c r="A2" s="11" t="s">
        <v>885</v>
      </c>
      <c r="B2" s="11"/>
      <c r="C2" s="11"/>
      <c r="D2" s="11"/>
      <c r="E2" s="11"/>
      <c r="F2" s="11"/>
    </row>
    <row r="3" spans="1:6" x14ac:dyDescent="0.2">
      <c r="C3" t="s">
        <v>723</v>
      </c>
    </row>
    <row r="5" spans="1:6" x14ac:dyDescent="0.2">
      <c r="B5" s="9" t="s">
        <v>717</v>
      </c>
      <c r="C5" s="9" t="s">
        <v>721</v>
      </c>
      <c r="D5" s="9" t="s">
        <v>718</v>
      </c>
      <c r="E5" s="9" t="s">
        <v>719</v>
      </c>
      <c r="F5" s="9" t="s">
        <v>722</v>
      </c>
    </row>
    <row r="6" spans="1:6" x14ac:dyDescent="0.2">
      <c r="B6" s="9" t="s">
        <v>720</v>
      </c>
      <c r="C6" s="603">
        <v>0</v>
      </c>
      <c r="D6" s="603">
        <v>0</v>
      </c>
      <c r="E6" s="603">
        <v>0</v>
      </c>
      <c r="F6" s="603">
        <v>0</v>
      </c>
    </row>
    <row r="7" spans="1:6" x14ac:dyDescent="0.2">
      <c r="B7" s="9"/>
      <c r="C7" s="603"/>
      <c r="D7" s="603"/>
      <c r="E7" s="603"/>
      <c r="F7" s="603"/>
    </row>
    <row r="8" spans="1:6" x14ac:dyDescent="0.2">
      <c r="B8" s="9"/>
      <c r="C8" s="603"/>
      <c r="D8" s="603"/>
      <c r="E8" s="603"/>
      <c r="F8" s="603"/>
    </row>
  </sheetData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69"/>
  <sheetViews>
    <sheetView topLeftCell="A31" zoomScale="80" zoomScaleNormal="80" workbookViewId="0">
      <selection sqref="A1:S65"/>
    </sheetView>
  </sheetViews>
  <sheetFormatPr defaultRowHeight="12.75" x14ac:dyDescent="0.2"/>
  <cols>
    <col min="1" max="1" width="4.5703125" customWidth="1"/>
    <col min="2" max="2" width="53.7109375" style="1" customWidth="1"/>
    <col min="3" max="3" width="6.5703125" style="1" customWidth="1"/>
    <col min="4" max="4" width="16.7109375" style="487" customWidth="1"/>
    <col min="5" max="5" width="17.7109375" style="1" customWidth="1"/>
    <col min="6" max="6" width="13.85546875" style="1" customWidth="1"/>
    <col min="7" max="7" width="9.140625" style="1"/>
    <col min="8" max="8" width="13.85546875" style="1" customWidth="1"/>
    <col min="9" max="9" width="13" style="1" customWidth="1"/>
    <col min="10" max="10" width="11.5703125" style="713" customWidth="1"/>
    <col min="11" max="11" width="14.85546875" style="1" customWidth="1"/>
    <col min="12" max="12" width="13.28515625" style="1" customWidth="1"/>
    <col min="13" max="14" width="11" style="1" customWidth="1"/>
    <col min="15" max="15" width="13.28515625" style="1" customWidth="1"/>
    <col min="16" max="16" width="12.42578125" customWidth="1"/>
    <col min="17" max="18" width="10.7109375" customWidth="1"/>
    <col min="19" max="19" width="14.42578125" customWidth="1"/>
  </cols>
  <sheetData>
    <row r="1" spans="1:19" x14ac:dyDescent="0.2">
      <c r="B1" s="808" t="s">
        <v>726</v>
      </c>
      <c r="C1" s="808"/>
      <c r="D1" s="808"/>
      <c r="E1" s="808"/>
      <c r="F1" s="808"/>
      <c r="G1" s="719"/>
      <c r="H1" s="719"/>
      <c r="I1" s="719"/>
      <c r="J1" s="719"/>
      <c r="K1" s="719"/>
    </row>
    <row r="2" spans="1:19" ht="36" customHeight="1" x14ac:dyDescent="0.3">
      <c r="A2" s="809" t="s">
        <v>481</v>
      </c>
      <c r="B2" s="809"/>
      <c r="C2" s="809"/>
      <c r="D2" s="809"/>
      <c r="E2" s="809"/>
      <c r="F2" s="809"/>
      <c r="G2" s="719"/>
      <c r="H2" s="719"/>
      <c r="I2" s="719"/>
      <c r="J2" s="719"/>
      <c r="K2" s="719"/>
    </row>
    <row r="3" spans="1:19" ht="18.75" x14ac:dyDescent="0.3">
      <c r="A3" s="809" t="s">
        <v>742</v>
      </c>
      <c r="B3" s="811"/>
      <c r="C3" s="811"/>
      <c r="D3" s="811"/>
      <c r="E3" s="811"/>
      <c r="F3" s="811"/>
      <c r="G3" s="719"/>
      <c r="H3" s="719"/>
      <c r="I3" s="719"/>
      <c r="J3" s="719"/>
      <c r="K3" s="719"/>
    </row>
    <row r="4" spans="1:19" x14ac:dyDescent="0.2">
      <c r="B4" s="719"/>
      <c r="C4" s="719"/>
      <c r="E4" s="719"/>
      <c r="F4" s="113"/>
      <c r="G4" s="719"/>
      <c r="H4" s="719"/>
      <c r="I4" s="719"/>
      <c r="J4" s="719"/>
      <c r="K4" s="719"/>
    </row>
    <row r="5" spans="1:19" ht="27" x14ac:dyDescent="0.2">
      <c r="A5" s="114" t="s">
        <v>14</v>
      </c>
      <c r="B5" s="115" t="s">
        <v>13</v>
      </c>
      <c r="C5" s="116" t="s">
        <v>173</v>
      </c>
      <c r="D5" s="488" t="s">
        <v>364</v>
      </c>
      <c r="E5" s="333" t="s">
        <v>365</v>
      </c>
      <c r="F5" s="116" t="s">
        <v>730</v>
      </c>
      <c r="G5"/>
      <c r="H5" s="812"/>
      <c r="I5" s="812"/>
      <c r="J5" s="812"/>
      <c r="K5" s="812"/>
      <c r="L5"/>
      <c r="M5"/>
      <c r="N5"/>
      <c r="O5"/>
    </row>
    <row r="6" spans="1:19" ht="24.75" x14ac:dyDescent="0.25">
      <c r="A6" s="511"/>
      <c r="B6" s="330" t="s">
        <v>112</v>
      </c>
      <c r="C6" s="330" t="s">
        <v>113</v>
      </c>
      <c r="D6" s="489" t="s">
        <v>114</v>
      </c>
      <c r="E6" s="330" t="s">
        <v>115</v>
      </c>
      <c r="F6" s="512"/>
      <c r="G6"/>
      <c r="H6" s="726" t="s">
        <v>671</v>
      </c>
      <c r="I6" s="726"/>
      <c r="J6" s="726"/>
      <c r="K6" s="742" t="s">
        <v>780</v>
      </c>
      <c r="L6" s="9" t="s">
        <v>786</v>
      </c>
      <c r="M6" s="9"/>
      <c r="N6" s="9"/>
      <c r="O6" s="9"/>
      <c r="P6" s="9"/>
      <c r="Q6" s="9"/>
      <c r="R6" s="9"/>
      <c r="S6" s="347" t="s">
        <v>309</v>
      </c>
    </row>
    <row r="7" spans="1:19" ht="13.5" x14ac:dyDescent="0.2">
      <c r="A7" s="516" t="s">
        <v>6</v>
      </c>
      <c r="B7" s="517" t="s">
        <v>701</v>
      </c>
      <c r="C7" s="517"/>
      <c r="D7" s="518">
        <v>6630000</v>
      </c>
      <c r="E7" s="517"/>
      <c r="F7" s="519">
        <f t="shared" ref="F7:F47" si="0">SUM(D7:E7)</f>
        <v>6630000</v>
      </c>
      <c r="G7"/>
      <c r="H7" s="9" t="s">
        <v>651</v>
      </c>
      <c r="I7" s="9" t="s">
        <v>777</v>
      </c>
      <c r="J7" s="9" t="s">
        <v>670</v>
      </c>
      <c r="K7" s="742" t="s">
        <v>778</v>
      </c>
      <c r="L7" s="58" t="s">
        <v>779</v>
      </c>
      <c r="M7" s="58" t="s">
        <v>781</v>
      </c>
      <c r="N7" s="58" t="s">
        <v>782</v>
      </c>
      <c r="O7" s="58" t="s">
        <v>783</v>
      </c>
      <c r="P7" s="58" t="s">
        <v>784</v>
      </c>
      <c r="Q7" s="58" t="s">
        <v>785</v>
      </c>
      <c r="R7" s="58" t="s">
        <v>793</v>
      </c>
      <c r="S7" s="9"/>
    </row>
    <row r="8" spans="1:19" ht="13.5" x14ac:dyDescent="0.2">
      <c r="A8" s="516" t="s">
        <v>7</v>
      </c>
      <c r="B8" s="517" t="s">
        <v>524</v>
      </c>
      <c r="C8" s="517"/>
      <c r="D8" s="518">
        <v>14050000</v>
      </c>
      <c r="E8" s="517"/>
      <c r="F8" s="519">
        <f t="shared" si="0"/>
        <v>14050000</v>
      </c>
      <c r="G8"/>
      <c r="H8" s="666"/>
      <c r="I8" s="666"/>
      <c r="J8" s="666"/>
      <c r="K8" s="666"/>
      <c r="L8" s="9"/>
      <c r="M8" s="9"/>
      <c r="N8" s="9"/>
      <c r="O8" s="9"/>
      <c r="P8" s="9"/>
      <c r="Q8" s="9"/>
      <c r="R8" s="9"/>
      <c r="S8" s="754">
        <f t="shared" ref="S8:S30" si="1">SUM(H8:Q8)</f>
        <v>0</v>
      </c>
    </row>
    <row r="9" spans="1:19" ht="13.5" x14ac:dyDescent="0.2">
      <c r="A9" s="516" t="s">
        <v>8</v>
      </c>
      <c r="B9" s="517" t="s">
        <v>791</v>
      </c>
      <c r="C9" s="517"/>
      <c r="D9" s="518">
        <v>16000000</v>
      </c>
      <c r="E9" s="517"/>
      <c r="F9" s="519">
        <f t="shared" si="0"/>
        <v>16000000</v>
      </c>
      <c r="G9"/>
      <c r="H9" s="666"/>
      <c r="I9" s="666"/>
      <c r="J9" s="666"/>
      <c r="K9" s="666"/>
      <c r="L9" s="9"/>
      <c r="M9" s="9"/>
      <c r="N9" s="9"/>
      <c r="O9" s="9"/>
      <c r="P9" s="9"/>
      <c r="Q9" s="9"/>
      <c r="R9" s="9"/>
      <c r="S9" s="754">
        <f t="shared" si="1"/>
        <v>0</v>
      </c>
    </row>
    <row r="10" spans="1:19" s="11" customFormat="1" ht="13.5" x14ac:dyDescent="0.2">
      <c r="A10" s="516" t="s">
        <v>9</v>
      </c>
      <c r="B10" s="520" t="s">
        <v>525</v>
      </c>
      <c r="C10" s="717" t="s">
        <v>526</v>
      </c>
      <c r="D10" s="521">
        <f>SUM(D7:D9)</f>
        <v>36680000</v>
      </c>
      <c r="E10" s="520"/>
      <c r="F10" s="519">
        <f t="shared" si="0"/>
        <v>36680000</v>
      </c>
      <c r="H10" s="666"/>
      <c r="I10" s="666"/>
      <c r="J10" s="666"/>
      <c r="K10" s="666"/>
      <c r="L10" s="343"/>
      <c r="M10" s="343"/>
      <c r="N10" s="343"/>
      <c r="O10" s="343"/>
      <c r="P10" s="343"/>
      <c r="Q10" s="343"/>
      <c r="R10" s="343"/>
      <c r="S10" s="754">
        <f t="shared" si="1"/>
        <v>0</v>
      </c>
    </row>
    <row r="11" spans="1:19" s="11" customFormat="1" ht="13.5" x14ac:dyDescent="0.2">
      <c r="A11" s="516" t="s">
        <v>10</v>
      </c>
      <c r="B11" s="520" t="s">
        <v>789</v>
      </c>
      <c r="C11" s="717" t="s">
        <v>790</v>
      </c>
      <c r="D11" s="521">
        <v>4400000</v>
      </c>
      <c r="E11" s="520"/>
      <c r="F11" s="519">
        <f t="shared" si="0"/>
        <v>4400000</v>
      </c>
      <c r="H11" s="666"/>
      <c r="I11" s="666"/>
      <c r="J11" s="666"/>
      <c r="K11" s="666"/>
      <c r="L11" s="343"/>
      <c r="M11" s="343"/>
      <c r="N11" s="343"/>
      <c r="O11" s="343"/>
      <c r="P11" s="343"/>
      <c r="Q11" s="343"/>
      <c r="R11" s="343"/>
      <c r="S11" s="754">
        <f t="shared" si="1"/>
        <v>0</v>
      </c>
    </row>
    <row r="12" spans="1:19" s="11" customFormat="1" ht="13.5" x14ac:dyDescent="0.2">
      <c r="A12" s="516" t="s">
        <v>11</v>
      </c>
      <c r="B12" s="520" t="s">
        <v>695</v>
      </c>
      <c r="C12" s="717" t="s">
        <v>696</v>
      </c>
      <c r="D12" s="521">
        <v>500000</v>
      </c>
      <c r="E12" s="520"/>
      <c r="F12" s="519">
        <f t="shared" si="0"/>
        <v>500000</v>
      </c>
      <c r="H12" s="666"/>
      <c r="I12" s="666"/>
      <c r="J12" s="666"/>
      <c r="K12" s="666"/>
      <c r="L12" s="343"/>
      <c r="M12" s="343"/>
      <c r="N12" s="343"/>
      <c r="O12" s="343"/>
      <c r="P12" s="343"/>
      <c r="Q12" s="343"/>
      <c r="R12" s="343"/>
      <c r="S12" s="754">
        <f t="shared" si="1"/>
        <v>0</v>
      </c>
    </row>
    <row r="13" spans="1:19" s="11" customFormat="1" ht="13.5" x14ac:dyDescent="0.2">
      <c r="A13" s="516" t="s">
        <v>12</v>
      </c>
      <c r="B13" s="520" t="s">
        <v>787</v>
      </c>
      <c r="C13" s="717" t="s">
        <v>788</v>
      </c>
      <c r="D13" s="521">
        <v>950000</v>
      </c>
      <c r="E13" s="520"/>
      <c r="F13" s="519">
        <f t="shared" si="0"/>
        <v>950000</v>
      </c>
      <c r="H13" s="666"/>
      <c r="I13" s="666"/>
      <c r="J13" s="666"/>
      <c r="K13" s="666"/>
      <c r="L13" s="343"/>
      <c r="M13" s="343"/>
      <c r="N13" s="343"/>
      <c r="O13" s="343"/>
      <c r="P13" s="343"/>
      <c r="Q13" s="343"/>
      <c r="R13" s="343"/>
      <c r="S13" s="754">
        <f t="shared" si="1"/>
        <v>0</v>
      </c>
    </row>
    <row r="14" spans="1:19" s="500" customFormat="1" ht="13.5" x14ac:dyDescent="0.2">
      <c r="A14" s="516" t="s">
        <v>30</v>
      </c>
      <c r="B14" s="522" t="s">
        <v>527</v>
      </c>
      <c r="C14" s="522" t="s">
        <v>528</v>
      </c>
      <c r="D14" s="523">
        <v>270550</v>
      </c>
      <c r="E14" s="522"/>
      <c r="F14" s="519">
        <f t="shared" si="0"/>
        <v>270550</v>
      </c>
      <c r="H14" s="666"/>
      <c r="I14" s="666"/>
      <c r="J14" s="666"/>
      <c r="K14" s="666"/>
      <c r="L14" s="750"/>
      <c r="M14" s="750"/>
      <c r="N14" s="750"/>
      <c r="O14" s="750"/>
      <c r="P14" s="750"/>
      <c r="Q14" s="750"/>
      <c r="R14" s="750"/>
      <c r="S14" s="754">
        <f t="shared" si="1"/>
        <v>0</v>
      </c>
    </row>
    <row r="15" spans="1:19" s="500" customFormat="1" ht="13.5" x14ac:dyDescent="0.2">
      <c r="A15" s="516" t="s">
        <v>31</v>
      </c>
      <c r="B15" s="522" t="s">
        <v>529</v>
      </c>
      <c r="C15" s="522" t="s">
        <v>530</v>
      </c>
      <c r="D15" s="523">
        <v>150000</v>
      </c>
      <c r="E15" s="522"/>
      <c r="F15" s="519">
        <f t="shared" si="0"/>
        <v>150000</v>
      </c>
      <c r="H15" s="666"/>
      <c r="I15" s="666"/>
      <c r="J15" s="666"/>
      <c r="K15" s="666"/>
      <c r="L15" s="750"/>
      <c r="M15" s="750"/>
      <c r="N15" s="750"/>
      <c r="O15" s="750"/>
      <c r="P15" s="750"/>
      <c r="Q15" s="750"/>
      <c r="R15" s="750"/>
      <c r="S15" s="754">
        <f t="shared" si="1"/>
        <v>0</v>
      </c>
    </row>
    <row r="16" spans="1:19" s="500" customFormat="1" ht="13.5" x14ac:dyDescent="0.2">
      <c r="A16" s="516" t="s">
        <v>32</v>
      </c>
      <c r="B16" s="714" t="s">
        <v>697</v>
      </c>
      <c r="C16" s="714" t="s">
        <v>698</v>
      </c>
      <c r="D16" s="715">
        <v>150000</v>
      </c>
      <c r="E16" s="716"/>
      <c r="F16" s="519">
        <f t="shared" si="0"/>
        <v>150000</v>
      </c>
      <c r="H16" s="666"/>
      <c r="I16" s="666"/>
      <c r="J16" s="666"/>
      <c r="K16" s="666"/>
      <c r="L16" s="750"/>
      <c r="M16" s="750"/>
      <c r="N16" s="750"/>
      <c r="O16" s="750"/>
      <c r="P16" s="750"/>
      <c r="Q16" s="750"/>
      <c r="R16" s="750"/>
      <c r="S16" s="754">
        <f t="shared" si="1"/>
        <v>0</v>
      </c>
    </row>
    <row r="17" spans="1:19" s="500" customFormat="1" ht="13.5" x14ac:dyDescent="0.2">
      <c r="A17" s="516" t="s">
        <v>33</v>
      </c>
      <c r="B17" s="714" t="s">
        <v>700</v>
      </c>
      <c r="C17" s="714" t="s">
        <v>699</v>
      </c>
      <c r="D17" s="715"/>
      <c r="E17" s="715">
        <v>8400000</v>
      </c>
      <c r="F17" s="663">
        <f t="shared" si="0"/>
        <v>8400000</v>
      </c>
      <c r="H17" s="666">
        <v>8400000</v>
      </c>
      <c r="I17" s="666"/>
      <c r="J17" s="666"/>
      <c r="K17" s="666"/>
      <c r="L17" s="750"/>
      <c r="M17" s="750"/>
      <c r="N17" s="750"/>
      <c r="O17" s="750"/>
      <c r="P17" s="750"/>
      <c r="Q17" s="750"/>
      <c r="R17" s="750"/>
      <c r="S17" s="754">
        <f t="shared" si="1"/>
        <v>8400000</v>
      </c>
    </row>
    <row r="18" spans="1:19" s="13" customFormat="1" ht="18" customHeight="1" x14ac:dyDescent="0.2">
      <c r="A18" s="516" t="s">
        <v>34</v>
      </c>
      <c r="B18" s="525" t="s">
        <v>232</v>
      </c>
      <c r="C18" s="772" t="s">
        <v>233</v>
      </c>
      <c r="D18" s="773">
        <f>SUM(D10:D17)</f>
        <v>43100550</v>
      </c>
      <c r="E18" s="773">
        <f>SUM(E10:E17)</f>
        <v>8400000</v>
      </c>
      <c r="F18" s="774">
        <f t="shared" si="0"/>
        <v>51500550</v>
      </c>
      <c r="H18" s="666">
        <f>SUM(H7:H17)</f>
        <v>8400000</v>
      </c>
      <c r="I18" s="666">
        <f t="shared" ref="I18" si="2">SUM(I7:I17)</f>
        <v>0</v>
      </c>
      <c r="J18" s="666"/>
      <c r="K18" s="666"/>
      <c r="L18" s="257"/>
      <c r="M18" s="257"/>
      <c r="N18" s="257"/>
      <c r="O18" s="257"/>
      <c r="P18" s="257"/>
      <c r="Q18" s="257"/>
      <c r="R18" s="257"/>
      <c r="S18" s="754">
        <f t="shared" si="1"/>
        <v>8400000</v>
      </c>
    </row>
    <row r="19" spans="1:19" s="499" customFormat="1" ht="13.5" x14ac:dyDescent="0.2">
      <c r="A19" s="516" t="s">
        <v>35</v>
      </c>
      <c r="B19" s="639" t="s">
        <v>531</v>
      </c>
      <c r="C19" s="775" t="s">
        <v>533</v>
      </c>
      <c r="D19" s="776">
        <v>7600000</v>
      </c>
      <c r="E19" s="775"/>
      <c r="F19" s="777">
        <f t="shared" si="0"/>
        <v>7600000</v>
      </c>
      <c r="H19" s="666"/>
      <c r="I19" s="666"/>
      <c r="J19" s="666"/>
      <c r="K19" s="666"/>
      <c r="L19" s="751"/>
      <c r="M19" s="751"/>
      <c r="N19" s="751"/>
      <c r="O19" s="751"/>
      <c r="P19" s="751"/>
      <c r="Q19" s="751"/>
      <c r="R19" s="751"/>
      <c r="S19" s="754">
        <f t="shared" si="1"/>
        <v>0</v>
      </c>
    </row>
    <row r="20" spans="1:19" s="499" customFormat="1" ht="13.5" x14ac:dyDescent="0.2">
      <c r="A20" s="516" t="s">
        <v>36</v>
      </c>
      <c r="B20" s="639" t="s">
        <v>532</v>
      </c>
      <c r="C20" s="775" t="s">
        <v>533</v>
      </c>
      <c r="D20" s="776">
        <v>3012000</v>
      </c>
      <c r="E20" s="775"/>
      <c r="F20" s="777">
        <f t="shared" si="0"/>
        <v>3012000</v>
      </c>
      <c r="H20" s="666"/>
      <c r="I20" s="666"/>
      <c r="J20" s="666"/>
      <c r="K20" s="666"/>
      <c r="L20" s="751"/>
      <c r="M20" s="751"/>
      <c r="N20" s="751"/>
      <c r="O20" s="751"/>
      <c r="P20" s="751"/>
      <c r="Q20" s="751"/>
      <c r="R20" s="751"/>
      <c r="S20" s="754">
        <f t="shared" si="1"/>
        <v>0</v>
      </c>
    </row>
    <row r="21" spans="1:19" s="499" customFormat="1" ht="13.5" x14ac:dyDescent="0.2">
      <c r="A21" s="516" t="s">
        <v>37</v>
      </c>
      <c r="B21" s="640" t="s">
        <v>635</v>
      </c>
      <c r="C21" s="778" t="s">
        <v>533</v>
      </c>
      <c r="D21" s="779">
        <v>1100000</v>
      </c>
      <c r="E21" s="780"/>
      <c r="F21" s="777">
        <f t="shared" si="0"/>
        <v>1100000</v>
      </c>
      <c r="H21" s="666"/>
      <c r="I21" s="666"/>
      <c r="J21" s="666"/>
      <c r="K21" s="666"/>
      <c r="L21" s="751"/>
      <c r="M21" s="751"/>
      <c r="N21" s="751"/>
      <c r="O21" s="751"/>
      <c r="P21" s="751"/>
      <c r="Q21" s="751"/>
      <c r="R21" s="751"/>
      <c r="S21" s="754">
        <f t="shared" si="1"/>
        <v>0</v>
      </c>
    </row>
    <row r="22" spans="1:19" s="499" customFormat="1" ht="13.5" x14ac:dyDescent="0.2">
      <c r="A22" s="516" t="s">
        <v>38</v>
      </c>
      <c r="B22" s="640" t="s">
        <v>637</v>
      </c>
      <c r="C22" s="778" t="s">
        <v>636</v>
      </c>
      <c r="D22" s="779"/>
      <c r="E22" s="674">
        <v>800000</v>
      </c>
      <c r="F22" s="777">
        <f t="shared" si="0"/>
        <v>800000</v>
      </c>
      <c r="H22" s="666"/>
      <c r="I22" s="666"/>
      <c r="J22" s="666"/>
      <c r="K22" s="666">
        <v>800000</v>
      </c>
      <c r="L22" s="751"/>
      <c r="M22" s="751"/>
      <c r="N22" s="751"/>
      <c r="O22" s="751"/>
      <c r="P22" s="751"/>
      <c r="Q22" s="751"/>
      <c r="R22" s="751"/>
      <c r="S22" s="754">
        <f t="shared" si="1"/>
        <v>800000</v>
      </c>
    </row>
    <row r="23" spans="1:19" s="13" customFormat="1" ht="18" customHeight="1" x14ac:dyDescent="0.2">
      <c r="A23" s="516" t="s">
        <v>39</v>
      </c>
      <c r="B23" s="514" t="s">
        <v>234</v>
      </c>
      <c r="C23" s="781" t="s">
        <v>236</v>
      </c>
      <c r="D23" s="782">
        <f>SUM(D19:D22)</f>
        <v>11712000</v>
      </c>
      <c r="E23" s="782">
        <f>SUM(E19:E22)</f>
        <v>800000</v>
      </c>
      <c r="F23" s="783">
        <f t="shared" si="0"/>
        <v>12512000</v>
      </c>
      <c r="H23" s="666">
        <f>SUM(H19:H22)</f>
        <v>0</v>
      </c>
      <c r="I23" s="666"/>
      <c r="J23" s="666"/>
      <c r="K23" s="666">
        <v>800000</v>
      </c>
      <c r="L23" s="257"/>
      <c r="M23" s="257"/>
      <c r="N23" s="257"/>
      <c r="O23" s="257"/>
      <c r="P23" s="257"/>
      <c r="Q23" s="257"/>
      <c r="R23" s="257"/>
      <c r="S23" s="754">
        <f t="shared" si="1"/>
        <v>800000</v>
      </c>
    </row>
    <row r="24" spans="1:19" s="502" customFormat="1" ht="18" customHeight="1" x14ac:dyDescent="0.2">
      <c r="A24" s="516" t="s">
        <v>40</v>
      </c>
      <c r="B24" s="495" t="s">
        <v>235</v>
      </c>
      <c r="C24" s="784" t="s">
        <v>237</v>
      </c>
      <c r="D24" s="669">
        <f>SUM(D23,D18)</f>
        <v>54812550</v>
      </c>
      <c r="E24" s="669">
        <f>SUM(E23,E18)</f>
        <v>9200000</v>
      </c>
      <c r="F24" s="785">
        <f t="shared" si="0"/>
        <v>64012550</v>
      </c>
      <c r="H24" s="350">
        <f>H23+H18</f>
        <v>8400000</v>
      </c>
      <c r="I24" s="350">
        <f t="shared" ref="I24:Q24" si="3">I23+I18</f>
        <v>0</v>
      </c>
      <c r="J24" s="350">
        <f t="shared" si="3"/>
        <v>0</v>
      </c>
      <c r="K24" s="350">
        <f t="shared" si="3"/>
        <v>800000</v>
      </c>
      <c r="L24" s="350">
        <f t="shared" si="3"/>
        <v>0</v>
      </c>
      <c r="M24" s="350">
        <f t="shared" si="3"/>
        <v>0</v>
      </c>
      <c r="N24" s="350">
        <f t="shared" si="3"/>
        <v>0</v>
      </c>
      <c r="O24" s="350">
        <f t="shared" si="3"/>
        <v>0</v>
      </c>
      <c r="P24" s="350">
        <f t="shared" si="3"/>
        <v>0</v>
      </c>
      <c r="Q24" s="350">
        <f t="shared" si="3"/>
        <v>0</v>
      </c>
      <c r="R24" s="350"/>
      <c r="S24" s="754">
        <f t="shared" si="1"/>
        <v>9200000</v>
      </c>
    </row>
    <row r="25" spans="1:19" s="467" customFormat="1" ht="18" customHeight="1" x14ac:dyDescent="0.2">
      <c r="A25" s="516" t="s">
        <v>41</v>
      </c>
      <c r="B25" s="741" t="s">
        <v>792</v>
      </c>
      <c r="C25" s="316" t="s">
        <v>534</v>
      </c>
      <c r="D25" s="490">
        <v>8200000</v>
      </c>
      <c r="E25" s="666">
        <v>1440000</v>
      </c>
      <c r="F25" s="485">
        <f t="shared" si="0"/>
        <v>9640000</v>
      </c>
      <c r="H25" s="666">
        <v>1300000</v>
      </c>
      <c r="I25" s="666"/>
      <c r="J25" s="666"/>
      <c r="K25" s="666">
        <v>140000</v>
      </c>
      <c r="L25" s="554"/>
      <c r="M25" s="554"/>
      <c r="N25" s="554"/>
      <c r="O25" s="554"/>
      <c r="P25" s="554"/>
      <c r="Q25" s="554"/>
      <c r="R25" s="554"/>
      <c r="S25" s="754">
        <f t="shared" si="1"/>
        <v>1440000</v>
      </c>
    </row>
    <row r="26" spans="1:19" s="467" customFormat="1" ht="18" customHeight="1" x14ac:dyDescent="0.2">
      <c r="A26" s="516" t="s">
        <v>42</v>
      </c>
      <c r="B26" s="190" t="s">
        <v>535</v>
      </c>
      <c r="C26" s="316" t="s">
        <v>536</v>
      </c>
      <c r="D26" s="490">
        <v>50000</v>
      </c>
      <c r="E26" s="666"/>
      <c r="F26" s="485">
        <f t="shared" si="0"/>
        <v>50000</v>
      </c>
      <c r="H26" s="666"/>
      <c r="I26" s="666"/>
      <c r="J26" s="666"/>
      <c r="K26" s="666"/>
      <c r="L26" s="554"/>
      <c r="M26" s="554"/>
      <c r="N26" s="554"/>
      <c r="O26" s="554"/>
      <c r="P26" s="554"/>
      <c r="Q26" s="554"/>
      <c r="R26" s="554"/>
      <c r="S26" s="754">
        <f t="shared" si="1"/>
        <v>0</v>
      </c>
    </row>
    <row r="27" spans="1:19" s="467" customFormat="1" ht="18" customHeight="1" x14ac:dyDescent="0.2">
      <c r="A27" s="516" t="s">
        <v>43</v>
      </c>
      <c r="B27" s="190" t="s">
        <v>537</v>
      </c>
      <c r="C27" s="316" t="s">
        <v>536</v>
      </c>
      <c r="D27" s="490">
        <v>50000</v>
      </c>
      <c r="E27" s="666"/>
      <c r="F27" s="485">
        <f t="shared" si="0"/>
        <v>50000</v>
      </c>
      <c r="H27" s="666"/>
      <c r="I27" s="666"/>
      <c r="J27" s="666"/>
      <c r="K27" s="666"/>
      <c r="L27" s="554"/>
      <c r="M27" s="554"/>
      <c r="N27" s="554"/>
      <c r="O27" s="554"/>
      <c r="P27" s="554"/>
      <c r="Q27" s="554"/>
      <c r="R27" s="554"/>
      <c r="S27" s="754">
        <f t="shared" si="1"/>
        <v>0</v>
      </c>
    </row>
    <row r="28" spans="1:19" s="12" customFormat="1" ht="18" customHeight="1" x14ac:dyDescent="0.2">
      <c r="A28" s="516" t="s">
        <v>44</v>
      </c>
      <c r="B28" s="190" t="s">
        <v>239</v>
      </c>
      <c r="C28" s="316" t="s">
        <v>238</v>
      </c>
      <c r="D28" s="491">
        <f>SUM(D25:D27)</f>
        <v>8300000</v>
      </c>
      <c r="E28" s="491">
        <f>SUM(E25:E27)</f>
        <v>1440000</v>
      </c>
      <c r="F28" s="485">
        <f t="shared" si="0"/>
        <v>9740000</v>
      </c>
      <c r="H28" s="350">
        <f>SUM(H25:H27)</f>
        <v>1300000</v>
      </c>
      <c r="I28" s="350">
        <f t="shared" ref="I28:K28" si="4">SUM(I25:I27)</f>
        <v>0</v>
      </c>
      <c r="J28" s="350">
        <f t="shared" si="4"/>
        <v>0</v>
      </c>
      <c r="K28" s="350">
        <f t="shared" si="4"/>
        <v>140000</v>
      </c>
      <c r="L28" s="728"/>
      <c r="M28" s="728"/>
      <c r="N28" s="728"/>
      <c r="O28" s="728"/>
      <c r="P28" s="728"/>
      <c r="Q28" s="728"/>
      <c r="R28" s="728"/>
      <c r="S28" s="754">
        <f t="shared" si="1"/>
        <v>1440000</v>
      </c>
    </row>
    <row r="29" spans="1:19" s="501" customFormat="1" ht="18" customHeight="1" x14ac:dyDescent="0.2">
      <c r="A29" s="516" t="s">
        <v>45</v>
      </c>
      <c r="B29" s="504" t="s">
        <v>538</v>
      </c>
      <c r="C29" s="748"/>
      <c r="D29" s="746">
        <f>SUM(D28,D24)</f>
        <v>63112550</v>
      </c>
      <c r="E29" s="749">
        <f>SUM(E28,E24)</f>
        <v>10640000</v>
      </c>
      <c r="F29" s="747">
        <f t="shared" si="0"/>
        <v>73752550</v>
      </c>
      <c r="H29" s="755">
        <f>H28+H24</f>
        <v>9700000</v>
      </c>
      <c r="I29" s="755">
        <f t="shared" ref="I29:K29" si="5">I28+I24</f>
        <v>0</v>
      </c>
      <c r="J29" s="755">
        <f t="shared" si="5"/>
        <v>0</v>
      </c>
      <c r="K29" s="755">
        <f t="shared" si="5"/>
        <v>940000</v>
      </c>
      <c r="L29" s="756"/>
      <c r="M29" s="756"/>
      <c r="N29" s="756"/>
      <c r="O29" s="756"/>
      <c r="P29" s="756"/>
      <c r="Q29" s="756"/>
      <c r="R29" s="756"/>
      <c r="S29" s="757">
        <f t="shared" si="1"/>
        <v>10640000</v>
      </c>
    </row>
    <row r="30" spans="1:19" s="467" customFormat="1" ht="18" customHeight="1" x14ac:dyDescent="0.2">
      <c r="A30" s="516" t="s">
        <v>46</v>
      </c>
      <c r="B30" s="190" t="s">
        <v>539</v>
      </c>
      <c r="C30" s="316" t="s">
        <v>540</v>
      </c>
      <c r="D30" s="490">
        <v>200000</v>
      </c>
      <c r="E30" s="666"/>
      <c r="F30" s="485">
        <f t="shared" si="0"/>
        <v>200000</v>
      </c>
      <c r="H30" s="666"/>
      <c r="I30" s="666"/>
      <c r="J30" s="666"/>
      <c r="K30" s="666"/>
      <c r="L30" s="554"/>
      <c r="M30" s="554"/>
      <c r="N30" s="554"/>
      <c r="O30" s="554"/>
      <c r="P30" s="554"/>
      <c r="Q30" s="554"/>
      <c r="R30" s="554"/>
      <c r="S30" s="754">
        <f t="shared" si="1"/>
        <v>0</v>
      </c>
    </row>
    <row r="31" spans="1:19" s="467" customFormat="1" ht="18" customHeight="1" x14ac:dyDescent="0.2">
      <c r="A31" s="516" t="s">
        <v>79</v>
      </c>
      <c r="B31" s="190" t="s">
        <v>543</v>
      </c>
      <c r="C31" s="316" t="s">
        <v>542</v>
      </c>
      <c r="D31" s="490">
        <v>4000000</v>
      </c>
      <c r="E31" s="666">
        <v>1500000</v>
      </c>
      <c r="F31" s="485">
        <f t="shared" si="0"/>
        <v>5500000</v>
      </c>
      <c r="H31" s="666"/>
      <c r="I31" s="666"/>
      <c r="J31" s="666"/>
      <c r="K31" s="666"/>
      <c r="L31" s="554"/>
      <c r="M31" s="554"/>
      <c r="N31" s="554"/>
      <c r="O31" s="554"/>
      <c r="P31" s="554"/>
      <c r="Q31" s="554"/>
      <c r="R31" s="554">
        <v>1500000</v>
      </c>
      <c r="S31" s="754">
        <f>SUM(H31:R31)</f>
        <v>1500000</v>
      </c>
    </row>
    <row r="32" spans="1:19" s="498" customFormat="1" ht="18" customHeight="1" x14ac:dyDescent="0.2">
      <c r="A32" s="516" t="s">
        <v>80</v>
      </c>
      <c r="B32" s="495" t="s">
        <v>544</v>
      </c>
      <c r="C32" s="496" t="s">
        <v>545</v>
      </c>
      <c r="D32" s="497">
        <f>SUM(D30:D31)</f>
        <v>4200000</v>
      </c>
      <c r="E32" s="497">
        <f>SUM(E30:E31)</f>
        <v>1500000</v>
      </c>
      <c r="F32" s="485">
        <f t="shared" si="0"/>
        <v>5700000</v>
      </c>
      <c r="H32" s="350">
        <f>H31+H30</f>
        <v>0</v>
      </c>
      <c r="I32" s="350">
        <f t="shared" ref="I32:S32" si="6">I31+I30</f>
        <v>0</v>
      </c>
      <c r="J32" s="350">
        <f t="shared" si="6"/>
        <v>0</v>
      </c>
      <c r="K32" s="350">
        <f t="shared" si="6"/>
        <v>0</v>
      </c>
      <c r="L32" s="350">
        <f t="shared" si="6"/>
        <v>0</v>
      </c>
      <c r="M32" s="350">
        <f t="shared" si="6"/>
        <v>0</v>
      </c>
      <c r="N32" s="350">
        <f t="shared" si="6"/>
        <v>0</v>
      </c>
      <c r="O32" s="350">
        <f t="shared" si="6"/>
        <v>0</v>
      </c>
      <c r="P32" s="350">
        <f t="shared" si="6"/>
        <v>0</v>
      </c>
      <c r="Q32" s="350">
        <f t="shared" si="6"/>
        <v>0</v>
      </c>
      <c r="R32" s="350">
        <f t="shared" si="6"/>
        <v>1500000</v>
      </c>
      <c r="S32" s="350">
        <f t="shared" si="6"/>
        <v>1500000</v>
      </c>
    </row>
    <row r="33" spans="1:19" s="498" customFormat="1" ht="18" customHeight="1" x14ac:dyDescent="0.2">
      <c r="A33" s="516" t="s">
        <v>81</v>
      </c>
      <c r="B33" s="495" t="s">
        <v>546</v>
      </c>
      <c r="C33" s="496" t="s">
        <v>547</v>
      </c>
      <c r="D33" s="497">
        <v>2000000</v>
      </c>
      <c r="E33" s="666">
        <f t="shared" ref="E33:E61" si="7">K33</f>
        <v>0</v>
      </c>
      <c r="F33" s="485">
        <f t="shared" si="0"/>
        <v>2000000</v>
      </c>
      <c r="H33" s="666"/>
      <c r="I33" s="666"/>
      <c r="J33" s="666"/>
      <c r="K33" s="666"/>
      <c r="L33" s="752"/>
      <c r="M33" s="752"/>
      <c r="N33" s="752"/>
      <c r="O33" s="752"/>
      <c r="P33" s="752"/>
      <c r="Q33" s="752"/>
      <c r="R33" s="752"/>
      <c r="S33" s="754">
        <f t="shared" ref="S33:S65" si="8">SUM(H33:R33)</f>
        <v>0</v>
      </c>
    </row>
    <row r="34" spans="1:19" s="467" customFormat="1" ht="18" customHeight="1" x14ac:dyDescent="0.2">
      <c r="A34" s="516" t="s">
        <v>82</v>
      </c>
      <c r="B34" s="190" t="s">
        <v>548</v>
      </c>
      <c r="C34" s="316"/>
      <c r="D34" s="490">
        <v>4300000</v>
      </c>
      <c r="E34" s="666">
        <f t="shared" si="7"/>
        <v>0</v>
      </c>
      <c r="F34" s="485">
        <f t="shared" si="0"/>
        <v>4300000</v>
      </c>
      <c r="H34" s="666"/>
      <c r="I34" s="666"/>
      <c r="J34" s="666"/>
      <c r="K34" s="666"/>
      <c r="L34" s="554"/>
      <c r="M34" s="554"/>
      <c r="N34" s="554"/>
      <c r="O34" s="554"/>
      <c r="P34" s="554"/>
      <c r="Q34" s="554"/>
      <c r="R34" s="554"/>
      <c r="S34" s="754">
        <f t="shared" si="8"/>
        <v>0</v>
      </c>
    </row>
    <row r="35" spans="1:19" s="467" customFormat="1" ht="18" customHeight="1" x14ac:dyDescent="0.2">
      <c r="A35" s="516" t="s">
        <v>90</v>
      </c>
      <c r="B35" s="190" t="s">
        <v>549</v>
      </c>
      <c r="C35" s="316"/>
      <c r="D35" s="490">
        <v>3100000</v>
      </c>
      <c r="E35" s="666">
        <f t="shared" si="7"/>
        <v>0</v>
      </c>
      <c r="F35" s="485">
        <f t="shared" si="0"/>
        <v>3100000</v>
      </c>
      <c r="H35" s="666"/>
      <c r="I35" s="666"/>
      <c r="J35" s="666"/>
      <c r="K35" s="666"/>
      <c r="L35" s="554"/>
      <c r="M35" s="554"/>
      <c r="N35" s="554"/>
      <c r="O35" s="554"/>
      <c r="P35" s="554"/>
      <c r="Q35" s="554"/>
      <c r="R35" s="554"/>
      <c r="S35" s="754">
        <f t="shared" si="8"/>
        <v>0</v>
      </c>
    </row>
    <row r="36" spans="1:19" s="467" customFormat="1" ht="18" customHeight="1" x14ac:dyDescent="0.2">
      <c r="A36" s="516" t="s">
        <v>91</v>
      </c>
      <c r="B36" s="190" t="s">
        <v>550</v>
      </c>
      <c r="C36" s="316"/>
      <c r="D36" s="490">
        <v>900000</v>
      </c>
      <c r="E36" s="666">
        <f t="shared" si="7"/>
        <v>0</v>
      </c>
      <c r="F36" s="485">
        <f t="shared" si="0"/>
        <v>900000</v>
      </c>
      <c r="H36" s="666"/>
      <c r="I36" s="666"/>
      <c r="J36" s="666"/>
      <c r="K36" s="666"/>
      <c r="L36" s="554"/>
      <c r="M36" s="554"/>
      <c r="N36" s="554"/>
      <c r="O36" s="554"/>
      <c r="P36" s="554"/>
      <c r="Q36" s="554"/>
      <c r="R36" s="554"/>
      <c r="S36" s="754">
        <f t="shared" si="8"/>
        <v>0</v>
      </c>
    </row>
    <row r="37" spans="1:19" s="467" customFormat="1" ht="18" customHeight="1" x14ac:dyDescent="0.2">
      <c r="A37" s="516" t="s">
        <v>92</v>
      </c>
      <c r="B37" s="191" t="s">
        <v>551</v>
      </c>
      <c r="C37" s="316" t="s">
        <v>552</v>
      </c>
      <c r="D37" s="491">
        <f>SUM(D34:D36)</f>
        <v>8300000</v>
      </c>
      <c r="E37" s="666">
        <f t="shared" si="7"/>
        <v>0</v>
      </c>
      <c r="F37" s="485">
        <f t="shared" si="0"/>
        <v>8300000</v>
      </c>
      <c r="H37" s="666"/>
      <c r="I37" s="666"/>
      <c r="J37" s="666"/>
      <c r="K37" s="666"/>
      <c r="L37" s="554"/>
      <c r="M37" s="554"/>
      <c r="N37" s="554"/>
      <c r="O37" s="554"/>
      <c r="P37" s="554"/>
      <c r="Q37" s="554"/>
      <c r="R37" s="554"/>
      <c r="S37" s="754">
        <f t="shared" si="8"/>
        <v>0</v>
      </c>
    </row>
    <row r="38" spans="1:19" s="467" customFormat="1" ht="18" customHeight="1" x14ac:dyDescent="0.2">
      <c r="A38" s="516" t="s">
        <v>93</v>
      </c>
      <c r="B38" s="190" t="s">
        <v>672</v>
      </c>
      <c r="C38" s="316" t="s">
        <v>575</v>
      </c>
      <c r="D38" s="490">
        <v>800000</v>
      </c>
      <c r="E38" s="666">
        <f t="shared" si="7"/>
        <v>0</v>
      </c>
      <c r="F38" s="485">
        <f t="shared" si="0"/>
        <v>800000</v>
      </c>
      <c r="H38" s="666"/>
      <c r="I38" s="666"/>
      <c r="J38" s="666"/>
      <c r="K38" s="666"/>
      <c r="L38" s="554"/>
      <c r="M38" s="554"/>
      <c r="N38" s="554"/>
      <c r="O38" s="554"/>
      <c r="P38" s="554"/>
      <c r="Q38" s="554"/>
      <c r="R38" s="554"/>
      <c r="S38" s="754">
        <f t="shared" si="8"/>
        <v>0</v>
      </c>
    </row>
    <row r="39" spans="1:19" s="467" customFormat="1" ht="18" customHeight="1" x14ac:dyDescent="0.2">
      <c r="A39" s="516" t="s">
        <v>94</v>
      </c>
      <c r="B39" s="190" t="s">
        <v>638</v>
      </c>
      <c r="C39" s="316" t="s">
        <v>639</v>
      </c>
      <c r="D39" s="490"/>
      <c r="E39" s="666">
        <f t="shared" si="7"/>
        <v>0</v>
      </c>
      <c r="F39" s="485">
        <f t="shared" si="0"/>
        <v>0</v>
      </c>
      <c r="H39" s="666"/>
      <c r="I39" s="666"/>
      <c r="J39" s="666"/>
      <c r="K39" s="666"/>
      <c r="L39" s="554"/>
      <c r="M39" s="554"/>
      <c r="N39" s="554"/>
      <c r="O39" s="554"/>
      <c r="P39" s="554"/>
      <c r="Q39" s="554"/>
      <c r="R39" s="554"/>
      <c r="S39" s="754">
        <f t="shared" si="8"/>
        <v>0</v>
      </c>
    </row>
    <row r="40" spans="1:19" s="467" customFormat="1" ht="18" customHeight="1" x14ac:dyDescent="0.2">
      <c r="A40" s="516" t="s">
        <v>100</v>
      </c>
      <c r="B40" s="190" t="s">
        <v>553</v>
      </c>
      <c r="C40" s="316" t="s">
        <v>554</v>
      </c>
      <c r="D40" s="490">
        <v>1300000</v>
      </c>
      <c r="E40" s="666">
        <f t="shared" si="7"/>
        <v>0</v>
      </c>
      <c r="F40" s="485">
        <f t="shared" si="0"/>
        <v>1300000</v>
      </c>
      <c r="H40" s="666"/>
      <c r="I40" s="666"/>
      <c r="J40" s="666"/>
      <c r="K40" s="666"/>
      <c r="L40" s="554"/>
      <c r="M40" s="554"/>
      <c r="N40" s="554"/>
      <c r="O40" s="554"/>
      <c r="P40" s="554"/>
      <c r="Q40" s="554"/>
      <c r="R40" s="554"/>
      <c r="S40" s="754">
        <f t="shared" si="8"/>
        <v>0</v>
      </c>
    </row>
    <row r="41" spans="1:19" s="467" customFormat="1" ht="18" customHeight="1" x14ac:dyDescent="0.2">
      <c r="A41" s="516" t="s">
        <v>101</v>
      </c>
      <c r="B41" s="190" t="s">
        <v>557</v>
      </c>
      <c r="C41" s="316" t="s">
        <v>702</v>
      </c>
      <c r="D41" s="490">
        <v>500000</v>
      </c>
      <c r="E41" s="666">
        <f t="shared" si="7"/>
        <v>0</v>
      </c>
      <c r="F41" s="485">
        <f t="shared" si="0"/>
        <v>500000</v>
      </c>
      <c r="H41" s="666"/>
      <c r="I41" s="666"/>
      <c r="J41" s="666"/>
      <c r="K41" s="666"/>
      <c r="L41" s="554"/>
      <c r="M41" s="554"/>
      <c r="N41" s="554"/>
      <c r="O41" s="554"/>
      <c r="P41" s="554"/>
      <c r="Q41" s="554"/>
      <c r="R41" s="554"/>
      <c r="S41" s="754">
        <f t="shared" si="8"/>
        <v>0</v>
      </c>
    </row>
    <row r="42" spans="1:19" s="467" customFormat="1" ht="18" customHeight="1" x14ac:dyDescent="0.2">
      <c r="A42" s="516" t="s">
        <v>109</v>
      </c>
      <c r="B42" s="190" t="s">
        <v>559</v>
      </c>
      <c r="C42" s="316"/>
      <c r="D42" s="490"/>
      <c r="E42" s="666"/>
      <c r="F42" s="485">
        <f t="shared" si="0"/>
        <v>0</v>
      </c>
      <c r="H42" s="666"/>
      <c r="I42" s="666"/>
      <c r="J42" s="666"/>
      <c r="K42" s="666"/>
      <c r="L42" s="554"/>
      <c r="M42" s="554"/>
      <c r="N42" s="554"/>
      <c r="O42" s="554"/>
      <c r="P42" s="554"/>
      <c r="Q42" s="554"/>
      <c r="R42" s="554"/>
      <c r="S42" s="754">
        <f t="shared" si="8"/>
        <v>0</v>
      </c>
    </row>
    <row r="43" spans="1:19" s="675" customFormat="1" ht="20.25" customHeight="1" x14ac:dyDescent="0.2">
      <c r="A43" s="516" t="s">
        <v>110</v>
      </c>
      <c r="B43" s="671" t="s">
        <v>555</v>
      </c>
      <c r="C43" s="672" t="s">
        <v>556</v>
      </c>
      <c r="D43" s="673">
        <v>800000</v>
      </c>
      <c r="E43" s="674"/>
      <c r="F43" s="648">
        <f t="shared" si="0"/>
        <v>800000</v>
      </c>
      <c r="H43" s="674"/>
      <c r="I43" s="674"/>
      <c r="J43" s="674"/>
      <c r="K43" s="674"/>
      <c r="L43" s="753"/>
      <c r="M43" s="753"/>
      <c r="N43" s="753"/>
      <c r="O43" s="753"/>
      <c r="P43" s="753"/>
      <c r="Q43" s="753"/>
      <c r="R43" s="753"/>
      <c r="S43" s="754">
        <f t="shared" si="8"/>
        <v>0</v>
      </c>
    </row>
    <row r="44" spans="1:19" s="467" customFormat="1" ht="20.25" customHeight="1" x14ac:dyDescent="0.2">
      <c r="A44" s="516" t="s">
        <v>576</v>
      </c>
      <c r="B44" s="190" t="s">
        <v>640</v>
      </c>
      <c r="C44" s="316" t="s">
        <v>641</v>
      </c>
      <c r="D44" s="490">
        <v>5500000</v>
      </c>
      <c r="E44" s="666">
        <f>S44</f>
        <v>9695575</v>
      </c>
      <c r="F44" s="485">
        <f t="shared" si="0"/>
        <v>15195575</v>
      </c>
      <c r="H44" s="666">
        <v>3150000</v>
      </c>
      <c r="I44" s="666"/>
      <c r="J44" s="666"/>
      <c r="K44" s="666">
        <v>1652598</v>
      </c>
      <c r="L44" s="554">
        <v>4033000</v>
      </c>
      <c r="M44" s="554"/>
      <c r="N44" s="554">
        <v>409977</v>
      </c>
      <c r="O44" s="554">
        <v>450000</v>
      </c>
      <c r="P44" s="554"/>
      <c r="Q44" s="554"/>
      <c r="R44" s="554"/>
      <c r="S44" s="754">
        <f t="shared" si="8"/>
        <v>9695575</v>
      </c>
    </row>
    <row r="45" spans="1:19" s="498" customFormat="1" ht="18" customHeight="1" x14ac:dyDescent="0.2">
      <c r="A45" s="516" t="s">
        <v>577</v>
      </c>
      <c r="B45" s="495" t="s">
        <v>561</v>
      </c>
      <c r="C45" s="496" t="s">
        <v>562</v>
      </c>
      <c r="D45" s="669">
        <f>SUM(D37:D44)</f>
        <v>17200000</v>
      </c>
      <c r="E45" s="497">
        <f>SUM(E43,E40,E39,E38,E37)+E44</f>
        <v>9695575</v>
      </c>
      <c r="F45" s="718">
        <f t="shared" si="0"/>
        <v>26895575</v>
      </c>
      <c r="G45" s="718"/>
      <c r="H45" s="758">
        <f>SUM(H37:H44)</f>
        <v>3150000</v>
      </c>
      <c r="I45" s="758">
        <f t="shared" ref="I45:Q45" si="9">SUM(I37:I44)</f>
        <v>0</v>
      </c>
      <c r="J45" s="758">
        <f t="shared" si="9"/>
        <v>0</v>
      </c>
      <c r="K45" s="758">
        <f t="shared" si="9"/>
        <v>1652598</v>
      </c>
      <c r="L45" s="758">
        <f t="shared" si="9"/>
        <v>4033000</v>
      </c>
      <c r="M45" s="758">
        <f t="shared" si="9"/>
        <v>0</v>
      </c>
      <c r="N45" s="758">
        <f t="shared" si="9"/>
        <v>409977</v>
      </c>
      <c r="O45" s="758">
        <f t="shared" si="9"/>
        <v>450000</v>
      </c>
      <c r="P45" s="758">
        <f t="shared" si="9"/>
        <v>0</v>
      </c>
      <c r="Q45" s="758">
        <f t="shared" si="9"/>
        <v>0</v>
      </c>
      <c r="R45" s="758"/>
      <c r="S45" s="754">
        <f t="shared" si="8"/>
        <v>9695575</v>
      </c>
    </row>
    <row r="46" spans="1:19" s="498" customFormat="1" ht="18" customHeight="1" x14ac:dyDescent="0.2">
      <c r="A46" s="516" t="s">
        <v>578</v>
      </c>
      <c r="B46" s="495" t="s">
        <v>563</v>
      </c>
      <c r="C46" s="496" t="s">
        <v>564</v>
      </c>
      <c r="D46" s="497">
        <v>150000</v>
      </c>
      <c r="E46" s="666">
        <v>500000</v>
      </c>
      <c r="F46" s="485">
        <f t="shared" si="0"/>
        <v>650000</v>
      </c>
      <c r="H46" s="350">
        <v>500000</v>
      </c>
      <c r="I46" s="350"/>
      <c r="J46" s="350"/>
      <c r="K46" s="666"/>
      <c r="L46" s="752"/>
      <c r="M46" s="752"/>
      <c r="N46" s="752"/>
      <c r="O46" s="752"/>
      <c r="P46" s="752"/>
      <c r="Q46" s="752"/>
      <c r="R46" s="752"/>
      <c r="S46" s="754">
        <f t="shared" si="8"/>
        <v>500000</v>
      </c>
    </row>
    <row r="47" spans="1:19" s="467" customFormat="1" ht="18" customHeight="1" x14ac:dyDescent="0.2">
      <c r="A47" s="516" t="s">
        <v>579</v>
      </c>
      <c r="B47" s="190" t="s">
        <v>565</v>
      </c>
      <c r="C47" s="316" t="s">
        <v>566</v>
      </c>
      <c r="D47" s="490">
        <v>6430821</v>
      </c>
      <c r="E47" s="666">
        <v>2739830</v>
      </c>
      <c r="F47" s="485">
        <f t="shared" si="0"/>
        <v>9170651</v>
      </c>
      <c r="H47" s="666">
        <v>1150000</v>
      </c>
      <c r="I47" s="666"/>
      <c r="J47" s="666"/>
      <c r="K47" s="666"/>
      <c r="L47" s="554">
        <v>1089830</v>
      </c>
      <c r="M47" s="554"/>
      <c r="N47" s="554"/>
      <c r="O47" s="554"/>
      <c r="P47" s="554"/>
      <c r="Q47" s="554"/>
      <c r="R47" s="554">
        <v>500000</v>
      </c>
      <c r="S47" s="754">
        <f t="shared" si="8"/>
        <v>2739830</v>
      </c>
    </row>
    <row r="48" spans="1:19" s="467" customFormat="1" ht="18" customHeight="1" x14ac:dyDescent="0.2">
      <c r="A48" s="516" t="s">
        <v>580</v>
      </c>
      <c r="B48" s="741" t="s">
        <v>803</v>
      </c>
      <c r="C48" s="740" t="s">
        <v>794</v>
      </c>
      <c r="D48" s="490"/>
      <c r="E48" s="666">
        <v>27540000</v>
      </c>
      <c r="F48" s="485"/>
      <c r="H48" s="666"/>
      <c r="I48" s="666"/>
      <c r="J48" s="666"/>
      <c r="K48" s="666"/>
      <c r="L48" s="554">
        <v>27540000</v>
      </c>
      <c r="M48" s="554"/>
      <c r="N48" s="554"/>
      <c r="O48" s="554"/>
      <c r="P48" s="554"/>
      <c r="Q48" s="554"/>
      <c r="R48" s="554"/>
      <c r="S48" s="754">
        <f t="shared" si="8"/>
        <v>27540000</v>
      </c>
    </row>
    <row r="49" spans="1:19" s="467" customFormat="1" ht="18" customHeight="1" x14ac:dyDescent="0.2">
      <c r="A49" s="516" t="s">
        <v>581</v>
      </c>
      <c r="B49" s="190" t="s">
        <v>567</v>
      </c>
      <c r="C49" s="316" t="s">
        <v>568</v>
      </c>
      <c r="D49" s="490">
        <v>0</v>
      </c>
      <c r="E49" s="666">
        <f t="shared" si="7"/>
        <v>0</v>
      </c>
      <c r="F49" s="485">
        <f t="shared" ref="F49:F65" si="10">SUM(D49:E49)</f>
        <v>0</v>
      </c>
      <c r="H49" s="666"/>
      <c r="I49" s="666"/>
      <c r="J49" s="666"/>
      <c r="K49" s="666"/>
      <c r="L49" s="554"/>
      <c r="M49" s="554"/>
      <c r="N49" s="554"/>
      <c r="O49" s="554"/>
      <c r="P49" s="554"/>
      <c r="Q49" s="554"/>
      <c r="R49" s="554"/>
      <c r="S49" s="754">
        <f t="shared" si="8"/>
        <v>0</v>
      </c>
    </row>
    <row r="50" spans="1:19" s="467" customFormat="1" ht="18" customHeight="1" x14ac:dyDescent="0.2">
      <c r="A50" s="516" t="s">
        <v>582</v>
      </c>
      <c r="B50" s="190" t="s">
        <v>569</v>
      </c>
      <c r="C50" s="316" t="s">
        <v>570</v>
      </c>
      <c r="D50" s="490">
        <v>3000000</v>
      </c>
      <c r="E50" s="666">
        <v>1200000</v>
      </c>
      <c r="F50" s="485">
        <f t="shared" si="10"/>
        <v>4200000</v>
      </c>
      <c r="H50" s="666">
        <v>1200000</v>
      </c>
      <c r="I50" s="666"/>
      <c r="J50" s="666"/>
      <c r="K50" s="666"/>
      <c r="L50" s="554"/>
      <c r="M50" s="554"/>
      <c r="N50" s="554"/>
      <c r="O50" s="554"/>
      <c r="P50" s="554"/>
      <c r="Q50" s="554"/>
      <c r="R50" s="554"/>
      <c r="S50" s="754">
        <f t="shared" si="8"/>
        <v>1200000</v>
      </c>
    </row>
    <row r="51" spans="1:19" s="498" customFormat="1" ht="18" customHeight="1" x14ac:dyDescent="0.2">
      <c r="A51" s="516" t="s">
        <v>583</v>
      </c>
      <c r="B51" s="495" t="s">
        <v>571</v>
      </c>
      <c r="C51" s="496" t="s">
        <v>572</v>
      </c>
      <c r="D51" s="497">
        <f>SUM(D47:D50)</f>
        <v>9430821</v>
      </c>
      <c r="E51" s="497">
        <f>SUM(E47:E50)</f>
        <v>31479830</v>
      </c>
      <c r="F51" s="485">
        <f t="shared" si="10"/>
        <v>40910651</v>
      </c>
      <c r="H51" s="350">
        <f>SUM(H47:H50)</f>
        <v>2350000</v>
      </c>
      <c r="I51" s="350">
        <f t="shared" ref="I51:R51" si="11">SUM(I47:I50)</f>
        <v>0</v>
      </c>
      <c r="J51" s="350">
        <f t="shared" si="11"/>
        <v>0</v>
      </c>
      <c r="K51" s="350">
        <f t="shared" si="11"/>
        <v>0</v>
      </c>
      <c r="L51" s="350">
        <f t="shared" si="11"/>
        <v>28629830</v>
      </c>
      <c r="M51" s="350">
        <f t="shared" si="11"/>
        <v>0</v>
      </c>
      <c r="N51" s="350">
        <f t="shared" si="11"/>
        <v>0</v>
      </c>
      <c r="O51" s="350">
        <f t="shared" si="11"/>
        <v>0</v>
      </c>
      <c r="P51" s="350">
        <f t="shared" si="11"/>
        <v>0</v>
      </c>
      <c r="Q51" s="350">
        <f t="shared" si="11"/>
        <v>0</v>
      </c>
      <c r="R51" s="350">
        <f t="shared" si="11"/>
        <v>500000</v>
      </c>
      <c r="S51" s="754">
        <f t="shared" si="8"/>
        <v>31479830</v>
      </c>
    </row>
    <row r="52" spans="1:19" s="501" customFormat="1" ht="18" customHeight="1" x14ac:dyDescent="0.2">
      <c r="A52" s="516" t="s">
        <v>584</v>
      </c>
      <c r="B52" s="504" t="s">
        <v>240</v>
      </c>
      <c r="C52" s="505" t="s">
        <v>241</v>
      </c>
      <c r="D52" s="506">
        <f>D51+D46+D45+D33+D32</f>
        <v>32980821</v>
      </c>
      <c r="E52" s="506">
        <f>E51+E46+E45+E33+E32</f>
        <v>43175405</v>
      </c>
      <c r="F52" s="507">
        <f t="shared" si="10"/>
        <v>76156226</v>
      </c>
      <c r="H52" s="667">
        <f>H51+H46+H45+H33+H32</f>
        <v>6000000</v>
      </c>
      <c r="I52" s="667">
        <f t="shared" ref="I52:R52" si="12">I51+I46+I45+I33+I32</f>
        <v>0</v>
      </c>
      <c r="J52" s="667">
        <f t="shared" si="12"/>
        <v>0</v>
      </c>
      <c r="K52" s="667">
        <f t="shared" si="12"/>
        <v>1652598</v>
      </c>
      <c r="L52" s="667">
        <f t="shared" si="12"/>
        <v>32662830</v>
      </c>
      <c r="M52" s="667">
        <f t="shared" si="12"/>
        <v>0</v>
      </c>
      <c r="N52" s="667">
        <f t="shared" si="12"/>
        <v>409977</v>
      </c>
      <c r="O52" s="667">
        <f t="shared" si="12"/>
        <v>450000</v>
      </c>
      <c r="P52" s="667">
        <f t="shared" si="12"/>
        <v>0</v>
      </c>
      <c r="Q52" s="667">
        <f t="shared" si="12"/>
        <v>0</v>
      </c>
      <c r="R52" s="667">
        <f t="shared" si="12"/>
        <v>2000000</v>
      </c>
      <c r="S52" s="762">
        <f t="shared" si="8"/>
        <v>43175405</v>
      </c>
    </row>
    <row r="53" spans="1:19" s="12" customFormat="1" ht="21" customHeight="1" x14ac:dyDescent="0.2">
      <c r="A53" s="516" t="s">
        <v>585</v>
      </c>
      <c r="B53" s="190" t="s">
        <v>573</v>
      </c>
      <c r="C53" s="316" t="s">
        <v>242</v>
      </c>
      <c r="D53" s="491">
        <v>15986000</v>
      </c>
      <c r="E53" s="666">
        <f t="shared" si="7"/>
        <v>0</v>
      </c>
      <c r="F53" s="485">
        <f t="shared" si="10"/>
        <v>15986000</v>
      </c>
      <c r="H53" s="666"/>
      <c r="I53" s="666"/>
      <c r="J53" s="666"/>
      <c r="K53" s="666"/>
      <c r="L53" s="728"/>
      <c r="M53" s="728"/>
      <c r="N53" s="728"/>
      <c r="O53" s="728"/>
      <c r="P53" s="728"/>
      <c r="Q53" s="728"/>
      <c r="R53" s="728"/>
      <c r="S53" s="754">
        <f t="shared" si="8"/>
        <v>0</v>
      </c>
    </row>
    <row r="54" spans="1:19" s="12" customFormat="1" ht="23.25" customHeight="1" x14ac:dyDescent="0.2">
      <c r="A54" s="516" t="s">
        <v>586</v>
      </c>
      <c r="B54" s="190" t="s">
        <v>642</v>
      </c>
      <c r="C54" s="316" t="s">
        <v>643</v>
      </c>
      <c r="D54" s="490">
        <v>1500000</v>
      </c>
      <c r="E54" s="666">
        <f>S54</f>
        <v>16335</v>
      </c>
      <c r="F54" s="485">
        <f t="shared" si="10"/>
        <v>1516335</v>
      </c>
      <c r="H54" s="666"/>
      <c r="I54" s="666"/>
      <c r="J54" s="666">
        <v>16335</v>
      </c>
      <c r="K54" s="666"/>
      <c r="L54" s="728"/>
      <c r="M54" s="728"/>
      <c r="N54" s="728"/>
      <c r="O54" s="728"/>
      <c r="P54" s="728"/>
      <c r="Q54" s="728"/>
      <c r="R54" s="728"/>
      <c r="S54" s="754">
        <f t="shared" si="8"/>
        <v>16335</v>
      </c>
    </row>
    <row r="55" spans="1:19" s="12" customFormat="1" ht="20.25" customHeight="1" x14ac:dyDescent="0.2">
      <c r="A55" s="516" t="s">
        <v>587</v>
      </c>
      <c r="B55" s="192" t="s">
        <v>673</v>
      </c>
      <c r="C55" s="316" t="s">
        <v>245</v>
      </c>
      <c r="D55" s="490">
        <v>2075000</v>
      </c>
      <c r="E55" s="666"/>
      <c r="F55" s="485">
        <f t="shared" si="10"/>
        <v>2075000</v>
      </c>
      <c r="H55" s="666"/>
      <c r="I55" s="666"/>
      <c r="J55" s="666"/>
      <c r="K55" s="666"/>
      <c r="L55" s="728"/>
      <c r="M55" s="728"/>
      <c r="N55" s="728"/>
      <c r="O55" s="728"/>
      <c r="P55" s="728"/>
      <c r="Q55" s="728"/>
      <c r="R55" s="728"/>
      <c r="S55" s="754">
        <f t="shared" si="8"/>
        <v>0</v>
      </c>
    </row>
    <row r="56" spans="1:19" s="13" customFormat="1" ht="27.75" customHeight="1" x14ac:dyDescent="0.2">
      <c r="A56" s="516" t="s">
        <v>659</v>
      </c>
      <c r="B56" s="193" t="s">
        <v>134</v>
      </c>
      <c r="C56" s="332" t="s">
        <v>246</v>
      </c>
      <c r="D56" s="492">
        <f>SUM(D54:D55)</f>
        <v>3575000</v>
      </c>
      <c r="E56" s="666">
        <f>SUM(E54:E55)</f>
        <v>16335</v>
      </c>
      <c r="F56" s="485">
        <f t="shared" si="10"/>
        <v>3591335</v>
      </c>
      <c r="H56" s="666"/>
      <c r="I56" s="666"/>
      <c r="J56" s="666">
        <v>16335</v>
      </c>
      <c r="K56" s="666"/>
      <c r="L56" s="257"/>
      <c r="M56" s="257"/>
      <c r="N56" s="257"/>
      <c r="O56" s="257"/>
      <c r="P56" s="257"/>
      <c r="Q56" s="257"/>
      <c r="R56" s="257"/>
      <c r="S56" s="754">
        <f t="shared" si="8"/>
        <v>16335</v>
      </c>
    </row>
    <row r="57" spans="1:19" s="13" customFormat="1" ht="21.75" customHeight="1" x14ac:dyDescent="0.2">
      <c r="A57" s="516" t="s">
        <v>660</v>
      </c>
      <c r="B57" s="192" t="s">
        <v>703</v>
      </c>
      <c r="C57" s="316" t="s">
        <v>247</v>
      </c>
      <c r="D57" s="490"/>
      <c r="E57" s="666">
        <f>S57</f>
        <v>173248559</v>
      </c>
      <c r="F57" s="485">
        <f t="shared" si="10"/>
        <v>173248559</v>
      </c>
      <c r="H57" s="666">
        <v>1500000</v>
      </c>
      <c r="I57" s="666"/>
      <c r="J57" s="666"/>
      <c r="K57" s="666">
        <v>54151537</v>
      </c>
      <c r="L57" s="554">
        <v>102000000</v>
      </c>
      <c r="M57" s="554"/>
      <c r="N57" s="554">
        <v>1599690</v>
      </c>
      <c r="O57" s="554"/>
      <c r="P57" s="554">
        <v>10999996</v>
      </c>
      <c r="Q57" s="554">
        <v>2997336</v>
      </c>
      <c r="R57" s="554"/>
      <c r="S57" s="754">
        <f t="shared" si="8"/>
        <v>173248559</v>
      </c>
    </row>
    <row r="58" spans="1:19" s="12" customFormat="1" ht="17.25" customHeight="1" x14ac:dyDescent="0.2">
      <c r="A58" s="516" t="s">
        <v>661</v>
      </c>
      <c r="B58" s="192" t="s">
        <v>249</v>
      </c>
      <c r="C58" s="316" t="s">
        <v>250</v>
      </c>
      <c r="D58" s="490"/>
      <c r="E58" s="666">
        <f>S58</f>
        <v>65469915</v>
      </c>
      <c r="F58" s="485">
        <f t="shared" si="10"/>
        <v>65469915</v>
      </c>
      <c r="H58" s="666"/>
      <c r="I58" s="666">
        <v>27627107</v>
      </c>
      <c r="J58" s="666"/>
      <c r="K58" s="666"/>
      <c r="L58" s="728"/>
      <c r="M58" s="728">
        <v>9602809</v>
      </c>
      <c r="N58" s="728">
        <v>5839999</v>
      </c>
      <c r="O58" s="728">
        <v>22400000</v>
      </c>
      <c r="P58" s="728"/>
      <c r="Q58" s="728"/>
      <c r="R58" s="728"/>
      <c r="S58" s="754">
        <f t="shared" si="8"/>
        <v>65469915</v>
      </c>
    </row>
    <row r="59" spans="1:19" s="12" customFormat="1" ht="20.25" customHeight="1" x14ac:dyDescent="0.2">
      <c r="A59" s="516" t="s">
        <v>662</v>
      </c>
      <c r="B59" s="190" t="s">
        <v>314</v>
      </c>
      <c r="C59" s="316" t="s">
        <v>251</v>
      </c>
      <c r="D59" s="490"/>
      <c r="E59" s="666"/>
      <c r="F59" s="485">
        <f t="shared" si="10"/>
        <v>0</v>
      </c>
      <c r="H59" s="666"/>
      <c r="I59" s="666"/>
      <c r="J59" s="666"/>
      <c r="K59" s="666"/>
      <c r="L59" s="728"/>
      <c r="M59" s="728"/>
      <c r="N59" s="728"/>
      <c r="O59" s="728"/>
      <c r="P59" s="728"/>
      <c r="Q59" s="728"/>
      <c r="R59" s="728"/>
      <c r="S59" s="754">
        <f t="shared" si="8"/>
        <v>0</v>
      </c>
    </row>
    <row r="60" spans="1:19" s="13" customFormat="1" ht="23.25" customHeight="1" x14ac:dyDescent="0.2">
      <c r="A60" s="516" t="s">
        <v>804</v>
      </c>
      <c r="B60" s="297" t="s">
        <v>253</v>
      </c>
      <c r="C60" s="294" t="s">
        <v>252</v>
      </c>
      <c r="D60" s="491">
        <f>SUM(D59,D58,D57,D56,D53,D52,D29)</f>
        <v>115654371</v>
      </c>
      <c r="E60" s="491">
        <f>SUM(E59,E58,E57,E56,E53,E52,E29)</f>
        <v>292550214</v>
      </c>
      <c r="F60" s="485">
        <f t="shared" si="10"/>
        <v>408204585</v>
      </c>
      <c r="H60" s="668">
        <f t="shared" ref="H60:R60" si="13">H29+H52+H53+H54+H55+H56+H57+H58+H59</f>
        <v>17200000</v>
      </c>
      <c r="I60" s="668">
        <f t="shared" si="13"/>
        <v>27627107</v>
      </c>
      <c r="J60" s="668">
        <f>J29+J52+J53+J56+J57+J58+J59</f>
        <v>16335</v>
      </c>
      <c r="K60" s="668">
        <f t="shared" si="13"/>
        <v>56744135</v>
      </c>
      <c r="L60" s="668">
        <f t="shared" si="13"/>
        <v>134662830</v>
      </c>
      <c r="M60" s="668">
        <f t="shared" si="13"/>
        <v>9602809</v>
      </c>
      <c r="N60" s="668">
        <f t="shared" si="13"/>
        <v>7849666</v>
      </c>
      <c r="O60" s="668">
        <f t="shared" si="13"/>
        <v>22850000</v>
      </c>
      <c r="P60" s="668">
        <f t="shared" si="13"/>
        <v>10999996</v>
      </c>
      <c r="Q60" s="668">
        <f t="shared" si="13"/>
        <v>2997336</v>
      </c>
      <c r="R60" s="668">
        <f t="shared" si="13"/>
        <v>2000000</v>
      </c>
      <c r="S60" s="754">
        <f t="shared" si="8"/>
        <v>292550214</v>
      </c>
    </row>
    <row r="61" spans="1:19" ht="18" customHeight="1" x14ac:dyDescent="0.2">
      <c r="A61" s="516" t="s">
        <v>805</v>
      </c>
      <c r="B61" s="720" t="s">
        <v>675</v>
      </c>
      <c r="C61" s="720" t="s">
        <v>674</v>
      </c>
      <c r="D61" s="493">
        <v>15000000</v>
      </c>
      <c r="E61" s="666">
        <f t="shared" si="7"/>
        <v>0</v>
      </c>
      <c r="F61" s="485">
        <f t="shared" si="10"/>
        <v>15000000</v>
      </c>
      <c r="G61" s="719"/>
      <c r="H61" s="666"/>
      <c r="I61" s="666"/>
      <c r="J61" s="666"/>
      <c r="K61" s="666"/>
      <c r="L61" s="729"/>
      <c r="M61" s="729"/>
      <c r="N61" s="729"/>
      <c r="O61" s="729"/>
      <c r="P61" s="9"/>
      <c r="Q61" s="9"/>
      <c r="R61" s="9"/>
      <c r="S61" s="754">
        <f t="shared" si="8"/>
        <v>0</v>
      </c>
    </row>
    <row r="62" spans="1:19" ht="18" customHeight="1" x14ac:dyDescent="0.2">
      <c r="A62" s="516" t="s">
        <v>806</v>
      </c>
      <c r="B62" s="736" t="s">
        <v>795</v>
      </c>
      <c r="C62" s="736" t="s">
        <v>796</v>
      </c>
      <c r="D62" s="493">
        <v>6578308</v>
      </c>
      <c r="E62" s="666"/>
      <c r="F62" s="485">
        <f t="shared" si="10"/>
        <v>6578308</v>
      </c>
      <c r="G62" s="735"/>
      <c r="H62" s="666"/>
      <c r="I62" s="666"/>
      <c r="J62" s="666"/>
      <c r="K62" s="666"/>
      <c r="L62" s="729"/>
      <c r="M62" s="729"/>
      <c r="N62" s="729"/>
      <c r="O62" s="729"/>
      <c r="P62" s="9"/>
      <c r="Q62" s="9"/>
      <c r="R62" s="9"/>
      <c r="S62" s="754"/>
    </row>
    <row r="63" spans="1:19" ht="23.25" customHeight="1" x14ac:dyDescent="0.2">
      <c r="A63" s="516" t="s">
        <v>807</v>
      </c>
      <c r="B63" s="720" t="s">
        <v>521</v>
      </c>
      <c r="C63" s="720" t="s">
        <v>522</v>
      </c>
      <c r="D63" s="493">
        <f>PH!G48+'Mesevár óvoda'!G46+'Manóvár Bölcsi'!G46</f>
        <v>114682121</v>
      </c>
      <c r="E63" s="666"/>
      <c r="F63" s="485">
        <f t="shared" si="10"/>
        <v>114682121</v>
      </c>
      <c r="G63" s="719"/>
      <c r="H63" s="666"/>
      <c r="I63" s="666"/>
      <c r="J63" s="666"/>
      <c r="K63" s="666"/>
      <c r="L63" s="729"/>
      <c r="M63" s="729"/>
      <c r="N63" s="729"/>
      <c r="O63" s="729"/>
      <c r="P63" s="9"/>
      <c r="Q63" s="9"/>
      <c r="R63" s="9"/>
      <c r="S63" s="754">
        <f t="shared" si="8"/>
        <v>0</v>
      </c>
    </row>
    <row r="64" spans="1:19" s="11" customFormat="1" ht="23.25" customHeight="1" x14ac:dyDescent="0.2">
      <c r="A64" s="516" t="s">
        <v>808</v>
      </c>
      <c r="B64" s="257" t="s">
        <v>315</v>
      </c>
      <c r="C64" s="257" t="s">
        <v>422</v>
      </c>
      <c r="D64" s="494">
        <f>SUM(D61:D63)</f>
        <v>136260429</v>
      </c>
      <c r="E64" s="666">
        <f>SUM(E63)</f>
        <v>0</v>
      </c>
      <c r="F64" s="485">
        <f t="shared" si="10"/>
        <v>136260429</v>
      </c>
      <c r="G64" s="295"/>
      <c r="H64" s="350"/>
      <c r="I64" s="350"/>
      <c r="J64" s="350"/>
      <c r="K64" s="666"/>
      <c r="L64" s="732"/>
      <c r="M64" s="732"/>
      <c r="N64" s="732"/>
      <c r="O64" s="732"/>
      <c r="P64" s="343"/>
      <c r="Q64" s="343"/>
      <c r="R64" s="343"/>
      <c r="S64" s="754">
        <f t="shared" si="8"/>
        <v>0</v>
      </c>
    </row>
    <row r="65" spans="1:19" s="531" customFormat="1" ht="23.25" customHeight="1" x14ac:dyDescent="0.25">
      <c r="A65" s="516" t="s">
        <v>809</v>
      </c>
      <c r="B65" s="527" t="s">
        <v>89</v>
      </c>
      <c r="C65" s="527"/>
      <c r="D65" s="528">
        <f>SUM(D64,D60)</f>
        <v>251914800</v>
      </c>
      <c r="E65" s="771">
        <f>SUM(E64,E60)</f>
        <v>292550214</v>
      </c>
      <c r="F65" s="770">
        <f t="shared" si="10"/>
        <v>544465014</v>
      </c>
      <c r="G65" s="530"/>
      <c r="H65" s="529">
        <f t="shared" ref="H65:R65" si="14">H60+H64</f>
        <v>17200000</v>
      </c>
      <c r="I65" s="529">
        <f t="shared" si="14"/>
        <v>27627107</v>
      </c>
      <c r="J65" s="529">
        <f t="shared" si="14"/>
        <v>16335</v>
      </c>
      <c r="K65" s="529">
        <f t="shared" si="14"/>
        <v>56744135</v>
      </c>
      <c r="L65" s="529">
        <f t="shared" si="14"/>
        <v>134662830</v>
      </c>
      <c r="M65" s="529">
        <f t="shared" si="14"/>
        <v>9602809</v>
      </c>
      <c r="N65" s="529">
        <f t="shared" si="14"/>
        <v>7849666</v>
      </c>
      <c r="O65" s="529">
        <f t="shared" si="14"/>
        <v>22850000</v>
      </c>
      <c r="P65" s="529">
        <f t="shared" si="14"/>
        <v>10999996</v>
      </c>
      <c r="Q65" s="529">
        <f t="shared" si="14"/>
        <v>2997336</v>
      </c>
      <c r="R65" s="529">
        <f t="shared" si="14"/>
        <v>2000000</v>
      </c>
      <c r="S65" s="761">
        <f t="shared" si="8"/>
        <v>292550214</v>
      </c>
    </row>
    <row r="67" spans="1:19" ht="15" x14ac:dyDescent="0.2">
      <c r="F67" s="663"/>
      <c r="H67" s="698"/>
      <c r="I67" s="661"/>
      <c r="K67" s="661"/>
    </row>
    <row r="69" spans="1:19" x14ac:dyDescent="0.2">
      <c r="B69" s="738"/>
    </row>
  </sheetData>
  <mergeCells count="4">
    <mergeCell ref="B1:F1"/>
    <mergeCell ref="A2:F2"/>
    <mergeCell ref="A3:F3"/>
    <mergeCell ref="H5:K5"/>
  </mergeCells>
  <phoneticPr fontId="0" type="noConversion"/>
  <printOptions horizontalCentered="1"/>
  <pageMargins left="0.25" right="0.25" top="0.75" bottom="0.75" header="0.3" footer="0.3"/>
  <pageSetup paperSize="8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R74"/>
  <sheetViews>
    <sheetView topLeftCell="A28" zoomScaleNormal="100" workbookViewId="0">
      <selection activeCell="K49" sqref="K49"/>
    </sheetView>
  </sheetViews>
  <sheetFormatPr defaultRowHeight="12.75" x14ac:dyDescent="0.2"/>
  <cols>
    <col min="1" max="1" width="4.5703125" customWidth="1"/>
    <col min="2" max="2" width="58.7109375" style="1" customWidth="1"/>
    <col min="3" max="3" width="6.5703125" style="1" customWidth="1"/>
    <col min="4" max="4" width="10.42578125" style="1" customWidth="1"/>
    <col min="5" max="5" width="9.5703125" style="1" customWidth="1"/>
    <col min="6" max="6" width="9.85546875" style="1" customWidth="1"/>
    <col min="7" max="7" width="12.85546875" style="1" customWidth="1"/>
    <col min="8" max="18" width="9.140625" style="1"/>
  </cols>
  <sheetData>
    <row r="1" spans="1:18" x14ac:dyDescent="0.2">
      <c r="A1" s="808" t="s">
        <v>395</v>
      </c>
      <c r="B1" s="808"/>
      <c r="C1" s="808"/>
      <c r="D1" s="808"/>
      <c r="E1" s="808"/>
      <c r="F1" s="808"/>
      <c r="G1" s="808"/>
    </row>
    <row r="2" spans="1:18" ht="36" customHeight="1" x14ac:dyDescent="0.3">
      <c r="A2" s="811" t="s">
        <v>480</v>
      </c>
      <c r="B2" s="811"/>
      <c r="C2" s="811"/>
      <c r="D2" s="811"/>
      <c r="E2" s="811"/>
      <c r="F2" s="811"/>
      <c r="G2" s="811"/>
    </row>
    <row r="3" spans="1:18" ht="18.75" x14ac:dyDescent="0.3">
      <c r="A3" s="813" t="s">
        <v>741</v>
      </c>
      <c r="B3" s="814"/>
      <c r="C3" s="814"/>
      <c r="D3" s="814"/>
      <c r="E3" s="814"/>
      <c r="F3" s="814"/>
      <c r="G3" s="814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A5" s="4"/>
      <c r="B5" s="3" t="s">
        <v>21</v>
      </c>
      <c r="C5" s="3"/>
      <c r="D5" s="3"/>
      <c r="E5" s="3"/>
      <c r="F5" s="3"/>
    </row>
    <row r="6" spans="1:18" x14ac:dyDescent="0.2">
      <c r="G6" s="113"/>
    </row>
    <row r="7" spans="1:18" ht="36" x14ac:dyDescent="0.2">
      <c r="A7" s="114" t="s">
        <v>14</v>
      </c>
      <c r="B7" s="115" t="s">
        <v>13</v>
      </c>
      <c r="C7" s="116" t="s">
        <v>173</v>
      </c>
      <c r="D7" s="333" t="s">
        <v>364</v>
      </c>
      <c r="E7" s="333" t="s">
        <v>365</v>
      </c>
      <c r="F7" s="333" t="s">
        <v>366</v>
      </c>
      <c r="G7" s="116" t="s">
        <v>730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117"/>
      <c r="B8" s="118" t="s">
        <v>112</v>
      </c>
      <c r="C8" s="118" t="s">
        <v>113</v>
      </c>
      <c r="D8" s="330" t="s">
        <v>114</v>
      </c>
      <c r="E8" s="330" t="s">
        <v>115</v>
      </c>
      <c r="F8" s="330" t="s">
        <v>116</v>
      </c>
      <c r="G8" s="119" t="s">
        <v>117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 x14ac:dyDescent="0.2">
      <c r="A9" s="305" t="s">
        <v>6</v>
      </c>
      <c r="B9" s="190" t="s">
        <v>186</v>
      </c>
      <c r="C9" s="316" t="s">
        <v>187</v>
      </c>
      <c r="D9" s="378"/>
      <c r="E9" s="378"/>
      <c r="F9" s="378"/>
      <c r="G9" s="380">
        <f>SUM(D9:F9)</f>
        <v>0</v>
      </c>
    </row>
    <row r="10" spans="1:18" s="13" customFormat="1" ht="18" customHeight="1" x14ac:dyDescent="0.2">
      <c r="A10" s="305" t="s">
        <v>7</v>
      </c>
      <c r="B10" s="191" t="s">
        <v>350</v>
      </c>
      <c r="C10" s="317" t="s">
        <v>188</v>
      </c>
      <c r="D10" s="381">
        <v>0</v>
      </c>
      <c r="E10" s="381"/>
      <c r="F10" s="381"/>
      <c r="G10" s="380">
        <f t="shared" ref="G10:G26" si="0">SUM(D10:F10)</f>
        <v>0</v>
      </c>
    </row>
    <row r="11" spans="1:18" s="12" customFormat="1" ht="18" customHeight="1" x14ac:dyDescent="0.2">
      <c r="A11" s="305" t="s">
        <v>8</v>
      </c>
      <c r="B11" s="192" t="s">
        <v>3</v>
      </c>
      <c r="C11" s="316" t="s">
        <v>204</v>
      </c>
      <c r="D11" s="378"/>
      <c r="E11" s="378"/>
      <c r="F11" s="378"/>
      <c r="G11" s="380">
        <f t="shared" si="0"/>
        <v>0</v>
      </c>
    </row>
    <row r="12" spans="1:18" s="12" customFormat="1" ht="18" customHeight="1" x14ac:dyDescent="0.2">
      <c r="A12" s="305" t="s">
        <v>9</v>
      </c>
      <c r="B12" s="192" t="s">
        <v>205</v>
      </c>
      <c r="C12" s="316" t="s">
        <v>206</v>
      </c>
      <c r="D12" s="34"/>
      <c r="E12" s="378"/>
      <c r="F12" s="378"/>
      <c r="G12" s="380">
        <f t="shared" si="0"/>
        <v>0</v>
      </c>
    </row>
    <row r="13" spans="1:18" s="12" customFormat="1" ht="18" customHeight="1" x14ac:dyDescent="0.2">
      <c r="A13" s="305" t="s">
        <v>10</v>
      </c>
      <c r="B13" s="192" t="s">
        <v>207</v>
      </c>
      <c r="C13" s="316" t="s">
        <v>208</v>
      </c>
      <c r="D13" s="34"/>
      <c r="E13" s="378"/>
      <c r="F13" s="378"/>
      <c r="G13" s="380">
        <f t="shared" si="0"/>
        <v>0</v>
      </c>
    </row>
    <row r="14" spans="1:18" s="12" customFormat="1" ht="18" customHeight="1" x14ac:dyDescent="0.2">
      <c r="A14" s="305" t="s">
        <v>11</v>
      </c>
      <c r="B14" s="192" t="s">
        <v>209</v>
      </c>
      <c r="C14" s="316" t="s">
        <v>210</v>
      </c>
      <c r="D14" s="378"/>
      <c r="E14" s="378"/>
      <c r="F14" s="378"/>
      <c r="G14" s="380">
        <f t="shared" si="0"/>
        <v>0</v>
      </c>
    </row>
    <row r="15" spans="1:18" s="12" customFormat="1" ht="18" customHeight="1" x14ac:dyDescent="0.2">
      <c r="A15" s="305" t="s">
        <v>12</v>
      </c>
      <c r="B15" s="192" t="s">
        <v>211</v>
      </c>
      <c r="C15" s="316" t="s">
        <v>212</v>
      </c>
      <c r="D15" s="378"/>
      <c r="E15" s="378"/>
      <c r="F15" s="378"/>
      <c r="G15" s="380">
        <f t="shared" si="0"/>
        <v>0</v>
      </c>
    </row>
    <row r="16" spans="1:18" s="12" customFormat="1" ht="18" customHeight="1" x14ac:dyDescent="0.2">
      <c r="A16" s="305" t="s">
        <v>30</v>
      </c>
      <c r="B16" s="192" t="s">
        <v>213</v>
      </c>
      <c r="C16" s="316" t="s">
        <v>214</v>
      </c>
      <c r="D16" s="378"/>
      <c r="E16" s="378"/>
      <c r="F16" s="378"/>
      <c r="G16" s="380">
        <f t="shared" si="0"/>
        <v>0</v>
      </c>
    </row>
    <row r="17" spans="1:18" s="120" customFormat="1" ht="18" customHeight="1" x14ac:dyDescent="0.2">
      <c r="A17" s="305" t="s">
        <v>31</v>
      </c>
      <c r="B17" s="192" t="s">
        <v>215</v>
      </c>
      <c r="C17" s="316" t="s">
        <v>216</v>
      </c>
      <c r="D17" s="378"/>
      <c r="E17" s="378"/>
      <c r="F17" s="378"/>
      <c r="G17" s="380">
        <f t="shared" si="0"/>
        <v>0</v>
      </c>
    </row>
    <row r="18" spans="1:18" s="12" customFormat="1" ht="18" customHeight="1" x14ac:dyDescent="0.2">
      <c r="A18" s="305" t="s">
        <v>32</v>
      </c>
      <c r="B18" s="192" t="s">
        <v>217</v>
      </c>
      <c r="C18" s="316" t="s">
        <v>218</v>
      </c>
      <c r="D18" s="378"/>
      <c r="E18" s="378"/>
      <c r="F18" s="378"/>
      <c r="G18" s="380">
        <f t="shared" si="0"/>
        <v>0</v>
      </c>
    </row>
    <row r="19" spans="1:18" s="12" customFormat="1" ht="17.25" customHeight="1" x14ac:dyDescent="0.2">
      <c r="A19" s="305" t="s">
        <v>33</v>
      </c>
      <c r="B19" s="192" t="s">
        <v>219</v>
      </c>
      <c r="C19" s="316" t="s">
        <v>220</v>
      </c>
      <c r="D19" s="378"/>
      <c r="E19" s="378"/>
      <c r="F19" s="378"/>
      <c r="G19" s="380">
        <f t="shared" si="0"/>
        <v>0</v>
      </c>
    </row>
    <row r="20" spans="1:18" s="12" customFormat="1" ht="16.5" customHeight="1" x14ac:dyDescent="0.2">
      <c r="A20" s="305" t="s">
        <v>34</v>
      </c>
      <c r="B20" s="193" t="s">
        <v>351</v>
      </c>
      <c r="C20" s="317" t="s">
        <v>221</v>
      </c>
      <c r="D20" s="381">
        <v>0</v>
      </c>
      <c r="E20" s="381"/>
      <c r="F20" s="381"/>
      <c r="G20" s="380">
        <f t="shared" si="0"/>
        <v>0</v>
      </c>
    </row>
    <row r="21" spans="1:18" ht="18" customHeight="1" x14ac:dyDescent="0.2">
      <c r="A21" s="305" t="s">
        <v>35</v>
      </c>
      <c r="B21" s="191" t="s">
        <v>324</v>
      </c>
      <c r="C21" s="317" t="s">
        <v>227</v>
      </c>
      <c r="D21" s="381">
        <v>0</v>
      </c>
      <c r="E21" s="381"/>
      <c r="F21" s="381"/>
      <c r="G21" s="380">
        <f t="shared" si="0"/>
        <v>0</v>
      </c>
    </row>
    <row r="22" spans="1:18" ht="18" customHeight="1" x14ac:dyDescent="0.2">
      <c r="A22" s="305" t="s">
        <v>36</v>
      </c>
      <c r="B22" s="191" t="s">
        <v>349</v>
      </c>
      <c r="C22" s="317" t="s">
        <v>228</v>
      </c>
      <c r="D22" s="381">
        <v>0</v>
      </c>
      <c r="E22" s="381"/>
      <c r="F22" s="381"/>
      <c r="G22" s="380">
        <f t="shared" si="0"/>
        <v>0</v>
      </c>
    </row>
    <row r="23" spans="1:18" ht="18" customHeight="1" x14ac:dyDescent="0.2">
      <c r="A23" s="305" t="s">
        <v>37</v>
      </c>
      <c r="B23" s="191" t="s">
        <v>505</v>
      </c>
      <c r="C23" s="317" t="s">
        <v>506</v>
      </c>
      <c r="D23" s="381">
        <v>48488821</v>
      </c>
      <c r="E23" s="381"/>
      <c r="F23" s="381"/>
      <c r="G23" s="380">
        <f t="shared" si="0"/>
        <v>48488821</v>
      </c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</row>
    <row r="24" spans="1:18" ht="18" customHeight="1" x14ac:dyDescent="0.2">
      <c r="A24" s="305" t="s">
        <v>38</v>
      </c>
      <c r="B24" s="191" t="s">
        <v>273</v>
      </c>
      <c r="C24" s="317"/>
      <c r="D24" s="381">
        <f>G48-G23</f>
        <v>0</v>
      </c>
      <c r="E24" s="381"/>
      <c r="F24" s="381"/>
      <c r="G24" s="380">
        <f>SUM(D24:F24)</f>
        <v>0</v>
      </c>
      <c r="H24" s="657"/>
      <c r="I24" s="657"/>
      <c r="J24" s="657"/>
      <c r="K24" s="657"/>
      <c r="L24" s="657"/>
      <c r="M24" s="657"/>
      <c r="N24" s="657"/>
      <c r="O24" s="657"/>
      <c r="P24" s="657"/>
      <c r="Q24" s="657"/>
      <c r="R24" s="657"/>
    </row>
    <row r="25" spans="1:18" ht="18" customHeight="1" x14ac:dyDescent="0.2">
      <c r="A25" s="305" t="s">
        <v>39</v>
      </c>
      <c r="B25" s="191" t="s">
        <v>477</v>
      </c>
      <c r="C25" s="317" t="s">
        <v>342</v>
      </c>
      <c r="D25" s="381">
        <f>SUM(D23:D24)</f>
        <v>48488821</v>
      </c>
      <c r="E25" s="381">
        <f>SUM(E23:E24)</f>
        <v>0</v>
      </c>
      <c r="F25" s="381"/>
      <c r="G25" s="380">
        <f>SUM(G9:G24)</f>
        <v>48488821</v>
      </c>
    </row>
    <row r="26" spans="1:18" ht="18" customHeight="1" x14ac:dyDescent="0.2">
      <c r="A26" s="305" t="s">
        <v>40</v>
      </c>
      <c r="B26" s="191" t="s">
        <v>478</v>
      </c>
      <c r="C26" s="317" t="s">
        <v>342</v>
      </c>
      <c r="D26" s="381">
        <v>0</v>
      </c>
      <c r="E26" s="381"/>
      <c r="F26" s="381"/>
      <c r="G26" s="380">
        <f t="shared" si="0"/>
        <v>0</v>
      </c>
    </row>
    <row r="27" spans="1:18" ht="18" customHeight="1" x14ac:dyDescent="0.2">
      <c r="A27" s="305" t="s">
        <v>41</v>
      </c>
      <c r="B27" s="480" t="s">
        <v>352</v>
      </c>
      <c r="C27" s="481" t="s">
        <v>343</v>
      </c>
      <c r="D27" s="482">
        <f>SUM(D26,D25,D22,D21,D20,D10)</f>
        <v>48488821</v>
      </c>
      <c r="E27" s="482">
        <f>E25</f>
        <v>0</v>
      </c>
      <c r="F27" s="482"/>
      <c r="G27" s="483">
        <f>SUM(D27:F27)</f>
        <v>48488821</v>
      </c>
    </row>
    <row r="29" spans="1:18" ht="18.75" x14ac:dyDescent="0.3">
      <c r="A29" s="811" t="s">
        <v>480</v>
      </c>
      <c r="B29" s="811"/>
      <c r="C29" s="811"/>
      <c r="D29" s="811"/>
      <c r="E29" s="811"/>
      <c r="F29" s="811"/>
      <c r="G29" s="811"/>
    </row>
    <row r="30" spans="1:18" ht="18.75" x14ac:dyDescent="0.3">
      <c r="A30" s="813" t="s">
        <v>742</v>
      </c>
      <c r="B30" s="814"/>
      <c r="C30" s="814"/>
      <c r="D30" s="814"/>
      <c r="E30" s="814"/>
      <c r="F30" s="814"/>
      <c r="G30" s="814"/>
    </row>
    <row r="31" spans="1:18" ht="15.75" x14ac:dyDescent="0.25">
      <c r="A31" s="2"/>
      <c r="B31" s="3"/>
      <c r="C31" s="3"/>
      <c r="D31" s="3"/>
      <c r="E31" s="3"/>
      <c r="F31" s="3"/>
    </row>
    <row r="32" spans="1:18" x14ac:dyDescent="0.2">
      <c r="A32" s="4"/>
      <c r="B32" s="3" t="s">
        <v>21</v>
      </c>
      <c r="C32" s="3"/>
      <c r="D32" s="3"/>
      <c r="E32" s="3"/>
      <c r="F32" s="3"/>
    </row>
    <row r="34" spans="1:7" ht="36" x14ac:dyDescent="0.2">
      <c r="A34" s="114" t="s">
        <v>14</v>
      </c>
      <c r="B34" s="115" t="s">
        <v>13</v>
      </c>
      <c r="C34" s="116" t="s">
        <v>173</v>
      </c>
      <c r="D34" s="333" t="s">
        <v>364</v>
      </c>
      <c r="E34" s="333" t="s">
        <v>365</v>
      </c>
      <c r="F34" s="333" t="s">
        <v>366</v>
      </c>
      <c r="G34" s="116" t="s">
        <v>730</v>
      </c>
    </row>
    <row r="35" spans="1:7" ht="13.5" x14ac:dyDescent="0.2">
      <c r="A35" s="117"/>
      <c r="B35" s="118" t="s">
        <v>112</v>
      </c>
      <c r="C35" s="118" t="s">
        <v>113</v>
      </c>
      <c r="D35" s="330" t="s">
        <v>114</v>
      </c>
      <c r="E35" s="330" t="s">
        <v>115</v>
      </c>
      <c r="F35" s="330" t="s">
        <v>116</v>
      </c>
      <c r="G35" s="119" t="s">
        <v>117</v>
      </c>
    </row>
    <row r="36" spans="1:7" ht="18" customHeight="1" x14ac:dyDescent="0.2">
      <c r="A36" s="194" t="s">
        <v>6</v>
      </c>
      <c r="B36" s="190" t="s">
        <v>232</v>
      </c>
      <c r="C36" s="316" t="s">
        <v>233</v>
      </c>
      <c r="D36" s="361">
        <v>32400000</v>
      </c>
      <c r="E36" s="361"/>
      <c r="F36" s="361"/>
      <c r="G36" s="334">
        <f>SUM(D36:F36)</f>
        <v>32400000</v>
      </c>
    </row>
    <row r="37" spans="1:7" ht="18" customHeight="1" x14ac:dyDescent="0.2">
      <c r="A37" s="194" t="s">
        <v>7</v>
      </c>
      <c r="B37" s="190" t="s">
        <v>234</v>
      </c>
      <c r="C37" s="316" t="s">
        <v>236</v>
      </c>
      <c r="D37" s="361">
        <v>600000</v>
      </c>
      <c r="E37" s="331"/>
      <c r="F37" s="331"/>
      <c r="G37" s="334">
        <f>SUM(D37:F37)</f>
        <v>600000</v>
      </c>
    </row>
    <row r="38" spans="1:7" ht="18" customHeight="1" x14ac:dyDescent="0.2">
      <c r="A38" s="195" t="s">
        <v>8</v>
      </c>
      <c r="B38" s="191" t="s">
        <v>235</v>
      </c>
      <c r="C38" s="332" t="s">
        <v>237</v>
      </c>
      <c r="D38" s="376">
        <f>SUM(D36:D37)</f>
        <v>33000000</v>
      </c>
      <c r="E38" s="376">
        <f>SUM(E36:E37)</f>
        <v>0</v>
      </c>
      <c r="F38" s="428"/>
      <c r="G38" s="334">
        <f t="shared" ref="G38:G48" si="1">SUM(D38:F38)</f>
        <v>33000000</v>
      </c>
    </row>
    <row r="39" spans="1:7" ht="18" customHeight="1" x14ac:dyDescent="0.2">
      <c r="A39" s="195" t="s">
        <v>9</v>
      </c>
      <c r="B39" s="191" t="s">
        <v>239</v>
      </c>
      <c r="C39" s="317" t="s">
        <v>238</v>
      </c>
      <c r="D39" s="362">
        <v>4800000</v>
      </c>
      <c r="E39" s="362"/>
      <c r="F39" s="362"/>
      <c r="G39" s="334">
        <f t="shared" si="1"/>
        <v>4800000</v>
      </c>
    </row>
    <row r="40" spans="1:7" ht="18" customHeight="1" x14ac:dyDescent="0.2">
      <c r="A40" s="195" t="s">
        <v>10</v>
      </c>
      <c r="B40" s="191" t="s">
        <v>240</v>
      </c>
      <c r="C40" s="317" t="s">
        <v>241</v>
      </c>
      <c r="D40" s="362">
        <f>D50</f>
        <v>7525000</v>
      </c>
      <c r="E40" s="362"/>
      <c r="F40" s="362"/>
      <c r="G40" s="334">
        <f t="shared" si="1"/>
        <v>7525000</v>
      </c>
    </row>
    <row r="41" spans="1:7" ht="18" customHeight="1" x14ac:dyDescent="0.2">
      <c r="A41" s="195" t="s">
        <v>11</v>
      </c>
      <c r="B41" s="191" t="s">
        <v>133</v>
      </c>
      <c r="C41" s="317" t="s">
        <v>242</v>
      </c>
      <c r="D41" s="362">
        <v>0</v>
      </c>
      <c r="E41" s="362"/>
      <c r="F41" s="362"/>
      <c r="G41" s="334">
        <f t="shared" si="1"/>
        <v>0</v>
      </c>
    </row>
    <row r="42" spans="1:7" ht="18" customHeight="1" x14ac:dyDescent="0.2">
      <c r="A42" s="194" t="s">
        <v>12</v>
      </c>
      <c r="B42" s="191" t="s">
        <v>243</v>
      </c>
      <c r="C42" s="740" t="s">
        <v>244</v>
      </c>
      <c r="D42" s="737"/>
      <c r="E42" s="362"/>
      <c r="F42" s="362"/>
      <c r="G42" s="334">
        <f t="shared" si="1"/>
        <v>0</v>
      </c>
    </row>
    <row r="43" spans="1:7" ht="18" customHeight="1" x14ac:dyDescent="0.2">
      <c r="A43" s="194" t="s">
        <v>30</v>
      </c>
      <c r="B43" s="739" t="s">
        <v>888</v>
      </c>
      <c r="C43" s="740" t="s">
        <v>643</v>
      </c>
      <c r="D43" s="737">
        <v>2013821</v>
      </c>
      <c r="E43" s="362"/>
      <c r="F43" s="362"/>
      <c r="G43" s="662">
        <f t="shared" si="1"/>
        <v>2013821</v>
      </c>
    </row>
    <row r="44" spans="1:7" ht="18" customHeight="1" x14ac:dyDescent="0.2">
      <c r="A44" s="195" t="s">
        <v>31</v>
      </c>
      <c r="B44" s="193" t="s">
        <v>134</v>
      </c>
      <c r="C44" s="317" t="s">
        <v>246</v>
      </c>
      <c r="D44" s="362">
        <f>SUM(D42:D43)</f>
        <v>2013821</v>
      </c>
      <c r="E44" s="362"/>
      <c r="F44" s="362"/>
      <c r="G44" s="334">
        <f t="shared" si="1"/>
        <v>2013821</v>
      </c>
    </row>
    <row r="45" spans="1:7" ht="18" customHeight="1" x14ac:dyDescent="0.2">
      <c r="A45" s="194" t="s">
        <v>32</v>
      </c>
      <c r="B45" s="739" t="s">
        <v>248</v>
      </c>
      <c r="C45" s="316" t="s">
        <v>247</v>
      </c>
      <c r="D45" s="331">
        <v>850000</v>
      </c>
      <c r="E45" s="331"/>
      <c r="F45" s="331"/>
      <c r="G45" s="334">
        <f t="shared" si="1"/>
        <v>850000</v>
      </c>
    </row>
    <row r="46" spans="1:7" ht="18" customHeight="1" x14ac:dyDescent="0.2">
      <c r="A46" s="194" t="s">
        <v>33</v>
      </c>
      <c r="B46" s="192" t="s">
        <v>249</v>
      </c>
      <c r="C46" s="316" t="s">
        <v>250</v>
      </c>
      <c r="D46" s="331">
        <v>300000</v>
      </c>
      <c r="E46" s="331"/>
      <c r="F46" s="331"/>
      <c r="G46" s="334">
        <f t="shared" si="1"/>
        <v>300000</v>
      </c>
    </row>
    <row r="47" spans="1:7" ht="18" customHeight="1" x14ac:dyDescent="0.2">
      <c r="A47" s="194" t="s">
        <v>34</v>
      </c>
      <c r="B47" s="190" t="s">
        <v>72</v>
      </c>
      <c r="C47" s="316" t="s">
        <v>251</v>
      </c>
      <c r="D47" s="331"/>
      <c r="E47" s="331"/>
      <c r="F47" s="331"/>
      <c r="G47" s="334">
        <f t="shared" si="1"/>
        <v>0</v>
      </c>
    </row>
    <row r="48" spans="1:7" ht="18" customHeight="1" x14ac:dyDescent="0.2">
      <c r="A48" s="475" t="s">
        <v>35</v>
      </c>
      <c r="B48" s="476" t="s">
        <v>253</v>
      </c>
      <c r="C48" s="477" t="s">
        <v>252</v>
      </c>
      <c r="D48" s="478">
        <f>SUM(D47,D46,D45,D44,D41,D40,D39,D38)</f>
        <v>48488821</v>
      </c>
      <c r="E48" s="478">
        <f>E38+E39+E40+E44+E45+E46+E47</f>
        <v>0</v>
      </c>
      <c r="F48" s="478"/>
      <c r="G48" s="484">
        <f t="shared" si="1"/>
        <v>48488821</v>
      </c>
    </row>
    <row r="50" spans="2:6" x14ac:dyDescent="0.2">
      <c r="B50" s="732" t="s">
        <v>751</v>
      </c>
      <c r="C50" s="729"/>
      <c r="D50" s="732">
        <f>SUM(D51:D64)</f>
        <v>7525000</v>
      </c>
      <c r="E50" s="729"/>
      <c r="F50" s="729"/>
    </row>
    <row r="51" spans="2:6" x14ac:dyDescent="0.2">
      <c r="B51" s="729" t="s">
        <v>752</v>
      </c>
      <c r="C51" s="729" t="s">
        <v>540</v>
      </c>
      <c r="D51" s="729">
        <v>125000</v>
      </c>
      <c r="E51" s="729"/>
      <c r="F51" s="729"/>
    </row>
    <row r="52" spans="2:6" x14ac:dyDescent="0.2">
      <c r="B52" s="188" t="s">
        <v>753</v>
      </c>
      <c r="C52" s="188" t="s">
        <v>542</v>
      </c>
      <c r="D52" s="729">
        <v>400000</v>
      </c>
      <c r="E52" s="729"/>
      <c r="F52" s="729"/>
    </row>
    <row r="53" spans="2:6" ht="27.75" customHeight="1" x14ac:dyDescent="0.2">
      <c r="B53" s="188" t="s">
        <v>756</v>
      </c>
      <c r="C53" s="188" t="s">
        <v>754</v>
      </c>
      <c r="D53" s="729">
        <v>1000000</v>
      </c>
      <c r="E53" s="729"/>
      <c r="F53" s="729"/>
    </row>
    <row r="54" spans="2:6" x14ac:dyDescent="0.2">
      <c r="B54" s="188" t="s">
        <v>755</v>
      </c>
      <c r="C54" s="188" t="s">
        <v>734</v>
      </c>
      <c r="D54" s="729">
        <v>500000</v>
      </c>
      <c r="E54" s="729"/>
      <c r="F54" s="729"/>
    </row>
    <row r="55" spans="2:6" x14ac:dyDescent="0.2">
      <c r="B55" s="188" t="s">
        <v>757</v>
      </c>
      <c r="C55" s="188" t="s">
        <v>758</v>
      </c>
      <c r="D55" s="729">
        <v>250000</v>
      </c>
      <c r="E55" s="729"/>
      <c r="F55" s="729"/>
    </row>
    <row r="56" spans="2:6" x14ac:dyDescent="0.2">
      <c r="B56" s="188" t="s">
        <v>759</v>
      </c>
      <c r="C56" s="188" t="s">
        <v>760</v>
      </c>
      <c r="D56" s="729">
        <v>900000</v>
      </c>
      <c r="E56" s="729"/>
      <c r="F56" s="729"/>
    </row>
    <row r="57" spans="2:6" x14ac:dyDescent="0.2">
      <c r="B57" s="188" t="s">
        <v>761</v>
      </c>
      <c r="C57" s="188" t="s">
        <v>762</v>
      </c>
      <c r="D57" s="729">
        <v>150000</v>
      </c>
      <c r="E57" s="729"/>
      <c r="F57" s="729"/>
    </row>
    <row r="58" spans="2:6" x14ac:dyDescent="0.2">
      <c r="B58" s="188" t="s">
        <v>763</v>
      </c>
      <c r="C58" s="188" t="s">
        <v>575</v>
      </c>
      <c r="D58" s="729">
        <v>100000</v>
      </c>
      <c r="E58" s="729"/>
      <c r="F58" s="729"/>
    </row>
    <row r="59" spans="2:6" x14ac:dyDescent="0.2">
      <c r="B59" s="188" t="s">
        <v>746</v>
      </c>
      <c r="C59" s="188" t="s">
        <v>554</v>
      </c>
      <c r="D59" s="729">
        <v>400000</v>
      </c>
      <c r="E59" s="729"/>
      <c r="F59" s="729"/>
    </row>
    <row r="60" spans="2:6" x14ac:dyDescent="0.2">
      <c r="B60" s="188" t="s">
        <v>764</v>
      </c>
      <c r="C60" s="188" t="s">
        <v>556</v>
      </c>
      <c r="D60" s="729">
        <v>400000</v>
      </c>
      <c r="E60" s="729"/>
      <c r="F60" s="729"/>
    </row>
    <row r="61" spans="2:6" x14ac:dyDescent="0.2">
      <c r="B61" s="188" t="s">
        <v>748</v>
      </c>
      <c r="C61" s="188" t="s">
        <v>641</v>
      </c>
      <c r="D61" s="729">
        <v>1200000</v>
      </c>
      <c r="E61" s="729"/>
      <c r="F61" s="729"/>
    </row>
    <row r="62" spans="2:6" x14ac:dyDescent="0.2">
      <c r="B62" s="188" t="s">
        <v>765</v>
      </c>
      <c r="C62" s="188" t="s">
        <v>766</v>
      </c>
      <c r="D62" s="729">
        <v>100000</v>
      </c>
      <c r="E62" s="729"/>
      <c r="F62" s="729"/>
    </row>
    <row r="63" spans="2:6" x14ac:dyDescent="0.2">
      <c r="B63" s="188" t="s">
        <v>740</v>
      </c>
      <c r="C63" s="188" t="s">
        <v>566</v>
      </c>
      <c r="D63" s="729">
        <v>1500000</v>
      </c>
      <c r="E63" s="729"/>
      <c r="F63" s="729"/>
    </row>
    <row r="64" spans="2:6" x14ac:dyDescent="0.2">
      <c r="B64" s="188" t="s">
        <v>767</v>
      </c>
      <c r="C64" s="188" t="s">
        <v>570</v>
      </c>
      <c r="D64" s="729">
        <v>500000</v>
      </c>
      <c r="E64" s="729"/>
      <c r="F64" s="729"/>
    </row>
    <row r="68" spans="2:2" x14ac:dyDescent="0.2">
      <c r="B68" s="738"/>
    </row>
    <row r="69" spans="2:2" x14ac:dyDescent="0.2">
      <c r="B69" s="738"/>
    </row>
    <row r="70" spans="2:2" x14ac:dyDescent="0.2">
      <c r="B70" s="738"/>
    </row>
    <row r="71" spans="2:2" x14ac:dyDescent="0.2">
      <c r="B71" s="738"/>
    </row>
    <row r="72" spans="2:2" x14ac:dyDescent="0.2">
      <c r="B72" s="738"/>
    </row>
    <row r="73" spans="2:2" x14ac:dyDescent="0.2">
      <c r="B73" s="738"/>
    </row>
    <row r="74" spans="2:2" x14ac:dyDescent="0.2">
      <c r="B74" s="738"/>
    </row>
  </sheetData>
  <mergeCells count="5">
    <mergeCell ref="A1:G1"/>
    <mergeCell ref="A29:G29"/>
    <mergeCell ref="A30:G30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1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topLeftCell="A22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4" width="10.7109375" style="1" customWidth="1"/>
    <col min="5" max="6" width="9.28515625" style="1" customWidth="1"/>
    <col min="7" max="7" width="10.28515625" style="1" customWidth="1"/>
    <col min="8" max="22" width="9.140625" style="1"/>
  </cols>
  <sheetData>
    <row r="1" spans="1:22" x14ac:dyDescent="0.2">
      <c r="B1" s="808" t="s">
        <v>396</v>
      </c>
      <c r="C1" s="808"/>
      <c r="D1" s="808"/>
      <c r="E1" s="808"/>
      <c r="F1" s="808"/>
      <c r="G1" s="808"/>
    </row>
    <row r="2" spans="1:22" ht="36" customHeight="1" x14ac:dyDescent="0.3">
      <c r="A2" s="811" t="s">
        <v>62</v>
      </c>
      <c r="B2" s="811"/>
      <c r="C2" s="811"/>
      <c r="D2" s="811"/>
      <c r="E2" s="811"/>
      <c r="F2" s="811"/>
      <c r="G2" s="811"/>
    </row>
    <row r="3" spans="1:22" ht="18.75" x14ac:dyDescent="0.3">
      <c r="A3" s="811" t="s">
        <v>413</v>
      </c>
      <c r="B3" s="811"/>
      <c r="C3" s="811"/>
      <c r="D3" s="811"/>
      <c r="E3" s="811"/>
      <c r="F3" s="811"/>
      <c r="G3" s="811"/>
    </row>
    <row r="4" spans="1:22" x14ac:dyDescent="0.2">
      <c r="G4" s="113"/>
    </row>
    <row r="5" spans="1:22" x14ac:dyDescent="0.2">
      <c r="G5" s="113" t="s">
        <v>15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96" t="s">
        <v>411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22" s="12" customFormat="1" ht="21" customHeight="1" x14ac:dyDescent="0.2">
      <c r="A8" s="305" t="s">
        <v>6</v>
      </c>
      <c r="B8" s="190" t="s">
        <v>186</v>
      </c>
      <c r="C8" s="316" t="s">
        <v>187</v>
      </c>
      <c r="D8" s="358">
        <v>19924</v>
      </c>
      <c r="E8" s="331"/>
      <c r="F8" s="331"/>
      <c r="G8" s="334">
        <f>D8+E8+F8</f>
        <v>19924</v>
      </c>
    </row>
    <row r="9" spans="1:22" s="12" customFormat="1" ht="21" customHeight="1" x14ac:dyDescent="0.2">
      <c r="A9" s="305" t="s">
        <v>7</v>
      </c>
      <c r="B9" s="191" t="s">
        <v>350</v>
      </c>
      <c r="C9" s="317" t="s">
        <v>188</v>
      </c>
      <c r="D9" s="359">
        <f>D8</f>
        <v>19924</v>
      </c>
      <c r="E9" s="332"/>
      <c r="F9" s="332"/>
      <c r="G9" s="319">
        <f>SUM(G8:G8)</f>
        <v>19924</v>
      </c>
    </row>
    <row r="10" spans="1:22" s="12" customFormat="1" ht="21" customHeight="1" x14ac:dyDescent="0.2">
      <c r="A10" s="305" t="s">
        <v>8</v>
      </c>
      <c r="B10" s="192" t="s">
        <v>3</v>
      </c>
      <c r="C10" s="316" t="s">
        <v>204</v>
      </c>
      <c r="D10" s="331"/>
      <c r="E10" s="331"/>
      <c r="F10" s="331"/>
      <c r="G10" s="320"/>
    </row>
    <row r="11" spans="1:22" s="12" customFormat="1" ht="21" customHeight="1" x14ac:dyDescent="0.2">
      <c r="A11" s="305" t="s">
        <v>9</v>
      </c>
      <c r="B11" s="192" t="s">
        <v>205</v>
      </c>
      <c r="C11" s="316" t="s">
        <v>206</v>
      </c>
      <c r="D11" s="331"/>
      <c r="E11" s="331"/>
      <c r="F11" s="331"/>
      <c r="G11" s="320"/>
    </row>
    <row r="12" spans="1:22" s="12" customFormat="1" ht="21" customHeight="1" x14ac:dyDescent="0.2">
      <c r="A12" s="305" t="s">
        <v>10</v>
      </c>
      <c r="B12" s="192" t="s">
        <v>207</v>
      </c>
      <c r="C12" s="316" t="s">
        <v>208</v>
      </c>
      <c r="D12" s="331"/>
      <c r="E12" s="331"/>
      <c r="F12" s="331"/>
      <c r="G12" s="320"/>
    </row>
    <row r="13" spans="1:22" s="12" customFormat="1" ht="23.25" customHeight="1" x14ac:dyDescent="0.2">
      <c r="A13" s="305" t="s">
        <v>11</v>
      </c>
      <c r="B13" s="192" t="s">
        <v>209</v>
      </c>
      <c r="C13" s="316" t="s">
        <v>210</v>
      </c>
      <c r="D13" s="331"/>
      <c r="E13" s="331"/>
      <c r="F13" s="331"/>
      <c r="G13" s="320"/>
    </row>
    <row r="14" spans="1:22" s="12" customFormat="1" ht="20.25" customHeight="1" x14ac:dyDescent="0.2">
      <c r="A14" s="305" t="s">
        <v>12</v>
      </c>
      <c r="B14" s="192" t="s">
        <v>211</v>
      </c>
      <c r="C14" s="316" t="s">
        <v>212</v>
      </c>
      <c r="D14" s="331"/>
      <c r="E14" s="331"/>
      <c r="F14" s="331"/>
      <c r="G14" s="321"/>
    </row>
    <row r="15" spans="1:22" s="13" customFormat="1" ht="27.75" customHeight="1" x14ac:dyDescent="0.2">
      <c r="A15" s="305" t="s">
        <v>30</v>
      </c>
      <c r="B15" s="192" t="s">
        <v>213</v>
      </c>
      <c r="C15" s="316" t="s">
        <v>214</v>
      </c>
      <c r="D15" s="331"/>
      <c r="E15" s="331"/>
      <c r="F15" s="331"/>
      <c r="G15" s="322"/>
    </row>
    <row r="16" spans="1:22" s="13" customFormat="1" ht="27.75" customHeight="1" x14ac:dyDescent="0.2">
      <c r="A16" s="305" t="s">
        <v>31</v>
      </c>
      <c r="B16" s="192" t="s">
        <v>215</v>
      </c>
      <c r="C16" s="316" t="s">
        <v>216</v>
      </c>
      <c r="D16" s="331"/>
      <c r="E16" s="331"/>
      <c r="F16" s="331"/>
      <c r="G16" s="323"/>
    </row>
    <row r="17" spans="1:8" s="12" customFormat="1" ht="23.25" customHeight="1" x14ac:dyDescent="0.2">
      <c r="A17" s="305" t="s">
        <v>32</v>
      </c>
      <c r="B17" s="192" t="s">
        <v>217</v>
      </c>
      <c r="C17" s="316" t="s">
        <v>218</v>
      </c>
      <c r="D17" s="331"/>
      <c r="E17" s="331"/>
      <c r="F17" s="331"/>
      <c r="G17" s="324"/>
    </row>
    <row r="18" spans="1:8" s="12" customFormat="1" ht="27.75" customHeight="1" x14ac:dyDescent="0.2">
      <c r="A18" s="305" t="s">
        <v>33</v>
      </c>
      <c r="B18" s="192" t="s">
        <v>219</v>
      </c>
      <c r="C18" s="316" t="s">
        <v>220</v>
      </c>
      <c r="D18" s="331"/>
      <c r="E18" s="331"/>
      <c r="F18" s="331"/>
      <c r="G18" s="325"/>
    </row>
    <row r="19" spans="1:8" s="13" customFormat="1" ht="24" customHeight="1" x14ac:dyDescent="0.2">
      <c r="A19" s="305" t="s">
        <v>34</v>
      </c>
      <c r="B19" s="193" t="s">
        <v>351</v>
      </c>
      <c r="C19" s="317" t="s">
        <v>221</v>
      </c>
      <c r="D19" s="360">
        <f>SUM(D10:D18)</f>
        <v>0</v>
      </c>
      <c r="E19" s="326">
        <f>SUM(E10:E18)</f>
        <v>0</v>
      </c>
      <c r="F19" s="326">
        <f>SUM(F10:F18)</f>
        <v>0</v>
      </c>
      <c r="G19" s="326">
        <f>SUM(G10:G18)</f>
        <v>0</v>
      </c>
    </row>
    <row r="20" spans="1:8" ht="24" customHeight="1" x14ac:dyDescent="0.2">
      <c r="A20" s="305" t="s">
        <v>35</v>
      </c>
      <c r="B20" s="191" t="s">
        <v>324</v>
      </c>
      <c r="C20" s="317" t="s">
        <v>227</v>
      </c>
      <c r="D20" s="332"/>
      <c r="E20" s="332"/>
      <c r="F20" s="332"/>
      <c r="G20" s="327"/>
    </row>
    <row r="21" spans="1:8" ht="24" customHeight="1" x14ac:dyDescent="0.2">
      <c r="A21" s="305" t="s">
        <v>36</v>
      </c>
      <c r="B21" s="191" t="s">
        <v>349</v>
      </c>
      <c r="C21" s="317" t="s">
        <v>228</v>
      </c>
      <c r="D21" s="332"/>
      <c r="E21" s="332"/>
      <c r="F21" s="332"/>
      <c r="G21" s="328"/>
    </row>
    <row r="22" spans="1:8" ht="24" customHeight="1" x14ac:dyDescent="0.2">
      <c r="A22" s="305" t="s">
        <v>37</v>
      </c>
      <c r="B22" s="193" t="s">
        <v>352</v>
      </c>
      <c r="C22" s="317" t="s">
        <v>230</v>
      </c>
      <c r="D22" s="299">
        <f>D19+D20+D21+D9</f>
        <v>19924</v>
      </c>
      <c r="E22" s="299">
        <f>E19+E20+E21+E9</f>
        <v>0</v>
      </c>
      <c r="F22" s="299">
        <f>F19+F20+F21+F9</f>
        <v>0</v>
      </c>
      <c r="G22" s="299">
        <f>G19+G20+G21+G9</f>
        <v>19924</v>
      </c>
      <c r="H22" s="12"/>
    </row>
    <row r="24" spans="1:8" ht="18.75" x14ac:dyDescent="0.3">
      <c r="A24" s="811" t="s">
        <v>62</v>
      </c>
      <c r="B24" s="811"/>
      <c r="C24" s="811"/>
      <c r="D24" s="811"/>
      <c r="E24" s="811"/>
      <c r="F24" s="811"/>
      <c r="G24" s="811"/>
    </row>
    <row r="25" spans="1:8" ht="18.75" x14ac:dyDescent="0.3">
      <c r="A25" s="811" t="s">
        <v>414</v>
      </c>
      <c r="B25" s="809"/>
      <c r="C25" s="809"/>
      <c r="D25" s="809"/>
      <c r="E25" s="809"/>
      <c r="F25" s="809"/>
      <c r="G25" s="809"/>
    </row>
    <row r="26" spans="1:8" ht="15.75" x14ac:dyDescent="0.25">
      <c r="A26" s="2"/>
      <c r="B26" s="3"/>
      <c r="C26" s="3"/>
      <c r="D26" s="3"/>
      <c r="E26" s="3"/>
      <c r="F26" s="3"/>
    </row>
    <row r="27" spans="1:8" x14ac:dyDescent="0.2">
      <c r="A27" s="4"/>
      <c r="B27" s="3" t="s">
        <v>21</v>
      </c>
      <c r="C27" s="3"/>
      <c r="D27" s="3"/>
      <c r="E27" s="3"/>
      <c r="F27" s="3"/>
    </row>
    <row r="28" spans="1:8" x14ac:dyDescent="0.2">
      <c r="G28" s="113" t="s">
        <v>15</v>
      </c>
    </row>
    <row r="29" spans="1:8" ht="36" x14ac:dyDescent="0.2">
      <c r="A29" s="114" t="s">
        <v>14</v>
      </c>
      <c r="B29" s="115" t="s">
        <v>13</v>
      </c>
      <c r="C29" s="116" t="s">
        <v>173</v>
      </c>
      <c r="D29" s="333" t="s">
        <v>364</v>
      </c>
      <c r="E29" s="333" t="s">
        <v>365</v>
      </c>
      <c r="F29" s="333" t="s">
        <v>366</v>
      </c>
      <c r="G29" s="196" t="s">
        <v>411</v>
      </c>
    </row>
    <row r="30" spans="1:8" ht="18.75" customHeight="1" x14ac:dyDescent="0.2">
      <c r="A30" s="117"/>
      <c r="B30" s="118" t="s">
        <v>112</v>
      </c>
      <c r="C30" s="118" t="s">
        <v>113</v>
      </c>
      <c r="D30" s="330" t="s">
        <v>114</v>
      </c>
      <c r="E30" s="330" t="s">
        <v>115</v>
      </c>
      <c r="F30" s="330" t="s">
        <v>116</v>
      </c>
      <c r="G30" s="119" t="s">
        <v>117</v>
      </c>
    </row>
    <row r="31" spans="1:8" ht="18.75" customHeight="1" x14ac:dyDescent="0.2">
      <c r="A31" s="194" t="s">
        <v>6</v>
      </c>
      <c r="B31" s="190" t="s">
        <v>232</v>
      </c>
      <c r="C31" s="316" t="s">
        <v>233</v>
      </c>
      <c r="D31" s="361">
        <v>13080</v>
      </c>
      <c r="E31" s="331"/>
      <c r="F31" s="331"/>
      <c r="G31" s="334">
        <f>D31+E31+F31</f>
        <v>13080</v>
      </c>
    </row>
    <row r="32" spans="1:8" ht="18.75" customHeight="1" x14ac:dyDescent="0.2">
      <c r="A32" s="194" t="s">
        <v>7</v>
      </c>
      <c r="B32" s="190" t="s">
        <v>234</v>
      </c>
      <c r="C32" s="316" t="s">
        <v>236</v>
      </c>
      <c r="D32" s="361">
        <v>520</v>
      </c>
      <c r="E32" s="331"/>
      <c r="F32" s="331"/>
      <c r="G32" s="334">
        <f>D32+E32+F32</f>
        <v>520</v>
      </c>
    </row>
    <row r="33" spans="1:7" ht="18.75" customHeight="1" x14ac:dyDescent="0.2">
      <c r="A33" s="195" t="s">
        <v>8</v>
      </c>
      <c r="B33" s="191" t="s">
        <v>235</v>
      </c>
      <c r="C33" s="317" t="s">
        <v>237</v>
      </c>
      <c r="D33" s="362">
        <f>D31+D32</f>
        <v>13600</v>
      </c>
      <c r="E33" s="332"/>
      <c r="F33" s="332"/>
      <c r="G33" s="334">
        <f>D33+E33+F33</f>
        <v>13600</v>
      </c>
    </row>
    <row r="34" spans="1:7" ht="18.75" customHeight="1" x14ac:dyDescent="0.2">
      <c r="A34" s="195" t="s">
        <v>9</v>
      </c>
      <c r="B34" s="191" t="s">
        <v>239</v>
      </c>
      <c r="C34" s="317" t="s">
        <v>238</v>
      </c>
      <c r="D34" s="362">
        <v>3647</v>
      </c>
      <c r="E34" s="332"/>
      <c r="F34" s="332"/>
      <c r="G34" s="334">
        <f>D34+E34+F34</f>
        <v>3647</v>
      </c>
    </row>
    <row r="35" spans="1:7" ht="18.75" customHeight="1" x14ac:dyDescent="0.2">
      <c r="A35" s="195" t="s">
        <v>10</v>
      </c>
      <c r="B35" s="191" t="s">
        <v>240</v>
      </c>
      <c r="C35" s="317" t="s">
        <v>241</v>
      </c>
      <c r="D35" s="362">
        <v>2677</v>
      </c>
      <c r="E35" s="332"/>
      <c r="F35" s="332"/>
      <c r="G35" s="334">
        <f>D35+E35+F35</f>
        <v>2677</v>
      </c>
    </row>
    <row r="36" spans="1:7" ht="18.75" customHeight="1" x14ac:dyDescent="0.2">
      <c r="A36" s="195" t="s">
        <v>11</v>
      </c>
      <c r="B36" s="190" t="s">
        <v>133</v>
      </c>
      <c r="C36" s="316" t="s">
        <v>242</v>
      </c>
      <c r="D36" s="361"/>
      <c r="E36" s="331"/>
      <c r="F36" s="331"/>
      <c r="G36" s="335"/>
    </row>
    <row r="37" spans="1:7" ht="18.75" customHeight="1" x14ac:dyDescent="0.2">
      <c r="A37" s="194" t="s">
        <v>12</v>
      </c>
      <c r="B37" s="190" t="s">
        <v>243</v>
      </c>
      <c r="C37" s="316" t="s">
        <v>244</v>
      </c>
      <c r="D37" s="361"/>
      <c r="E37" s="331"/>
      <c r="F37" s="331"/>
      <c r="G37" s="335"/>
    </row>
    <row r="38" spans="1:7" ht="18.75" customHeight="1" x14ac:dyDescent="0.2">
      <c r="A38" s="194" t="s">
        <v>30</v>
      </c>
      <c r="B38" s="192" t="s">
        <v>2</v>
      </c>
      <c r="C38" s="316" t="s">
        <v>245</v>
      </c>
      <c r="D38" s="361"/>
      <c r="E38" s="331"/>
      <c r="F38" s="331"/>
      <c r="G38" s="320"/>
    </row>
    <row r="39" spans="1:7" ht="18.75" customHeight="1" x14ac:dyDescent="0.2">
      <c r="A39" s="195" t="s">
        <v>31</v>
      </c>
      <c r="B39" s="193" t="s">
        <v>134</v>
      </c>
      <c r="C39" s="317" t="s">
        <v>246</v>
      </c>
      <c r="D39" s="362"/>
      <c r="E39" s="332"/>
      <c r="F39" s="332"/>
      <c r="G39" s="318">
        <f>G37+G38</f>
        <v>0</v>
      </c>
    </row>
    <row r="40" spans="1:7" ht="18.75" customHeight="1" x14ac:dyDescent="0.2">
      <c r="A40" s="194" t="s">
        <v>32</v>
      </c>
      <c r="B40" s="192" t="s">
        <v>248</v>
      </c>
      <c r="C40" s="316" t="s">
        <v>247</v>
      </c>
      <c r="D40" s="361"/>
      <c r="E40" s="331"/>
      <c r="F40" s="331"/>
      <c r="G40" s="319"/>
    </row>
    <row r="41" spans="1:7" ht="18.75" customHeight="1" x14ac:dyDescent="0.2">
      <c r="A41" s="194" t="s">
        <v>33</v>
      </c>
      <c r="B41" s="192" t="s">
        <v>249</v>
      </c>
      <c r="C41" s="316" t="s">
        <v>250</v>
      </c>
      <c r="D41" s="361"/>
      <c r="E41" s="331"/>
      <c r="F41" s="331"/>
      <c r="G41" s="320"/>
    </row>
    <row r="42" spans="1:7" ht="18.75" customHeight="1" x14ac:dyDescent="0.2">
      <c r="A42" s="194" t="s">
        <v>34</v>
      </c>
      <c r="B42" s="190" t="s">
        <v>72</v>
      </c>
      <c r="C42" s="316" t="s">
        <v>251</v>
      </c>
      <c r="D42" s="361"/>
      <c r="E42" s="331"/>
      <c r="F42" s="331"/>
      <c r="G42" s="320"/>
    </row>
    <row r="43" spans="1:7" ht="18.75" customHeight="1" x14ac:dyDescent="0.2">
      <c r="A43" s="195" t="s">
        <v>35</v>
      </c>
      <c r="B43" s="191" t="s">
        <v>253</v>
      </c>
      <c r="C43" s="317" t="s">
        <v>252</v>
      </c>
      <c r="D43" s="362">
        <f>D33+D34+D35+D39+D40+D41+D42</f>
        <v>19924</v>
      </c>
      <c r="E43" s="362">
        <f>E33+E34+E35+E39+E40+E41+E42</f>
        <v>0</v>
      </c>
      <c r="F43" s="362">
        <f>F33+F34+F35+F39+F40+F41+F42</f>
        <v>0</v>
      </c>
      <c r="G43" s="362">
        <f>G33+G34+G35+G39+G40+G41+G42</f>
        <v>19924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R65"/>
  <sheetViews>
    <sheetView topLeftCell="A27" zoomScaleNormal="100" workbookViewId="0">
      <selection activeCell="I41" sqref="I41"/>
    </sheetView>
  </sheetViews>
  <sheetFormatPr defaultRowHeight="12.75" x14ac:dyDescent="0.2"/>
  <cols>
    <col min="1" max="1" width="4.5703125" customWidth="1"/>
    <col min="2" max="2" width="57.140625" style="1" customWidth="1"/>
    <col min="3" max="3" width="6.5703125" style="1" customWidth="1"/>
    <col min="4" max="4" width="11.42578125" style="1" customWidth="1"/>
    <col min="5" max="5" width="5" style="1" customWidth="1"/>
    <col min="6" max="6" width="5.28515625" style="1" customWidth="1"/>
    <col min="7" max="7" width="13.140625" style="295" customWidth="1"/>
    <col min="8" max="18" width="9.140625" style="1"/>
  </cols>
  <sheetData>
    <row r="1" spans="1:18" x14ac:dyDescent="0.2">
      <c r="B1" s="808" t="s">
        <v>504</v>
      </c>
      <c r="C1" s="808"/>
      <c r="D1" s="808"/>
      <c r="E1" s="808"/>
      <c r="F1" s="808"/>
      <c r="G1" s="808"/>
    </row>
    <row r="2" spans="1:18" ht="36" customHeight="1" x14ac:dyDescent="0.3">
      <c r="A2" s="811" t="s">
        <v>482</v>
      </c>
      <c r="B2" s="809"/>
      <c r="C2" s="809"/>
      <c r="D2" s="809"/>
      <c r="E2" s="809"/>
      <c r="F2" s="809"/>
      <c r="G2" s="809"/>
    </row>
    <row r="3" spans="1:18" ht="18.75" x14ac:dyDescent="0.3">
      <c r="A3" s="809" t="s">
        <v>741</v>
      </c>
      <c r="B3" s="809"/>
      <c r="C3" s="809"/>
      <c r="D3" s="809"/>
      <c r="E3" s="809"/>
      <c r="F3" s="809"/>
      <c r="G3" s="809"/>
    </row>
    <row r="4" spans="1:18" x14ac:dyDescent="0.2">
      <c r="G4" s="468"/>
    </row>
    <row r="5" spans="1:18" x14ac:dyDescent="0.2">
      <c r="G5" s="468" t="s">
        <v>509</v>
      </c>
      <c r="H5"/>
      <c r="I5"/>
      <c r="J5"/>
      <c r="K5"/>
      <c r="L5"/>
      <c r="M5"/>
      <c r="N5"/>
      <c r="O5"/>
      <c r="P5"/>
      <c r="Q5"/>
      <c r="R5"/>
    </row>
    <row r="6" spans="1:18" ht="84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16" t="s">
        <v>730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18" s="12" customFormat="1" ht="18" customHeight="1" x14ac:dyDescent="0.2">
      <c r="A8" s="305" t="s">
        <v>6</v>
      </c>
      <c r="B8" s="190" t="s">
        <v>186</v>
      </c>
      <c r="C8" s="316" t="s">
        <v>187</v>
      </c>
      <c r="D8" s="361"/>
      <c r="E8" s="361"/>
      <c r="F8" s="361"/>
      <c r="G8" s="363"/>
    </row>
    <row r="9" spans="1:18" s="12" customFormat="1" ht="18" customHeight="1" x14ac:dyDescent="0.2">
      <c r="A9" s="305" t="s">
        <v>7</v>
      </c>
      <c r="B9" s="191" t="s">
        <v>350</v>
      </c>
      <c r="C9" s="317" t="s">
        <v>188</v>
      </c>
      <c r="D9" s="362"/>
      <c r="E9" s="362"/>
      <c r="F9" s="362"/>
      <c r="G9" s="363"/>
    </row>
    <row r="10" spans="1:18" s="12" customFormat="1" ht="18" customHeight="1" x14ac:dyDescent="0.2">
      <c r="A10" s="305" t="s">
        <v>8</v>
      </c>
      <c r="B10" s="192" t="s">
        <v>3</v>
      </c>
      <c r="C10" s="316" t="s">
        <v>204</v>
      </c>
      <c r="D10" s="361"/>
      <c r="E10" s="361"/>
      <c r="F10" s="361"/>
      <c r="G10" s="376"/>
    </row>
    <row r="11" spans="1:18" s="12" customFormat="1" ht="18" customHeight="1" x14ac:dyDescent="0.2">
      <c r="A11" s="305" t="s">
        <v>9</v>
      </c>
      <c r="B11" s="192" t="s">
        <v>205</v>
      </c>
      <c r="C11" s="316" t="s">
        <v>206</v>
      </c>
      <c r="D11" s="361"/>
      <c r="E11" s="361"/>
      <c r="F11" s="361"/>
      <c r="G11" s="376"/>
    </row>
    <row r="12" spans="1:18" s="12" customFormat="1" ht="18" customHeight="1" x14ac:dyDescent="0.2">
      <c r="A12" s="305" t="s">
        <v>10</v>
      </c>
      <c r="B12" s="192" t="s">
        <v>207</v>
      </c>
      <c r="C12" s="316" t="s">
        <v>208</v>
      </c>
      <c r="D12" s="361"/>
      <c r="E12" s="361"/>
      <c r="F12" s="361"/>
      <c r="G12" s="376"/>
    </row>
    <row r="13" spans="1:18" s="12" customFormat="1" ht="18" customHeight="1" x14ac:dyDescent="0.2">
      <c r="A13" s="305" t="s">
        <v>11</v>
      </c>
      <c r="B13" s="192" t="s">
        <v>209</v>
      </c>
      <c r="C13" s="316" t="s">
        <v>210</v>
      </c>
      <c r="D13" s="361"/>
      <c r="E13" s="361"/>
      <c r="F13" s="361"/>
      <c r="G13" s="376"/>
    </row>
    <row r="14" spans="1:18" s="12" customFormat="1" ht="18" customHeight="1" x14ac:dyDescent="0.2">
      <c r="A14" s="305" t="s">
        <v>12</v>
      </c>
      <c r="B14" s="192" t="s">
        <v>211</v>
      </c>
      <c r="C14" s="316" t="s">
        <v>212</v>
      </c>
      <c r="D14" s="361"/>
      <c r="E14" s="361"/>
      <c r="F14" s="361"/>
      <c r="G14" s="469"/>
    </row>
    <row r="15" spans="1:18" s="12" customFormat="1" ht="18" customHeight="1" x14ac:dyDescent="0.2">
      <c r="A15" s="305" t="s">
        <v>30</v>
      </c>
      <c r="B15" s="192" t="s">
        <v>213</v>
      </c>
      <c r="C15" s="316" t="s">
        <v>214</v>
      </c>
      <c r="D15" s="361"/>
      <c r="E15" s="361"/>
      <c r="F15" s="361"/>
      <c r="G15" s="470"/>
    </row>
    <row r="16" spans="1:18" s="13" customFormat="1" ht="18" customHeight="1" x14ac:dyDescent="0.2">
      <c r="A16" s="305" t="s">
        <v>31</v>
      </c>
      <c r="B16" s="192" t="s">
        <v>215</v>
      </c>
      <c r="C16" s="316" t="s">
        <v>216</v>
      </c>
      <c r="D16" s="361"/>
      <c r="E16" s="361"/>
      <c r="F16" s="361"/>
      <c r="G16" s="471"/>
    </row>
    <row r="17" spans="1:7" s="12" customFormat="1" ht="18" customHeight="1" x14ac:dyDescent="0.2">
      <c r="A17" s="305" t="s">
        <v>32</v>
      </c>
      <c r="B17" s="192" t="s">
        <v>217</v>
      </c>
      <c r="C17" s="316" t="s">
        <v>218</v>
      </c>
      <c r="D17" s="361"/>
      <c r="E17" s="361"/>
      <c r="F17" s="361"/>
      <c r="G17" s="365"/>
    </row>
    <row r="18" spans="1:7" s="12" customFormat="1" ht="27.75" customHeight="1" x14ac:dyDescent="0.2">
      <c r="A18" s="305" t="s">
        <v>33</v>
      </c>
      <c r="B18" s="192" t="s">
        <v>219</v>
      </c>
      <c r="C18" s="316" t="s">
        <v>220</v>
      </c>
      <c r="D18" s="361"/>
      <c r="E18" s="361"/>
      <c r="F18" s="361"/>
      <c r="G18" s="366"/>
    </row>
    <row r="19" spans="1:7" s="12" customFormat="1" ht="18" customHeight="1" x14ac:dyDescent="0.2">
      <c r="A19" s="305" t="s">
        <v>34</v>
      </c>
      <c r="B19" s="193" t="s">
        <v>351</v>
      </c>
      <c r="C19" s="317" t="s">
        <v>221</v>
      </c>
      <c r="D19" s="362"/>
      <c r="E19" s="362"/>
      <c r="F19" s="362"/>
      <c r="G19" s="367"/>
    </row>
    <row r="20" spans="1:7" s="12" customFormat="1" ht="18" customHeight="1" x14ac:dyDescent="0.2">
      <c r="A20" s="305" t="s">
        <v>35</v>
      </c>
      <c r="B20" s="191" t="s">
        <v>324</v>
      </c>
      <c r="C20" s="317" t="s">
        <v>227</v>
      </c>
      <c r="D20" s="362"/>
      <c r="E20" s="362"/>
      <c r="F20" s="362"/>
      <c r="G20" s="368"/>
    </row>
    <row r="21" spans="1:7" s="12" customFormat="1" ht="18" customHeight="1" x14ac:dyDescent="0.2">
      <c r="A21" s="305" t="s">
        <v>36</v>
      </c>
      <c r="B21" s="191" t="s">
        <v>349</v>
      </c>
      <c r="C21" s="317" t="s">
        <v>228</v>
      </c>
      <c r="D21" s="362"/>
      <c r="E21" s="362"/>
      <c r="F21" s="362"/>
      <c r="G21" s="368"/>
    </row>
    <row r="22" spans="1:7" s="467" customFormat="1" ht="18" customHeight="1" x14ac:dyDescent="0.2">
      <c r="A22" s="194" t="s">
        <v>37</v>
      </c>
      <c r="B22" s="190" t="s">
        <v>505</v>
      </c>
      <c r="C22" s="316" t="s">
        <v>506</v>
      </c>
      <c r="D22" s="361">
        <v>48093300</v>
      </c>
      <c r="E22" s="361"/>
      <c r="F22" s="361"/>
      <c r="G22" s="368">
        <f>SUM(D22:F22)</f>
        <v>48093300</v>
      </c>
    </row>
    <row r="23" spans="1:7" s="467" customFormat="1" ht="18" customHeight="1" x14ac:dyDescent="0.2">
      <c r="A23" s="194" t="s">
        <v>38</v>
      </c>
      <c r="B23" s="190" t="s">
        <v>664</v>
      </c>
      <c r="C23" s="316"/>
      <c r="D23" s="361"/>
      <c r="E23" s="361"/>
      <c r="F23" s="361"/>
      <c r="G23" s="368">
        <f>SUM(D23:F23)</f>
        <v>0</v>
      </c>
    </row>
    <row r="24" spans="1:7" s="467" customFormat="1" ht="18" customHeight="1" x14ac:dyDescent="0.2">
      <c r="A24" s="194" t="s">
        <v>39</v>
      </c>
      <c r="B24" s="190" t="s">
        <v>273</v>
      </c>
      <c r="C24" s="316"/>
      <c r="D24" s="361"/>
      <c r="E24" s="361"/>
      <c r="F24" s="361"/>
      <c r="G24" s="368">
        <f>SUM(D24:F24)</f>
        <v>0</v>
      </c>
    </row>
    <row r="25" spans="1:7" s="12" customFormat="1" ht="18" customHeight="1" x14ac:dyDescent="0.2">
      <c r="A25" s="194" t="s">
        <v>40</v>
      </c>
      <c r="B25" s="191" t="s">
        <v>477</v>
      </c>
      <c r="C25" s="317" t="s">
        <v>342</v>
      </c>
      <c r="D25" s="362">
        <f>SUM(D22:D24)</f>
        <v>48093300</v>
      </c>
      <c r="E25" s="362"/>
      <c r="F25" s="362"/>
      <c r="G25" s="368">
        <f t="shared" ref="G25:G27" si="0">SUM(D25:F25)</f>
        <v>48093300</v>
      </c>
    </row>
    <row r="26" spans="1:7" s="12" customFormat="1" ht="18" customHeight="1" x14ac:dyDescent="0.2">
      <c r="A26" s="194" t="s">
        <v>41</v>
      </c>
      <c r="B26" s="191" t="s">
        <v>478</v>
      </c>
      <c r="C26" s="317" t="s">
        <v>342</v>
      </c>
      <c r="D26" s="362"/>
      <c r="E26" s="362"/>
      <c r="F26" s="362"/>
      <c r="G26" s="368">
        <f t="shared" si="0"/>
        <v>0</v>
      </c>
    </row>
    <row r="27" spans="1:7" s="12" customFormat="1" ht="18" customHeight="1" x14ac:dyDescent="0.2">
      <c r="A27" s="194" t="s">
        <v>42</v>
      </c>
      <c r="B27" s="480" t="s">
        <v>352</v>
      </c>
      <c r="C27" s="481" t="s">
        <v>230</v>
      </c>
      <c r="D27" s="532">
        <f>SUM(D26,D25,D21,D20,D19,D9)</f>
        <v>48093300</v>
      </c>
      <c r="E27" s="532"/>
      <c r="F27" s="532"/>
      <c r="G27" s="533">
        <f t="shared" si="0"/>
        <v>48093300</v>
      </c>
    </row>
    <row r="28" spans="1:7" s="12" customFormat="1" ht="18" customHeight="1" x14ac:dyDescent="0.2">
      <c r="A28"/>
      <c r="B28" s="1"/>
      <c r="C28" s="1"/>
      <c r="D28" s="1"/>
      <c r="E28" s="1"/>
      <c r="F28" s="1"/>
      <c r="G28" s="295"/>
    </row>
    <row r="29" spans="1:7" s="12" customFormat="1" ht="18" customHeight="1" x14ac:dyDescent="0.3">
      <c r="A29" s="811" t="s">
        <v>482</v>
      </c>
      <c r="B29" s="811"/>
      <c r="C29" s="811"/>
      <c r="D29" s="811"/>
      <c r="E29" s="811"/>
      <c r="F29" s="811"/>
      <c r="G29" s="811"/>
    </row>
    <row r="30" spans="1:7" s="12" customFormat="1" ht="18" customHeight="1" x14ac:dyDescent="0.3">
      <c r="A30" s="809" t="s">
        <v>742</v>
      </c>
      <c r="B30" s="811"/>
      <c r="C30" s="811"/>
      <c r="D30" s="811"/>
      <c r="E30" s="811"/>
      <c r="F30" s="811"/>
      <c r="G30" s="811"/>
    </row>
    <row r="31" spans="1:7" s="12" customFormat="1" ht="18" customHeight="1" x14ac:dyDescent="0.25">
      <c r="A31" s="2"/>
      <c r="B31" s="3"/>
      <c r="C31" s="3"/>
      <c r="D31" s="3"/>
      <c r="E31" s="3"/>
      <c r="F31" s="3"/>
      <c r="G31" s="295"/>
    </row>
    <row r="32" spans="1:7" s="12" customFormat="1" ht="43.5" customHeight="1" x14ac:dyDescent="0.2">
      <c r="A32" s="114" t="s">
        <v>14</v>
      </c>
      <c r="B32" s="115" t="s">
        <v>13</v>
      </c>
      <c r="C32" s="116" t="s">
        <v>173</v>
      </c>
      <c r="D32" s="333" t="s">
        <v>364</v>
      </c>
      <c r="E32" s="333" t="s">
        <v>365</v>
      </c>
      <c r="F32" s="333" t="s">
        <v>366</v>
      </c>
      <c r="G32" s="116" t="s">
        <v>730</v>
      </c>
    </row>
    <row r="33" spans="1:7" s="120" customFormat="1" ht="18" customHeight="1" x14ac:dyDescent="0.2">
      <c r="A33" s="117"/>
      <c r="B33" s="118" t="s">
        <v>112</v>
      </c>
      <c r="C33" s="118" t="s">
        <v>113</v>
      </c>
      <c r="D33" s="330"/>
      <c r="E33" s="330"/>
      <c r="F33" s="330"/>
      <c r="G33" s="119"/>
    </row>
    <row r="34" spans="1:7" s="12" customFormat="1" ht="18.75" customHeight="1" x14ac:dyDescent="0.2">
      <c r="A34" s="194" t="s">
        <v>6</v>
      </c>
      <c r="B34" s="190" t="s">
        <v>232</v>
      </c>
      <c r="C34" s="316" t="s">
        <v>233</v>
      </c>
      <c r="D34" s="361">
        <v>26000000</v>
      </c>
      <c r="E34" s="331"/>
      <c r="F34" s="331"/>
      <c r="G34" s="357">
        <f>D34</f>
        <v>26000000</v>
      </c>
    </row>
    <row r="35" spans="1:7" s="12" customFormat="1" ht="18.75" customHeight="1" x14ac:dyDescent="0.2">
      <c r="A35" s="194" t="s">
        <v>7</v>
      </c>
      <c r="B35" s="190" t="s">
        <v>234</v>
      </c>
      <c r="C35" s="316" t="s">
        <v>236</v>
      </c>
      <c r="D35" s="361">
        <v>750000</v>
      </c>
      <c r="E35" s="331"/>
      <c r="F35" s="331"/>
      <c r="G35" s="357">
        <f>D35</f>
        <v>750000</v>
      </c>
    </row>
    <row r="36" spans="1:7" s="12" customFormat="1" ht="18.75" customHeight="1" x14ac:dyDescent="0.2">
      <c r="A36" s="195" t="s">
        <v>8</v>
      </c>
      <c r="B36" s="191" t="s">
        <v>235</v>
      </c>
      <c r="C36" s="317" t="s">
        <v>237</v>
      </c>
      <c r="D36" s="389">
        <f>SUM(D34:D35)</f>
        <v>26750000</v>
      </c>
      <c r="E36" s="332"/>
      <c r="F36" s="332"/>
      <c r="G36" s="357">
        <f>SUM(D36:F36)</f>
        <v>26750000</v>
      </c>
    </row>
    <row r="37" spans="1:7" s="12" customFormat="1" ht="18.75" customHeight="1" x14ac:dyDescent="0.2">
      <c r="A37" s="195" t="s">
        <v>9</v>
      </c>
      <c r="B37" s="191" t="s">
        <v>239</v>
      </c>
      <c r="C37" s="317" t="s">
        <v>238</v>
      </c>
      <c r="D37" s="362">
        <v>4200000</v>
      </c>
      <c r="E37" s="332"/>
      <c r="F37" s="332"/>
      <c r="G37" s="357">
        <f>D37</f>
        <v>4200000</v>
      </c>
    </row>
    <row r="38" spans="1:7" s="12" customFormat="1" ht="18.75" customHeight="1" x14ac:dyDescent="0.2">
      <c r="A38" s="195" t="s">
        <v>10</v>
      </c>
      <c r="B38" s="191" t="s">
        <v>240</v>
      </c>
      <c r="C38" s="317" t="s">
        <v>241</v>
      </c>
      <c r="D38" s="532">
        <v>12450000</v>
      </c>
      <c r="E38" s="477"/>
      <c r="F38" s="477"/>
      <c r="G38" s="474">
        <f>D38</f>
        <v>12450000</v>
      </c>
    </row>
    <row r="39" spans="1:7" ht="18.75" customHeight="1" x14ac:dyDescent="0.2">
      <c r="A39" s="195" t="s">
        <v>11</v>
      </c>
      <c r="B39" s="190" t="s">
        <v>133</v>
      </c>
      <c r="C39" s="317" t="s">
        <v>242</v>
      </c>
      <c r="D39" s="361">
        <v>0</v>
      </c>
      <c r="E39" s="331"/>
      <c r="F39" s="331"/>
      <c r="G39" s="474">
        <f t="shared" ref="G39:G41" si="1">D39</f>
        <v>0</v>
      </c>
    </row>
    <row r="40" spans="1:7" ht="18.75" customHeight="1" x14ac:dyDescent="0.2">
      <c r="A40" s="194" t="s">
        <v>12</v>
      </c>
      <c r="B40" s="190" t="s">
        <v>243</v>
      </c>
      <c r="C40" s="316" t="s">
        <v>244</v>
      </c>
      <c r="D40" s="361">
        <v>0</v>
      </c>
      <c r="E40" s="331"/>
      <c r="F40" s="331"/>
      <c r="G40" s="474">
        <f t="shared" si="1"/>
        <v>0</v>
      </c>
    </row>
    <row r="41" spans="1:7" ht="18.75" customHeight="1" x14ac:dyDescent="0.2">
      <c r="A41" s="194" t="s">
        <v>30</v>
      </c>
      <c r="B41" s="739" t="s">
        <v>887</v>
      </c>
      <c r="C41" s="740" t="s">
        <v>643</v>
      </c>
      <c r="D41" s="361">
        <v>4543300</v>
      </c>
      <c r="E41" s="331"/>
      <c r="F41" s="331"/>
      <c r="G41" s="474">
        <f t="shared" si="1"/>
        <v>4543300</v>
      </c>
    </row>
    <row r="42" spans="1:7" ht="18.75" customHeight="1" x14ac:dyDescent="0.2">
      <c r="A42" s="195" t="s">
        <v>31</v>
      </c>
      <c r="B42" s="193" t="s">
        <v>134</v>
      </c>
      <c r="C42" s="317" t="s">
        <v>246</v>
      </c>
      <c r="D42" s="362">
        <f>SUM(D40:D41)</f>
        <v>4543300</v>
      </c>
      <c r="E42" s="332"/>
      <c r="F42" s="332"/>
      <c r="G42" s="357">
        <f t="shared" ref="G42:G46" si="2">SUM(D42:F42)</f>
        <v>4543300</v>
      </c>
    </row>
    <row r="43" spans="1:7" ht="18.75" customHeight="1" x14ac:dyDescent="0.2">
      <c r="A43" s="194" t="s">
        <v>32</v>
      </c>
      <c r="B43" s="192" t="s">
        <v>248</v>
      </c>
      <c r="C43" s="317" t="s">
        <v>247</v>
      </c>
      <c r="D43" s="737">
        <v>150000</v>
      </c>
      <c r="E43" s="331"/>
      <c r="F43" s="331"/>
      <c r="G43" s="357">
        <f t="shared" si="2"/>
        <v>150000</v>
      </c>
    </row>
    <row r="44" spans="1:7" ht="18.75" customHeight="1" x14ac:dyDescent="0.2">
      <c r="A44" s="194" t="s">
        <v>33</v>
      </c>
      <c r="B44" s="192" t="s">
        <v>249</v>
      </c>
      <c r="C44" s="317" t="s">
        <v>250</v>
      </c>
      <c r="D44" s="361">
        <v>0</v>
      </c>
      <c r="E44" s="331"/>
      <c r="F44" s="331"/>
      <c r="G44" s="357">
        <f t="shared" si="2"/>
        <v>0</v>
      </c>
    </row>
    <row r="45" spans="1:7" ht="18.75" customHeight="1" x14ac:dyDescent="0.2">
      <c r="A45" s="194" t="s">
        <v>34</v>
      </c>
      <c r="B45" s="190" t="s">
        <v>72</v>
      </c>
      <c r="C45" s="317" t="s">
        <v>251</v>
      </c>
      <c r="D45" s="361">
        <v>0</v>
      </c>
      <c r="E45" s="331"/>
      <c r="F45" s="331"/>
      <c r="G45" s="357">
        <f t="shared" si="2"/>
        <v>0</v>
      </c>
    </row>
    <row r="46" spans="1:7" ht="18.75" customHeight="1" x14ac:dyDescent="0.2">
      <c r="A46" s="475" t="s">
        <v>35</v>
      </c>
      <c r="B46" s="476" t="s">
        <v>253</v>
      </c>
      <c r="C46" s="481" t="s">
        <v>252</v>
      </c>
      <c r="D46" s="478">
        <f>SUM(D45,D44,D43,D42,D39,D38,D37,D36)</f>
        <v>48093300</v>
      </c>
      <c r="E46" s="478"/>
      <c r="F46" s="478"/>
      <c r="G46" s="474">
        <f t="shared" si="2"/>
        <v>48093300</v>
      </c>
    </row>
    <row r="48" spans="1:7" x14ac:dyDescent="0.2">
      <c r="B48" s="732" t="s">
        <v>743</v>
      </c>
      <c r="C48" s="733" t="s">
        <v>241</v>
      </c>
      <c r="D48" s="730">
        <f>SUM(D49:D59)</f>
        <v>12450000</v>
      </c>
    </row>
    <row r="49" spans="2:4" x14ac:dyDescent="0.2">
      <c r="B49" s="729" t="s">
        <v>539</v>
      </c>
      <c r="C49" s="734" t="s">
        <v>540</v>
      </c>
      <c r="D49" s="731">
        <v>200000</v>
      </c>
    </row>
    <row r="50" spans="2:4" x14ac:dyDescent="0.2">
      <c r="B50" s="188" t="s">
        <v>744</v>
      </c>
      <c r="C50" s="734" t="s">
        <v>542</v>
      </c>
      <c r="D50" s="731">
        <v>700000</v>
      </c>
    </row>
    <row r="51" spans="2:4" x14ac:dyDescent="0.2">
      <c r="B51" s="188" t="s">
        <v>733</v>
      </c>
      <c r="C51" s="734" t="s">
        <v>734</v>
      </c>
      <c r="D51" s="731">
        <v>250000</v>
      </c>
    </row>
    <row r="52" spans="2:4" x14ac:dyDescent="0.2">
      <c r="B52" s="188" t="s">
        <v>745</v>
      </c>
      <c r="C52" s="734" t="s">
        <v>552</v>
      </c>
      <c r="D52" s="731">
        <v>300000</v>
      </c>
    </row>
    <row r="53" spans="2:4" x14ac:dyDescent="0.2">
      <c r="B53" s="188" t="s">
        <v>737</v>
      </c>
      <c r="C53" s="734" t="s">
        <v>552</v>
      </c>
      <c r="D53" s="731">
        <v>1200000</v>
      </c>
    </row>
    <row r="54" spans="2:4" x14ac:dyDescent="0.2">
      <c r="B54" s="188" t="s">
        <v>738</v>
      </c>
      <c r="C54" s="734" t="s">
        <v>552</v>
      </c>
      <c r="D54" s="731">
        <v>400000</v>
      </c>
    </row>
    <row r="55" spans="2:4" x14ac:dyDescent="0.2">
      <c r="B55" s="188" t="s">
        <v>746</v>
      </c>
      <c r="C55" s="734" t="s">
        <v>554</v>
      </c>
      <c r="D55" s="731">
        <v>300000</v>
      </c>
    </row>
    <row r="56" spans="2:4" x14ac:dyDescent="0.2">
      <c r="B56" s="188" t="s">
        <v>747</v>
      </c>
      <c r="C56" s="734" t="s">
        <v>556</v>
      </c>
      <c r="D56" s="731">
        <v>6500000</v>
      </c>
    </row>
    <row r="57" spans="2:4" x14ac:dyDescent="0.2">
      <c r="B57" s="188" t="s">
        <v>748</v>
      </c>
      <c r="C57" s="734" t="s">
        <v>641</v>
      </c>
      <c r="D57" s="731">
        <v>950000</v>
      </c>
    </row>
    <row r="58" spans="2:4" x14ac:dyDescent="0.2">
      <c r="B58" s="188" t="s">
        <v>740</v>
      </c>
      <c r="C58" s="734" t="s">
        <v>566</v>
      </c>
      <c r="D58" s="731">
        <v>1500000</v>
      </c>
    </row>
    <row r="59" spans="2:4" x14ac:dyDescent="0.2">
      <c r="B59" s="188" t="s">
        <v>749</v>
      </c>
      <c r="C59" s="734" t="s">
        <v>570</v>
      </c>
      <c r="D59" s="731">
        <v>150000</v>
      </c>
    </row>
    <row r="63" spans="2:4" x14ac:dyDescent="0.2">
      <c r="B63" s="727"/>
    </row>
    <row r="64" spans="2:4" x14ac:dyDescent="0.2">
      <c r="B64" s="738"/>
    </row>
    <row r="65" spans="2:2" x14ac:dyDescent="0.2">
      <c r="B65" s="738"/>
    </row>
  </sheetData>
  <mergeCells count="5">
    <mergeCell ref="B1:G1"/>
    <mergeCell ref="A2:G2"/>
    <mergeCell ref="A3:G3"/>
    <mergeCell ref="A29:G29"/>
    <mergeCell ref="A30:G30"/>
  </mergeCells>
  <phoneticPr fontId="0" type="noConversion"/>
  <printOptions horizontalCentered="1"/>
  <pageMargins left="0.25" right="0.25" top="0.75" bottom="0.75" header="0.3" footer="0.3"/>
  <pageSetup paperSize="9" scale="80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5"/>
  <sheetViews>
    <sheetView topLeftCell="A25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808" t="s">
        <v>398</v>
      </c>
      <c r="C1" s="808"/>
      <c r="D1" s="808"/>
      <c r="E1" s="808"/>
      <c r="F1" s="808"/>
      <c r="G1" s="808"/>
    </row>
    <row r="2" spans="1:22" ht="36" customHeight="1" x14ac:dyDescent="0.3">
      <c r="A2" s="811" t="s">
        <v>16</v>
      </c>
      <c r="B2" s="809"/>
      <c r="C2" s="809"/>
      <c r="D2" s="809"/>
      <c r="E2" s="809"/>
      <c r="F2" s="809"/>
      <c r="G2" s="809"/>
    </row>
    <row r="3" spans="1:22" ht="18.75" x14ac:dyDescent="0.3">
      <c r="A3" s="811" t="s">
        <v>413</v>
      </c>
      <c r="B3" s="809"/>
      <c r="C3" s="809"/>
      <c r="D3" s="809"/>
      <c r="E3" s="809"/>
      <c r="F3" s="809"/>
      <c r="G3" s="809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21</v>
      </c>
      <c r="C5" s="3"/>
      <c r="D5" s="3"/>
      <c r="E5" s="3"/>
      <c r="F5" s="3"/>
    </row>
    <row r="6" spans="1:22" x14ac:dyDescent="0.2">
      <c r="G6" s="113"/>
    </row>
    <row r="7" spans="1:22" x14ac:dyDescent="0.2">
      <c r="G7" s="113" t="s">
        <v>15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36" x14ac:dyDescent="0.2">
      <c r="A8" s="114" t="s">
        <v>14</v>
      </c>
      <c r="B8" s="115" t="s">
        <v>13</v>
      </c>
      <c r="C8" s="116" t="s">
        <v>173</v>
      </c>
      <c r="D8" s="333" t="s">
        <v>364</v>
      </c>
      <c r="E8" s="333" t="s">
        <v>365</v>
      </c>
      <c r="F8" s="333" t="s">
        <v>366</v>
      </c>
      <c r="G8" s="196" t="s">
        <v>411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117"/>
      <c r="B9" s="118" t="s">
        <v>112</v>
      </c>
      <c r="C9" s="118" t="s">
        <v>113</v>
      </c>
      <c r="D9" s="330" t="s">
        <v>114</v>
      </c>
      <c r="E9" s="330" t="s">
        <v>115</v>
      </c>
      <c r="F9" s="330" t="s">
        <v>116</v>
      </c>
      <c r="G9" s="119" t="s">
        <v>117</v>
      </c>
    </row>
    <row r="10" spans="1:22" s="12" customFormat="1" ht="18" customHeight="1" x14ac:dyDescent="0.2">
      <c r="A10" s="305" t="s">
        <v>6</v>
      </c>
      <c r="B10" s="190" t="s">
        <v>186</v>
      </c>
      <c r="C10" s="316" t="s">
        <v>187</v>
      </c>
      <c r="D10" s="382"/>
      <c r="E10" s="331"/>
      <c r="F10" s="331"/>
      <c r="G10" s="318">
        <f>SUM(D10:F10)</f>
        <v>0</v>
      </c>
    </row>
    <row r="11" spans="1:22" s="12" customFormat="1" ht="18" customHeight="1" x14ac:dyDescent="0.2">
      <c r="A11" s="305" t="s">
        <v>7</v>
      </c>
      <c r="B11" s="191" t="s">
        <v>350</v>
      </c>
      <c r="C11" s="317" t="s">
        <v>188</v>
      </c>
      <c r="D11" s="369">
        <f>D10</f>
        <v>0</v>
      </c>
      <c r="E11" s="332"/>
      <c r="F11" s="332"/>
      <c r="G11" s="319">
        <f>SUM(G10:G10)</f>
        <v>0</v>
      </c>
    </row>
    <row r="12" spans="1:22" s="12" customFormat="1" ht="18" customHeight="1" x14ac:dyDescent="0.2">
      <c r="A12" s="305" t="s">
        <v>8</v>
      </c>
      <c r="B12" s="192" t="s">
        <v>3</v>
      </c>
      <c r="C12" s="316" t="s">
        <v>204</v>
      </c>
      <c r="D12" s="331"/>
      <c r="E12" s="331"/>
      <c r="F12" s="331"/>
      <c r="G12" s="320"/>
    </row>
    <row r="13" spans="1:22" s="12" customFormat="1" ht="18" customHeight="1" x14ac:dyDescent="0.2">
      <c r="A13" s="305" t="s">
        <v>9</v>
      </c>
      <c r="B13" s="192" t="s">
        <v>205</v>
      </c>
      <c r="C13" s="316" t="s">
        <v>206</v>
      </c>
      <c r="D13" s="331"/>
      <c r="E13" s="331"/>
      <c r="F13" s="331"/>
      <c r="G13" s="320"/>
    </row>
    <row r="14" spans="1:22" s="12" customFormat="1" ht="18" customHeight="1" x14ac:dyDescent="0.2">
      <c r="A14" s="305" t="s">
        <v>10</v>
      </c>
      <c r="B14" s="192" t="s">
        <v>207</v>
      </c>
      <c r="C14" s="316" t="s">
        <v>208</v>
      </c>
      <c r="D14" s="331"/>
      <c r="E14" s="331"/>
      <c r="F14" s="331"/>
      <c r="G14" s="320"/>
    </row>
    <row r="15" spans="1:22" s="12" customFormat="1" ht="18" customHeight="1" x14ac:dyDescent="0.2">
      <c r="A15" s="305" t="s">
        <v>11</v>
      </c>
      <c r="B15" s="192" t="s">
        <v>209</v>
      </c>
      <c r="C15" s="316" t="s">
        <v>210</v>
      </c>
      <c r="D15" s="331"/>
      <c r="E15" s="331"/>
      <c r="F15" s="331"/>
      <c r="G15" s="320"/>
    </row>
    <row r="16" spans="1:22" s="12" customFormat="1" ht="18" customHeight="1" x14ac:dyDescent="0.2">
      <c r="A16" s="305" t="s">
        <v>12</v>
      </c>
      <c r="B16" s="192" t="s">
        <v>211</v>
      </c>
      <c r="C16" s="316" t="s">
        <v>212</v>
      </c>
      <c r="D16" s="331"/>
      <c r="E16" s="331"/>
      <c r="F16" s="331"/>
      <c r="G16" s="321"/>
    </row>
    <row r="17" spans="1:7" s="12" customFormat="1" ht="18" customHeight="1" x14ac:dyDescent="0.2">
      <c r="A17" s="305" t="s">
        <v>30</v>
      </c>
      <c r="B17" s="192" t="s">
        <v>213</v>
      </c>
      <c r="C17" s="316" t="s">
        <v>214</v>
      </c>
      <c r="D17" s="331"/>
      <c r="E17" s="331"/>
      <c r="F17" s="331"/>
      <c r="G17" s="322"/>
    </row>
    <row r="18" spans="1:7" s="13" customFormat="1" ht="18" customHeight="1" x14ac:dyDescent="0.2">
      <c r="A18" s="305" t="s">
        <v>31</v>
      </c>
      <c r="B18" s="192" t="s">
        <v>215</v>
      </c>
      <c r="C18" s="316" t="s">
        <v>216</v>
      </c>
      <c r="D18" s="331"/>
      <c r="E18" s="331"/>
      <c r="F18" s="331"/>
      <c r="G18" s="323"/>
    </row>
    <row r="19" spans="1:7" s="12" customFormat="1" ht="18" customHeight="1" x14ac:dyDescent="0.2">
      <c r="A19" s="305" t="s">
        <v>32</v>
      </c>
      <c r="B19" s="192" t="s">
        <v>217</v>
      </c>
      <c r="C19" s="316" t="s">
        <v>218</v>
      </c>
      <c r="D19" s="331"/>
      <c r="E19" s="331"/>
      <c r="F19" s="331"/>
      <c r="G19" s="324"/>
    </row>
    <row r="20" spans="1:7" s="12" customFormat="1" ht="27.75" customHeight="1" x14ac:dyDescent="0.2">
      <c r="A20" s="305" t="s">
        <v>33</v>
      </c>
      <c r="B20" s="192" t="s">
        <v>219</v>
      </c>
      <c r="C20" s="316" t="s">
        <v>220</v>
      </c>
      <c r="D20" s="331"/>
      <c r="E20" s="331"/>
      <c r="F20" s="331"/>
      <c r="G20" s="325"/>
    </row>
    <row r="21" spans="1:7" s="12" customFormat="1" ht="18" customHeight="1" x14ac:dyDescent="0.2">
      <c r="A21" s="305" t="s">
        <v>34</v>
      </c>
      <c r="B21" s="193" t="s">
        <v>351</v>
      </c>
      <c r="C21" s="317" t="s">
        <v>221</v>
      </c>
      <c r="D21" s="332"/>
      <c r="E21" s="332"/>
      <c r="F21" s="332"/>
      <c r="G21" s="326">
        <f>SUM(G12:G20)</f>
        <v>0</v>
      </c>
    </row>
    <row r="22" spans="1:7" s="12" customFormat="1" ht="18" customHeight="1" x14ac:dyDescent="0.2">
      <c r="A22" s="305" t="s">
        <v>35</v>
      </c>
      <c r="B22" s="191" t="s">
        <v>324</v>
      </c>
      <c r="C22" s="317" t="s">
        <v>227</v>
      </c>
      <c r="D22" s="332"/>
      <c r="E22" s="332"/>
      <c r="F22" s="332"/>
      <c r="G22" s="327"/>
    </row>
    <row r="23" spans="1:7" s="12" customFormat="1" ht="18" customHeight="1" x14ac:dyDescent="0.2">
      <c r="A23" s="305" t="s">
        <v>36</v>
      </c>
      <c r="B23" s="191" t="s">
        <v>349</v>
      </c>
      <c r="C23" s="317" t="s">
        <v>228</v>
      </c>
      <c r="D23" s="332"/>
      <c r="E23" s="332"/>
      <c r="F23" s="332"/>
      <c r="G23" s="328"/>
    </row>
    <row r="24" spans="1:7" s="12" customFormat="1" ht="18" customHeight="1" x14ac:dyDescent="0.2">
      <c r="A24" s="305" t="s">
        <v>37</v>
      </c>
      <c r="B24" s="193" t="s">
        <v>352</v>
      </c>
      <c r="C24" s="317" t="s">
        <v>230</v>
      </c>
      <c r="D24" s="359">
        <f>D11+D21+D22+D23</f>
        <v>0</v>
      </c>
      <c r="E24" s="359">
        <f>E11+E21+E22+E23</f>
        <v>0</v>
      </c>
      <c r="F24" s="359">
        <f>F11+F21+F22+F23</f>
        <v>0</v>
      </c>
      <c r="G24" s="359">
        <f>G11+G21+G22+G23</f>
        <v>0</v>
      </c>
    </row>
    <row r="25" spans="1:7" s="12" customFormat="1" ht="18" customHeight="1" x14ac:dyDescent="0.2">
      <c r="A25"/>
      <c r="B25" s="1"/>
      <c r="C25" s="1"/>
      <c r="D25" s="1"/>
      <c r="E25" s="1"/>
      <c r="F25" s="1"/>
      <c r="G25" s="1"/>
    </row>
    <row r="26" spans="1:7" s="12" customFormat="1" ht="18" customHeight="1" x14ac:dyDescent="0.3">
      <c r="A26" s="811" t="s">
        <v>16</v>
      </c>
      <c r="B26" s="809"/>
      <c r="C26" s="809"/>
      <c r="D26" s="809"/>
      <c r="E26" s="809"/>
      <c r="F26" s="809"/>
      <c r="G26" s="809"/>
    </row>
    <row r="27" spans="1:7" s="12" customFormat="1" ht="18" customHeight="1" x14ac:dyDescent="0.3">
      <c r="A27" s="811" t="s">
        <v>414</v>
      </c>
      <c r="B27" s="809"/>
      <c r="C27" s="809"/>
      <c r="D27" s="809"/>
      <c r="E27" s="809"/>
      <c r="F27" s="809"/>
      <c r="G27" s="809"/>
    </row>
    <row r="28" spans="1:7" s="12" customFormat="1" ht="18" customHeight="1" x14ac:dyDescent="0.25">
      <c r="A28" s="2"/>
      <c r="B28" s="3"/>
      <c r="C28" s="3"/>
      <c r="D28" s="3"/>
      <c r="E28" s="3"/>
      <c r="F28" s="3"/>
      <c r="G28" s="1"/>
    </row>
    <row r="29" spans="1:7" s="12" customFormat="1" ht="18" customHeight="1" x14ac:dyDescent="0.2">
      <c r="A29" s="4"/>
      <c r="B29" s="3" t="s">
        <v>21</v>
      </c>
      <c r="C29" s="3"/>
      <c r="D29" s="3"/>
      <c r="E29" s="3"/>
      <c r="F29" s="3"/>
      <c r="G29" s="1"/>
    </row>
    <row r="30" spans="1:7" s="12" customFormat="1" ht="18" customHeight="1" x14ac:dyDescent="0.2">
      <c r="A30"/>
      <c r="B30" s="1"/>
      <c r="C30" s="1"/>
      <c r="D30" s="1"/>
      <c r="E30" s="1"/>
      <c r="F30" s="1"/>
      <c r="G30" s="113" t="s">
        <v>15</v>
      </c>
    </row>
    <row r="31" spans="1:7" s="12" customFormat="1" ht="39" customHeight="1" x14ac:dyDescent="0.2">
      <c r="A31" s="114" t="s">
        <v>14</v>
      </c>
      <c r="B31" s="115" t="s">
        <v>13</v>
      </c>
      <c r="C31" s="116" t="s">
        <v>173</v>
      </c>
      <c r="D31" s="333" t="s">
        <v>364</v>
      </c>
      <c r="E31" s="333" t="s">
        <v>365</v>
      </c>
      <c r="F31" s="333" t="s">
        <v>366</v>
      </c>
      <c r="G31" s="196" t="s">
        <v>411</v>
      </c>
    </row>
    <row r="32" spans="1:7" s="120" customFormat="1" ht="18" customHeight="1" x14ac:dyDescent="0.2">
      <c r="A32" s="117"/>
      <c r="B32" s="118" t="s">
        <v>112</v>
      </c>
      <c r="C32" s="118" t="s">
        <v>113</v>
      </c>
      <c r="D32" s="330" t="s">
        <v>114</v>
      </c>
      <c r="E32" s="330" t="s">
        <v>115</v>
      </c>
      <c r="F32" s="330" t="s">
        <v>116</v>
      </c>
      <c r="G32" s="119" t="s">
        <v>117</v>
      </c>
    </row>
    <row r="33" spans="1:7" s="12" customFormat="1" ht="20.25" customHeight="1" x14ac:dyDescent="0.2">
      <c r="A33" s="194" t="s">
        <v>6</v>
      </c>
      <c r="B33" s="190" t="s">
        <v>232</v>
      </c>
      <c r="C33" s="316" t="s">
        <v>233</v>
      </c>
      <c r="D33" s="361"/>
      <c r="E33" s="331"/>
      <c r="F33" s="331"/>
      <c r="G33" s="334">
        <f>D33</f>
        <v>0</v>
      </c>
    </row>
    <row r="34" spans="1:7" s="12" customFormat="1" ht="20.25" customHeight="1" x14ac:dyDescent="0.2">
      <c r="A34" s="194" t="s">
        <v>7</v>
      </c>
      <c r="B34" s="190" t="s">
        <v>234</v>
      </c>
      <c r="C34" s="316" t="s">
        <v>236</v>
      </c>
      <c r="D34" s="361"/>
      <c r="E34" s="331"/>
      <c r="F34" s="331"/>
      <c r="G34" s="334">
        <f>D34</f>
        <v>0</v>
      </c>
    </row>
    <row r="35" spans="1:7" s="12" customFormat="1" ht="20.25" customHeight="1" x14ac:dyDescent="0.2">
      <c r="A35" s="195" t="s">
        <v>8</v>
      </c>
      <c r="B35" s="191" t="s">
        <v>235</v>
      </c>
      <c r="C35" s="317" t="s">
        <v>237</v>
      </c>
      <c r="D35" s="362">
        <f>D33+D34</f>
        <v>0</v>
      </c>
      <c r="E35" s="332"/>
      <c r="F35" s="332"/>
      <c r="G35" s="334">
        <f>D35</f>
        <v>0</v>
      </c>
    </row>
    <row r="36" spans="1:7" s="12" customFormat="1" ht="20.25" customHeight="1" x14ac:dyDescent="0.2">
      <c r="A36" s="195" t="s">
        <v>9</v>
      </c>
      <c r="B36" s="191" t="s">
        <v>239</v>
      </c>
      <c r="C36" s="317" t="s">
        <v>238</v>
      </c>
      <c r="D36" s="362"/>
      <c r="E36" s="332"/>
      <c r="F36" s="332"/>
      <c r="G36" s="334">
        <f>D36</f>
        <v>0</v>
      </c>
    </row>
    <row r="37" spans="1:7" s="12" customFormat="1" ht="20.25" customHeight="1" x14ac:dyDescent="0.2">
      <c r="A37" s="195" t="s">
        <v>10</v>
      </c>
      <c r="B37" s="191" t="s">
        <v>240</v>
      </c>
      <c r="C37" s="317" t="s">
        <v>241</v>
      </c>
      <c r="D37" s="362"/>
      <c r="E37" s="332"/>
      <c r="F37" s="332"/>
      <c r="G37" s="334">
        <f>D37</f>
        <v>0</v>
      </c>
    </row>
    <row r="38" spans="1:7" ht="20.25" customHeight="1" x14ac:dyDescent="0.2">
      <c r="A38" s="194" t="s">
        <v>11</v>
      </c>
      <c r="B38" s="190" t="s">
        <v>133</v>
      </c>
      <c r="C38" s="316" t="s">
        <v>242</v>
      </c>
      <c r="D38" s="331"/>
      <c r="E38" s="331"/>
      <c r="F38" s="331"/>
      <c r="G38" s="356"/>
    </row>
    <row r="39" spans="1:7" ht="20.25" customHeight="1" x14ac:dyDescent="0.2">
      <c r="A39" s="194" t="s">
        <v>12</v>
      </c>
      <c r="B39" s="190" t="s">
        <v>243</v>
      </c>
      <c r="C39" s="316" t="s">
        <v>244</v>
      </c>
      <c r="D39" s="331"/>
      <c r="E39" s="331"/>
      <c r="F39" s="331"/>
      <c r="G39" s="356"/>
    </row>
    <row r="40" spans="1:7" ht="20.25" customHeight="1" x14ac:dyDescent="0.2">
      <c r="A40" s="194" t="s">
        <v>30</v>
      </c>
      <c r="B40" s="192" t="s">
        <v>2</v>
      </c>
      <c r="C40" s="316" t="s">
        <v>245</v>
      </c>
      <c r="D40" s="331"/>
      <c r="E40" s="331"/>
      <c r="F40" s="331"/>
      <c r="G40" s="356"/>
    </row>
    <row r="41" spans="1:7" ht="20.25" customHeight="1" x14ac:dyDescent="0.2">
      <c r="A41" s="195" t="s">
        <v>31</v>
      </c>
      <c r="B41" s="193" t="s">
        <v>134</v>
      </c>
      <c r="C41" s="317" t="s">
        <v>246</v>
      </c>
      <c r="D41" s="332"/>
      <c r="E41" s="332"/>
      <c r="F41" s="332"/>
      <c r="G41" s="356"/>
    </row>
    <row r="42" spans="1:7" ht="20.25" customHeight="1" x14ac:dyDescent="0.2">
      <c r="A42" s="194" t="s">
        <v>32</v>
      </c>
      <c r="B42" s="192" t="s">
        <v>248</v>
      </c>
      <c r="C42" s="316" t="s">
        <v>247</v>
      </c>
      <c r="D42" s="331"/>
      <c r="E42" s="331"/>
      <c r="F42" s="331"/>
      <c r="G42" s="356"/>
    </row>
    <row r="43" spans="1:7" ht="20.25" customHeight="1" x14ac:dyDescent="0.2">
      <c r="A43" s="194" t="s">
        <v>33</v>
      </c>
      <c r="B43" s="192" t="s">
        <v>249</v>
      </c>
      <c r="C43" s="316" t="s">
        <v>250</v>
      </c>
      <c r="D43" s="331"/>
      <c r="E43" s="331"/>
      <c r="F43" s="331"/>
      <c r="G43" s="356"/>
    </row>
    <row r="44" spans="1:7" ht="20.25" customHeight="1" x14ac:dyDescent="0.2">
      <c r="A44" s="194" t="s">
        <v>34</v>
      </c>
      <c r="B44" s="190" t="s">
        <v>72</v>
      </c>
      <c r="C44" s="316" t="s">
        <v>251</v>
      </c>
      <c r="D44" s="331"/>
      <c r="E44" s="331"/>
      <c r="F44" s="331"/>
      <c r="G44" s="356"/>
    </row>
    <row r="45" spans="1:7" ht="20.25" customHeight="1" x14ac:dyDescent="0.2">
      <c r="A45" s="195" t="s">
        <v>35</v>
      </c>
      <c r="B45" s="191" t="s">
        <v>253</v>
      </c>
      <c r="C45" s="317" t="s">
        <v>252</v>
      </c>
      <c r="D45" s="362">
        <f>D35+D36+D37+D41+D42+D43+D44</f>
        <v>0</v>
      </c>
      <c r="E45" s="332"/>
      <c r="F45" s="332"/>
      <c r="G45" s="334">
        <f>D45</f>
        <v>0</v>
      </c>
    </row>
  </sheetData>
  <mergeCells count="5">
    <mergeCell ref="A27:G27"/>
    <mergeCell ref="B1:G1"/>
    <mergeCell ref="A2:G2"/>
    <mergeCell ref="A3:G3"/>
    <mergeCell ref="A26:G2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3"/>
  <sheetViews>
    <sheetView zoomScaleNormal="100" workbookViewId="0">
      <selection activeCell="C17" sqref="C17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8.85546875" style="1" customWidth="1"/>
    <col min="7" max="7" width="10.28515625" style="1" customWidth="1"/>
    <col min="8" max="22" width="9.140625" style="1"/>
  </cols>
  <sheetData>
    <row r="1" spans="1:7" x14ac:dyDescent="0.2">
      <c r="B1" s="808" t="s">
        <v>399</v>
      </c>
      <c r="C1" s="808"/>
      <c r="D1" s="808"/>
      <c r="E1" s="808"/>
      <c r="F1" s="808"/>
      <c r="G1" s="808"/>
    </row>
    <row r="2" spans="1:7" ht="36" customHeight="1" x14ac:dyDescent="0.3">
      <c r="A2" s="811" t="s">
        <v>126</v>
      </c>
      <c r="B2" s="809"/>
      <c r="C2" s="809"/>
      <c r="D2" s="809"/>
      <c r="E2" s="809"/>
      <c r="F2" s="809"/>
      <c r="G2" s="809"/>
    </row>
    <row r="3" spans="1:7" ht="18.75" x14ac:dyDescent="0.3">
      <c r="A3" s="811" t="s">
        <v>413</v>
      </c>
      <c r="B3" s="809"/>
      <c r="C3" s="809"/>
      <c r="D3" s="809"/>
      <c r="E3" s="809"/>
      <c r="F3" s="809"/>
      <c r="G3" s="809"/>
    </row>
    <row r="4" spans="1:7" s="12" customFormat="1" ht="30" customHeight="1" x14ac:dyDescent="0.2">
      <c r="A4"/>
      <c r="B4" s="1"/>
      <c r="C4" s="1"/>
      <c r="D4" s="1"/>
      <c r="E4" s="1"/>
      <c r="F4" s="1"/>
      <c r="G4" s="113"/>
    </row>
    <row r="5" spans="1:7" s="12" customFormat="1" ht="30" customHeight="1" x14ac:dyDescent="0.2">
      <c r="A5"/>
      <c r="B5" s="1"/>
      <c r="C5" s="1"/>
      <c r="D5" s="1"/>
      <c r="E5" s="1"/>
      <c r="F5" s="1"/>
      <c r="G5" s="113" t="s">
        <v>15</v>
      </c>
    </row>
    <row r="6" spans="1:7" s="12" customFormat="1" ht="44.25" customHeight="1" x14ac:dyDescent="0.2">
      <c r="A6" s="114" t="s">
        <v>14</v>
      </c>
      <c r="B6" s="115" t="s">
        <v>13</v>
      </c>
      <c r="C6" s="116" t="s">
        <v>173</v>
      </c>
      <c r="D6" s="333" t="s">
        <v>364</v>
      </c>
      <c r="E6" s="333" t="s">
        <v>365</v>
      </c>
      <c r="F6" s="333" t="s">
        <v>366</v>
      </c>
      <c r="G6" s="196" t="s">
        <v>411</v>
      </c>
    </row>
    <row r="7" spans="1:7" s="12" customFormat="1" ht="20.25" customHeight="1" x14ac:dyDescent="0.2">
      <c r="A7" s="117"/>
      <c r="B7" s="118" t="s">
        <v>112</v>
      </c>
      <c r="C7" s="118" t="s">
        <v>113</v>
      </c>
      <c r="D7" s="330" t="s">
        <v>114</v>
      </c>
      <c r="E7" s="330" t="s">
        <v>115</v>
      </c>
      <c r="F7" s="330" t="s">
        <v>116</v>
      </c>
      <c r="G7" s="119" t="s">
        <v>117</v>
      </c>
    </row>
    <row r="8" spans="1:7" s="12" customFormat="1" ht="18" customHeight="1" x14ac:dyDescent="0.2">
      <c r="A8" s="305" t="s">
        <v>6</v>
      </c>
      <c r="B8" s="190" t="s">
        <v>186</v>
      </c>
      <c r="C8" s="316" t="s">
        <v>187</v>
      </c>
      <c r="D8" s="358"/>
      <c r="E8" s="331"/>
      <c r="F8" s="331"/>
      <c r="G8" s="318">
        <f>SUM(D8:F8)</f>
        <v>0</v>
      </c>
    </row>
    <row r="9" spans="1:7" s="12" customFormat="1" ht="18" customHeight="1" x14ac:dyDescent="0.2">
      <c r="A9" s="305" t="s">
        <v>7</v>
      </c>
      <c r="B9" s="191" t="s">
        <v>350</v>
      </c>
      <c r="C9" s="317" t="s">
        <v>188</v>
      </c>
      <c r="D9" s="299">
        <f>D8</f>
        <v>0</v>
      </c>
      <c r="E9" s="332"/>
      <c r="F9" s="332"/>
      <c r="G9" s="319">
        <f>SUM(G8:G8)</f>
        <v>0</v>
      </c>
    </row>
    <row r="10" spans="1:7" s="12" customFormat="1" ht="18" customHeight="1" x14ac:dyDescent="0.2">
      <c r="A10" s="305" t="s">
        <v>8</v>
      </c>
      <c r="B10" s="192" t="s">
        <v>3</v>
      </c>
      <c r="C10" s="316" t="s">
        <v>204</v>
      </c>
      <c r="D10" s="331"/>
      <c r="E10" s="331"/>
      <c r="F10" s="331"/>
      <c r="G10" s="320"/>
    </row>
    <row r="11" spans="1:7" s="13" customFormat="1" ht="18" customHeight="1" x14ac:dyDescent="0.2">
      <c r="A11" s="305" t="s">
        <v>9</v>
      </c>
      <c r="B11" s="192" t="s">
        <v>205</v>
      </c>
      <c r="C11" s="316" t="s">
        <v>206</v>
      </c>
      <c r="D11" s="331"/>
      <c r="E11" s="331"/>
      <c r="F11" s="331"/>
      <c r="G11" s="320"/>
    </row>
    <row r="12" spans="1:7" s="12" customFormat="1" ht="18" customHeight="1" x14ac:dyDescent="0.2">
      <c r="A12" s="305" t="s">
        <v>10</v>
      </c>
      <c r="B12" s="192" t="s">
        <v>207</v>
      </c>
      <c r="C12" s="316" t="s">
        <v>208</v>
      </c>
      <c r="D12" s="331"/>
      <c r="E12" s="331"/>
      <c r="F12" s="331"/>
      <c r="G12" s="320"/>
    </row>
    <row r="13" spans="1:7" s="12" customFormat="1" ht="27.75" customHeight="1" x14ac:dyDescent="0.2">
      <c r="A13" s="305" t="s">
        <v>11</v>
      </c>
      <c r="B13" s="192" t="s">
        <v>209</v>
      </c>
      <c r="C13" s="316" t="s">
        <v>210</v>
      </c>
      <c r="D13" s="331"/>
      <c r="E13" s="331"/>
      <c r="F13" s="331"/>
      <c r="G13" s="320"/>
    </row>
    <row r="14" spans="1:7" s="12" customFormat="1" ht="18" customHeight="1" x14ac:dyDescent="0.2">
      <c r="A14" s="305" t="s">
        <v>12</v>
      </c>
      <c r="B14" s="192" t="s">
        <v>211</v>
      </c>
      <c r="C14" s="316" t="s">
        <v>212</v>
      </c>
      <c r="D14" s="331"/>
      <c r="E14" s="331"/>
      <c r="F14" s="331"/>
      <c r="G14" s="321"/>
    </row>
    <row r="15" spans="1:7" s="12" customFormat="1" ht="18" customHeight="1" x14ac:dyDescent="0.2">
      <c r="A15" s="305" t="s">
        <v>30</v>
      </c>
      <c r="B15" s="192" t="s">
        <v>213</v>
      </c>
      <c r="C15" s="316" t="s">
        <v>214</v>
      </c>
      <c r="D15" s="331"/>
      <c r="E15" s="331"/>
      <c r="F15" s="331"/>
      <c r="G15" s="322"/>
    </row>
    <row r="16" spans="1:7" s="12" customFormat="1" ht="18" customHeight="1" x14ac:dyDescent="0.2">
      <c r="A16" s="305" t="s">
        <v>31</v>
      </c>
      <c r="B16" s="192" t="s">
        <v>215</v>
      </c>
      <c r="C16" s="316" t="s">
        <v>216</v>
      </c>
      <c r="D16" s="331"/>
      <c r="E16" s="331"/>
      <c r="F16" s="331"/>
      <c r="G16" s="323"/>
    </row>
    <row r="17" spans="1:7" s="12" customFormat="1" ht="18" customHeight="1" x14ac:dyDescent="0.2">
      <c r="A17" s="305" t="s">
        <v>32</v>
      </c>
      <c r="B17" s="192" t="s">
        <v>217</v>
      </c>
      <c r="C17" s="316" t="s">
        <v>218</v>
      </c>
      <c r="D17" s="331"/>
      <c r="E17" s="331"/>
      <c r="F17" s="331"/>
      <c r="G17" s="324"/>
    </row>
    <row r="18" spans="1:7" s="12" customFormat="1" ht="18" customHeight="1" x14ac:dyDescent="0.2">
      <c r="A18" s="305" t="s">
        <v>33</v>
      </c>
      <c r="B18" s="192" t="s">
        <v>219</v>
      </c>
      <c r="C18" s="316" t="s">
        <v>220</v>
      </c>
      <c r="D18" s="331"/>
      <c r="E18" s="331"/>
      <c r="F18" s="331"/>
      <c r="G18" s="325"/>
    </row>
    <row r="19" spans="1:7" s="12" customFormat="1" ht="18" customHeight="1" x14ac:dyDescent="0.2">
      <c r="A19" s="305" t="s">
        <v>34</v>
      </c>
      <c r="B19" s="193" t="s">
        <v>351</v>
      </c>
      <c r="C19" s="317" t="s">
        <v>221</v>
      </c>
      <c r="D19" s="332"/>
      <c r="E19" s="332"/>
      <c r="F19" s="332"/>
      <c r="G19" s="326">
        <f>SUM(G10:G18)</f>
        <v>0</v>
      </c>
    </row>
    <row r="20" spans="1:7" s="12" customFormat="1" ht="18.75" customHeight="1" x14ac:dyDescent="0.2">
      <c r="A20" s="305" t="s">
        <v>35</v>
      </c>
      <c r="B20" s="191" t="s">
        <v>324</v>
      </c>
      <c r="C20" s="317" t="s">
        <v>227</v>
      </c>
      <c r="D20" s="332"/>
      <c r="E20" s="332"/>
      <c r="F20" s="332"/>
      <c r="G20" s="327"/>
    </row>
    <row r="21" spans="1:7" s="12" customFormat="1" ht="18" customHeight="1" x14ac:dyDescent="0.2">
      <c r="A21" s="305" t="s">
        <v>36</v>
      </c>
      <c r="B21" s="191" t="s">
        <v>349</v>
      </c>
      <c r="C21" s="317" t="s">
        <v>228</v>
      </c>
      <c r="D21" s="332"/>
      <c r="E21" s="332"/>
      <c r="F21" s="332"/>
      <c r="G21" s="328"/>
    </row>
    <row r="22" spans="1:7" s="12" customFormat="1" ht="18" customHeight="1" x14ac:dyDescent="0.2">
      <c r="A22" s="305" t="s">
        <v>37</v>
      </c>
      <c r="B22" s="193" t="s">
        <v>352</v>
      </c>
      <c r="C22" s="317" t="s">
        <v>230</v>
      </c>
      <c r="D22" s="359">
        <f>D9+D19+D20+D21</f>
        <v>0</v>
      </c>
      <c r="E22" s="359">
        <f>E9+E19+E20+E21</f>
        <v>0</v>
      </c>
      <c r="F22" s="359">
        <f>F9+F19+F20+F21</f>
        <v>0</v>
      </c>
      <c r="G22" s="359">
        <f>G9+G19+G20+G21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811" t="s">
        <v>126</v>
      </c>
      <c r="B24" s="809"/>
      <c r="C24" s="809"/>
      <c r="D24" s="809"/>
      <c r="E24" s="809"/>
      <c r="F24" s="809"/>
      <c r="G24" s="809"/>
    </row>
    <row r="25" spans="1:7" s="120" customFormat="1" ht="18" customHeight="1" x14ac:dyDescent="0.3">
      <c r="A25" s="811" t="s">
        <v>414</v>
      </c>
      <c r="B25" s="809"/>
      <c r="C25" s="809"/>
      <c r="D25" s="809"/>
      <c r="E25" s="809"/>
      <c r="F25" s="809"/>
      <c r="G25" s="809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7.25" customHeight="1" x14ac:dyDescent="0.2">
      <c r="A27" s="4"/>
      <c r="B27" s="3" t="s">
        <v>21</v>
      </c>
      <c r="C27" s="3"/>
      <c r="D27" s="3"/>
      <c r="E27" s="3"/>
      <c r="F27" s="3"/>
      <c r="G27" s="1"/>
    </row>
    <row r="28" spans="1:7" s="12" customFormat="1" ht="16.5" customHeight="1" x14ac:dyDescent="0.2">
      <c r="A28"/>
      <c r="B28" s="1"/>
      <c r="C28" s="1"/>
      <c r="D28" s="1"/>
      <c r="E28" s="1"/>
      <c r="F28" s="1"/>
      <c r="G28" s="113" t="s">
        <v>15</v>
      </c>
    </row>
    <row r="29" spans="1:7" s="12" customFormat="1" ht="44.25" customHeight="1" x14ac:dyDescent="0.2">
      <c r="A29" s="114" t="s">
        <v>14</v>
      </c>
      <c r="B29" s="115" t="s">
        <v>13</v>
      </c>
      <c r="C29" s="116" t="s">
        <v>173</v>
      </c>
      <c r="D29" s="333" t="s">
        <v>364</v>
      </c>
      <c r="E29" s="333" t="s">
        <v>365</v>
      </c>
      <c r="F29" s="333" t="s">
        <v>366</v>
      </c>
      <c r="G29" s="196" t="s">
        <v>411</v>
      </c>
    </row>
    <row r="30" spans="1:7" s="12" customFormat="1" ht="18" customHeight="1" x14ac:dyDescent="0.2">
      <c r="A30" s="117"/>
      <c r="B30" s="118" t="s">
        <v>112</v>
      </c>
      <c r="C30" s="118" t="s">
        <v>113</v>
      </c>
      <c r="D30" s="330" t="s">
        <v>114</v>
      </c>
      <c r="E30" s="330" t="s">
        <v>115</v>
      </c>
      <c r="F30" s="330" t="s">
        <v>116</v>
      </c>
      <c r="G30" s="119" t="s">
        <v>117</v>
      </c>
    </row>
    <row r="31" spans="1:7" ht="18.75" customHeight="1" x14ac:dyDescent="0.2">
      <c r="A31" s="194" t="s">
        <v>6</v>
      </c>
      <c r="B31" s="190" t="s">
        <v>232</v>
      </c>
      <c r="C31" s="316" t="s">
        <v>233</v>
      </c>
      <c r="D31" s="361"/>
      <c r="E31" s="331"/>
      <c r="F31" s="331"/>
      <c r="G31" s="334">
        <f>D31</f>
        <v>0</v>
      </c>
    </row>
    <row r="32" spans="1:7" ht="18.75" customHeight="1" x14ac:dyDescent="0.2">
      <c r="A32" s="194" t="s">
        <v>7</v>
      </c>
      <c r="B32" s="190" t="s">
        <v>234</v>
      </c>
      <c r="C32" s="316" t="s">
        <v>236</v>
      </c>
      <c r="D32" s="361"/>
      <c r="E32" s="331"/>
      <c r="F32" s="331"/>
      <c r="G32" s="320"/>
    </row>
    <row r="33" spans="1:7" ht="18.75" customHeight="1" x14ac:dyDescent="0.2">
      <c r="A33" s="195" t="s">
        <v>8</v>
      </c>
      <c r="B33" s="191" t="s">
        <v>235</v>
      </c>
      <c r="C33" s="317" t="s">
        <v>237</v>
      </c>
      <c r="D33" s="362">
        <f>D31+D32</f>
        <v>0</v>
      </c>
      <c r="E33" s="332"/>
      <c r="F33" s="332"/>
      <c r="G33" s="334">
        <f>D33</f>
        <v>0</v>
      </c>
    </row>
    <row r="34" spans="1:7" ht="18.75" customHeight="1" x14ac:dyDescent="0.2">
      <c r="A34" s="195" t="s">
        <v>9</v>
      </c>
      <c r="B34" s="191" t="s">
        <v>239</v>
      </c>
      <c r="C34" s="317" t="s">
        <v>238</v>
      </c>
      <c r="D34" s="362"/>
      <c r="E34" s="332"/>
      <c r="F34" s="332"/>
      <c r="G34" s="334">
        <f>D34</f>
        <v>0</v>
      </c>
    </row>
    <row r="35" spans="1:7" ht="18.75" customHeight="1" x14ac:dyDescent="0.2">
      <c r="A35" s="195" t="s">
        <v>10</v>
      </c>
      <c r="B35" s="191" t="s">
        <v>240</v>
      </c>
      <c r="C35" s="317" t="s">
        <v>241</v>
      </c>
      <c r="D35" s="362"/>
      <c r="E35" s="332"/>
      <c r="F35" s="332"/>
      <c r="G35" s="334">
        <f>D35</f>
        <v>0</v>
      </c>
    </row>
    <row r="36" spans="1:7" ht="18.75" customHeight="1" x14ac:dyDescent="0.2">
      <c r="A36" s="195" t="s">
        <v>11</v>
      </c>
      <c r="B36" s="190" t="s">
        <v>133</v>
      </c>
      <c r="C36" s="316" t="s">
        <v>242</v>
      </c>
      <c r="D36" s="361"/>
      <c r="E36" s="331"/>
      <c r="F36" s="331"/>
      <c r="G36" s="335"/>
    </row>
    <row r="37" spans="1:7" ht="18.75" customHeight="1" x14ac:dyDescent="0.2">
      <c r="A37" s="194" t="s">
        <v>12</v>
      </c>
      <c r="B37" s="190" t="s">
        <v>243</v>
      </c>
      <c r="C37" s="316" t="s">
        <v>244</v>
      </c>
      <c r="D37" s="361"/>
      <c r="E37" s="331"/>
      <c r="F37" s="331"/>
      <c r="G37" s="335"/>
    </row>
    <row r="38" spans="1:7" ht="18.75" customHeight="1" x14ac:dyDescent="0.2">
      <c r="A38" s="194" t="s">
        <v>30</v>
      </c>
      <c r="B38" s="192" t="s">
        <v>2</v>
      </c>
      <c r="C38" s="316" t="s">
        <v>245</v>
      </c>
      <c r="D38" s="361"/>
      <c r="E38" s="331"/>
      <c r="F38" s="331"/>
      <c r="G38" s="320"/>
    </row>
    <row r="39" spans="1:7" ht="18.75" customHeight="1" x14ac:dyDescent="0.2">
      <c r="A39" s="195" t="s">
        <v>31</v>
      </c>
      <c r="B39" s="193" t="s">
        <v>134</v>
      </c>
      <c r="C39" s="317" t="s">
        <v>246</v>
      </c>
      <c r="D39" s="362"/>
      <c r="E39" s="332"/>
      <c r="F39" s="332"/>
      <c r="G39" s="318">
        <f>G37+G38</f>
        <v>0</v>
      </c>
    </row>
    <row r="40" spans="1:7" ht="18.75" customHeight="1" x14ac:dyDescent="0.2">
      <c r="A40" s="194" t="s">
        <v>32</v>
      </c>
      <c r="B40" s="192" t="s">
        <v>248</v>
      </c>
      <c r="C40" s="316" t="s">
        <v>247</v>
      </c>
      <c r="D40" s="361"/>
      <c r="E40" s="331"/>
      <c r="F40" s="331"/>
      <c r="G40" s="319"/>
    </row>
    <row r="41" spans="1:7" ht="18.75" customHeight="1" x14ac:dyDescent="0.2">
      <c r="A41" s="194" t="s">
        <v>33</v>
      </c>
      <c r="B41" s="192" t="s">
        <v>249</v>
      </c>
      <c r="C41" s="316" t="s">
        <v>250</v>
      </c>
      <c r="D41" s="361"/>
      <c r="E41" s="331"/>
      <c r="F41" s="331"/>
      <c r="G41" s="320"/>
    </row>
    <row r="42" spans="1:7" ht="18.75" customHeight="1" x14ac:dyDescent="0.2">
      <c r="A42" s="194" t="s">
        <v>34</v>
      </c>
      <c r="B42" s="190" t="s">
        <v>72</v>
      </c>
      <c r="C42" s="316" t="s">
        <v>251</v>
      </c>
      <c r="D42" s="361"/>
      <c r="E42" s="331"/>
      <c r="F42" s="331"/>
      <c r="G42" s="320"/>
    </row>
    <row r="43" spans="1:7" ht="18.75" customHeight="1" x14ac:dyDescent="0.2">
      <c r="A43" s="195" t="s">
        <v>35</v>
      </c>
      <c r="B43" s="191" t="s">
        <v>253</v>
      </c>
      <c r="C43" s="317" t="s">
        <v>252</v>
      </c>
      <c r="D43" s="362">
        <f>D33+D34+D35+D39+D40+D41+D42</f>
        <v>0</v>
      </c>
      <c r="E43" s="332"/>
      <c r="F43" s="332"/>
      <c r="G43" s="318">
        <f>G33+G34+G35+G36+G39+G40+G41+G42</f>
        <v>0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18</vt:i4>
      </vt:variant>
    </vt:vector>
  </HeadingPairs>
  <TitlesOfParts>
    <vt:vector size="52" baseType="lpstr">
      <vt:lpstr>összevont bev</vt:lpstr>
      <vt:lpstr>összevont kiad</vt:lpstr>
      <vt:lpstr>önk bev</vt:lpstr>
      <vt:lpstr>önk kiad</vt:lpstr>
      <vt:lpstr>PH</vt:lpstr>
      <vt:lpstr>0</vt:lpstr>
      <vt:lpstr>Mesevár óvoda</vt:lpstr>
      <vt:lpstr>Homoki O</vt:lpstr>
      <vt:lpstr>Vadárv O </vt:lpstr>
      <vt:lpstr>Műv H </vt:lpstr>
      <vt:lpstr>Könyvtár </vt:lpstr>
      <vt:lpstr>Múzeum</vt:lpstr>
      <vt:lpstr>ESZI </vt:lpstr>
      <vt:lpstr>Manóvár Bölcsi</vt:lpstr>
      <vt:lpstr>bevételek részl</vt:lpstr>
      <vt:lpstr>működési tám részl</vt:lpstr>
      <vt:lpstr>51 melléklet</vt:lpstr>
      <vt:lpstr>52.melléklet</vt:lpstr>
      <vt:lpstr>61 melléklet</vt:lpstr>
      <vt:lpstr>62 melléklet</vt:lpstr>
      <vt:lpstr>létszám 1</vt:lpstr>
      <vt:lpstr>létszám 2</vt:lpstr>
      <vt:lpstr>ellátások részl</vt:lpstr>
      <vt:lpstr>felhalm kiad</vt:lpstr>
      <vt:lpstr>összev mérleg</vt:lpstr>
      <vt:lpstr>műk mérleg</vt:lpstr>
      <vt:lpstr>felh mérleg</vt:lpstr>
      <vt:lpstr>közvetett tám</vt:lpstr>
      <vt:lpstr>több éves kih köt</vt:lpstr>
      <vt:lpstr>adósságot keletkeztető</vt:lpstr>
      <vt:lpstr>ei felh üt</vt:lpstr>
      <vt:lpstr>EU projekt</vt:lpstr>
      <vt:lpstr>gördülő</vt:lpstr>
      <vt:lpstr>Adókedvezmény</vt:lpstr>
      <vt:lpstr>'0'!Nyomtatási_terület</vt:lpstr>
      <vt:lpstr>'51 melléklet'!Nyomtatási_terület</vt:lpstr>
      <vt:lpstr>'52.melléklet'!Nyomtatási_terület</vt:lpstr>
      <vt:lpstr>'62 melléklet'!Nyomtatási_terület</vt:lpstr>
      <vt:lpstr>'ESZI '!Nyomtatási_terület</vt:lpstr>
      <vt:lpstr>'Homoki O'!Nyomtatási_terület</vt:lpstr>
      <vt:lpstr>'Könyvtár '!Nyomtatási_terület</vt:lpstr>
      <vt:lpstr>'Manóvár Bölcsi'!Nyomtatási_terület</vt:lpstr>
      <vt:lpstr>'Mesevár óvoda'!Nyomtatási_terület</vt:lpstr>
      <vt:lpstr>Múzeum!Nyomtatási_terület</vt:lpstr>
      <vt:lpstr>'működési tám részl'!Nyomtatási_terület</vt:lpstr>
      <vt:lpstr>'Műv H '!Nyomtatási_terület</vt:lpstr>
      <vt:lpstr>'önk bev'!Nyomtatási_terület</vt:lpstr>
      <vt:lpstr>'önk kiad'!Nyomtatási_terület</vt:lpstr>
      <vt:lpstr>'összevont bev'!Nyomtatási_terület</vt:lpstr>
      <vt:lpstr>'összevont kiad'!Nyomtatási_terület</vt:lpstr>
      <vt:lpstr>PH!Nyomtatási_terület</vt:lpstr>
      <vt:lpstr>'Vadárv O 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2012. évi költségvetés 2. változat</dc:title>
  <dc:creator>Tiszaföldvár Város</dc:creator>
  <cp:lastModifiedBy>Hegedűs László</cp:lastModifiedBy>
  <cp:lastPrinted>2021-03-18T08:37:27Z</cp:lastPrinted>
  <dcterms:created xsi:type="dcterms:W3CDTF">2007-01-05T06:14:08Z</dcterms:created>
  <dcterms:modified xsi:type="dcterms:W3CDTF">2021-03-19T08:25:45Z</dcterms:modified>
</cp:coreProperties>
</file>