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100" tabRatio="727" activeTab="10"/>
  </bookViews>
  <sheets>
    <sheet name="1.1-1.2.sz.mell." sheetId="1" r:id="rId1"/>
    <sheet name="2.1.sz.mell  " sheetId="2" r:id="rId2"/>
    <sheet name="2.2.sz.mell  " sheetId="3" r:id="rId3"/>
    <sheet name="3.sz.mell." sheetId="4" r:id="rId4"/>
    <sheet name="4.sz.mell." sheetId="5" r:id="rId5"/>
    <sheet name="5.sz.mell." sheetId="6" r:id="rId6"/>
    <sheet name="6. sz. mell" sheetId="7" r:id="rId7"/>
    <sheet name="7. sz. mell" sheetId="8" r:id="rId8"/>
    <sheet name="8. sz. mell." sheetId="9" r:id="rId9"/>
    <sheet name="9. sz. mell." sheetId="10" r:id="rId10"/>
    <sheet name="10. sz. mell" sheetId="11" r:id="rId11"/>
  </sheets>
  <definedNames>
    <definedName name="_xlnm.Print_Titles" localSheetId="6">'6. sz. mell'!$1:$7</definedName>
    <definedName name="_xlnm.Print_Titles" localSheetId="7">'7. sz. mell'!$1:$6</definedName>
    <definedName name="_xlnm.Print_Titles" localSheetId="8">'8. sz. mell.'!$1:$6</definedName>
    <definedName name="_xlnm.Print_Titles" localSheetId="9">'9. sz. mell.'!$1:$6</definedName>
    <definedName name="_xlnm.Print_Area" localSheetId="0">'1.1-1.2.sz.mell.'!$A$1:$K$158</definedName>
    <definedName name="_xlnm.Print_Area" localSheetId="1">'2.1.sz.mell  '!$A$1:$I$33</definedName>
    <definedName name="_xlnm.Print_Area" localSheetId="2">'2.2.sz.mell  '!$A$1:$I$33</definedName>
  </definedNames>
  <calcPr fullCalcOnLoad="1"/>
</workbook>
</file>

<file path=xl/sharedStrings.xml><?xml version="1.0" encoding="utf-8"?>
<sst xmlns="http://schemas.openxmlformats.org/spreadsheetml/2006/main" count="1362" uniqueCount="577">
  <si>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</si>
  <si>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</si>
  <si>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</si>
  <si>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</si>
  <si>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</si>
  <si>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</si>
  <si>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</si>
  <si>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</si>
  <si>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</si>
  <si>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</si>
  <si>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</si>
  <si>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</si>
  <si>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</si>
  <si>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</si>
  <si>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</si>
  <si>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</si>
  <si>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</si>
  <si>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</si>
  <si>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</si>
  <si>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</si>
  <si>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</si>
  <si>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</si>
  <si>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</si>
  <si>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</si>
  <si>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</si>
  <si>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</si>
  <si>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</si>
  <si>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</si>
  <si>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</si>
  <si>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</si>
  <si>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</si>
  <si>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</si>
  <si>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</si>
  <si>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</si>
  <si>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</si>
  <si>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</si>
  <si>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</si>
  <si>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Előirányzat-csoport, kiemelt előirányzat megnevezése</t>
  </si>
  <si>
    <t>Bevételek</t>
  </si>
  <si>
    <t>Kiadások</t>
  </si>
  <si>
    <t>Egyéb fejlesztési célú kiadások</t>
  </si>
  <si>
    <t>Megnevezés</t>
  </si>
  <si>
    <t>Személyi juttatások</t>
  </si>
  <si>
    <t>Beruházás  megnevezése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</si>
  <si>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</si>
  <si>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</si>
  <si>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</si>
  <si>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</si>
  <si>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</si>
  <si>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</si>
  <si>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</si>
  <si>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</si>
  <si>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</si>
  <si>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</si>
  <si>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</si>
  <si>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</si>
  <si>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</si>
  <si>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</si>
  <si>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</si>
  <si>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</si>
  <si>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</si>
  <si>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</si>
  <si>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</si>
  <si>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</si>
  <si>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</si>
  <si>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</si>
  <si>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</si>
  <si>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</si>
  <si>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</si>
  <si>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</si>
  <si>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</si>
  <si>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</si>
  <si>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</si>
  <si>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</si>
  <si>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</si>
  <si>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</si>
  <si>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</si>
  <si>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</si>
  <si>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</si>
  <si>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</si>
  <si>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</si>
  <si>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</si>
  <si>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</si>
  <si>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</si>
  <si>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</si>
  <si>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</si>
  <si>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</si>
  <si>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</si>
  <si>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</si>
  <si>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</si>
  <si>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</si>
  <si>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</si>
  <si>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</si>
  <si>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</si>
  <si>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</si>
  <si>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</si>
  <si>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</si>
  <si>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</si>
  <si>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</si>
  <si>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</si>
  <si>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</si>
  <si>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</si>
  <si>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</si>
  <si>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</si>
  <si>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</si>
  <si>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</si>
  <si>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</si>
  <si>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</si>
  <si>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</si>
  <si>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</si>
  <si>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</si>
  <si>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</si>
  <si>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</si>
  <si>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</si>
  <si>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</si>
  <si>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</si>
  <si>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</si>
  <si>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</si>
  <si>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</si>
  <si>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</si>
  <si>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</si>
  <si>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</si>
  <si>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</si>
  <si>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</si>
  <si>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</si>
  <si>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</si>
  <si>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</si>
  <si>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</si>
  <si>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</si>
  <si>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</si>
  <si>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</si>
  <si>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</si>
  <si>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</si>
  <si>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</si>
  <si>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</si>
  <si>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</si>
  <si>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</si>
  <si>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</si>
  <si>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</si>
  <si>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</si>
  <si>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</si>
  <si>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</si>
  <si>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</si>
  <si>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</si>
  <si>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</si>
  <si>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</si>
  <si>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</si>
  <si>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</si>
  <si>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</si>
  <si>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</si>
  <si>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</si>
  <si>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</si>
  <si>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</si>
  <si>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</si>
  <si>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</si>
  <si>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</si>
  <si>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</si>
  <si>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</si>
  <si>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</si>
  <si>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</si>
  <si>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</si>
  <si>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</si>
  <si>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</si>
  <si>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</si>
  <si>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</si>
  <si>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</si>
  <si>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</si>
  <si>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</si>
  <si>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</si>
  <si>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</si>
  <si>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</si>
  <si>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</si>
  <si>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</si>
  <si>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</si>
  <si>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</si>
  <si>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</si>
  <si>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</si>
  <si>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</si>
  <si>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</si>
  <si>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</si>
  <si>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</si>
  <si>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</si>
  <si>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</si>
  <si>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</si>
  <si>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</si>
  <si>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</si>
  <si>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</si>
  <si>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</si>
  <si>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</si>
  <si>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</si>
  <si>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</si>
  <si>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</si>
  <si>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</si>
  <si>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</si>
  <si>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</si>
  <si>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</si>
  <si>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</si>
  <si>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</si>
  <si>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</si>
  <si>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</si>
  <si>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</si>
  <si>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</si>
  <si>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</si>
  <si>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</si>
  <si>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</si>
  <si>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</si>
  <si>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</si>
  <si>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</si>
  <si>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</si>
  <si>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</si>
  <si>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</si>
  <si>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</si>
  <si>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</si>
  <si>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</si>
  <si>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</si>
  <si>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</si>
  <si>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</si>
  <si>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</si>
  <si>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</si>
  <si>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</si>
  <si>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</si>
  <si>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</si>
  <si>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</si>
  <si>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</si>
  <si>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</si>
  <si>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</si>
  <si>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</si>
  <si>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</si>
  <si>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</si>
  <si>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</si>
  <si>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</si>
  <si>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</si>
  <si>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</si>
  <si>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</si>
  <si>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</si>
  <si>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</si>
  <si>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</si>
  <si>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</si>
  <si>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</si>
  <si>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</si>
  <si>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</si>
  <si>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</si>
  <si>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</si>
  <si>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</si>
  <si>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</si>
  <si>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</si>
  <si>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</si>
  <si>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</si>
  <si>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</si>
  <si>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</si>
  <si>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</si>
  <si>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</si>
  <si>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</si>
  <si>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</si>
  <si>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</si>
  <si>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</si>
  <si>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</si>
  <si>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</si>
  <si>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</si>
  <si>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</si>
  <si>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</si>
  <si>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</si>
  <si>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</si>
  <si>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</si>
  <si>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</si>
  <si>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</si>
  <si>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</si>
  <si>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</si>
  <si>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</si>
  <si>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</si>
  <si>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</si>
  <si>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</si>
  <si>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</si>
  <si>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</si>
  <si>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</si>
  <si>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</si>
  <si>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</si>
  <si>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</si>
  <si>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(1+2+3)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</si>
  <si>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</si>
  <si>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</si>
  <si>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</si>
  <si>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</si>
  <si>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</si>
  <si>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</si>
  <si>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</si>
  <si>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</si>
  <si>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</si>
  <si>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</si>
  <si>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</si>
  <si>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</si>
  <si>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</si>
  <si>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</si>
  <si>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</si>
  <si>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</si>
  <si>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</si>
  <si>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</si>
  <si>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</si>
  <si>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</si>
  <si>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</si>
  <si>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Hiány belső finanszírozásának bevételei (15.+…+18. )</t>
  </si>
  <si>
    <t xml:space="preserve">Hiány külső finanszírozásának bevételei (20.+…+21.) </t>
  </si>
  <si>
    <t xml:space="preserve">   Értékpapírok bevételei</t>
  </si>
  <si>
    <t>Költségvetési kiadások összesen (1.+...+12.)</t>
  </si>
  <si>
    <t>Likviditási célú hitelek törlesztése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</si>
  <si>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</si>
  <si>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</si>
  <si>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</si>
  <si>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</si>
  <si>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</si>
  <si>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</si>
  <si>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</si>
  <si>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</si>
  <si>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</si>
  <si>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</si>
  <si>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</si>
  <si>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</si>
  <si>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</si>
  <si>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</si>
  <si>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</si>
  <si>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</si>
  <si>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</si>
  <si>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</si>
  <si>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</si>
  <si>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</si>
  <si>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</si>
  <si>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</si>
  <si>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</si>
  <si>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</si>
  <si>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</si>
  <si>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</si>
  <si>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</si>
  <si>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</si>
  <si>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</si>
  <si>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</si>
  <si>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</si>
  <si>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</si>
  <si>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</si>
  <si>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</si>
  <si>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</si>
  <si>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</si>
  <si>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</si>
  <si>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</si>
  <si>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</si>
  <si>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</si>
  <si>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Pénzeszközök betétként elhelyezése </t>
  </si>
  <si>
    <t>Irányító szervi támogatás folyósítása (intézményfinanszírozás)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</si>
  <si>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</si>
  <si>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</si>
  <si>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</si>
  <si>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</si>
  <si>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</si>
  <si>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</si>
  <si>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</si>
  <si>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</si>
  <si>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Jóváhagyott</t>
  </si>
  <si>
    <t>Elvonás
(-)</t>
  </si>
  <si>
    <t>Központi, irányítószervi támogatás</t>
  </si>
  <si>
    <t>1.16.</t>
  </si>
  <si>
    <t xml:space="preserve"> - Garancia- és kezességvállalásból kifizetés ÁH-n belülre</t>
  </si>
  <si>
    <t xml:space="preserve"> - Visszatérítendő támogatások, kölcsönök törlesztése ÁH-n belülre</t>
  </si>
  <si>
    <t xml:space="preserve"> - Garancia és kezességvállalásból kifizetés ÁH-n kívülre</t>
  </si>
  <si>
    <t xml:space="preserve"> - Visszatérítendő támogatások, kölcsönök nyújtása ÁH-n kívülre</t>
  </si>
  <si>
    <t xml:space="preserve"> - Árkiegészítések, ártámogatások</t>
  </si>
  <si>
    <t xml:space="preserve"> - Kamattámogatások</t>
  </si>
  <si>
    <t xml:space="preserve"> - Egyéb működési célú támogatások államháztartáson kívülre</t>
  </si>
  <si>
    <t xml:space="preserve"> - Tartalékok</t>
  </si>
  <si>
    <t xml:space="preserve"> - Visszatérítendő támogatások, kölcsönök nyújtása ÁH-n belülre</t>
  </si>
  <si>
    <t xml:space="preserve">   - Tartalékok (3.1.+3.2.)</t>
  </si>
  <si>
    <t>Alattyáni Polgármesteri Hivatal</t>
  </si>
  <si>
    <t>Idősek Klubja Alattyán</t>
  </si>
  <si>
    <t>Alattyáni Óvoda</t>
  </si>
  <si>
    <t>13.3</t>
  </si>
  <si>
    <t>Hitel-, kölcsöntörlesztés államháztartáson kívülre (4.1.+…+4.3.)</t>
  </si>
  <si>
    <t>Belföldi értékpapírok kiadásai (5.1. + … + 5.4.)</t>
  </si>
  <si>
    <t>Belföldi finanszírozás kiadásai 6.1. + … + 6.5.)</t>
  </si>
  <si>
    <t>Külföldi finanszírozás kiadásai (7.1. + … + 7.4.)</t>
  </si>
  <si>
    <t>FINANSZÍROZÁSI KIADÁSOK ÖSSZESEN: (4.+…+7.)</t>
  </si>
  <si>
    <t>KIADÁSOK ÖSSZESEN: (3+8)</t>
  </si>
  <si>
    <t>Alattyán Község Önkormányzata</t>
  </si>
  <si>
    <t>Maradvány összege</t>
  </si>
  <si>
    <t>Pénzeszközök lekötött betétként elhelyezése</t>
  </si>
  <si>
    <t xml:space="preserve"> </t>
  </si>
  <si>
    <t xml:space="preserve"> forintban !</t>
  </si>
  <si>
    <t>Működési célú ktgv.és kieg.támog. előirányzatok</t>
  </si>
  <si>
    <t>Elszámolásból származó bevételek</t>
  </si>
  <si>
    <t>Hitel-, kölcsöntörlesztés államháztartáson kívülre (4.1. + … + 4.3.)</t>
  </si>
  <si>
    <t>Belföldi finanszírozás kiadásai (6.1. + … + 6.5.)</t>
  </si>
  <si>
    <t>módosított előirányzatból</t>
  </si>
  <si>
    <t>kötelező feladat</t>
  </si>
  <si>
    <t>önként vállalt feladat</t>
  </si>
  <si>
    <t>államigazgatási feladat</t>
  </si>
  <si>
    <t>teljesítésből</t>
  </si>
  <si>
    <t>14.4.</t>
  </si>
  <si>
    <t xml:space="preserve">Eredeti előirányzat   </t>
  </si>
  <si>
    <t xml:space="preserve">Módosított előirányzat  </t>
  </si>
  <si>
    <t xml:space="preserve">Teljesítés      </t>
  </si>
  <si>
    <t>Módosított előirányzat         Ft-ban</t>
  </si>
  <si>
    <t xml:space="preserve">Teljesítés              Ft-ban </t>
  </si>
  <si>
    <t>Eredeti előirányzat               Ft-ban</t>
  </si>
  <si>
    <t>Idősek Klubja összesen:</t>
  </si>
  <si>
    <t>KÖLTSÉGVETÉSI ÉS FINANSZÍROZÁSI KIADÁSOK ÖSSZESEN: (3+8)</t>
  </si>
  <si>
    <t>2017. ÉVI ZÁRSZÁMADÁSÁNAK PÉNZÜGYI MÉRLEGE</t>
  </si>
  <si>
    <t xml:space="preserve">Eredeti előirányzat    </t>
  </si>
  <si>
    <t xml:space="preserve">Teljesítés        </t>
  </si>
  <si>
    <t>Forintban</t>
  </si>
  <si>
    <t xml:space="preserve">Módosított előirányzat     </t>
  </si>
  <si>
    <t xml:space="preserve">Teljesítés       </t>
  </si>
  <si>
    <t>módosított előirányzat</t>
  </si>
  <si>
    <t>teljesítés</t>
  </si>
  <si>
    <t>Konszolidált összes maradvány</t>
  </si>
  <si>
    <t>alaptevékenység maradványa</t>
  </si>
  <si>
    <t>ebből kötelezettségvállalással terhelt</t>
  </si>
  <si>
    <t>fenntartó részére átadás</t>
  </si>
  <si>
    <t>Ktgv.szervet  megillető maradvány</t>
  </si>
  <si>
    <t>Jóváhagyottból működési</t>
  </si>
  <si>
    <t>Jóváhagyottból felhalmozási</t>
  </si>
  <si>
    <t>Ebből Alattyán Község Önkormányzata</t>
  </si>
  <si>
    <t>Ebből Alattyáni Polgármesteri Hivatal</t>
  </si>
  <si>
    <t>Ebből Idősek Klubja Alattyán</t>
  </si>
  <si>
    <t>Ebből Alattyáni Óvoda</t>
  </si>
  <si>
    <t>2018. évi Önk. eredeti  ktgv-ben tervezve:</t>
  </si>
  <si>
    <t xml:space="preserve">ebből kötelezettségvállalással terhelt </t>
  </si>
  <si>
    <t>2018.évi ktgv-i  dologi kiadásokra</t>
  </si>
  <si>
    <t>Biztosító által fizetett kártérítés</t>
  </si>
  <si>
    <t>előző évi norm.muatószámos visszafiz.</t>
  </si>
  <si>
    <t>előleg közmunka pr.</t>
  </si>
  <si>
    <t>előző évi áll.tám.előlege dec-ben kiutalt</t>
  </si>
  <si>
    <t>mini bölcsőde kialakítása pály.</t>
  </si>
  <si>
    <t>szociális szén támogatás</t>
  </si>
  <si>
    <t xml:space="preserve">Épületenergetikai fejlesztés </t>
  </si>
  <si>
    <t>Óvoda fejlesztés</t>
  </si>
  <si>
    <t>Túrizmus fejlesztés</t>
  </si>
  <si>
    <t>Humán kapacitások fejlesztése a Jászapáti Járásban</t>
  </si>
  <si>
    <t>Egészségügyi alapellátás fejlesztése</t>
  </si>
  <si>
    <t xml:space="preserve">      Eu-s projektek:</t>
  </si>
  <si>
    <t xml:space="preserve">Európai uniós támogatással megvalósuló projektek </t>
  </si>
  <si>
    <t>bevételei, kiadásai, hozzájárulások</t>
  </si>
  <si>
    <t>EU-s projekt neve, azonosítója:</t>
  </si>
  <si>
    <t>Épületenergetikai fejlesztés  Alattyán településen</t>
  </si>
  <si>
    <t>TOP-3.2.1-15-JNI-2016-00048</t>
  </si>
  <si>
    <t xml:space="preserve"> forintban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</si>
  <si>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</si>
  <si>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</si>
  <si>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</si>
  <si>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</si>
  <si>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</si>
  <si>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</si>
  <si>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</si>
  <si>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</si>
  <si>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</si>
  <si>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</si>
  <si>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</si>
  <si>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</si>
  <si>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Felújítás</t>
  </si>
  <si>
    <t>Szolgáltatások igénybe vétele</t>
  </si>
  <si>
    <t>Adminisztratív költségek</t>
  </si>
  <si>
    <t>Óvoda fejlesztés Alattyán településen</t>
  </si>
  <si>
    <t>TOP-1.4.1-15-JN1-2016-00017</t>
  </si>
  <si>
    <t xml:space="preserve"> forintban!</t>
  </si>
  <si>
    <t>Túrizmus fejlesztés Jánoshida, Alattyán és Jászalsószentgyörgy településeken</t>
  </si>
  <si>
    <t>TOP-1.2.-1-15-JN1-2015-00006</t>
  </si>
  <si>
    <t>EFOP-1.5.3.16-2017-00032</t>
  </si>
  <si>
    <t>EFOP-3.92.2-16-2017-00019</t>
  </si>
  <si>
    <t xml:space="preserve">Önkormányzaton kívüli EU-s projektekhez történő hozzájárulás </t>
  </si>
  <si>
    <t>Támogatott neve</t>
  </si>
  <si>
    <t>Hozzájárulás  ( Ft)</t>
  </si>
  <si>
    <t>Szabad maradvány:</t>
  </si>
  <si>
    <t>tartalék</t>
  </si>
  <si>
    <t>eredeti előirányzat</t>
  </si>
  <si>
    <t>Alattyán Községi Önkormányzat összesen:</t>
  </si>
  <si>
    <t xml:space="preserve">   Közutak felújítása</t>
  </si>
  <si>
    <t xml:space="preserve">   Víziközmű rendszer felújítása</t>
  </si>
  <si>
    <t xml:space="preserve">   Sportöltöző felújítása</t>
  </si>
  <si>
    <t xml:space="preserve">   Művelődési Házban Büfé felújítása</t>
  </si>
  <si>
    <t>Alattyáni Óvoda összesen:</t>
  </si>
  <si>
    <t xml:space="preserve">   ingatlan, utcai kerítés felújítása</t>
  </si>
  <si>
    <t>Polgármesteri Hivatal összesen:</t>
  </si>
  <si>
    <t>Mindösszesen:</t>
  </si>
  <si>
    <t>Polgármesteri Hivatal</t>
  </si>
  <si>
    <t>2017.évi eredeti előirányzat</t>
  </si>
  <si>
    <t>Alattyán Község Önkormányzat összesen:</t>
  </si>
  <si>
    <t>0</t>
  </si>
  <si>
    <t>2-bő EU-s támogatás</t>
  </si>
  <si>
    <t>Működési bevételek</t>
  </si>
  <si>
    <t>Költségvetési bevételek összesen (1.+2.+4.+5.+6.+8.+…+12.)</t>
  </si>
  <si>
    <t>Lekötött betétek megszüntetése</t>
  </si>
  <si>
    <t>Adóssághoz nem kapcsolódó származékos ügyletek</t>
  </si>
  <si>
    <t>Váltókiadások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</si>
  <si>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</si>
  <si>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</si>
  <si>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</si>
  <si>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</si>
  <si>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 xml:space="preserve"> Tartalék</t>
  </si>
  <si>
    <t>Államháztartáson belüli megelőlegezések vissszfizetése</t>
  </si>
  <si>
    <t>Felhalmozási célú finanszírozási kiadások összesen
(13.+...+24.)</t>
  </si>
  <si>
    <t>porszívó</t>
  </si>
  <si>
    <t>fénymásológéphez SD kártya</t>
  </si>
  <si>
    <t>egyéb tárgyi eszközök</t>
  </si>
  <si>
    <t>bútorlap</t>
  </si>
  <si>
    <t xml:space="preserve"> irodai székek vásárlása</t>
  </si>
  <si>
    <t>Idősek Klubja</t>
  </si>
  <si>
    <t>létra vásárlás, zászló csaptelep vásárlás</t>
  </si>
  <si>
    <t>mosógép</t>
  </si>
  <si>
    <t xml:space="preserve"> kávéföző</t>
  </si>
  <si>
    <t xml:space="preserve"> Wifi jelfogó, telefon</t>
  </si>
  <si>
    <t>mérleghinta</t>
  </si>
  <si>
    <t xml:space="preserve"> poharak, tálkák </t>
  </si>
  <si>
    <t xml:space="preserve"> kisértékű tárgyi eszközök </t>
  </si>
  <si>
    <t xml:space="preserve">udvari játékok cseréje </t>
  </si>
  <si>
    <t xml:space="preserve"> router vásárlása</t>
  </si>
  <si>
    <t xml:space="preserve">      Csapadékvíz elvezető pályázathoz tervek elkészítése</t>
  </si>
  <si>
    <t xml:space="preserve">     Települési terv készítése</t>
  </si>
  <si>
    <t xml:space="preserve">       ingatlan vásárlás(József A.u.15, Hajnal u. 6.)</t>
  </si>
  <si>
    <t xml:space="preserve">      ASP pályázathoz eszközök beszerzése</t>
  </si>
  <si>
    <t xml:space="preserve">   Vécs Kft törzstőke emelés</t>
  </si>
  <si>
    <t xml:space="preserve">Egyéb tárgyieszközök:  </t>
  </si>
  <si>
    <t xml:space="preserve">       védőnői szolgálat: csecsemőmérleg,hosszmérő,</t>
  </si>
  <si>
    <t xml:space="preserve">                              kartonozó szekrény, tárolószekrény</t>
  </si>
  <si>
    <t xml:space="preserve">     házi orvosi rendelő: kerékpár</t>
  </si>
  <si>
    <t xml:space="preserve">     BELUCCI 40 ZARt három irányban billenthető pótkocsi</t>
  </si>
  <si>
    <t xml:space="preserve">      pótkocsi kiegészítő</t>
  </si>
  <si>
    <t xml:space="preserve">      fűkasza adapter</t>
  </si>
  <si>
    <t xml:space="preserve">     malacönetető</t>
  </si>
  <si>
    <t xml:space="preserve">     kisértékű eszközök beszerzése</t>
  </si>
  <si>
    <t xml:space="preserve">     klima kiépítése</t>
  </si>
  <si>
    <t>Piac bővítés terv engedély</t>
  </si>
  <si>
    <t>Önk. Épületek energetikai korszerűsítése projekt</t>
  </si>
  <si>
    <t>Óvoda fejlesztés projekt</t>
  </si>
  <si>
    <t xml:space="preserve">   Belterületi Utak felújítása pályázatból</t>
  </si>
  <si>
    <t>mód. Előirányzat</t>
  </si>
  <si>
    <t xml:space="preserve">    felújítási célú áfa</t>
  </si>
  <si>
    <t>előző évi fel nem használt állami tám.vissszafiz.gy.étk.</t>
  </si>
  <si>
    <t>előző évi fel nem használt szoc.keret állami tám. vissszafiz.</t>
  </si>
  <si>
    <t>tényl.előleg közmunka pr.korr.</t>
  </si>
  <si>
    <t>Épületenergetikai fejlesztés korr.</t>
  </si>
  <si>
    <t>2016. évi állami támogatás visszafizetése</t>
  </si>
  <si>
    <t>Költségvetési szervek maradványának alakulása</t>
  </si>
  <si>
    <t>fenntartó részére átadás tám. értékű kiadás</t>
  </si>
  <si>
    <t>ASP proj. menedzseri díj.</t>
  </si>
  <si>
    <t>Alattyán könyv megrendelése 50 pl.</t>
  </si>
  <si>
    <t>Önkormányzat működési támogatásai (1.1.+…+.1.6)</t>
  </si>
  <si>
    <t>Egyéb pénzügyi műveletek bevételei (kártérítés)</t>
  </si>
  <si>
    <t xml:space="preserve">     Arculati kézikönyv készítése </t>
  </si>
  <si>
    <t xml:space="preserve">     akkus behajtó Hitachi</t>
  </si>
  <si>
    <t xml:space="preserve">     gérvágó és fejező fűrész</t>
  </si>
  <si>
    <t xml:space="preserve">     rókacsapda</t>
  </si>
  <si>
    <t xml:space="preserve">     közfoglakoztatási programhoz eszközök</t>
  </si>
  <si>
    <t xml:space="preserve">     helyi sajátosságok programhoz</t>
  </si>
  <si>
    <t xml:space="preserve">     közutak közf.prog.</t>
  </si>
  <si>
    <t xml:space="preserve">     eszköz vásárlás közut közf.pr. Villáskulcs, szerszámosláda</t>
  </si>
  <si>
    <t xml:space="preserve">     mezőgazdasági program</t>
  </si>
  <si>
    <t xml:space="preserve">     zsiroskenyér kupa: szögletzászló, pályavonalkocsi, fuballlabda</t>
  </si>
  <si>
    <t xml:space="preserve">     Idősek Kluba épületében konyhai eszközök  beszerzése</t>
  </si>
  <si>
    <t xml:space="preserve">    Gyermek étk. Konyhai kisegítő bútorok </t>
  </si>
  <si>
    <t xml:space="preserve">    Tálalókonyhai gépek, berendezések beszerzése</t>
  </si>
  <si>
    <t xml:space="preserve">     kamera rendszer kiép.</t>
  </si>
  <si>
    <t xml:space="preserve">     BELUCCI 40ART/2 Pótkocsi</t>
  </si>
  <si>
    <t xml:space="preserve">   szivattyúk felújítása TRV Zrt.</t>
  </si>
  <si>
    <t>1.4</t>
  </si>
  <si>
    <t>alaptevékenység ktgv. egyenlege</t>
  </si>
  <si>
    <t>alaptevékenység finansz. egyenlege</t>
  </si>
  <si>
    <t>2018. évi ktgv. kiegészítése</t>
  </si>
  <si>
    <t>állami támog. visszafiz. kamatai</t>
  </si>
  <si>
    <t>előző évi norm.mutatószámos visszafiz.korr.</t>
  </si>
  <si>
    <t xml:space="preserve"> 1.1. melléklet a 9./2018. (V.29.) önkormányzati rendelethez</t>
  </si>
  <si>
    <t xml:space="preserve"> 1.2. melléklet a 9/2018. (V.29.) önkormányzati rendelethez</t>
  </si>
  <si>
    <t xml:space="preserve"> 2.1. melléklet a 9/2018. (V.29.) önkormányzati rendelethez</t>
  </si>
  <si>
    <t xml:space="preserve"> 2.2. melléklet a 9/2018. (V.29.) önkormányzati rendelethez</t>
  </si>
  <si>
    <t xml:space="preserve"> 3. melléklet a 9/2018. (V.29.) önkormányzati rendelethez</t>
  </si>
  <si>
    <t xml:space="preserve"> 4. melléklet a 9/2018. (V.29.) önkormányzati rendelethez</t>
  </si>
  <si>
    <t xml:space="preserve"> 5. melléklet a 9/2018. (V.29.) önkormányzati rendelethez</t>
  </si>
  <si>
    <t>6. melléklet a 9/2018. (V.29.) önkormányzati rendelethez</t>
  </si>
  <si>
    <t>7. melléklet a 9/2018. (V.29.) önkormányzati rendelethez</t>
  </si>
  <si>
    <t>8. melléklet a 9/2018. (V.29.) önkormányzati rendelethez</t>
  </si>
  <si>
    <t>9. melléklet a 9/2018. (V.29.) önkormányzati rendelethez</t>
  </si>
  <si>
    <t xml:space="preserve"> 10. melléklet a 9/2018. (V.29.)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</si>
</sst>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#,##0.000"/>
  </numFmts>
  <fonts count="9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 CE"/>
      <family val="1"/>
    </font>
    <font>
      <sz val="8"/>
      <color indexed="10"/>
      <name val="Times New Roman CE"/>
      <family val="1"/>
    </font>
    <font>
      <b/>
      <sz val="8"/>
      <color indexed="8"/>
      <name val="Times New Roman CE"/>
      <family val="0"/>
    </font>
    <font>
      <sz val="10"/>
      <color indexed="8"/>
      <name val="Times New Roman CE"/>
      <family val="0"/>
    </font>
    <font>
      <sz val="11"/>
      <color indexed="8"/>
      <name val="Times New Roman CE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 CE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 CE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 CE"/>
      <family val="0"/>
    </font>
    <font>
      <sz val="12"/>
      <color indexed="10"/>
      <name val="Times New Roman CE"/>
      <family val="0"/>
    </font>
    <font>
      <sz val="12"/>
      <color indexed="62"/>
      <name val="Times New Roman CE"/>
      <family val="0"/>
    </font>
    <font>
      <sz val="10"/>
      <color indexed="10"/>
      <name val="Times New Roman CE"/>
      <family val="0"/>
    </font>
    <font>
      <sz val="12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 CE"/>
      <family val="1"/>
    </font>
    <font>
      <sz val="8"/>
      <color rgb="FFFF0000"/>
      <name val="Times New Roman CE"/>
      <family val="1"/>
    </font>
    <font>
      <b/>
      <sz val="8"/>
      <color theme="1"/>
      <name val="Times New Roman CE"/>
      <family val="0"/>
    </font>
    <font>
      <sz val="10"/>
      <color theme="1"/>
      <name val="Times New Roman CE"/>
      <family val="0"/>
    </font>
    <font>
      <sz val="11"/>
      <color theme="1"/>
      <name val="Times New Roman CE"/>
      <family val="1"/>
    </font>
    <font>
      <b/>
      <sz val="8"/>
      <color theme="1"/>
      <name val="Times New Roman"/>
      <family val="1"/>
    </font>
    <font>
      <b/>
      <sz val="10"/>
      <color theme="1"/>
      <name val="Times New Roman CE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 CE"/>
      <family val="0"/>
    </font>
    <font>
      <sz val="12"/>
      <color rgb="FFFF0000"/>
      <name val="Times New Roman CE"/>
      <family val="0"/>
    </font>
    <font>
      <sz val="12"/>
      <color rgb="FF7030A0"/>
      <name val="Times New Roman CE"/>
      <family val="0"/>
    </font>
    <font>
      <sz val="10"/>
      <color rgb="FFFF0000"/>
      <name val="Times New Roman CE"/>
      <family val="0"/>
    </font>
    <font>
      <sz val="12"/>
      <color theme="1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59"/>
      </left>
      <right style="medium">
        <color indexed="59"/>
      </right>
      <top style="thin">
        <color indexed="59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9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thin">
        <color indexed="5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>
        <color indexed="63"/>
      </left>
      <right>
        <color indexed="63"/>
      </right>
      <top style="medium"/>
      <bottom style="thin">
        <color indexed="59"/>
      </bottom>
    </border>
    <border>
      <left>
        <color indexed="63"/>
      </left>
      <right style="medium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59"/>
      </left>
      <right>
        <color indexed="63"/>
      </right>
      <top style="medium"/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/>
    </border>
    <border>
      <left style="thin"/>
      <right style="thin">
        <color indexed="59"/>
      </right>
      <top style="medium"/>
      <bottom>
        <color indexed="63"/>
      </bottom>
    </border>
    <border>
      <left style="thin"/>
      <right style="thin">
        <color indexed="59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59"/>
      </left>
      <right style="medium"/>
      <top style="medium"/>
      <bottom>
        <color indexed="63"/>
      </bottom>
    </border>
    <border>
      <left style="medium">
        <color indexed="59"/>
      </left>
      <right style="medium"/>
      <top>
        <color indexed="63"/>
      </top>
      <bottom style="medium"/>
    </border>
    <border>
      <left style="medium"/>
      <right style="medium">
        <color indexed="59"/>
      </right>
      <top style="medium"/>
      <bottom>
        <color indexed="63"/>
      </bottom>
    </border>
    <border>
      <left style="thin">
        <color indexed="59"/>
      </left>
      <right style="medium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2" borderId="0" applyNumberFormat="0" applyBorder="0" applyAlignment="0" applyProtection="0"/>
    <xf numFmtId="0" fontId="65" fillId="5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6" borderId="0" applyNumberFormat="0" applyBorder="0" applyAlignment="0" applyProtection="0"/>
    <xf numFmtId="0" fontId="65" fillId="9" borderId="0" applyNumberFormat="0" applyBorder="0" applyAlignment="0" applyProtection="0"/>
    <xf numFmtId="0" fontId="65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8" borderId="0" applyNumberFormat="0" applyBorder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3" borderId="0" applyNumberFormat="0" applyBorder="0" applyAlignment="0" applyProtection="0"/>
    <xf numFmtId="0" fontId="67" fillId="8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36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68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14" borderId="7" applyNumberFormat="0" applyFont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2" borderId="0" applyNumberFormat="0" applyBorder="0" applyAlignment="0" applyProtection="0"/>
    <xf numFmtId="0" fontId="78" fillId="23" borderId="0" applyNumberFormat="0" applyBorder="0" applyAlignment="0" applyProtection="0"/>
    <xf numFmtId="0" fontId="79" fillId="21" borderId="1" applyNumberFormat="0" applyAlignment="0" applyProtection="0"/>
    <xf numFmtId="9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7" fillId="0" borderId="13" xfId="0" applyNumberFormat="1" applyFont="1" applyBorder="1" applyAlignment="1" applyProtection="1">
      <alignment horizontal="right" vertical="center" wrapText="1" indent="1"/>
      <protection/>
    </xf>
    <xf numFmtId="164" fontId="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164" fontId="15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16" xfId="61" applyFont="1" applyFill="1" applyBorder="1" applyAlignment="1" applyProtection="1">
      <alignment horizontal="left" vertical="center" wrapText="1" indent="1"/>
      <protection/>
    </xf>
    <xf numFmtId="0" fontId="13" fillId="0" borderId="20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0" fontId="13" fillId="0" borderId="21" xfId="61" applyFont="1" applyFill="1" applyBorder="1" applyAlignment="1" applyProtection="1">
      <alignment horizontal="left" vertical="center" wrapText="1" indent="1"/>
      <protection/>
    </xf>
    <xf numFmtId="0" fontId="13" fillId="0" borderId="19" xfId="61" applyFont="1" applyFill="1" applyBorder="1" applyAlignment="1" applyProtection="1">
      <alignment horizontal="left" vertical="center" wrapText="1" indent="1"/>
      <protection/>
    </xf>
    <xf numFmtId="49" fontId="13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12" xfId="61" applyFont="1" applyFill="1" applyBorder="1" applyAlignment="1" applyProtection="1">
      <alignment horizontal="left" vertical="center" wrapText="1" indent="1"/>
      <protection/>
    </xf>
    <xf numFmtId="0" fontId="12" fillId="0" borderId="13" xfId="61" applyFont="1" applyFill="1" applyBorder="1" applyAlignment="1" applyProtection="1">
      <alignment horizontal="left" vertical="center" wrapText="1" indent="1"/>
      <protection/>
    </xf>
    <xf numFmtId="0" fontId="12" fillId="0" borderId="13" xfId="61" applyFont="1" applyFill="1" applyBorder="1" applyAlignment="1" applyProtection="1">
      <alignment vertical="center" wrapText="1"/>
      <protection/>
    </xf>
    <xf numFmtId="0" fontId="12" fillId="0" borderId="12" xfId="61" applyFont="1" applyFill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20" xfId="61" applyFont="1" applyFill="1" applyBorder="1" applyAlignment="1" applyProtection="1">
      <alignment horizontal="left" indent="6"/>
      <protection/>
    </xf>
    <xf numFmtId="0" fontId="13" fillId="0" borderId="20" xfId="61" applyFont="1" applyFill="1" applyBorder="1" applyAlignment="1" applyProtection="1">
      <alignment horizontal="left" vertical="center" wrapText="1" indent="6"/>
      <protection/>
    </xf>
    <xf numFmtId="0" fontId="13" fillId="0" borderId="19" xfId="61" applyFont="1" applyFill="1" applyBorder="1" applyAlignment="1" applyProtection="1">
      <alignment horizontal="left" vertical="center" wrapText="1" indent="6"/>
      <protection/>
    </xf>
    <xf numFmtId="164" fontId="13" fillId="0" borderId="17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0" applyFont="1" applyBorder="1" applyAlignment="1" applyProtection="1">
      <alignment horizontal="left" vertical="center" wrapText="1" indent="1"/>
      <protection/>
    </xf>
    <xf numFmtId="0" fontId="16" fillId="0" borderId="20" xfId="0" applyFont="1" applyBorder="1" applyAlignment="1" applyProtection="1">
      <alignment horizontal="left" vertical="center" wrapText="1" indent="1"/>
      <protection/>
    </xf>
    <xf numFmtId="0" fontId="16" fillId="0" borderId="19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164" fontId="12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61" applyNumberFormat="1" applyFont="1" applyFill="1" applyBorder="1" applyAlignment="1" applyProtection="1">
      <alignment horizontal="righ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20" xfId="0" applyFont="1" applyBorder="1" applyAlignment="1" applyProtection="1">
      <alignment horizontal="left" wrapText="1" indent="1"/>
      <protection/>
    </xf>
    <xf numFmtId="0" fontId="16" fillId="0" borderId="19" xfId="0" applyFont="1" applyBorder="1" applyAlignment="1" applyProtection="1">
      <alignment horizontal="left" wrapText="1" indent="1"/>
      <protection/>
    </xf>
    <xf numFmtId="0" fontId="2" fillId="0" borderId="0" xfId="61" applyFill="1" applyAlignment="1" applyProtection="1">
      <alignment/>
      <protection/>
    </xf>
    <xf numFmtId="164" fontId="13" fillId="0" borderId="15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1" applyFill="1" applyAlignment="1" applyProtection="1">
      <alignment horizontal="left" vertical="center" indent="1"/>
      <protection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18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0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13" xfId="0" applyFont="1" applyBorder="1" applyAlignment="1" applyProtection="1">
      <alignment wrapText="1"/>
      <protection/>
    </xf>
    <xf numFmtId="49" fontId="13" fillId="0" borderId="23" xfId="61" applyNumberFormat="1" applyFont="1" applyFill="1" applyBorder="1" applyAlignment="1" applyProtection="1">
      <alignment horizontal="center" vertical="center" wrapText="1"/>
      <protection/>
    </xf>
    <xf numFmtId="49" fontId="13" fillId="0" borderId="10" xfId="61" applyNumberFormat="1" applyFont="1" applyFill="1" applyBorder="1" applyAlignment="1" applyProtection="1">
      <alignment horizontal="center" vertical="center" wrapText="1"/>
      <protection/>
    </xf>
    <xf numFmtId="49" fontId="13" fillId="0" borderId="11" xfId="61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6" fillId="0" borderId="23" xfId="0" applyFont="1" applyBorder="1" applyAlignment="1" applyProtection="1">
      <alignment horizont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horizont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 applyProtection="1">
      <alignment horizontal="left" wrapText="1" indent="1"/>
      <protection/>
    </xf>
    <xf numFmtId="0" fontId="6" fillId="0" borderId="1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0" fontId="13" fillId="0" borderId="20" xfId="6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16" xfId="6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16" fillId="0" borderId="16" xfId="0" applyFont="1" applyBorder="1" applyAlignment="1" applyProtection="1">
      <alignment horizontal="left" vertical="center" wrapText="1" indent="1"/>
      <protection/>
    </xf>
    <xf numFmtId="164" fontId="12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9" fillId="0" borderId="0" xfId="61" applyNumberFormat="1" applyFont="1" applyFill="1" applyBorder="1" applyAlignment="1" applyProtection="1">
      <alignment vertical="center"/>
      <protection/>
    </xf>
    <xf numFmtId="0" fontId="16" fillId="0" borderId="23" xfId="0" applyFont="1" applyBorder="1" applyAlignment="1" applyProtection="1">
      <alignment horizontal="righ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49" fontId="16" fillId="0" borderId="11" xfId="0" applyNumberFormat="1" applyFont="1" applyBorder="1" applyAlignment="1" applyProtection="1">
      <alignment horizontal="right" vertical="center" wrapText="1"/>
      <protection/>
    </xf>
    <xf numFmtId="164" fontId="19" fillId="0" borderId="0" xfId="61" applyNumberFormat="1" applyFont="1" applyFill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vertical="center" wrapText="1" indent="1"/>
      <protection/>
    </xf>
    <xf numFmtId="164" fontId="19" fillId="0" borderId="0" xfId="61" applyNumberFormat="1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2" fillId="0" borderId="0" xfId="6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4" fontId="12" fillId="0" borderId="40" xfId="61" applyNumberFormat="1" applyFont="1" applyFill="1" applyBorder="1" applyAlignment="1" applyProtection="1">
      <alignment vertical="center" wrapText="1"/>
      <protection/>
    </xf>
    <xf numFmtId="164" fontId="13" fillId="0" borderId="41" xfId="61" applyNumberFormat="1" applyFont="1" applyFill="1" applyBorder="1" applyAlignment="1" applyProtection="1">
      <alignment vertical="center" wrapText="1"/>
      <protection locked="0"/>
    </xf>
    <xf numFmtId="164" fontId="13" fillId="0" borderId="42" xfId="61" applyNumberFormat="1" applyFont="1" applyFill="1" applyBorder="1" applyAlignment="1" applyProtection="1">
      <alignment vertical="center" wrapText="1"/>
      <protection locked="0"/>
    </xf>
    <xf numFmtId="164" fontId="13" fillId="0" borderId="43" xfId="61" applyNumberFormat="1" applyFont="1" applyFill="1" applyBorder="1" applyAlignment="1" applyProtection="1">
      <alignment vertical="center" wrapText="1"/>
      <protection locked="0"/>
    </xf>
    <xf numFmtId="164" fontId="12" fillId="0" borderId="40" xfId="61" applyNumberFormat="1" applyFont="1" applyFill="1" applyBorder="1" applyAlignment="1" applyProtection="1">
      <alignment vertical="center" wrapText="1"/>
      <protection/>
    </xf>
    <xf numFmtId="164" fontId="12" fillId="0" borderId="0" xfId="61" applyNumberFormat="1" applyFont="1" applyFill="1" applyBorder="1" applyAlignment="1" applyProtection="1">
      <alignment vertical="center" wrapText="1"/>
      <protection/>
    </xf>
    <xf numFmtId="164" fontId="12" fillId="0" borderId="13" xfId="61" applyNumberFormat="1" applyFont="1" applyFill="1" applyBorder="1" applyAlignment="1" applyProtection="1">
      <alignment vertical="center" wrapText="1"/>
      <protection/>
    </xf>
    <xf numFmtId="164" fontId="13" fillId="0" borderId="15" xfId="61" applyNumberFormat="1" applyFont="1" applyFill="1" applyBorder="1" applyAlignment="1" applyProtection="1">
      <alignment vertical="center" wrapText="1"/>
      <protection locked="0"/>
    </xf>
    <xf numFmtId="164" fontId="13" fillId="0" borderId="20" xfId="61" applyNumberFormat="1" applyFont="1" applyFill="1" applyBorder="1" applyAlignment="1" applyProtection="1">
      <alignment vertical="center" wrapText="1"/>
      <protection locked="0"/>
    </xf>
    <xf numFmtId="164" fontId="80" fillId="0" borderId="20" xfId="61" applyNumberFormat="1" applyFont="1" applyFill="1" applyBorder="1" applyAlignment="1" applyProtection="1">
      <alignment vertical="center" wrapText="1"/>
      <protection locked="0"/>
    </xf>
    <xf numFmtId="164" fontId="13" fillId="0" borderId="19" xfId="61" applyNumberFormat="1" applyFont="1" applyFill="1" applyBorder="1" applyAlignment="1" applyProtection="1">
      <alignment vertical="center" wrapText="1"/>
      <protection locked="0"/>
    </xf>
    <xf numFmtId="164" fontId="12" fillId="0" borderId="13" xfId="61" applyNumberFormat="1" applyFont="1" applyFill="1" applyBorder="1" applyAlignment="1" applyProtection="1">
      <alignment vertical="center" wrapText="1"/>
      <protection/>
    </xf>
    <xf numFmtId="164" fontId="17" fillId="0" borderId="13" xfId="0" applyNumberFormat="1" applyFont="1" applyBorder="1" applyAlignment="1" applyProtection="1">
      <alignment vertical="center" wrapText="1"/>
      <protection/>
    </xf>
    <xf numFmtId="164" fontId="12" fillId="0" borderId="44" xfId="61" applyNumberFormat="1" applyFont="1" applyFill="1" applyBorder="1" applyAlignment="1" applyProtection="1">
      <alignment vertical="center" wrapText="1"/>
      <protection/>
    </xf>
    <xf numFmtId="164" fontId="81" fillId="0" borderId="20" xfId="61" applyNumberFormat="1" applyFont="1" applyFill="1" applyBorder="1" applyAlignment="1" applyProtection="1">
      <alignment vertical="center" wrapText="1"/>
      <protection locked="0"/>
    </xf>
    <xf numFmtId="164" fontId="13" fillId="0" borderId="20" xfId="61" applyNumberFormat="1" applyFont="1" applyFill="1" applyBorder="1" applyAlignment="1" applyProtection="1">
      <alignment vertical="center" wrapText="1"/>
      <protection locked="0"/>
    </xf>
    <xf numFmtId="0" fontId="11" fillId="0" borderId="45" xfId="61" applyFont="1" applyFill="1" applyBorder="1" applyAlignment="1" applyProtection="1">
      <alignment horizontal="center" vertical="center" wrapText="1"/>
      <protection/>
    </xf>
    <xf numFmtId="164" fontId="12" fillId="0" borderId="14" xfId="61" applyNumberFormat="1" applyFont="1" applyFill="1" applyBorder="1" applyAlignment="1" applyProtection="1">
      <alignment vertical="center" wrapText="1"/>
      <protection/>
    </xf>
    <xf numFmtId="164" fontId="13" fillId="0" borderId="46" xfId="61" applyNumberFormat="1" applyFont="1" applyFill="1" applyBorder="1" applyAlignment="1" applyProtection="1">
      <alignment vertical="center" wrapText="1"/>
      <protection locked="0"/>
    </xf>
    <xf numFmtId="164" fontId="13" fillId="0" borderId="47" xfId="61" applyNumberFormat="1" applyFont="1" applyFill="1" applyBorder="1" applyAlignment="1" applyProtection="1">
      <alignment vertical="center" wrapText="1"/>
      <protection locked="0"/>
    </xf>
    <xf numFmtId="164" fontId="13" fillId="0" borderId="24" xfId="61" applyNumberFormat="1" applyFont="1" applyFill="1" applyBorder="1" applyAlignment="1" applyProtection="1">
      <alignment vertical="center" wrapText="1"/>
      <protection locked="0"/>
    </xf>
    <xf numFmtId="164" fontId="13" fillId="0" borderId="31" xfId="61" applyNumberFormat="1" applyFont="1" applyFill="1" applyBorder="1" applyAlignment="1" applyProtection="1">
      <alignment vertical="center" wrapText="1"/>
      <protection locked="0"/>
    </xf>
    <xf numFmtId="164" fontId="13" fillId="0" borderId="48" xfId="61" applyNumberFormat="1" applyFont="1" applyFill="1" applyBorder="1" applyAlignment="1" applyProtection="1">
      <alignment vertical="center" wrapText="1"/>
      <protection locked="0"/>
    </xf>
    <xf numFmtId="164" fontId="13" fillId="0" borderId="49" xfId="61" applyNumberFormat="1" applyFont="1" applyFill="1" applyBorder="1" applyAlignment="1" applyProtection="1">
      <alignment vertical="center" wrapText="1"/>
      <protection locked="0"/>
    </xf>
    <xf numFmtId="164" fontId="82" fillId="0" borderId="13" xfId="61" applyNumberFormat="1" applyFont="1" applyFill="1" applyBorder="1" applyAlignment="1" applyProtection="1">
      <alignment vertical="center" wrapText="1"/>
      <protection/>
    </xf>
    <xf numFmtId="164" fontId="82" fillId="0" borderId="15" xfId="61" applyNumberFormat="1" applyFont="1" applyFill="1" applyBorder="1" applyAlignment="1" applyProtection="1">
      <alignment vertical="center" wrapText="1"/>
      <protection locked="0"/>
    </xf>
    <xf numFmtId="164" fontId="82" fillId="0" borderId="20" xfId="61" applyNumberFormat="1" applyFont="1" applyFill="1" applyBorder="1" applyAlignment="1" applyProtection="1">
      <alignment vertical="center" wrapText="1"/>
      <protection locked="0"/>
    </xf>
    <xf numFmtId="164" fontId="80" fillId="0" borderId="20" xfId="61" applyNumberFormat="1" applyFont="1" applyFill="1" applyBorder="1" applyAlignment="1" applyProtection="1">
      <alignment/>
      <protection/>
    </xf>
    <xf numFmtId="164" fontId="81" fillId="0" borderId="15" xfId="61" applyNumberFormat="1" applyFont="1" applyFill="1" applyBorder="1" applyAlignment="1" applyProtection="1">
      <alignment vertical="center" wrapText="1"/>
      <protection locked="0"/>
    </xf>
    <xf numFmtId="164" fontId="81" fillId="0" borderId="47" xfId="61" applyNumberFormat="1" applyFont="1" applyFill="1" applyBorder="1" applyAlignment="1" applyProtection="1">
      <alignment vertical="center" wrapText="1"/>
      <protection locked="0"/>
    </xf>
    <xf numFmtId="164" fontId="12" fillId="0" borderId="14" xfId="61" applyNumberFormat="1" applyFont="1" applyFill="1" applyBorder="1" applyAlignment="1" applyProtection="1">
      <alignment vertical="center" wrapText="1"/>
      <protection/>
    </xf>
    <xf numFmtId="164" fontId="13" fillId="0" borderId="15" xfId="61" applyNumberFormat="1" applyFont="1" applyFill="1" applyBorder="1" applyAlignment="1" applyProtection="1">
      <alignment vertical="center" wrapText="1"/>
      <protection/>
    </xf>
    <xf numFmtId="164" fontId="13" fillId="0" borderId="47" xfId="61" applyNumberFormat="1" applyFont="1" applyFill="1" applyBorder="1" applyAlignment="1" applyProtection="1">
      <alignment vertical="center" wrapText="1"/>
      <protection/>
    </xf>
    <xf numFmtId="164" fontId="82" fillId="0" borderId="44" xfId="61" applyNumberFormat="1" applyFont="1" applyFill="1" applyBorder="1" applyAlignment="1" applyProtection="1">
      <alignment vertical="center" wrapText="1"/>
      <protection/>
    </xf>
    <xf numFmtId="164" fontId="82" fillId="0" borderId="13" xfId="61" applyNumberFormat="1" applyFont="1" applyFill="1" applyBorder="1" applyAlignment="1" applyProtection="1">
      <alignment vertical="center" wrapText="1"/>
      <protection/>
    </xf>
    <xf numFmtId="164" fontId="3" fillId="0" borderId="14" xfId="61" applyNumberFormat="1" applyFont="1" applyFill="1" applyBorder="1" applyAlignment="1" applyProtection="1">
      <alignment/>
      <protection/>
    </xf>
    <xf numFmtId="0" fontId="0" fillId="0" borderId="47" xfId="61" applyFont="1" applyFill="1" applyBorder="1" applyAlignment="1" applyProtection="1">
      <alignment/>
      <protection/>
    </xf>
    <xf numFmtId="164" fontId="83" fillId="0" borderId="31" xfId="61" applyNumberFormat="1" applyFont="1" applyFill="1" applyBorder="1" applyAlignment="1" applyProtection="1">
      <alignment/>
      <protection/>
    </xf>
    <xf numFmtId="0" fontId="83" fillId="0" borderId="31" xfId="61" applyFont="1" applyFill="1" applyBorder="1" applyAlignment="1" applyProtection="1">
      <alignment/>
      <protection/>
    </xf>
    <xf numFmtId="164" fontId="13" fillId="0" borderId="19" xfId="61" applyNumberFormat="1" applyFont="1" applyFill="1" applyBorder="1" applyAlignment="1" applyProtection="1">
      <alignment vertical="center" wrapText="1"/>
      <protection locked="0"/>
    </xf>
    <xf numFmtId="164" fontId="83" fillId="0" borderId="49" xfId="61" applyNumberFormat="1" applyFont="1" applyFill="1" applyBorder="1" applyAlignment="1" applyProtection="1">
      <alignment/>
      <protection/>
    </xf>
    <xf numFmtId="164" fontId="13" fillId="0" borderId="15" xfId="61" applyNumberFormat="1" applyFont="1" applyFill="1" applyBorder="1" applyAlignment="1" applyProtection="1">
      <alignment vertical="center" wrapText="1"/>
      <protection locked="0"/>
    </xf>
    <xf numFmtId="164" fontId="13" fillId="0" borderId="46" xfId="61" applyNumberFormat="1" applyFont="1" applyFill="1" applyBorder="1" applyAlignment="1" applyProtection="1">
      <alignment vertical="center" wrapText="1"/>
      <protection locked="0"/>
    </xf>
    <xf numFmtId="164" fontId="13" fillId="0" borderId="47" xfId="61" applyNumberFormat="1" applyFont="1" applyFill="1" applyBorder="1" applyAlignment="1" applyProtection="1">
      <alignment vertical="center" wrapText="1"/>
      <protection locked="0"/>
    </xf>
    <xf numFmtId="164" fontId="13" fillId="0" borderId="24" xfId="61" applyNumberFormat="1" applyFont="1" applyFill="1" applyBorder="1" applyAlignment="1" applyProtection="1">
      <alignment vertical="center" wrapText="1"/>
      <protection locked="0"/>
    </xf>
    <xf numFmtId="164" fontId="13" fillId="0" borderId="31" xfId="61" applyNumberFormat="1" applyFont="1" applyFill="1" applyBorder="1" applyAlignment="1" applyProtection="1">
      <alignment vertical="center" wrapText="1"/>
      <protection locked="0"/>
    </xf>
    <xf numFmtId="164" fontId="13" fillId="0" borderId="48" xfId="61" applyNumberFormat="1" applyFont="1" applyFill="1" applyBorder="1" applyAlignment="1" applyProtection="1">
      <alignment vertical="center" wrapText="1"/>
      <protection locked="0"/>
    </xf>
    <xf numFmtId="164" fontId="13" fillId="0" borderId="49" xfId="61" applyNumberFormat="1" applyFont="1" applyFill="1" applyBorder="1" applyAlignment="1" applyProtection="1">
      <alignment vertical="center" wrapText="1"/>
      <protection locked="0"/>
    </xf>
    <xf numFmtId="164" fontId="13" fillId="0" borderId="24" xfId="61" applyNumberFormat="1" applyFont="1" applyFill="1" applyBorder="1" applyAlignment="1" applyProtection="1">
      <alignment/>
      <protection/>
    </xf>
    <xf numFmtId="164" fontId="13" fillId="0" borderId="20" xfId="61" applyNumberFormat="1" applyFont="1" applyFill="1" applyBorder="1" applyAlignment="1" applyProtection="1">
      <alignment/>
      <protection/>
    </xf>
    <xf numFmtId="3" fontId="12" fillId="0" borderId="44" xfId="61" applyNumberFormat="1" applyFont="1" applyFill="1" applyBorder="1" applyAlignment="1" applyProtection="1">
      <alignment vertical="center" wrapText="1"/>
      <protection/>
    </xf>
    <xf numFmtId="3" fontId="12" fillId="0" borderId="13" xfId="61" applyNumberFormat="1" applyFont="1" applyFill="1" applyBorder="1" applyAlignment="1" applyProtection="1">
      <alignment vertical="center" wrapText="1"/>
      <protection/>
    </xf>
    <xf numFmtId="3" fontId="13" fillId="0" borderId="46" xfId="61" applyNumberFormat="1" applyFont="1" applyFill="1" applyBorder="1" applyAlignment="1" applyProtection="1">
      <alignment vertical="center" wrapText="1"/>
      <protection locked="0"/>
    </xf>
    <xf numFmtId="3" fontId="13" fillId="0" borderId="15" xfId="61" applyNumberFormat="1" applyFont="1" applyFill="1" applyBorder="1" applyAlignment="1" applyProtection="1">
      <alignment vertical="center" wrapText="1"/>
      <protection locked="0"/>
    </xf>
    <xf numFmtId="3" fontId="13" fillId="0" borderId="24" xfId="61" applyNumberFormat="1" applyFont="1" applyFill="1" applyBorder="1" applyAlignment="1" applyProtection="1">
      <alignment vertical="center" wrapText="1"/>
      <protection locked="0"/>
    </xf>
    <xf numFmtId="3" fontId="13" fillId="0" borderId="20" xfId="61" applyNumberFormat="1" applyFont="1" applyFill="1" applyBorder="1" applyAlignment="1" applyProtection="1">
      <alignment vertical="center" wrapText="1"/>
      <protection locked="0"/>
    </xf>
    <xf numFmtId="3" fontId="13" fillId="0" borderId="48" xfId="61" applyNumberFormat="1" applyFont="1" applyFill="1" applyBorder="1" applyAlignment="1" applyProtection="1">
      <alignment vertical="center" wrapText="1"/>
      <protection locked="0"/>
    </xf>
    <xf numFmtId="3" fontId="13" fillId="0" borderId="19" xfId="61" applyNumberFormat="1" applyFont="1" applyFill="1" applyBorder="1" applyAlignment="1" applyProtection="1">
      <alignment vertical="center" wrapText="1"/>
      <protection locked="0"/>
    </xf>
    <xf numFmtId="3" fontId="12" fillId="0" borderId="44" xfId="61" applyNumberFormat="1" applyFont="1" applyFill="1" applyBorder="1" applyAlignment="1" applyProtection="1">
      <alignment vertical="center" wrapText="1"/>
      <protection/>
    </xf>
    <xf numFmtId="3" fontId="12" fillId="0" borderId="13" xfId="61" applyNumberFormat="1" applyFont="1" applyFill="1" applyBorder="1" applyAlignment="1" applyProtection="1">
      <alignment vertical="center" wrapText="1"/>
      <protection/>
    </xf>
    <xf numFmtId="3" fontId="12" fillId="0" borderId="0" xfId="61" applyNumberFormat="1" applyFont="1" applyFill="1" applyBorder="1" applyAlignment="1" applyProtection="1">
      <alignment vertical="center" wrapText="1"/>
      <protection/>
    </xf>
    <xf numFmtId="164" fontId="80" fillId="0" borderId="15" xfId="61" applyNumberFormat="1" applyFont="1" applyFill="1" applyBorder="1" applyAlignment="1" applyProtection="1">
      <alignment vertical="center" wrapText="1"/>
      <protection locked="0"/>
    </xf>
    <xf numFmtId="164" fontId="80" fillId="0" borderId="19" xfId="61" applyNumberFormat="1" applyFont="1" applyFill="1" applyBorder="1" applyAlignment="1" applyProtection="1">
      <alignment vertical="center" wrapText="1"/>
      <protection locked="0"/>
    </xf>
    <xf numFmtId="164" fontId="81" fillId="0" borderId="31" xfId="61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vertical="center" wrapText="1"/>
      <protection/>
    </xf>
    <xf numFmtId="0" fontId="6" fillId="0" borderId="50" xfId="61" applyFont="1" applyFill="1" applyBorder="1" applyAlignment="1" applyProtection="1">
      <alignment horizontal="center" vertical="center" wrapText="1"/>
      <protection/>
    </xf>
    <xf numFmtId="0" fontId="6" fillId="0" borderId="50" xfId="61" applyFont="1" applyFill="1" applyBorder="1" applyAlignment="1" applyProtection="1">
      <alignment horizontal="center" wrapText="1"/>
      <protection/>
    </xf>
    <xf numFmtId="0" fontId="6" fillId="0" borderId="36" xfId="61" applyFont="1" applyFill="1" applyBorder="1" applyAlignment="1" applyProtection="1">
      <alignment horizontal="center" wrapText="1"/>
      <protection/>
    </xf>
    <xf numFmtId="0" fontId="6" fillId="0" borderId="45" xfId="61" applyFont="1" applyFill="1" applyBorder="1" applyAlignment="1" applyProtection="1">
      <alignment horizontal="center" wrapText="1"/>
      <protection/>
    </xf>
    <xf numFmtId="164" fontId="12" fillId="0" borderId="13" xfId="61" applyNumberFormat="1" applyFont="1" applyFill="1" applyBorder="1" applyAlignment="1" applyProtection="1">
      <alignment vertical="center" wrapText="1"/>
      <protection locked="0"/>
    </xf>
    <xf numFmtId="3" fontId="12" fillId="0" borderId="44" xfId="61" applyNumberFormat="1" applyFont="1" applyFill="1" applyBorder="1" applyAlignment="1" applyProtection="1">
      <alignment vertical="center" wrapText="1"/>
      <protection locked="0"/>
    </xf>
    <xf numFmtId="3" fontId="12" fillId="0" borderId="13" xfId="61" applyNumberFormat="1" applyFont="1" applyFill="1" applyBorder="1" applyAlignment="1" applyProtection="1">
      <alignment vertical="center" wrapText="1"/>
      <protection locked="0"/>
    </xf>
    <xf numFmtId="164" fontId="12" fillId="0" borderId="14" xfId="61" applyNumberFormat="1" applyFont="1" applyFill="1" applyBorder="1" applyAlignment="1" applyProtection="1">
      <alignment vertical="center" wrapText="1"/>
      <protection locked="0"/>
    </xf>
    <xf numFmtId="164" fontId="6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3" xfId="61" applyFont="1" applyFill="1" applyBorder="1" applyAlignment="1" applyProtection="1">
      <alignment vertical="center" wrapText="1"/>
      <protection/>
    </xf>
    <xf numFmtId="0" fontId="6" fillId="0" borderId="14" xfId="61" applyFont="1" applyFill="1" applyBorder="1" applyAlignment="1" applyProtection="1">
      <alignment vertical="center" wrapText="1"/>
      <protection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4" xfId="61" applyNumberFormat="1" applyFont="1" applyFill="1" applyBorder="1" applyAlignment="1" applyProtection="1">
      <alignment horizontal="right" vertical="center" wrapText="1" indent="1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2" fillId="0" borderId="54" xfId="61" applyFont="1" applyFill="1" applyBorder="1" applyAlignment="1" applyProtection="1">
      <alignment horizontal="left" vertical="center" wrapText="1" indent="1"/>
      <protection/>
    </xf>
    <xf numFmtId="0" fontId="0" fillId="0" borderId="45" xfId="0" applyFill="1" applyBorder="1" applyAlignment="1" applyProtection="1">
      <alignment vertical="center" wrapText="1"/>
      <protection/>
    </xf>
    <xf numFmtId="0" fontId="0" fillId="0" borderId="54" xfId="0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 vertical="center" wrapText="1"/>
      <protection/>
    </xf>
    <xf numFmtId="0" fontId="0" fillId="0" borderId="36" xfId="0" applyFill="1" applyBorder="1" applyAlignment="1" applyProtection="1">
      <alignment vertical="center" wrapText="1"/>
      <protection/>
    </xf>
    <xf numFmtId="0" fontId="0" fillId="0" borderId="49" xfId="0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47" xfId="0" applyFill="1" applyBorder="1" applyAlignment="1" applyProtection="1">
      <alignment vertical="center" wrapText="1"/>
      <protection/>
    </xf>
    <xf numFmtId="0" fontId="0" fillId="0" borderId="31" xfId="0" applyFill="1" applyBorder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 wrapText="1"/>
      <protection/>
    </xf>
    <xf numFmtId="0" fontId="8" fillId="0" borderId="47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8" fillId="0" borderId="49" xfId="0" applyFont="1" applyFill="1" applyBorder="1" applyAlignment="1" applyProtection="1">
      <alignment vertical="center" wrapText="1"/>
      <protection/>
    </xf>
    <xf numFmtId="0" fontId="8" fillId="0" borderId="31" xfId="0" applyFont="1" applyFill="1" applyBorder="1" applyAlignment="1" applyProtection="1">
      <alignment vertical="center" wrapText="1"/>
      <protection/>
    </xf>
    <xf numFmtId="0" fontId="1" fillId="0" borderId="49" xfId="0" applyFont="1" applyFill="1" applyBorder="1" applyAlignment="1" applyProtection="1">
      <alignment vertical="center" wrapText="1"/>
      <protection/>
    </xf>
    <xf numFmtId="0" fontId="1" fillId="0" borderId="47" xfId="0" applyFont="1" applyFill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7" xfId="61" applyFont="1" applyFill="1" applyBorder="1" applyAlignment="1" applyProtection="1">
      <alignment horizont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0" fontId="13" fillId="0" borderId="16" xfId="61" applyFont="1" applyFill="1" applyBorder="1" applyAlignment="1" applyProtection="1" quotePrefix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58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vertical="center" wrapText="1"/>
      <protection/>
    </xf>
    <xf numFmtId="0" fontId="8" fillId="0" borderId="56" xfId="0" applyFont="1" applyFill="1" applyBorder="1" applyAlignment="1" applyProtection="1">
      <alignment vertical="center" wrapText="1"/>
      <protection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9" xfId="61" applyFont="1" applyFill="1" applyBorder="1" applyAlignment="1" applyProtection="1">
      <alignment horizontal="left" vertical="center" wrapText="1" indent="1"/>
      <protection/>
    </xf>
    <xf numFmtId="0" fontId="13" fillId="0" borderId="19" xfId="61" applyFont="1" applyFill="1" applyBorder="1" applyAlignment="1" applyProtection="1" quotePrefix="1">
      <alignment horizontal="left" vertical="center" wrapText="1" indent="1"/>
      <protection/>
    </xf>
    <xf numFmtId="49" fontId="13" fillId="0" borderId="51" xfId="61" applyNumberFormat="1" applyFont="1" applyFill="1" applyBorder="1" applyAlignment="1" applyProtection="1">
      <alignment horizontal="center" vertical="center" wrapText="1"/>
      <protection/>
    </xf>
    <xf numFmtId="164" fontId="13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3" xfId="0" applyFont="1" applyFill="1" applyBorder="1" applyAlignment="1" applyProtection="1">
      <alignment vertical="center" wrapText="1"/>
      <protection/>
    </xf>
    <xf numFmtId="0" fontId="8" fillId="0" borderId="52" xfId="0" applyFont="1" applyFill="1" applyBorder="1" applyAlignment="1" applyProtection="1">
      <alignment vertical="center" wrapText="1"/>
      <protection/>
    </xf>
    <xf numFmtId="0" fontId="16" fillId="0" borderId="53" xfId="0" applyFont="1" applyBorder="1" applyAlignment="1" applyProtection="1">
      <alignment horizontal="left" wrapText="1" indent="1"/>
      <protection/>
    </xf>
    <xf numFmtId="0" fontId="84" fillId="0" borderId="0" xfId="0" applyFont="1" applyFill="1" applyAlignment="1" applyProtection="1">
      <alignment vertical="center" wrapText="1"/>
      <protection/>
    </xf>
    <xf numFmtId="0" fontId="13" fillId="0" borderId="15" xfId="61" applyFont="1" applyFill="1" applyBorder="1" applyAlignment="1" applyProtection="1">
      <alignment/>
      <protection/>
    </xf>
    <xf numFmtId="0" fontId="80" fillId="0" borderId="20" xfId="61" applyFont="1" applyFill="1" applyBorder="1" applyAlignment="1" applyProtection="1">
      <alignment/>
      <protection/>
    </xf>
    <xf numFmtId="164" fontId="80" fillId="0" borderId="19" xfId="61" applyNumberFormat="1" applyFont="1" applyFill="1" applyBorder="1" applyAlignment="1" applyProtection="1">
      <alignment/>
      <protection/>
    </xf>
    <xf numFmtId="164" fontId="12" fillId="0" borderId="13" xfId="61" applyNumberFormat="1" applyFont="1" applyFill="1" applyBorder="1" applyAlignment="1" applyProtection="1">
      <alignment/>
      <protection/>
    </xf>
    <xf numFmtId="0" fontId="13" fillId="0" borderId="0" xfId="61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0" borderId="50" xfId="61" applyFont="1" applyFill="1" applyBorder="1" applyAlignment="1" applyProtection="1">
      <alignment horizontal="center" vertical="center" wrapText="1"/>
      <protection/>
    </xf>
    <xf numFmtId="0" fontId="12" fillId="0" borderId="57" xfId="61" applyFont="1" applyFill="1" applyBorder="1" applyAlignment="1" applyProtection="1">
      <alignment horizontal="center" vertical="center" wrapText="1"/>
      <protection/>
    </xf>
    <xf numFmtId="0" fontId="12" fillId="0" borderId="36" xfId="61" applyFont="1" applyFill="1" applyBorder="1" applyAlignment="1" applyProtection="1">
      <alignment horizontal="center" vertical="center" wrapText="1"/>
      <protection/>
    </xf>
    <xf numFmtId="0" fontId="12" fillId="0" borderId="36" xfId="61" applyFont="1" applyFill="1" applyBorder="1" applyAlignment="1" applyProtection="1">
      <alignment horizontal="center" wrapText="1"/>
      <protection/>
    </xf>
    <xf numFmtId="0" fontId="13" fillId="0" borderId="46" xfId="61" applyFont="1" applyFill="1" applyBorder="1" applyAlignment="1" applyProtection="1">
      <alignment/>
      <protection/>
    </xf>
    <xf numFmtId="0" fontId="13" fillId="0" borderId="15" xfId="61" applyFont="1" applyFill="1" applyBorder="1" applyAlignment="1" applyProtection="1">
      <alignment/>
      <protection/>
    </xf>
    <xf numFmtId="3" fontId="13" fillId="0" borderId="24" xfId="61" applyNumberFormat="1" applyFont="1" applyFill="1" applyBorder="1" applyAlignment="1" applyProtection="1">
      <alignment/>
      <protection/>
    </xf>
    <xf numFmtId="3" fontId="13" fillId="0" borderId="20" xfId="61" applyNumberFormat="1" applyFont="1" applyFill="1" applyBorder="1" applyAlignment="1" applyProtection="1">
      <alignment/>
      <protection/>
    </xf>
    <xf numFmtId="3" fontId="80" fillId="0" borderId="19" xfId="61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36" xfId="61" applyFont="1" applyFill="1" applyBorder="1" applyAlignment="1" applyProtection="1">
      <alignment horizontal="center" vertical="center" wrapText="1"/>
      <protection/>
    </xf>
    <xf numFmtId="0" fontId="13" fillId="0" borderId="36" xfId="61" applyFont="1" applyFill="1" applyBorder="1" applyAlignment="1" applyProtection="1">
      <alignment horizontal="center" wrapText="1"/>
      <protection/>
    </xf>
    <xf numFmtId="164" fontId="13" fillId="0" borderId="15" xfId="61" applyNumberFormat="1" applyFont="1" applyFill="1" applyBorder="1" applyAlignment="1" applyProtection="1">
      <alignment/>
      <protection/>
    </xf>
    <xf numFmtId="0" fontId="13" fillId="0" borderId="20" xfId="61" applyFont="1" applyFill="1" applyBorder="1" applyAlignment="1" applyProtection="1">
      <alignment/>
      <protection/>
    </xf>
    <xf numFmtId="164" fontId="17" fillId="0" borderId="13" xfId="0" applyNumberFormat="1" applyFont="1" applyBorder="1" applyAlignment="1" applyProtection="1" quotePrefix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12" fillId="0" borderId="55" xfId="61" applyFont="1" applyFill="1" applyBorder="1" applyAlignment="1" applyProtection="1">
      <alignment horizontal="left" vertical="center" wrapText="1" indent="1"/>
      <protection/>
    </xf>
    <xf numFmtId="0" fontId="12" fillId="0" borderId="54" xfId="61" applyFont="1" applyFill="1" applyBorder="1" applyAlignment="1" applyProtection="1">
      <alignment vertical="center" wrapText="1"/>
      <protection/>
    </xf>
    <xf numFmtId="164" fontId="12" fillId="0" borderId="54" xfId="61" applyNumberFormat="1" applyFont="1" applyFill="1" applyBorder="1" applyAlignment="1" applyProtection="1">
      <alignment vertical="center" wrapText="1"/>
      <protection/>
    </xf>
    <xf numFmtId="164" fontId="82" fillId="0" borderId="54" xfId="61" applyNumberFormat="1" applyFont="1" applyFill="1" applyBorder="1" applyAlignment="1" applyProtection="1">
      <alignment vertical="center" wrapText="1"/>
      <protection/>
    </xf>
    <xf numFmtId="164" fontId="12" fillId="0" borderId="56" xfId="61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85" fillId="0" borderId="12" xfId="0" applyFont="1" applyBorder="1" applyAlignment="1" applyProtection="1">
      <alignment horizontal="center" wrapText="1"/>
      <protection/>
    </xf>
    <xf numFmtId="0" fontId="85" fillId="0" borderId="13" xfId="0" applyFont="1" applyBorder="1" applyAlignment="1" applyProtection="1">
      <alignment wrapText="1"/>
      <protection/>
    </xf>
    <xf numFmtId="164" fontId="82" fillId="0" borderId="13" xfId="61" applyNumberFormat="1" applyFont="1" applyFill="1" applyBorder="1" applyAlignment="1" applyProtection="1">
      <alignment horizontal="right" vertical="center" wrapText="1" indent="1"/>
      <protection/>
    </xf>
    <xf numFmtId="0" fontId="84" fillId="0" borderId="13" xfId="0" applyFont="1" applyFill="1" applyBorder="1" applyAlignment="1" applyProtection="1">
      <alignment vertical="center" wrapText="1"/>
      <protection/>
    </xf>
    <xf numFmtId="0" fontId="84" fillId="0" borderId="14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164" fontId="4" fillId="0" borderId="60" xfId="0" applyNumberFormat="1" applyFont="1" applyFill="1" applyBorder="1" applyAlignment="1" applyProtection="1">
      <alignment wrapText="1"/>
      <protection/>
    </xf>
    <xf numFmtId="0" fontId="2" fillId="0" borderId="27" xfId="0" applyFont="1" applyBorder="1" applyAlignment="1">
      <alignment/>
    </xf>
    <xf numFmtId="0" fontId="2" fillId="0" borderId="61" xfId="0" applyFont="1" applyFill="1" applyBorder="1" applyAlignment="1" applyProtection="1">
      <alignment horizontal="left" vertical="center" wrapText="1"/>
      <protection locked="0"/>
    </xf>
    <xf numFmtId="0" fontId="27" fillId="0" borderId="61" xfId="0" applyFont="1" applyFill="1" applyBorder="1" applyAlignment="1" applyProtection="1">
      <alignment horizontal="left" vertical="center" wrapText="1"/>
      <protection locked="0"/>
    </xf>
    <xf numFmtId="0" fontId="2" fillId="0" borderId="61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right" vertical="center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164" fontId="2" fillId="0" borderId="20" xfId="0" applyNumberFormat="1" applyFont="1" applyFill="1" applyBorder="1" applyAlignment="1" applyProtection="1">
      <alignment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164" fontId="5" fillId="0" borderId="20" xfId="0" applyNumberFormat="1" applyFont="1" applyFill="1" applyBorder="1" applyAlignment="1" applyProtection="1">
      <alignment vertical="center" wrapText="1"/>
      <protection/>
    </xf>
    <xf numFmtId="164" fontId="5" fillId="0" borderId="20" xfId="0" applyNumberFormat="1" applyFont="1" applyFill="1" applyBorder="1" applyAlignment="1" applyProtection="1">
      <alignment vertical="center" wrapText="1"/>
      <protection locked="0"/>
    </xf>
    <xf numFmtId="49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5" fillId="0" borderId="20" xfId="0" applyNumberFormat="1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164" fontId="13" fillId="0" borderId="18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61" applyNumberFormat="1" applyFont="1" applyFill="1" applyBorder="1" applyAlignment="1" applyProtection="1">
      <alignment horizontal="right" vertical="center" wrapText="1" indent="1"/>
      <protection/>
    </xf>
    <xf numFmtId="0" fontId="0" fillId="0" borderId="19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64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1" applyNumberFormat="1" applyFont="1" applyFill="1" applyBorder="1" applyAlignment="1" applyProtection="1">
      <alignment horizontal="right" vertical="center" wrapText="1" inden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12" fillId="0" borderId="40" xfId="61" applyNumberFormat="1" applyFont="1" applyFill="1" applyBorder="1" applyAlignment="1" applyProtection="1">
      <alignment horizontal="right" vertical="center" wrapText="1" indent="1"/>
      <protection/>
    </xf>
    <xf numFmtId="0" fontId="7" fillId="0" borderId="20" xfId="0" applyFont="1" applyFill="1" applyBorder="1" applyAlignment="1">
      <alignment vertical="center" wrapText="1"/>
    </xf>
    <xf numFmtId="164" fontId="17" fillId="0" borderId="40" xfId="0" applyNumberFormat="1" applyFont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>
      <alignment vertical="center" wrapText="1"/>
    </xf>
    <xf numFmtId="164" fontId="15" fillId="0" borderId="40" xfId="0" applyNumberFormat="1" applyFont="1" applyBorder="1" applyAlignment="1" applyProtection="1" quotePrefix="1">
      <alignment horizontal="right" vertical="center" wrapText="1" indent="1"/>
      <protection/>
    </xf>
    <xf numFmtId="3" fontId="8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>
      <alignment vertical="center" wrapText="1"/>
    </xf>
    <xf numFmtId="3" fontId="86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3" xfId="0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horizontal="right" vertical="center" wrapText="1" indent="1"/>
      <protection/>
    </xf>
    <xf numFmtId="164" fontId="12" fillId="0" borderId="60" xfId="61" applyNumberFormat="1" applyFont="1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>
      <alignment vertical="center" wrapText="1"/>
    </xf>
    <xf numFmtId="0" fontId="2" fillId="0" borderId="63" xfId="0" applyFont="1" applyFill="1" applyBorder="1" applyAlignment="1" applyProtection="1">
      <alignment horizontal="left" vertical="center" wrapText="1"/>
      <protection locked="0"/>
    </xf>
    <xf numFmtId="3" fontId="27" fillId="0" borderId="20" xfId="0" applyNumberFormat="1" applyFont="1" applyBorder="1" applyAlignment="1">
      <alignment/>
    </xf>
    <xf numFmtId="3" fontId="87" fillId="0" borderId="20" xfId="0" applyNumberFormat="1" applyFont="1" applyBorder="1" applyAlignment="1">
      <alignment/>
    </xf>
    <xf numFmtId="3" fontId="87" fillId="0" borderId="20" xfId="0" applyNumberFormat="1" applyFont="1" applyBorder="1" applyAlignment="1">
      <alignment/>
    </xf>
    <xf numFmtId="3" fontId="88" fillId="0" borderId="20" xfId="0" applyNumberFormat="1" applyFont="1" applyBorder="1" applyAlignment="1">
      <alignment horizontal="right"/>
    </xf>
    <xf numFmtId="0" fontId="5" fillId="0" borderId="0" xfId="0" applyFont="1" applyFill="1" applyAlignment="1" applyProtection="1">
      <alignment/>
      <protection/>
    </xf>
    <xf numFmtId="0" fontId="89" fillId="0" borderId="0" xfId="0" applyFont="1" applyFill="1" applyAlignment="1" applyProtection="1">
      <alignment/>
      <protection/>
    </xf>
    <xf numFmtId="3" fontId="90" fillId="0" borderId="20" xfId="0" applyNumberFormat="1" applyFont="1" applyBorder="1" applyAlignment="1">
      <alignment horizontal="right"/>
    </xf>
    <xf numFmtId="164" fontId="5" fillId="0" borderId="64" xfId="61" applyNumberFormat="1" applyFont="1" applyFill="1" applyBorder="1" applyAlignment="1" applyProtection="1">
      <alignment vertical="center" wrapText="1"/>
      <protection locked="0"/>
    </xf>
    <xf numFmtId="164" fontId="6" fillId="0" borderId="53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9" xfId="0" applyNumberFormat="1" applyFont="1" applyFill="1" applyBorder="1" applyAlignment="1" applyProtection="1">
      <alignment vertical="center" wrapText="1"/>
      <protection locked="0"/>
    </xf>
    <xf numFmtId="164" fontId="5" fillId="0" borderId="12" xfId="0" applyNumberFormat="1" applyFont="1" applyFill="1" applyBorder="1" applyAlignment="1" applyProtection="1">
      <alignment horizontal="left" vertical="center" wrapText="1"/>
      <protection/>
    </xf>
    <xf numFmtId="164" fontId="5" fillId="0" borderId="13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8" fillId="0" borderId="60" xfId="0" applyNumberFormat="1" applyFont="1" applyFill="1" applyBorder="1" applyAlignment="1" applyProtection="1">
      <alignment wrapText="1"/>
      <protection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>
      <alignment vertical="center" wrapText="1"/>
    </xf>
    <xf numFmtId="164" fontId="0" fillId="0" borderId="0" xfId="61" applyNumberFormat="1" applyFont="1" applyFill="1" applyProtection="1">
      <alignment/>
      <protection/>
    </xf>
    <xf numFmtId="164" fontId="3" fillId="0" borderId="13" xfId="61" applyNumberFormat="1" applyFont="1" applyFill="1" applyBorder="1" applyAlignment="1" applyProtection="1">
      <alignment/>
      <protection/>
    </xf>
    <xf numFmtId="0" fontId="0" fillId="0" borderId="15" xfId="61" applyFont="1" applyFill="1" applyBorder="1" applyAlignment="1" applyProtection="1">
      <alignment/>
      <protection/>
    </xf>
    <xf numFmtId="164" fontId="0" fillId="0" borderId="20" xfId="61" applyNumberFormat="1" applyFont="1" applyFill="1" applyBorder="1" applyAlignment="1" applyProtection="1">
      <alignment/>
      <protection/>
    </xf>
    <xf numFmtId="0" fontId="0" fillId="0" borderId="20" xfId="61" applyFont="1" applyFill="1" applyBorder="1" applyAlignment="1" applyProtection="1">
      <alignment/>
      <protection/>
    </xf>
    <xf numFmtId="164" fontId="0" fillId="0" borderId="19" xfId="61" applyNumberFormat="1" applyFont="1" applyFill="1" applyBorder="1" applyAlignment="1" applyProtection="1">
      <alignment/>
      <protection/>
    </xf>
    <xf numFmtId="164" fontId="2" fillId="0" borderId="0" xfId="61" applyNumberFormat="1" applyFill="1" applyProtection="1">
      <alignment/>
      <protection/>
    </xf>
    <xf numFmtId="164" fontId="80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0" fontId="13" fillId="0" borderId="37" xfId="61" applyFont="1" applyFill="1" applyBorder="1" applyAlignment="1" applyProtection="1">
      <alignment horizontal="left" vertical="center" wrapText="1" indent="1"/>
      <protection/>
    </xf>
    <xf numFmtId="0" fontId="16" fillId="0" borderId="18" xfId="0" applyFont="1" applyBorder="1" applyAlignment="1" applyProtection="1">
      <alignment horizontal="lef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61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4" xfId="0" applyNumberFormat="1" applyFill="1" applyBorder="1" applyAlignment="1" applyProtection="1">
      <alignment vertical="center" wrapText="1"/>
      <protection/>
    </xf>
    <xf numFmtId="164" fontId="0" fillId="0" borderId="30" xfId="0" applyNumberFormat="1" applyFill="1" applyBorder="1" applyAlignment="1" applyProtection="1">
      <alignment vertical="center" wrapTex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 quotePrefix="1">
      <alignment vertical="center" wrapText="1"/>
      <protection locked="0"/>
    </xf>
    <xf numFmtId="164" fontId="13" fillId="0" borderId="2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60" xfId="61" applyNumberFormat="1" applyFont="1" applyFill="1" applyBorder="1" applyAlignment="1" applyProtection="1">
      <alignment vertical="center" wrapText="1"/>
      <protection/>
    </xf>
    <xf numFmtId="0" fontId="13" fillId="0" borderId="67" xfId="61" applyFont="1" applyFill="1" applyBorder="1" applyAlignment="1" applyProtection="1">
      <alignment horizontal="center" vertical="center" wrapText="1"/>
      <protection/>
    </xf>
    <xf numFmtId="0" fontId="13" fillId="0" borderId="68" xfId="61" applyFont="1" applyFill="1" applyBorder="1" applyAlignment="1" applyProtection="1">
      <alignment horizontal="center" wrapText="1"/>
      <protection/>
    </xf>
    <xf numFmtId="0" fontId="13" fillId="0" borderId="54" xfId="61" applyFont="1" applyFill="1" applyBorder="1" applyAlignment="1" applyProtection="1">
      <alignment horizontal="center" wrapText="1"/>
      <protection/>
    </xf>
    <xf numFmtId="164" fontId="17" fillId="0" borderId="60" xfId="0" applyNumberFormat="1" applyFont="1" applyBorder="1" applyAlignment="1" applyProtection="1" quotePrefix="1">
      <alignment vertical="center" wrapText="1"/>
      <protection/>
    </xf>
    <xf numFmtId="164" fontId="17" fillId="0" borderId="54" xfId="0" applyNumberFormat="1" applyFont="1" applyBorder="1" applyAlignment="1" applyProtection="1" quotePrefix="1">
      <alignment vertical="center" wrapText="1"/>
      <protection/>
    </xf>
    <xf numFmtId="0" fontId="17" fillId="0" borderId="55" xfId="0" applyFont="1" applyBorder="1" applyAlignment="1" applyProtection="1">
      <alignment horizontal="left" vertical="center" wrapText="1" indent="1"/>
      <protection/>
    </xf>
    <xf numFmtId="0" fontId="15" fillId="0" borderId="54" xfId="0" applyFont="1" applyBorder="1" applyAlignment="1" applyProtection="1">
      <alignment horizontal="left" vertical="center" wrapText="1" indent="1"/>
      <protection/>
    </xf>
    <xf numFmtId="164" fontId="15" fillId="0" borderId="56" xfId="0" applyNumberFormat="1" applyFont="1" applyBorder="1" applyAlignment="1" applyProtection="1" quotePrefix="1">
      <alignment vertical="center" wrapText="1"/>
      <protection/>
    </xf>
    <xf numFmtId="164" fontId="5" fillId="0" borderId="69" xfId="0" applyNumberFormat="1" applyFont="1" applyFill="1" applyBorder="1" applyAlignment="1" applyProtection="1">
      <alignment horizontal="left" vertical="center" wrapText="1"/>
      <protection/>
    </xf>
    <xf numFmtId="164" fontId="5" fillId="0" borderId="70" xfId="0" applyNumberFormat="1" applyFont="1" applyFill="1" applyBorder="1" applyAlignment="1" applyProtection="1">
      <alignment horizontal="center" vertical="center" wrapText="1"/>
      <protection/>
    </xf>
    <xf numFmtId="0" fontId="5" fillId="0" borderId="71" xfId="0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31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20" xfId="0" applyNumberFormat="1" applyFont="1" applyFill="1" applyBorder="1" applyAlignment="1" applyProtection="1">
      <alignment vertical="center" wrapText="1"/>
      <protection locked="0"/>
    </xf>
    <xf numFmtId="164" fontId="28" fillId="0" borderId="31" xfId="0" applyNumberFormat="1" applyFont="1" applyFill="1" applyBorder="1" applyAlignment="1" applyProtection="1">
      <alignment vertical="center" wrapText="1"/>
      <protection locked="0"/>
    </xf>
    <xf numFmtId="0" fontId="27" fillId="0" borderId="31" xfId="0" applyNumberFormat="1" applyFont="1" applyFill="1" applyBorder="1" applyAlignment="1" applyProtection="1">
      <alignment textRotation="180" wrapText="1"/>
      <protection locked="0"/>
    </xf>
    <xf numFmtId="16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9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17" xfId="0" applyNumberFormat="1" applyFont="1" applyFill="1" applyBorder="1" applyAlignment="1" applyProtection="1">
      <alignment wrapText="1"/>
      <protection locked="0"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92" fillId="0" borderId="17" xfId="0" applyNumberFormat="1" applyFont="1" applyFill="1" applyBorder="1" applyAlignment="1" applyProtection="1">
      <alignment wrapText="1"/>
      <protection locked="0"/>
    </xf>
    <xf numFmtId="164" fontId="93" fillId="0" borderId="20" xfId="0" applyNumberFormat="1" applyFont="1" applyFill="1" applyBorder="1" applyAlignment="1" applyProtection="1">
      <alignment vertical="center" wrapText="1"/>
      <protection locked="0"/>
    </xf>
    <xf numFmtId="164" fontId="93" fillId="0" borderId="19" xfId="0" applyNumberFormat="1" applyFont="1" applyFill="1" applyBorder="1" applyAlignment="1" applyProtection="1">
      <alignment vertical="center" wrapText="1"/>
      <protection locked="0"/>
    </xf>
    <xf numFmtId="3" fontId="2" fillId="0" borderId="65" xfId="0" applyNumberFormat="1" applyFont="1" applyFill="1" applyBorder="1" applyAlignment="1" applyProtection="1">
      <alignment wrapText="1"/>
      <protection locked="0"/>
    </xf>
    <xf numFmtId="164" fontId="2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30" xfId="0" applyNumberFormat="1" applyFont="1" applyFill="1" applyBorder="1" applyAlignment="1" applyProtection="1">
      <alignment wrapText="1"/>
      <protection locked="0"/>
    </xf>
    <xf numFmtId="164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6" xfId="0" applyNumberFormat="1" applyFont="1" applyFill="1" applyBorder="1" applyAlignment="1" applyProtection="1">
      <alignment vertical="center" wrapText="1"/>
      <protection locked="0"/>
    </xf>
    <xf numFmtId="0" fontId="27" fillId="0" borderId="72" xfId="0" applyNumberFormat="1" applyFont="1" applyFill="1" applyBorder="1" applyAlignment="1" applyProtection="1">
      <alignment textRotation="180" wrapText="1"/>
      <protection locked="0"/>
    </xf>
    <xf numFmtId="164" fontId="5" fillId="0" borderId="13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3" fillId="0" borderId="0" xfId="61" applyNumberFormat="1" applyFont="1" applyFill="1" applyBorder="1" applyAlignment="1" applyProtection="1">
      <alignment horizontal="right" vertical="center" wrapText="1" indent="1"/>
      <protection locked="0"/>
    </xf>
    <xf numFmtId="164" fontId="94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95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52" xfId="0" applyFont="1" applyBorder="1" applyAlignment="1">
      <alignment horizontal="center" vertical="center" wrapText="1"/>
    </xf>
    <xf numFmtId="164" fontId="2" fillId="0" borderId="31" xfId="0" applyNumberFormat="1" applyFont="1" applyFill="1" applyBorder="1" applyAlignment="1" applyProtection="1">
      <alignment vertical="center" wrapText="1"/>
      <protection locked="0"/>
    </xf>
    <xf numFmtId="164" fontId="95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31" xfId="0" applyNumberForma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vertical="center" wrapText="1"/>
    </xf>
    <xf numFmtId="3" fontId="2" fillId="0" borderId="20" xfId="6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>
      <alignment vertical="center" wrapText="1"/>
    </xf>
    <xf numFmtId="164" fontId="95" fillId="0" borderId="20" xfId="0" applyNumberFormat="1" applyFont="1" applyFill="1" applyBorder="1" applyAlignment="1" applyProtection="1">
      <alignment vertical="center" wrapText="1"/>
      <protection/>
    </xf>
    <xf numFmtId="164" fontId="5" fillId="0" borderId="20" xfId="0" applyNumberFormat="1" applyFont="1" applyFill="1" applyBorder="1" applyAlignment="1">
      <alignment vertical="center" wrapText="1"/>
    </xf>
    <xf numFmtId="3" fontId="92" fillId="0" borderId="20" xfId="0" applyNumberFormat="1" applyFont="1" applyFill="1" applyBorder="1" applyAlignment="1">
      <alignment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33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0" fontId="16" fillId="0" borderId="23" xfId="0" applyFont="1" applyBorder="1" applyAlignment="1" applyProtection="1">
      <alignment horizontal="left" wrapText="1" indent="1"/>
      <protection/>
    </xf>
    <xf numFmtId="3" fontId="8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8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Alignment="1" applyProtection="1">
      <alignment vertical="center" wrapText="1"/>
      <protection/>
    </xf>
    <xf numFmtId="3" fontId="88" fillId="0" borderId="20" xfId="0" applyNumberFormat="1" applyFont="1" applyBorder="1" applyAlignment="1">
      <alignment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88" fillId="0" borderId="24" xfId="0" applyNumberFormat="1" applyFont="1" applyBorder="1" applyAlignment="1">
      <alignment horizontal="right"/>
    </xf>
    <xf numFmtId="0" fontId="95" fillId="0" borderId="61" xfId="0" applyFont="1" applyFill="1" applyBorder="1" applyAlignment="1" applyProtection="1">
      <alignment horizontal="left" vertical="center" wrapText="1"/>
      <protection locked="0"/>
    </xf>
    <xf numFmtId="3" fontId="95" fillId="0" borderId="20" xfId="0" applyNumberFormat="1" applyFont="1" applyFill="1" applyBorder="1" applyAlignment="1" applyProtection="1">
      <alignment vertical="center" wrapText="1"/>
      <protection/>
    </xf>
    <xf numFmtId="164" fontId="28" fillId="0" borderId="69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70" xfId="0" applyNumberFormat="1" applyFont="1" applyFill="1" applyBorder="1" applyAlignment="1" applyProtection="1">
      <alignment vertical="center" wrapText="1"/>
      <protection locked="0"/>
    </xf>
    <xf numFmtId="3" fontId="5" fillId="0" borderId="70" xfId="0" applyNumberFormat="1" applyFont="1" applyFill="1" applyBorder="1" applyAlignment="1">
      <alignment vertical="center" wrapText="1"/>
    </xf>
    <xf numFmtId="164" fontId="5" fillId="0" borderId="71" xfId="0" applyNumberFormat="1" applyFont="1" applyFill="1" applyBorder="1" applyAlignment="1">
      <alignment vertical="center" wrapText="1"/>
    </xf>
    <xf numFmtId="164" fontId="2" fillId="0" borderId="31" xfId="0" applyNumberFormat="1" applyFont="1" applyFill="1" applyBorder="1" applyAlignment="1" applyProtection="1">
      <alignment vertical="center" wrapText="1"/>
      <protection/>
    </xf>
    <xf numFmtId="164" fontId="28" fillId="0" borderId="10" xfId="0" applyNumberFormat="1" applyFont="1" applyFill="1" applyBorder="1" applyAlignment="1">
      <alignment vertical="center" wrapText="1"/>
    </xf>
    <xf numFmtId="164" fontId="5" fillId="0" borderId="31" xfId="0" applyNumberFormat="1" applyFont="1" applyFill="1" applyBorder="1" applyAlignment="1">
      <alignment vertical="center" wrapText="1"/>
    </xf>
    <xf numFmtId="164" fontId="2" fillId="0" borderId="58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6" xfId="0" applyNumberFormat="1" applyFont="1" applyFill="1" applyBorder="1" applyAlignment="1" applyProtection="1">
      <alignment vertical="center" wrapText="1"/>
      <protection locked="0"/>
    </xf>
    <xf numFmtId="3" fontId="2" fillId="0" borderId="36" xfId="0" applyNumberFormat="1" applyFont="1" applyFill="1" applyBorder="1" applyAlignment="1">
      <alignment vertical="center" wrapText="1"/>
    </xf>
    <xf numFmtId="164" fontId="2" fillId="0" borderId="45" xfId="0" applyNumberFormat="1" applyFont="1" applyFill="1" applyBorder="1" applyAlignment="1">
      <alignment vertical="center" wrapText="1"/>
    </xf>
    <xf numFmtId="0" fontId="6" fillId="0" borderId="36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right" vertical="center" indent="1"/>
      <protection/>
    </xf>
    <xf numFmtId="0" fontId="6" fillId="0" borderId="30" xfId="61" applyFont="1" applyFill="1" applyBorder="1" applyAlignment="1" applyProtection="1">
      <alignment horizontal="center" vertical="center" wrapText="1"/>
      <protection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7" xfId="0" applyNumberFormat="1" applyFill="1" applyBorder="1" applyAlignment="1" applyProtection="1">
      <alignment vertical="center" wrapText="1"/>
      <protection/>
    </xf>
    <xf numFmtId="164" fontId="0" fillId="0" borderId="74" xfId="0" applyNumberForma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vertical="center" wrapTex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7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80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80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75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40" xfId="61" applyFont="1" applyFill="1" applyBorder="1" applyAlignment="1" applyProtection="1">
      <alignment vertical="center" wrapTex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95" fillId="0" borderId="0" xfId="0" applyFont="1" applyFill="1" applyBorder="1" applyAlignment="1" applyProtection="1">
      <alignment horizontal="left"/>
      <protection/>
    </xf>
    <xf numFmtId="0" fontId="5" fillId="0" borderId="76" xfId="0" applyFont="1" applyFill="1" applyBorder="1" applyAlignment="1" applyProtection="1">
      <alignment vertical="center"/>
      <protection/>
    </xf>
    <xf numFmtId="0" fontId="5" fillId="0" borderId="77" xfId="0" applyFont="1" applyFill="1" applyBorder="1" applyAlignment="1" applyProtection="1">
      <alignment horizontal="center" vertical="center"/>
      <protection/>
    </xf>
    <xf numFmtId="0" fontId="5" fillId="0" borderId="78" xfId="0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vertical="center"/>
      <protection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/>
    </xf>
    <xf numFmtId="49" fontId="27" fillId="0" borderId="82" xfId="0" applyNumberFormat="1" applyFont="1" applyFill="1" applyBorder="1" applyAlignment="1" applyProtection="1">
      <alignment horizontal="left" vertical="center" indent="1"/>
      <protection/>
    </xf>
    <xf numFmtId="3" fontId="27" fillId="0" borderId="83" xfId="0" applyNumberFormat="1" applyFont="1" applyFill="1" applyBorder="1" applyAlignment="1" applyProtection="1">
      <alignment vertical="center"/>
      <protection locked="0"/>
    </xf>
    <xf numFmtId="3" fontId="27" fillId="0" borderId="84" xfId="0" applyNumberFormat="1" applyFont="1" applyFill="1" applyBorder="1" applyAlignment="1" applyProtection="1">
      <alignment vertical="center"/>
      <protection/>
    </xf>
    <xf numFmtId="49" fontId="2" fillId="0" borderId="82" xfId="0" applyNumberFormat="1" applyFont="1" applyFill="1" applyBorder="1" applyAlignment="1" applyProtection="1">
      <alignment vertical="center"/>
      <protection/>
    </xf>
    <xf numFmtId="3" fontId="2" fillId="0" borderId="83" xfId="0" applyNumberFormat="1" applyFont="1" applyFill="1" applyBorder="1" applyAlignment="1" applyProtection="1">
      <alignment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/>
    </xf>
    <xf numFmtId="49" fontId="2" fillId="0" borderId="85" xfId="0" applyNumberFormat="1" applyFont="1" applyFill="1" applyBorder="1" applyAlignment="1" applyProtection="1">
      <alignment vertical="center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49" fontId="5" fillId="0" borderId="87" xfId="0" applyNumberFormat="1" applyFont="1" applyFill="1" applyBorder="1" applyAlignment="1" applyProtection="1">
      <alignment vertical="center"/>
      <protection/>
    </xf>
    <xf numFmtId="3" fontId="2" fillId="0" borderId="88" xfId="0" applyNumberFormat="1" applyFont="1" applyFill="1" applyBorder="1" applyAlignment="1" applyProtection="1">
      <alignment vertical="center"/>
      <protection/>
    </xf>
    <xf numFmtId="3" fontId="2" fillId="0" borderId="8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82" xfId="0" applyNumberFormat="1" applyFont="1" applyFill="1" applyBorder="1" applyAlignment="1" applyProtection="1">
      <alignment horizontal="left" vertical="center"/>
      <protection/>
    </xf>
    <xf numFmtId="49" fontId="95" fillId="0" borderId="82" xfId="0" applyNumberFormat="1" applyFont="1" applyFill="1" applyBorder="1" applyAlignment="1" applyProtection="1">
      <alignment horizontal="left" vertical="center"/>
      <protection/>
    </xf>
    <xf numFmtId="3" fontId="95" fillId="0" borderId="83" xfId="0" applyNumberFormat="1" applyFont="1" applyFill="1" applyBorder="1" applyAlignment="1" applyProtection="1">
      <alignment vertical="center"/>
      <protection locked="0"/>
    </xf>
    <xf numFmtId="3" fontId="88" fillId="0" borderId="20" xfId="0" applyNumberFormat="1" applyFont="1" applyBorder="1" applyAlignment="1">
      <alignment horizontal="center"/>
    </xf>
    <xf numFmtId="49" fontId="2" fillId="0" borderId="82" xfId="0" applyNumberFormat="1" applyFont="1" applyFill="1" applyBorder="1" applyAlignment="1" applyProtection="1">
      <alignment vertical="center"/>
      <protection locked="0"/>
    </xf>
    <xf numFmtId="0" fontId="9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5" fillId="0" borderId="0" xfId="0" applyFont="1" applyAlignment="1" applyProtection="1">
      <alignment horizontal="right" vertical="top"/>
      <protection/>
    </xf>
    <xf numFmtId="0" fontId="31" fillId="0" borderId="0" xfId="0" applyFont="1" applyAlignment="1" applyProtection="1">
      <alignment horizontal="right" vertical="top"/>
      <protection locked="0"/>
    </xf>
    <xf numFmtId="0" fontId="32" fillId="0" borderId="0" xfId="0" applyFont="1" applyAlignment="1" applyProtection="1">
      <alignment horizontal="right" vertical="top"/>
      <protection locked="0"/>
    </xf>
    <xf numFmtId="0" fontId="5" fillId="0" borderId="90" xfId="0" applyFont="1" applyFill="1" applyBorder="1" applyAlignment="1" applyProtection="1">
      <alignment horizontal="left" vertical="center" wrapText="1"/>
      <protection locked="0"/>
    </xf>
    <xf numFmtId="0" fontId="2" fillId="0" borderId="70" xfId="0" applyFont="1" applyFill="1" applyBorder="1" applyAlignment="1" applyProtection="1">
      <alignment vertical="center" wrapText="1"/>
      <protection/>
    </xf>
    <xf numFmtId="0" fontId="2" fillId="0" borderId="71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vertical="center" wrapText="1"/>
      <protection/>
    </xf>
    <xf numFmtId="0" fontId="88" fillId="0" borderId="91" xfId="0" applyFont="1" applyBorder="1" applyAlignment="1">
      <alignment horizontal="left"/>
    </xf>
    <xf numFmtId="0" fontId="13" fillId="0" borderId="91" xfId="0" applyFont="1" applyFill="1" applyBorder="1" applyAlignment="1" applyProtection="1">
      <alignment horizontal="left" vertical="center" wrapText="1"/>
      <protection locked="0"/>
    </xf>
    <xf numFmtId="0" fontId="5" fillId="0" borderId="91" xfId="0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3" fontId="29" fillId="0" borderId="10" xfId="0" applyNumberFormat="1" applyFont="1" applyBorder="1" applyAlignment="1">
      <alignment horizontal="right"/>
    </xf>
    <xf numFmtId="3" fontId="27" fillId="0" borderId="31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left"/>
    </xf>
    <xf numFmtId="0" fontId="88" fillId="0" borderId="10" xfId="0" applyFont="1" applyBorder="1" applyAlignment="1">
      <alignment horizontal="right"/>
    </xf>
    <xf numFmtId="3" fontId="88" fillId="0" borderId="31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0" fontId="88" fillId="0" borderId="91" xfId="0" applyFont="1" applyBorder="1" applyAlignment="1">
      <alignment horizontal="right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95" fillId="0" borderId="92" xfId="0" applyFont="1" applyFill="1" applyBorder="1" applyAlignment="1" applyProtection="1">
      <alignment horizontal="left" vertical="center" wrapText="1"/>
      <protection locked="0"/>
    </xf>
    <xf numFmtId="164" fontId="95" fillId="0" borderId="36" xfId="0" applyNumberFormat="1" applyFont="1" applyFill="1" applyBorder="1" applyAlignment="1" applyProtection="1">
      <alignment vertical="center" wrapText="1"/>
      <protection locked="0"/>
    </xf>
    <xf numFmtId="164" fontId="2" fillId="0" borderId="36" xfId="0" applyNumberFormat="1" applyFont="1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vertical="center" wrapText="1"/>
      <protection/>
    </xf>
    <xf numFmtId="0" fontId="2" fillId="0" borderId="45" xfId="0" applyFont="1" applyFill="1" applyBorder="1" applyAlignment="1" applyProtection="1">
      <alignment vertical="center" wrapText="1"/>
      <protection/>
    </xf>
    <xf numFmtId="164" fontId="13" fillId="0" borderId="16" xfId="61" applyNumberFormat="1" applyFont="1" applyFill="1" applyBorder="1" applyAlignment="1" applyProtection="1">
      <alignment vertical="center" wrapText="1"/>
      <protection locked="0"/>
    </xf>
    <xf numFmtId="164" fontId="13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61" applyNumberFormat="1" applyFont="1" applyFill="1" applyBorder="1" applyAlignment="1" applyProtection="1">
      <alignment vertical="center" wrapText="1"/>
      <protection locked="0"/>
    </xf>
    <xf numFmtId="164" fontId="0" fillId="0" borderId="19" xfId="61" applyNumberFormat="1" applyFont="1" applyFill="1" applyBorder="1" applyProtection="1">
      <alignment/>
      <protection/>
    </xf>
    <xf numFmtId="3" fontId="80" fillId="0" borderId="20" xfId="61" applyNumberFormat="1" applyFont="1" applyFill="1" applyBorder="1" applyAlignment="1" applyProtection="1">
      <alignment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/>
    </xf>
    <xf numFmtId="164" fontId="5" fillId="0" borderId="20" xfId="61" applyNumberFormat="1" applyFont="1" applyFill="1" applyBorder="1" applyAlignment="1" applyProtection="1">
      <alignment vertical="center" wrapText="1"/>
      <protection locked="0"/>
    </xf>
    <xf numFmtId="0" fontId="2" fillId="0" borderId="20" xfId="61" applyFill="1" applyBorder="1" applyProtection="1">
      <alignment/>
      <protection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vertical="center" wrapText="1"/>
      <protection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164" fontId="95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58" xfId="61" applyFont="1" applyFill="1" applyBorder="1" applyAlignment="1" applyProtection="1">
      <alignment horizont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center" vertical="center" wrapText="1"/>
      <protection/>
    </xf>
    <xf numFmtId="164" fontId="13" fillId="0" borderId="20" xfId="61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3" fontId="5" fillId="0" borderId="31" xfId="0" applyNumberFormat="1" applyFont="1" applyFill="1" applyBorder="1" applyAlignment="1" applyProtection="1">
      <alignment vertical="center" wrapText="1"/>
      <protection/>
    </xf>
    <xf numFmtId="0" fontId="12" fillId="0" borderId="93" xfId="61" applyFont="1" applyFill="1" applyBorder="1" applyAlignment="1" applyProtection="1">
      <alignment horizontal="center" vertical="center"/>
      <protection/>
    </xf>
    <xf numFmtId="0" fontId="12" fillId="0" borderId="94" xfId="61" applyFont="1" applyFill="1" applyBorder="1" applyAlignment="1" applyProtection="1">
      <alignment horizontal="center" vertical="center"/>
      <protection/>
    </xf>
    <xf numFmtId="0" fontId="12" fillId="0" borderId="95" xfId="61" applyFont="1" applyFill="1" applyBorder="1" applyAlignment="1" applyProtection="1">
      <alignment horizontal="center" vertical="center"/>
      <protection/>
    </xf>
    <xf numFmtId="164" fontId="5" fillId="0" borderId="0" xfId="61" applyNumberFormat="1" applyFont="1" applyFill="1" applyBorder="1" applyAlignment="1" applyProtection="1">
      <alignment horizontal="center" vertical="center"/>
      <protection/>
    </xf>
    <xf numFmtId="0" fontId="6" fillId="0" borderId="6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/>
      <protection/>
    </xf>
    <xf numFmtId="0" fontId="6" fillId="0" borderId="70" xfId="61" applyFont="1" applyFill="1" applyBorder="1" applyAlignment="1" applyProtection="1">
      <alignment horizontal="center" vertical="center" wrapText="1"/>
      <protection/>
    </xf>
    <xf numFmtId="0" fontId="6" fillId="0" borderId="36" xfId="61" applyFont="1" applyFill="1" applyBorder="1" applyAlignment="1" applyProtection="1">
      <alignment horizontal="center" vertical="center" wrapText="1"/>
      <protection/>
    </xf>
    <xf numFmtId="0" fontId="12" fillId="0" borderId="53" xfId="61" applyFont="1" applyFill="1" applyBorder="1" applyAlignment="1" applyProtection="1">
      <alignment vertical="center" wrapText="1"/>
      <protection/>
    </xf>
    <xf numFmtId="0" fontId="12" fillId="0" borderId="54" xfId="61" applyFont="1" applyFill="1" applyBorder="1" applyAlignment="1" applyProtection="1">
      <alignment vertical="center" wrapText="1"/>
      <protection/>
    </xf>
    <xf numFmtId="0" fontId="12" fillId="0" borderId="70" xfId="61" applyFont="1" applyFill="1" applyBorder="1" applyAlignment="1" applyProtection="1">
      <alignment horizontal="center" vertical="center" wrapText="1"/>
      <protection/>
    </xf>
    <xf numFmtId="0" fontId="12" fillId="0" borderId="36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right" vertical="center"/>
      <protection/>
    </xf>
    <xf numFmtId="0" fontId="11" fillId="0" borderId="96" xfId="61" applyFont="1" applyFill="1" applyBorder="1" applyAlignment="1" applyProtection="1">
      <alignment horizontal="center" vertical="center"/>
      <protection/>
    </xf>
    <xf numFmtId="0" fontId="11" fillId="0" borderId="97" xfId="61" applyFont="1" applyFill="1" applyBorder="1" applyAlignment="1" applyProtection="1">
      <alignment horizontal="center" vertical="center"/>
      <protection/>
    </xf>
    <xf numFmtId="0" fontId="11" fillId="0" borderId="98" xfId="61" applyFont="1" applyFill="1" applyBorder="1" applyAlignment="1" applyProtection="1">
      <alignment horizontal="center" vertical="center"/>
      <protection/>
    </xf>
    <xf numFmtId="0" fontId="12" fillId="0" borderId="62" xfId="61" applyFont="1" applyFill="1" applyBorder="1" applyAlignment="1" applyProtection="1">
      <alignment horizontal="center" vertical="center" wrapText="1"/>
      <protection/>
    </xf>
    <xf numFmtId="0" fontId="12" fillId="0" borderId="60" xfId="61" applyFont="1" applyFill="1" applyBorder="1" applyAlignment="1" applyProtection="1">
      <alignment horizontal="center" vertical="center" wrapText="1"/>
      <protection/>
    </xf>
    <xf numFmtId="0" fontId="12" fillId="0" borderId="99" xfId="61" applyFont="1" applyFill="1" applyBorder="1" applyAlignment="1" applyProtection="1">
      <alignment horizontal="center" vertical="center" wrapText="1"/>
      <protection/>
    </xf>
    <xf numFmtId="0" fontId="12" fillId="0" borderId="100" xfId="61" applyFont="1" applyFill="1" applyBorder="1" applyAlignment="1" applyProtection="1">
      <alignment horizontal="center" vertical="center" wrapText="1"/>
      <protection/>
    </xf>
    <xf numFmtId="0" fontId="6" fillId="0" borderId="96" xfId="61" applyFont="1" applyFill="1" applyBorder="1" applyAlignment="1" applyProtection="1">
      <alignment horizontal="center" vertical="center"/>
      <protection/>
    </xf>
    <xf numFmtId="0" fontId="6" fillId="0" borderId="97" xfId="61" applyFont="1" applyFill="1" applyBorder="1" applyAlignment="1" applyProtection="1">
      <alignment horizontal="center" vertical="center"/>
      <protection/>
    </xf>
    <xf numFmtId="0" fontId="6" fillId="0" borderId="98" xfId="61" applyFont="1" applyFill="1" applyBorder="1" applyAlignment="1" applyProtection="1">
      <alignment horizontal="center" vertical="center"/>
      <protection/>
    </xf>
    <xf numFmtId="0" fontId="12" fillId="0" borderId="101" xfId="61" applyFont="1" applyFill="1" applyBorder="1" applyAlignment="1" applyProtection="1">
      <alignment horizontal="center" vertical="center" wrapText="1"/>
      <protection/>
    </xf>
    <xf numFmtId="0" fontId="12" fillId="0" borderId="102" xfId="61" applyFont="1" applyFill="1" applyBorder="1" applyAlignment="1" applyProtection="1">
      <alignment horizontal="center" vertical="center" wrapText="1"/>
      <protection/>
    </xf>
    <xf numFmtId="0" fontId="13" fillId="0" borderId="70" xfId="61" applyFont="1" applyFill="1" applyBorder="1" applyAlignment="1" applyProtection="1">
      <alignment horizontal="center" vertical="center"/>
      <protection/>
    </xf>
    <xf numFmtId="164" fontId="6" fillId="0" borderId="103" xfId="0" applyNumberFormat="1" applyFont="1" applyFill="1" applyBorder="1" applyAlignment="1" applyProtection="1">
      <alignment horizontal="center" vertical="center" wrapText="1"/>
      <protection/>
    </xf>
    <xf numFmtId="164" fontId="6" fillId="0" borderId="104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105" xfId="0" applyNumberFormat="1" applyFont="1" applyFill="1" applyBorder="1" applyAlignment="1" applyProtection="1">
      <alignment horizontal="center" vertical="center" wrapText="1"/>
      <protection/>
    </xf>
    <xf numFmtId="164" fontId="6" fillId="0" borderId="10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89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89" fillId="0" borderId="0" xfId="0" applyFont="1" applyFill="1" applyBorder="1" applyAlignment="1" applyProtection="1">
      <alignment horizontal="left" wrapText="1"/>
      <protection/>
    </xf>
    <xf numFmtId="0" fontId="5" fillId="0" borderId="87" xfId="0" applyFont="1" applyFill="1" applyBorder="1" applyAlignment="1" applyProtection="1">
      <alignment horizontal="left" indent="1"/>
      <protection/>
    </xf>
    <xf numFmtId="0" fontId="5" fillId="0" borderId="89" xfId="0" applyFont="1" applyFill="1" applyBorder="1" applyAlignment="1" applyProtection="1">
      <alignment horizontal="right" inden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76" xfId="0" applyFont="1" applyFill="1" applyBorder="1" applyAlignment="1" applyProtection="1">
      <alignment horizontal="center"/>
      <protection/>
    </xf>
    <xf numFmtId="0" fontId="5" fillId="0" borderId="78" xfId="0" applyFont="1" applyFill="1" applyBorder="1" applyAlignment="1" applyProtection="1">
      <alignment horizontal="center"/>
      <protection/>
    </xf>
    <xf numFmtId="0" fontId="2" fillId="0" borderId="79" xfId="0" applyFont="1" applyFill="1" applyBorder="1" applyAlignment="1" applyProtection="1">
      <alignment horizontal="left" indent="1"/>
      <protection locked="0"/>
    </xf>
    <xf numFmtId="0" fontId="2" fillId="0" borderId="81" xfId="0" applyFont="1" applyFill="1" applyBorder="1" applyAlignment="1" applyProtection="1">
      <alignment horizontal="right" indent="1"/>
      <protection locked="0"/>
    </xf>
    <xf numFmtId="0" fontId="2" fillId="0" borderId="85" xfId="0" applyFont="1" applyFill="1" applyBorder="1" applyAlignment="1" applyProtection="1">
      <alignment horizontal="left" indent="1"/>
      <protection locked="0"/>
    </xf>
    <xf numFmtId="0" fontId="2" fillId="0" borderId="107" xfId="0" applyFont="1" applyFill="1" applyBorder="1" applyAlignment="1" applyProtection="1">
      <alignment horizontal="right" inden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108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109" xfId="0" applyFont="1" applyFill="1" applyBorder="1" applyAlignment="1" applyProtection="1">
      <alignment horizontal="center" vertical="center" wrapText="1"/>
      <protection/>
    </xf>
    <xf numFmtId="0" fontId="6" fillId="0" borderId="110" xfId="0" applyFont="1" applyFill="1" applyBorder="1" applyAlignment="1" applyProtection="1">
      <alignment horizontal="center" vertical="center" wrapText="1"/>
      <protection/>
    </xf>
    <xf numFmtId="0" fontId="6" fillId="0" borderId="111" xfId="61" applyFont="1" applyFill="1" applyBorder="1" applyAlignment="1" applyProtection="1">
      <alignment horizontal="center"/>
      <protection/>
    </xf>
    <xf numFmtId="0" fontId="6" fillId="0" borderId="112" xfId="61" applyFont="1" applyFill="1" applyBorder="1" applyAlignment="1" applyProtection="1">
      <alignment horizontal="center"/>
      <protection/>
    </xf>
    <xf numFmtId="0" fontId="6" fillId="0" borderId="113" xfId="61" applyFont="1" applyFill="1" applyBorder="1" applyAlignment="1" applyProtection="1">
      <alignment horizontal="center"/>
      <protection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93" xfId="61" applyFont="1" applyFill="1" applyBorder="1" applyAlignment="1" applyProtection="1">
      <alignment horizontal="center" vertical="center"/>
      <protection/>
    </xf>
    <xf numFmtId="0" fontId="6" fillId="0" borderId="94" xfId="61" applyFont="1" applyFill="1" applyBorder="1" applyAlignment="1" applyProtection="1">
      <alignment horizontal="center" vertical="center"/>
      <protection/>
    </xf>
    <xf numFmtId="0" fontId="6" fillId="0" borderId="95" xfId="61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6" fillId="0" borderId="114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6" fillId="0" borderId="114" xfId="0" applyFont="1" applyFill="1" applyBorder="1" applyAlignment="1" applyProtection="1">
      <alignment horizontal="center" vertical="center" wrapTex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5" fillId="0" borderId="108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23" fillId="0" borderId="108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 applyProtection="1">
      <alignment horizontal="center" vertical="center"/>
      <protection/>
    </xf>
    <xf numFmtId="0" fontId="5" fillId="0" borderId="70" xfId="0" applyFont="1" applyFill="1" applyBorder="1" applyAlignment="1" applyProtection="1">
      <alignment horizontal="center" vertical="center" wrapText="1"/>
      <protection/>
    </xf>
    <xf numFmtId="0" fontId="5" fillId="0" borderId="7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5" fillId="0" borderId="69" xfId="0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70"/>
  <sheetViews>
    <sheetView zoomScaleSheetLayoutView="100" workbookViewId="0" topLeftCell="A148">
      <selection activeCell="E91" sqref="E91:K91"/>
    </sheetView>
  </sheetViews>
  <sheetFormatPr defaultColWidth="9.00390625" defaultRowHeight="12.75"/>
  <cols>
    <col min="1" max="1" width="8.00390625" style="53" customWidth="1"/>
    <col min="2" max="2" width="60.50390625" style="53" customWidth="1"/>
    <col min="3" max="4" width="12.625" style="342" customWidth="1"/>
    <col min="5" max="5" width="12.50390625" style="342" customWidth="1"/>
    <col min="6" max="6" width="11.00390625" style="342" customWidth="1"/>
    <col min="7" max="7" width="9.375" style="342" customWidth="1"/>
    <col min="8" max="8" width="12.375" style="342" customWidth="1"/>
    <col min="9" max="9" width="12.875" style="342" customWidth="1"/>
    <col min="10" max="10" width="11.00390625" style="342" customWidth="1"/>
    <col min="11" max="11" width="9.875" style="202" customWidth="1"/>
    <col min="12" max="12" width="13.00390625" style="63" customWidth="1"/>
    <col min="13" max="13" width="17.50390625" style="63" customWidth="1"/>
    <col min="14" max="16384" width="9.375" style="63" customWidth="1"/>
  </cols>
  <sheetData>
    <row r="1" spans="5:11" ht="15.75">
      <c r="E1" s="688" t="s">
        <v>565</v>
      </c>
      <c r="F1" s="688"/>
      <c r="G1" s="688"/>
      <c r="H1" s="688"/>
      <c r="I1" s="688"/>
      <c r="J1" s="688"/>
      <c r="K1" s="688"/>
    </row>
    <row r="3" spans="1:11" ht="15.75">
      <c r="A3" s="681" t="s">
        <v>379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</row>
    <row r="4" spans="1:11" ht="15.75">
      <c r="A4" s="681" t="s">
        <v>402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</row>
    <row r="6" spans="1:11" ht="15.75" customHeight="1">
      <c r="A6" s="678" t="s">
        <v>3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</row>
    <row r="7" spans="1:11" ht="15.75" customHeight="1" thickBot="1">
      <c r="A7" s="179"/>
      <c r="B7" s="179"/>
      <c r="C7" s="343"/>
      <c r="D7" s="343"/>
      <c r="E7" s="343"/>
      <c r="F7" s="343"/>
      <c r="G7" s="343"/>
      <c r="H7" s="343"/>
      <c r="I7" s="343"/>
      <c r="J7" s="343"/>
      <c r="K7" s="373" t="s">
        <v>405</v>
      </c>
    </row>
    <row r="8" spans="1:11" ht="15.75" customHeight="1">
      <c r="A8" s="679" t="s">
        <v>45</v>
      </c>
      <c r="B8" s="682" t="s">
        <v>4</v>
      </c>
      <c r="C8" s="684" t="s">
        <v>403</v>
      </c>
      <c r="D8" s="699" t="s">
        <v>406</v>
      </c>
      <c r="E8" s="675" t="s">
        <v>388</v>
      </c>
      <c r="F8" s="676"/>
      <c r="G8" s="677"/>
      <c r="H8" s="694" t="s">
        <v>407</v>
      </c>
      <c r="I8" s="696" t="s">
        <v>392</v>
      </c>
      <c r="J8" s="697"/>
      <c r="K8" s="698"/>
    </row>
    <row r="9" spans="1:11" ht="37.5" customHeight="1" thickBot="1">
      <c r="A9" s="680"/>
      <c r="B9" s="683"/>
      <c r="C9" s="685"/>
      <c r="D9" s="700"/>
      <c r="E9" s="344" t="s">
        <v>389</v>
      </c>
      <c r="F9" s="344" t="s">
        <v>390</v>
      </c>
      <c r="G9" s="345" t="s">
        <v>391</v>
      </c>
      <c r="H9" s="695"/>
      <c r="I9" s="346" t="s">
        <v>389</v>
      </c>
      <c r="J9" s="347" t="s">
        <v>390</v>
      </c>
      <c r="K9" s="273" t="s">
        <v>391</v>
      </c>
    </row>
    <row r="10" spans="1:11" s="64" customFormat="1" ht="12" customHeight="1" thickBot="1">
      <c r="A10" s="41" t="s">
        <v>5</v>
      </c>
      <c r="B10" s="42" t="s">
        <v>541</v>
      </c>
      <c r="C10" s="210">
        <f>SUM(C11:C15)</f>
        <v>147675782</v>
      </c>
      <c r="D10" s="55">
        <f>SUM(D11:D15)</f>
        <v>166261115</v>
      </c>
      <c r="E10" s="55">
        <f>SUM(E11:E15)</f>
        <v>166261115</v>
      </c>
      <c r="F10" s="210"/>
      <c r="G10" s="210"/>
      <c r="H10" s="210">
        <f>SUM(H11:H15)</f>
        <v>166261115</v>
      </c>
      <c r="I10" s="210">
        <f>SUM(I11:I15)</f>
        <v>166261115</v>
      </c>
      <c r="J10" s="210"/>
      <c r="K10" s="221"/>
    </row>
    <row r="11" spans="1:11" s="64" customFormat="1" ht="12" customHeight="1">
      <c r="A11" s="38" t="s">
        <v>57</v>
      </c>
      <c r="B11" s="65" t="s">
        <v>139</v>
      </c>
      <c r="C11" s="211">
        <v>45576459</v>
      </c>
      <c r="D11" s="57">
        <v>46758831</v>
      </c>
      <c r="E11" s="57">
        <v>46758831</v>
      </c>
      <c r="F11" s="211"/>
      <c r="G11" s="211"/>
      <c r="H11" s="211">
        <v>46758831</v>
      </c>
      <c r="I11" s="211">
        <v>46758831</v>
      </c>
      <c r="J11" s="211"/>
      <c r="K11" s="223"/>
    </row>
    <row r="12" spans="1:11" s="64" customFormat="1" ht="12" customHeight="1">
      <c r="A12" s="37" t="s">
        <v>58</v>
      </c>
      <c r="B12" s="66" t="s">
        <v>140</v>
      </c>
      <c r="C12" s="212">
        <v>38809966</v>
      </c>
      <c r="D12" s="56">
        <v>39757395</v>
      </c>
      <c r="E12" s="56">
        <v>39757395</v>
      </c>
      <c r="F12" s="212"/>
      <c r="G12" s="212"/>
      <c r="H12" s="212">
        <v>39757395</v>
      </c>
      <c r="I12" s="212">
        <v>39757395</v>
      </c>
      <c r="J12" s="212"/>
      <c r="K12" s="225"/>
    </row>
    <row r="13" spans="1:11" s="64" customFormat="1" ht="12" customHeight="1">
      <c r="A13" s="37" t="s">
        <v>59</v>
      </c>
      <c r="B13" s="66" t="s">
        <v>141</v>
      </c>
      <c r="C13" s="212">
        <v>60980857</v>
      </c>
      <c r="D13" s="56">
        <v>67653854</v>
      </c>
      <c r="E13" s="56">
        <v>67653854</v>
      </c>
      <c r="F13" s="212"/>
      <c r="G13" s="212"/>
      <c r="H13" s="212">
        <v>67653854</v>
      </c>
      <c r="I13" s="212">
        <v>67653854</v>
      </c>
      <c r="J13" s="212"/>
      <c r="K13" s="225"/>
    </row>
    <row r="14" spans="1:11" s="64" customFormat="1" ht="12" customHeight="1">
      <c r="A14" s="37" t="s">
        <v>60</v>
      </c>
      <c r="B14" s="66" t="s">
        <v>142</v>
      </c>
      <c r="C14" s="212">
        <v>2308500</v>
      </c>
      <c r="D14" s="56">
        <v>2660106</v>
      </c>
      <c r="E14" s="56">
        <v>2660106</v>
      </c>
      <c r="F14" s="212"/>
      <c r="G14" s="212"/>
      <c r="H14" s="212">
        <v>2660106</v>
      </c>
      <c r="I14" s="212">
        <v>2660106</v>
      </c>
      <c r="J14" s="212"/>
      <c r="K14" s="225"/>
    </row>
    <row r="15" spans="1:11" s="64" customFormat="1" ht="12" customHeight="1">
      <c r="A15" s="37" t="s">
        <v>77</v>
      </c>
      <c r="B15" s="66" t="s">
        <v>384</v>
      </c>
      <c r="C15" s="212"/>
      <c r="D15" s="56">
        <v>9430929</v>
      </c>
      <c r="E15" s="56">
        <v>9430929</v>
      </c>
      <c r="F15" s="212"/>
      <c r="G15" s="212"/>
      <c r="H15" s="212">
        <v>9430929</v>
      </c>
      <c r="I15" s="212">
        <v>9430929</v>
      </c>
      <c r="J15" s="212"/>
      <c r="K15" s="225"/>
    </row>
    <row r="16" spans="1:11" s="64" customFormat="1" ht="12" customHeight="1" thickBot="1">
      <c r="A16" s="36" t="s">
        <v>61</v>
      </c>
      <c r="B16" s="52" t="s">
        <v>385</v>
      </c>
      <c r="C16" s="647"/>
      <c r="D16" s="648"/>
      <c r="E16" s="648"/>
      <c r="F16" s="647"/>
      <c r="G16" s="647"/>
      <c r="H16" s="647"/>
      <c r="I16" s="647"/>
      <c r="J16" s="647"/>
      <c r="K16" s="649"/>
    </row>
    <row r="17" spans="1:11" s="64" customFormat="1" ht="25.5" customHeight="1" thickBot="1">
      <c r="A17" s="41" t="s">
        <v>6</v>
      </c>
      <c r="B17" s="50" t="s">
        <v>143</v>
      </c>
      <c r="C17" s="210">
        <f>SUM(C18:C23)</f>
        <v>81435646</v>
      </c>
      <c r="D17" s="55">
        <f>SUM(D18:D22)</f>
        <v>81435646</v>
      </c>
      <c r="E17" s="55">
        <f>SUM(E18:E22)</f>
        <v>81435646</v>
      </c>
      <c r="F17" s="228"/>
      <c r="G17" s="228"/>
      <c r="H17" s="210">
        <f>SUM(H18:H22)</f>
        <v>148954573</v>
      </c>
      <c r="I17" s="210">
        <f>SUM(I18:I22)</f>
        <v>148954573</v>
      </c>
      <c r="J17" s="210"/>
      <c r="K17" s="221"/>
    </row>
    <row r="18" spans="1:11" s="64" customFormat="1" ht="12" customHeight="1">
      <c r="A18" s="38" t="s">
        <v>63</v>
      </c>
      <c r="B18" s="65" t="s">
        <v>144</v>
      </c>
      <c r="C18" s="211"/>
      <c r="D18" s="57"/>
      <c r="E18" s="57"/>
      <c r="F18" s="229"/>
      <c r="G18" s="229"/>
      <c r="H18" s="211"/>
      <c r="I18" s="211"/>
      <c r="J18" s="211"/>
      <c r="K18" s="223"/>
    </row>
    <row r="19" spans="1:11" s="64" customFormat="1" ht="12" customHeight="1">
      <c r="A19" s="37" t="s">
        <v>64</v>
      </c>
      <c r="B19" s="66" t="s">
        <v>145</v>
      </c>
      <c r="C19" s="212"/>
      <c r="D19" s="56"/>
      <c r="E19" s="56"/>
      <c r="F19" s="230"/>
      <c r="G19" s="230"/>
      <c r="H19" s="212"/>
      <c r="I19" s="212"/>
      <c r="J19" s="212"/>
      <c r="K19" s="225"/>
    </row>
    <row r="20" spans="1:11" s="64" customFormat="1" ht="12" customHeight="1">
      <c r="A20" s="37" t="s">
        <v>65</v>
      </c>
      <c r="B20" s="66" t="s">
        <v>146</v>
      </c>
      <c r="C20" s="212"/>
      <c r="D20" s="56"/>
      <c r="E20" s="56"/>
      <c r="F20" s="230"/>
      <c r="G20" s="230"/>
      <c r="H20" s="212"/>
      <c r="I20" s="212"/>
      <c r="J20" s="212"/>
      <c r="K20" s="225"/>
    </row>
    <row r="21" spans="1:11" s="64" customFormat="1" ht="12" customHeight="1">
      <c r="A21" s="37" t="s">
        <v>66</v>
      </c>
      <c r="B21" s="66" t="s">
        <v>147</v>
      </c>
      <c r="C21" s="212"/>
      <c r="D21" s="56"/>
      <c r="E21" s="56"/>
      <c r="F21" s="230"/>
      <c r="G21" s="230"/>
      <c r="H21" s="212"/>
      <c r="I21" s="212"/>
      <c r="J21" s="212"/>
      <c r="K21" s="225"/>
    </row>
    <row r="22" spans="1:11" s="64" customFormat="1" ht="12" customHeight="1">
      <c r="A22" s="37" t="s">
        <v>67</v>
      </c>
      <c r="B22" s="66" t="s">
        <v>148</v>
      </c>
      <c r="C22" s="212">
        <v>81435646</v>
      </c>
      <c r="D22" s="56">
        <v>81435646</v>
      </c>
      <c r="E22" s="56">
        <v>81435646</v>
      </c>
      <c r="F22" s="231"/>
      <c r="G22" s="231"/>
      <c r="H22" s="212">
        <v>148954573</v>
      </c>
      <c r="I22" s="212">
        <v>148954573</v>
      </c>
      <c r="J22" s="212"/>
      <c r="K22" s="225"/>
    </row>
    <row r="23" spans="1:11" s="64" customFormat="1" ht="12" customHeight="1" thickBot="1">
      <c r="A23" s="39" t="s">
        <v>73</v>
      </c>
      <c r="B23" s="67" t="s">
        <v>149</v>
      </c>
      <c r="C23" s="214"/>
      <c r="D23" s="58">
        <v>67128709</v>
      </c>
      <c r="E23" s="58">
        <v>67128709</v>
      </c>
      <c r="F23" s="214"/>
      <c r="G23" s="214"/>
      <c r="H23" s="58">
        <v>67128709</v>
      </c>
      <c r="I23" s="58">
        <v>67128709</v>
      </c>
      <c r="J23" s="214"/>
      <c r="K23" s="227"/>
    </row>
    <row r="24" spans="1:11" s="64" customFormat="1" ht="21" customHeight="1" thickBot="1">
      <c r="A24" s="41" t="s">
        <v>7</v>
      </c>
      <c r="B24" s="42" t="s">
        <v>150</v>
      </c>
      <c r="C24" s="210">
        <f>SUM(C25:C30)</f>
        <v>0</v>
      </c>
      <c r="D24" s="55">
        <f>SUM(D25:D29)</f>
        <v>194459040</v>
      </c>
      <c r="E24" s="55">
        <f>SUM(E25:E29)</f>
        <v>194459040</v>
      </c>
      <c r="F24" s="210"/>
      <c r="G24" s="210"/>
      <c r="H24" s="55">
        <f>SUM(H25:H30)</f>
        <v>364586427</v>
      </c>
      <c r="I24" s="55">
        <f>SUM(I25:I30)</f>
        <v>364586427</v>
      </c>
      <c r="J24" s="210"/>
      <c r="K24" s="221"/>
    </row>
    <row r="25" spans="1:11" s="64" customFormat="1" ht="12" customHeight="1">
      <c r="A25" s="38" t="s">
        <v>46</v>
      </c>
      <c r="B25" s="65" t="s">
        <v>151</v>
      </c>
      <c r="C25" s="211"/>
      <c r="D25" s="57">
        <v>24331653</v>
      </c>
      <c r="E25" s="57">
        <v>24331653</v>
      </c>
      <c r="F25" s="211"/>
      <c r="G25" s="211"/>
      <c r="H25" s="57">
        <v>24331653</v>
      </c>
      <c r="I25" s="57">
        <v>24331653</v>
      </c>
      <c r="J25" s="232"/>
      <c r="K25" s="233"/>
    </row>
    <row r="26" spans="1:11" s="64" customFormat="1" ht="12" customHeight="1">
      <c r="A26" s="37" t="s">
        <v>47</v>
      </c>
      <c r="B26" s="66" t="s">
        <v>152</v>
      </c>
      <c r="C26" s="212"/>
      <c r="D26" s="56"/>
      <c r="E26" s="56"/>
      <c r="F26" s="212"/>
      <c r="G26" s="212"/>
      <c r="H26" s="56"/>
      <c r="I26" s="56"/>
      <c r="J26" s="212"/>
      <c r="K26" s="225"/>
    </row>
    <row r="27" spans="1:11" s="64" customFormat="1" ht="12" customHeight="1">
      <c r="A27" s="37" t="s">
        <v>48</v>
      </c>
      <c r="B27" s="66" t="s">
        <v>153</v>
      </c>
      <c r="C27" s="212"/>
      <c r="D27" s="56"/>
      <c r="E27" s="56"/>
      <c r="F27" s="212"/>
      <c r="G27" s="212"/>
      <c r="H27" s="56"/>
      <c r="I27" s="56"/>
      <c r="J27" s="212"/>
      <c r="K27" s="225"/>
    </row>
    <row r="28" spans="1:11" s="64" customFormat="1" ht="12" customHeight="1">
      <c r="A28" s="37" t="s">
        <v>49</v>
      </c>
      <c r="B28" s="66" t="s">
        <v>154</v>
      </c>
      <c r="C28" s="212"/>
      <c r="D28" s="56"/>
      <c r="E28" s="56"/>
      <c r="F28" s="212"/>
      <c r="G28" s="212"/>
      <c r="H28" s="56"/>
      <c r="I28" s="56"/>
      <c r="J28" s="212"/>
      <c r="K28" s="225"/>
    </row>
    <row r="29" spans="1:11" s="64" customFormat="1" ht="12" customHeight="1">
      <c r="A29" s="37" t="s">
        <v>86</v>
      </c>
      <c r="B29" s="66" t="s">
        <v>155</v>
      </c>
      <c r="C29" s="212"/>
      <c r="D29" s="56">
        <v>170127387</v>
      </c>
      <c r="E29" s="56">
        <v>170127387</v>
      </c>
      <c r="F29" s="212"/>
      <c r="G29" s="212"/>
      <c r="H29" s="56">
        <v>170127387</v>
      </c>
      <c r="I29" s="56">
        <v>170127387</v>
      </c>
      <c r="J29" s="212"/>
      <c r="K29" s="225"/>
    </row>
    <row r="30" spans="1:11" s="64" customFormat="1" ht="12" customHeight="1" thickBot="1">
      <c r="A30" s="39" t="s">
        <v>87</v>
      </c>
      <c r="B30" s="52" t="s">
        <v>156</v>
      </c>
      <c r="C30" s="214"/>
      <c r="D30" s="58">
        <v>170127387</v>
      </c>
      <c r="E30" s="58">
        <v>170127387</v>
      </c>
      <c r="F30" s="214"/>
      <c r="G30" s="214"/>
      <c r="H30" s="58">
        <v>170127387</v>
      </c>
      <c r="I30" s="58">
        <v>170127387</v>
      </c>
      <c r="J30" s="214"/>
      <c r="K30" s="227"/>
    </row>
    <row r="31" spans="1:11" s="64" customFormat="1" ht="12" customHeight="1" thickBot="1">
      <c r="A31" s="41" t="s">
        <v>88</v>
      </c>
      <c r="B31" s="42" t="s">
        <v>157</v>
      </c>
      <c r="C31" s="215">
        <f>+C32+C35+C36+C37</f>
        <v>34000000</v>
      </c>
      <c r="D31" s="61">
        <f>+D32+D35+D36+D37</f>
        <v>39086362</v>
      </c>
      <c r="E31" s="61">
        <f>+E32+E35+E36+E37</f>
        <v>39086362</v>
      </c>
      <c r="F31" s="215"/>
      <c r="G31" s="215"/>
      <c r="H31" s="61">
        <f>+H32+H35+H36+H37</f>
        <v>53110058</v>
      </c>
      <c r="I31" s="61">
        <f>+I32+I35+I36+I37</f>
        <v>53110058</v>
      </c>
      <c r="J31" s="215"/>
      <c r="K31" s="234"/>
    </row>
    <row r="32" spans="1:11" s="64" customFormat="1" ht="12" customHeight="1">
      <c r="A32" s="38" t="s">
        <v>158</v>
      </c>
      <c r="B32" s="65" t="s">
        <v>159</v>
      </c>
      <c r="C32" s="235">
        <f>SUM(C33:C34)</f>
        <v>27500000</v>
      </c>
      <c r="D32" s="69">
        <f>SUM(D33:D34)</f>
        <v>32586362</v>
      </c>
      <c r="E32" s="69">
        <f>SUM(E33:E34)</f>
        <v>32586362</v>
      </c>
      <c r="F32" s="235"/>
      <c r="G32" s="235"/>
      <c r="H32" s="69">
        <f>SUM(H33:H34)</f>
        <v>46088213</v>
      </c>
      <c r="I32" s="69">
        <f>SUM(I33:I34)</f>
        <v>46088213</v>
      </c>
      <c r="J32" s="235"/>
      <c r="K32" s="236"/>
    </row>
    <row r="33" spans="1:11" s="64" customFormat="1" ht="12" customHeight="1">
      <c r="A33" s="37" t="s">
        <v>160</v>
      </c>
      <c r="B33" s="66" t="s">
        <v>161</v>
      </c>
      <c r="C33" s="212">
        <v>2500000</v>
      </c>
      <c r="D33" s="56">
        <v>3500000</v>
      </c>
      <c r="E33" s="56">
        <v>3500000</v>
      </c>
      <c r="F33" s="212"/>
      <c r="G33" s="212"/>
      <c r="H33" s="56">
        <v>3120841</v>
      </c>
      <c r="I33" s="56">
        <v>3120841</v>
      </c>
      <c r="J33" s="212"/>
      <c r="K33" s="225"/>
    </row>
    <row r="34" spans="1:11" s="64" customFormat="1" ht="12" customHeight="1">
      <c r="A34" s="37" t="s">
        <v>162</v>
      </c>
      <c r="B34" s="66" t="s">
        <v>163</v>
      </c>
      <c r="C34" s="212">
        <v>25000000</v>
      </c>
      <c r="D34" s="56">
        <v>29086362</v>
      </c>
      <c r="E34" s="56">
        <v>29086362</v>
      </c>
      <c r="F34" s="212"/>
      <c r="G34" s="212"/>
      <c r="H34" s="56">
        <v>42967372</v>
      </c>
      <c r="I34" s="56">
        <v>42967372</v>
      </c>
      <c r="J34" s="212"/>
      <c r="K34" s="225"/>
    </row>
    <row r="35" spans="1:11" s="64" customFormat="1" ht="12" customHeight="1">
      <c r="A35" s="37" t="s">
        <v>164</v>
      </c>
      <c r="B35" s="66" t="s">
        <v>165</v>
      </c>
      <c r="C35" s="212">
        <v>3500000</v>
      </c>
      <c r="D35" s="56">
        <v>3500000</v>
      </c>
      <c r="E35" s="56">
        <v>3500000</v>
      </c>
      <c r="F35" s="212"/>
      <c r="G35" s="212"/>
      <c r="H35" s="56">
        <v>3355625</v>
      </c>
      <c r="I35" s="56">
        <v>3355625</v>
      </c>
      <c r="J35" s="212"/>
      <c r="K35" s="225"/>
    </row>
    <row r="36" spans="1:11" s="64" customFormat="1" ht="12" customHeight="1">
      <c r="A36" s="37" t="s">
        <v>166</v>
      </c>
      <c r="B36" s="66" t="s">
        <v>167</v>
      </c>
      <c r="C36" s="212"/>
      <c r="D36" s="56"/>
      <c r="E36" s="56"/>
      <c r="F36" s="212"/>
      <c r="G36" s="212"/>
      <c r="H36" s="56"/>
      <c r="I36" s="56"/>
      <c r="J36" s="212"/>
      <c r="K36" s="225"/>
    </row>
    <row r="37" spans="1:11" s="64" customFormat="1" ht="12" customHeight="1" thickBot="1">
      <c r="A37" s="36" t="s">
        <v>168</v>
      </c>
      <c r="B37" s="177" t="s">
        <v>169</v>
      </c>
      <c r="C37" s="214">
        <v>3000000</v>
      </c>
      <c r="D37" s="58">
        <v>3000000</v>
      </c>
      <c r="E37" s="58">
        <v>3000000</v>
      </c>
      <c r="F37" s="214"/>
      <c r="G37" s="214"/>
      <c r="H37" s="58">
        <v>3666220</v>
      </c>
      <c r="I37" s="58">
        <v>3666220</v>
      </c>
      <c r="J37" s="214"/>
      <c r="K37" s="227"/>
    </row>
    <row r="38" spans="1:11" s="64" customFormat="1" ht="12" customHeight="1" thickBot="1">
      <c r="A38" s="41" t="s">
        <v>9</v>
      </c>
      <c r="B38" s="42" t="s">
        <v>170</v>
      </c>
      <c r="C38" s="442">
        <f>SUM(C39:C48)</f>
        <v>27292235</v>
      </c>
      <c r="D38" s="237">
        <f>SUM(D39:D48)</f>
        <v>29479721</v>
      </c>
      <c r="E38" s="237">
        <f>SUM(E39:E48)</f>
        <v>29479721</v>
      </c>
      <c r="F38" s="238"/>
      <c r="G38" s="238"/>
      <c r="H38" s="341">
        <v>28798311</v>
      </c>
      <c r="I38" s="341">
        <v>28798311</v>
      </c>
      <c r="J38" s="341"/>
      <c r="K38" s="239"/>
    </row>
    <row r="39" spans="1:11" s="64" customFormat="1" ht="12" customHeight="1">
      <c r="A39" s="38" t="s">
        <v>50</v>
      </c>
      <c r="B39" s="65" t="s">
        <v>171</v>
      </c>
      <c r="C39" s="443"/>
      <c r="D39" s="348"/>
      <c r="E39" s="348"/>
      <c r="F39" s="349"/>
      <c r="G39" s="349"/>
      <c r="H39" s="338">
        <v>101812</v>
      </c>
      <c r="I39" s="338">
        <v>101812</v>
      </c>
      <c r="J39" s="338"/>
      <c r="K39" s="240"/>
    </row>
    <row r="40" spans="1:11" s="64" customFormat="1" ht="12" customHeight="1">
      <c r="A40" s="37" t="s">
        <v>51</v>
      </c>
      <c r="B40" s="66" t="s">
        <v>172</v>
      </c>
      <c r="C40" s="444">
        <v>10962201</v>
      </c>
      <c r="D40" s="350">
        <v>11077206</v>
      </c>
      <c r="E40" s="350">
        <v>11077206</v>
      </c>
      <c r="F40" s="351"/>
      <c r="G40" s="351"/>
      <c r="H40" s="231">
        <v>11203343</v>
      </c>
      <c r="I40" s="231">
        <v>11203343</v>
      </c>
      <c r="J40" s="231"/>
      <c r="K40" s="241"/>
    </row>
    <row r="41" spans="1:11" s="64" customFormat="1" ht="12" customHeight="1">
      <c r="A41" s="37" t="s">
        <v>52</v>
      </c>
      <c r="B41" s="66" t="s">
        <v>173</v>
      </c>
      <c r="C41" s="444">
        <v>1342608</v>
      </c>
      <c r="D41" s="350">
        <v>1342608</v>
      </c>
      <c r="E41" s="350">
        <v>1342608</v>
      </c>
      <c r="F41" s="351"/>
      <c r="G41" s="351"/>
      <c r="H41" s="339">
        <v>259340</v>
      </c>
      <c r="I41" s="339">
        <v>259340</v>
      </c>
      <c r="J41" s="339"/>
      <c r="K41" s="242"/>
    </row>
    <row r="42" spans="1:11" s="64" customFormat="1" ht="12" customHeight="1">
      <c r="A42" s="37" t="s">
        <v>90</v>
      </c>
      <c r="B42" s="66" t="s">
        <v>174</v>
      </c>
      <c r="C42" s="444">
        <v>1200000</v>
      </c>
      <c r="D42" s="350">
        <v>1200000</v>
      </c>
      <c r="E42" s="350">
        <v>1200000</v>
      </c>
      <c r="F42" s="351"/>
      <c r="G42" s="351"/>
      <c r="H42" s="339">
        <v>1280758</v>
      </c>
      <c r="I42" s="339">
        <v>1280758</v>
      </c>
      <c r="J42" s="339"/>
      <c r="K42" s="242"/>
    </row>
    <row r="43" spans="1:11" s="64" customFormat="1" ht="12" customHeight="1">
      <c r="A43" s="37" t="s">
        <v>91</v>
      </c>
      <c r="B43" s="66" t="s">
        <v>175</v>
      </c>
      <c r="C43" s="444">
        <v>8361577</v>
      </c>
      <c r="D43" s="350">
        <v>8398829</v>
      </c>
      <c r="E43" s="350">
        <v>8398829</v>
      </c>
      <c r="F43" s="351"/>
      <c r="G43" s="351"/>
      <c r="H43" s="231">
        <v>7223694</v>
      </c>
      <c r="I43" s="231">
        <v>7223694</v>
      </c>
      <c r="J43" s="231"/>
      <c r="K43" s="241"/>
    </row>
    <row r="44" spans="1:11" s="64" customFormat="1" ht="12" customHeight="1">
      <c r="A44" s="37" t="s">
        <v>92</v>
      </c>
      <c r="B44" s="66" t="s">
        <v>176</v>
      </c>
      <c r="C44" s="444">
        <v>4416849</v>
      </c>
      <c r="D44" s="350">
        <v>4426907</v>
      </c>
      <c r="E44" s="350">
        <v>4426907</v>
      </c>
      <c r="F44" s="351"/>
      <c r="G44" s="351"/>
      <c r="H44" s="231">
        <v>3890697</v>
      </c>
      <c r="I44" s="231">
        <v>3890697</v>
      </c>
      <c r="J44" s="231"/>
      <c r="K44" s="241"/>
    </row>
    <row r="45" spans="1:11" s="64" customFormat="1" ht="12" customHeight="1">
      <c r="A45" s="37" t="s">
        <v>93</v>
      </c>
      <c r="B45" s="66" t="s">
        <v>177</v>
      </c>
      <c r="C45" s="77">
        <v>1000000</v>
      </c>
      <c r="D45" s="350">
        <v>1410000</v>
      </c>
      <c r="E45" s="350">
        <v>1410000</v>
      </c>
      <c r="F45" s="351"/>
      <c r="G45" s="351"/>
      <c r="H45" s="231">
        <v>1432000</v>
      </c>
      <c r="I45" s="231">
        <v>1432000</v>
      </c>
      <c r="J45" s="231"/>
      <c r="K45" s="241"/>
    </row>
    <row r="46" spans="1:11" s="64" customFormat="1" ht="12" customHeight="1">
      <c r="A46" s="37" t="s">
        <v>94</v>
      </c>
      <c r="B46" s="66" t="s">
        <v>178</v>
      </c>
      <c r="C46" s="445"/>
      <c r="D46" s="350"/>
      <c r="E46" s="350"/>
      <c r="F46" s="351"/>
      <c r="G46" s="351"/>
      <c r="H46" s="651">
        <v>82309</v>
      </c>
      <c r="I46" s="651">
        <v>82309</v>
      </c>
      <c r="J46" s="339"/>
      <c r="K46" s="242"/>
    </row>
    <row r="47" spans="1:11" s="64" customFormat="1" ht="12" customHeight="1">
      <c r="A47" s="37" t="s">
        <v>179</v>
      </c>
      <c r="B47" s="66" t="s">
        <v>542</v>
      </c>
      <c r="C47" s="445"/>
      <c r="D47" s="350"/>
      <c r="E47" s="350"/>
      <c r="F47" s="351"/>
      <c r="G47" s="351"/>
      <c r="H47" s="231">
        <v>26815</v>
      </c>
      <c r="I47" s="231">
        <v>26815</v>
      </c>
      <c r="J47" s="231"/>
      <c r="K47" s="241"/>
    </row>
    <row r="48" spans="1:11" s="64" customFormat="1" ht="12.75" customHeight="1" thickBot="1">
      <c r="A48" s="39" t="s">
        <v>181</v>
      </c>
      <c r="B48" s="67" t="s">
        <v>182</v>
      </c>
      <c r="C48" s="446">
        <v>9000</v>
      </c>
      <c r="D48" s="441">
        <v>1624171</v>
      </c>
      <c r="E48" s="650">
        <v>1624171</v>
      </c>
      <c r="F48" s="352"/>
      <c r="G48" s="352"/>
      <c r="H48" s="340">
        <v>3297543</v>
      </c>
      <c r="I48" s="340">
        <v>3297543</v>
      </c>
      <c r="J48" s="340"/>
      <c r="K48" s="244"/>
    </row>
    <row r="49" spans="1:11" s="64" customFormat="1" ht="12" customHeight="1" thickBot="1">
      <c r="A49" s="41" t="s">
        <v>10</v>
      </c>
      <c r="B49" s="42" t="s">
        <v>183</v>
      </c>
      <c r="C49" s="210"/>
      <c r="D49" s="217">
        <f>SUM(D50:D54)</f>
        <v>50000</v>
      </c>
      <c r="E49" s="217">
        <f>SUM(E50:E54)</f>
        <v>50000</v>
      </c>
      <c r="F49" s="210"/>
      <c r="G49" s="210"/>
      <c r="H49" s="210">
        <v>1050000</v>
      </c>
      <c r="I49" s="210">
        <v>1050000</v>
      </c>
      <c r="J49" s="210"/>
      <c r="K49" s="221"/>
    </row>
    <row r="50" spans="1:11" s="64" customFormat="1" ht="12" customHeight="1">
      <c r="A50" s="38" t="s">
        <v>53</v>
      </c>
      <c r="B50" s="65" t="s">
        <v>184</v>
      </c>
      <c r="C50" s="245"/>
      <c r="D50" s="246"/>
      <c r="E50" s="246"/>
      <c r="F50" s="245"/>
      <c r="G50" s="245"/>
      <c r="H50" s="245"/>
      <c r="I50" s="245"/>
      <c r="J50" s="245"/>
      <c r="K50" s="247"/>
    </row>
    <row r="51" spans="1:11" s="64" customFormat="1" ht="12" customHeight="1">
      <c r="A51" s="37" t="s">
        <v>54</v>
      </c>
      <c r="B51" s="66" t="s">
        <v>185</v>
      </c>
      <c r="C51" s="219"/>
      <c r="D51" s="248">
        <v>50000</v>
      </c>
      <c r="E51" s="248">
        <v>50000</v>
      </c>
      <c r="F51" s="219"/>
      <c r="G51" s="219"/>
      <c r="H51" s="219">
        <v>1050000</v>
      </c>
      <c r="I51" s="219">
        <v>1050000</v>
      </c>
      <c r="J51" s="219"/>
      <c r="K51" s="249"/>
    </row>
    <row r="52" spans="1:11" s="64" customFormat="1" ht="12" customHeight="1">
      <c r="A52" s="37" t="s">
        <v>186</v>
      </c>
      <c r="B52" s="66" t="s">
        <v>187</v>
      </c>
      <c r="C52" s="219"/>
      <c r="D52" s="248"/>
      <c r="E52" s="248"/>
      <c r="F52" s="219"/>
      <c r="G52" s="219"/>
      <c r="H52" s="219"/>
      <c r="I52" s="219"/>
      <c r="J52" s="219"/>
      <c r="K52" s="249"/>
    </row>
    <row r="53" spans="1:11" s="64" customFormat="1" ht="12" customHeight="1">
      <c r="A53" s="37" t="s">
        <v>188</v>
      </c>
      <c r="B53" s="66" t="s">
        <v>189</v>
      </c>
      <c r="C53" s="219"/>
      <c r="D53" s="248"/>
      <c r="E53" s="248"/>
      <c r="F53" s="219"/>
      <c r="G53" s="219"/>
      <c r="H53" s="219"/>
      <c r="I53" s="219"/>
      <c r="J53" s="219"/>
      <c r="K53" s="249"/>
    </row>
    <row r="54" spans="1:11" s="64" customFormat="1" ht="12" customHeight="1" thickBot="1">
      <c r="A54" s="39" t="s">
        <v>190</v>
      </c>
      <c r="B54" s="67" t="s">
        <v>191</v>
      </c>
      <c r="C54" s="243"/>
      <c r="D54" s="250"/>
      <c r="E54" s="250"/>
      <c r="F54" s="243"/>
      <c r="G54" s="243"/>
      <c r="H54" s="243"/>
      <c r="I54" s="243"/>
      <c r="J54" s="243"/>
      <c r="K54" s="251"/>
    </row>
    <row r="55" spans="1:11" s="64" customFormat="1" ht="17.25" customHeight="1" thickBot="1">
      <c r="A55" s="41" t="s">
        <v>95</v>
      </c>
      <c r="B55" s="42" t="s">
        <v>192</v>
      </c>
      <c r="C55" s="210">
        <f>SUM(C56:C59)</f>
        <v>30000</v>
      </c>
      <c r="D55" s="210">
        <f>SUM(D56:D59)</f>
        <v>295000</v>
      </c>
      <c r="E55" s="210">
        <f>SUM(E56:E59)</f>
        <v>295000</v>
      </c>
      <c r="F55" s="210"/>
      <c r="G55" s="210"/>
      <c r="H55" s="210">
        <v>2941920</v>
      </c>
      <c r="I55" s="210">
        <v>2941920</v>
      </c>
      <c r="J55" s="210"/>
      <c r="K55" s="221"/>
    </row>
    <row r="56" spans="1:11" s="64" customFormat="1" ht="12" customHeight="1">
      <c r="A56" s="38" t="s">
        <v>55</v>
      </c>
      <c r="B56" s="65" t="s">
        <v>193</v>
      </c>
      <c r="C56" s="211"/>
      <c r="D56" s="222"/>
      <c r="E56" s="222"/>
      <c r="F56" s="211"/>
      <c r="G56" s="211"/>
      <c r="H56" s="211">
        <v>2676920</v>
      </c>
      <c r="I56" s="211">
        <v>2676920</v>
      </c>
      <c r="J56" s="211"/>
      <c r="K56" s="223"/>
    </row>
    <row r="57" spans="1:11" s="64" customFormat="1" ht="12" customHeight="1">
      <c r="A57" s="37" t="s">
        <v>56</v>
      </c>
      <c r="B57" s="66" t="s">
        <v>194</v>
      </c>
      <c r="C57" s="212"/>
      <c r="D57" s="224"/>
      <c r="E57" s="224"/>
      <c r="F57" s="212"/>
      <c r="G57" s="212"/>
      <c r="H57" s="212"/>
      <c r="I57" s="212"/>
      <c r="J57" s="212"/>
      <c r="K57" s="225"/>
    </row>
    <row r="58" spans="1:11" s="64" customFormat="1" ht="12" customHeight="1">
      <c r="A58" s="37" t="s">
        <v>195</v>
      </c>
      <c r="B58" s="66" t="s">
        <v>196</v>
      </c>
      <c r="C58" s="212">
        <v>30000</v>
      </c>
      <c r="D58" s="252">
        <v>295000</v>
      </c>
      <c r="E58" s="252">
        <v>295000</v>
      </c>
      <c r="F58" s="253"/>
      <c r="G58" s="253"/>
      <c r="H58" s="212">
        <v>265000</v>
      </c>
      <c r="I58" s="212">
        <v>265000</v>
      </c>
      <c r="J58" s="212"/>
      <c r="K58" s="225"/>
    </row>
    <row r="59" spans="1:11" s="64" customFormat="1" ht="12" customHeight="1" thickBot="1">
      <c r="A59" s="39" t="s">
        <v>197</v>
      </c>
      <c r="B59" s="67" t="s">
        <v>198</v>
      </c>
      <c r="C59" s="214"/>
      <c r="D59" s="226"/>
      <c r="E59" s="226"/>
      <c r="F59" s="214"/>
      <c r="G59" s="214"/>
      <c r="H59" s="214"/>
      <c r="I59" s="214"/>
      <c r="J59" s="214"/>
      <c r="K59" s="227"/>
    </row>
    <row r="60" spans="1:11" s="64" customFormat="1" ht="12" customHeight="1" thickBot="1">
      <c r="A60" s="41" t="s">
        <v>12</v>
      </c>
      <c r="B60" s="50" t="s">
        <v>199</v>
      </c>
      <c r="C60" s="210">
        <f>SUM(C61:C64)</f>
        <v>500000</v>
      </c>
      <c r="D60" s="254">
        <f>SUM(D61:D63)</f>
        <v>500000</v>
      </c>
      <c r="E60" s="254">
        <f>SUM(E61:E63)</f>
        <v>500000</v>
      </c>
      <c r="F60" s="255"/>
      <c r="G60" s="255"/>
      <c r="H60" s="210">
        <v>448802</v>
      </c>
      <c r="I60" s="210">
        <v>448802</v>
      </c>
      <c r="J60" s="210"/>
      <c r="K60" s="221"/>
    </row>
    <row r="61" spans="1:11" s="64" customFormat="1" ht="12" customHeight="1">
      <c r="A61" s="38" t="s">
        <v>96</v>
      </c>
      <c r="B61" s="65" t="s">
        <v>200</v>
      </c>
      <c r="C61" s="245">
        <v>500000</v>
      </c>
      <c r="D61" s="256">
        <v>500000</v>
      </c>
      <c r="E61" s="256">
        <v>500000</v>
      </c>
      <c r="F61" s="257"/>
      <c r="G61" s="257"/>
      <c r="H61" s="245">
        <v>448802</v>
      </c>
      <c r="I61" s="245">
        <v>448802</v>
      </c>
      <c r="J61" s="245"/>
      <c r="K61" s="247"/>
    </row>
    <row r="62" spans="1:11" s="64" customFormat="1" ht="12" customHeight="1">
      <c r="A62" s="37" t="s">
        <v>97</v>
      </c>
      <c r="B62" s="66" t="s">
        <v>201</v>
      </c>
      <c r="C62" s="219"/>
      <c r="D62" s="258"/>
      <c r="E62" s="258"/>
      <c r="F62" s="259"/>
      <c r="G62" s="259"/>
      <c r="H62" s="219"/>
      <c r="I62" s="219"/>
      <c r="J62" s="219"/>
      <c r="K62" s="249"/>
    </row>
    <row r="63" spans="1:11" s="64" customFormat="1" ht="12" customHeight="1">
      <c r="A63" s="37" t="s">
        <v>117</v>
      </c>
      <c r="B63" s="66" t="s">
        <v>202</v>
      </c>
      <c r="C63" s="219"/>
      <c r="D63" s="258"/>
      <c r="E63" s="258"/>
      <c r="F63" s="259"/>
      <c r="G63" s="259"/>
      <c r="H63" s="219"/>
      <c r="I63" s="219"/>
      <c r="J63" s="219"/>
      <c r="K63" s="249"/>
    </row>
    <row r="64" spans="1:11" s="64" customFormat="1" ht="12" customHeight="1" thickBot="1">
      <c r="A64" s="39" t="s">
        <v>203</v>
      </c>
      <c r="B64" s="67" t="s">
        <v>204</v>
      </c>
      <c r="C64" s="243"/>
      <c r="D64" s="260"/>
      <c r="E64" s="260"/>
      <c r="F64" s="261"/>
      <c r="G64" s="261"/>
      <c r="H64" s="243"/>
      <c r="I64" s="243"/>
      <c r="J64" s="243"/>
      <c r="K64" s="251"/>
    </row>
    <row r="65" spans="1:11" s="64" customFormat="1" ht="12" customHeight="1" thickBot="1">
      <c r="A65" s="41" t="s">
        <v>13</v>
      </c>
      <c r="B65" s="42" t="s">
        <v>205</v>
      </c>
      <c r="C65" s="215">
        <f>SUM(C10+C17+C24+C31+C38+C49+C55+C60)</f>
        <v>290933663</v>
      </c>
      <c r="D65" s="262">
        <f>SUM(D60+D55+D49+D38+D31+D24+D17+D10)</f>
        <v>511566884</v>
      </c>
      <c r="E65" s="262">
        <f>SUM(E60+E55+E49+E38+E31+E24+E17+E10)</f>
        <v>511566884</v>
      </c>
      <c r="F65" s="263"/>
      <c r="G65" s="263"/>
      <c r="H65" s="215">
        <f>SUM(H60+H55+H49+H38+H31+H24+H17+H10)</f>
        <v>766151206</v>
      </c>
      <c r="I65" s="215">
        <f>SUM(I60+I55+I49+I38+I31+I24+I17+I10)</f>
        <v>766151206</v>
      </c>
      <c r="J65" s="215"/>
      <c r="K65" s="234"/>
    </row>
    <row r="66" spans="1:11" s="64" customFormat="1" ht="12" customHeight="1" thickBot="1">
      <c r="A66" s="71" t="s">
        <v>206</v>
      </c>
      <c r="B66" s="50" t="s">
        <v>207</v>
      </c>
      <c r="C66" s="210"/>
      <c r="D66" s="254">
        <f>+D67+D68+D69</f>
        <v>0</v>
      </c>
      <c r="E66" s="254">
        <f>+E67+E68+E69</f>
        <v>0</v>
      </c>
      <c r="F66" s="255"/>
      <c r="G66" s="255"/>
      <c r="H66" s="210"/>
      <c r="I66" s="210"/>
      <c r="J66" s="210"/>
      <c r="K66" s="221"/>
    </row>
    <row r="67" spans="1:11" s="64" customFormat="1" ht="12" customHeight="1">
      <c r="A67" s="38" t="s">
        <v>208</v>
      </c>
      <c r="B67" s="65" t="s">
        <v>209</v>
      </c>
      <c r="C67" s="245"/>
      <c r="D67" s="256"/>
      <c r="E67" s="256"/>
      <c r="F67" s="257"/>
      <c r="G67" s="257"/>
      <c r="H67" s="245"/>
      <c r="I67" s="245"/>
      <c r="J67" s="245"/>
      <c r="K67" s="247"/>
    </row>
    <row r="68" spans="1:11" s="64" customFormat="1" ht="12" customHeight="1">
      <c r="A68" s="37" t="s">
        <v>210</v>
      </c>
      <c r="B68" s="66" t="s">
        <v>211</v>
      </c>
      <c r="C68" s="219"/>
      <c r="D68" s="258"/>
      <c r="E68" s="258"/>
      <c r="F68" s="259"/>
      <c r="G68" s="259"/>
      <c r="H68" s="219"/>
      <c r="I68" s="219"/>
      <c r="J68" s="219"/>
      <c r="K68" s="249"/>
    </row>
    <row r="69" spans="1:11" s="64" customFormat="1" ht="12" customHeight="1" thickBot="1">
      <c r="A69" s="39" t="s">
        <v>212</v>
      </c>
      <c r="B69" s="29" t="s">
        <v>252</v>
      </c>
      <c r="C69" s="243"/>
      <c r="D69" s="260"/>
      <c r="E69" s="260"/>
      <c r="F69" s="261"/>
      <c r="G69" s="261"/>
      <c r="H69" s="243"/>
      <c r="I69" s="243"/>
      <c r="J69" s="243"/>
      <c r="K69" s="251"/>
    </row>
    <row r="70" spans="1:11" s="64" customFormat="1" ht="12" customHeight="1" thickBot="1">
      <c r="A70" s="71" t="s">
        <v>214</v>
      </c>
      <c r="B70" s="50" t="s">
        <v>215</v>
      </c>
      <c r="C70" s="210"/>
      <c r="D70" s="254">
        <f>+D71+D72+D73+D74</f>
        <v>0</v>
      </c>
      <c r="E70" s="254">
        <f>+E71+E72+E73+E74</f>
        <v>0</v>
      </c>
      <c r="F70" s="255"/>
      <c r="G70" s="255"/>
      <c r="H70" s="210">
        <f>+H71+H72+H73+H74</f>
        <v>0</v>
      </c>
      <c r="I70" s="210">
        <f>+I71+I72+I73+I74</f>
        <v>0</v>
      </c>
      <c r="J70" s="210"/>
      <c r="K70" s="221"/>
    </row>
    <row r="71" spans="1:11" s="64" customFormat="1" ht="13.5" customHeight="1">
      <c r="A71" s="38" t="s">
        <v>78</v>
      </c>
      <c r="B71" s="65" t="s">
        <v>216</v>
      </c>
      <c r="C71" s="245"/>
      <c r="D71" s="256"/>
      <c r="E71" s="256"/>
      <c r="F71" s="257"/>
      <c r="G71" s="257"/>
      <c r="H71" s="245"/>
      <c r="I71" s="245"/>
      <c r="J71" s="245"/>
      <c r="K71" s="247"/>
    </row>
    <row r="72" spans="1:11" s="64" customFormat="1" ht="12" customHeight="1">
      <c r="A72" s="37" t="s">
        <v>79</v>
      </c>
      <c r="B72" s="66" t="s">
        <v>217</v>
      </c>
      <c r="C72" s="219"/>
      <c r="D72" s="258"/>
      <c r="E72" s="258"/>
      <c r="F72" s="259"/>
      <c r="G72" s="259"/>
      <c r="H72" s="219"/>
      <c r="I72" s="219"/>
      <c r="J72" s="219"/>
      <c r="K72" s="249"/>
    </row>
    <row r="73" spans="1:11" s="64" customFormat="1" ht="12" customHeight="1">
      <c r="A73" s="37" t="s">
        <v>218</v>
      </c>
      <c r="B73" s="66" t="s">
        <v>219</v>
      </c>
      <c r="C73" s="219"/>
      <c r="D73" s="258"/>
      <c r="E73" s="258"/>
      <c r="F73" s="259"/>
      <c r="G73" s="259"/>
      <c r="H73" s="219"/>
      <c r="I73" s="219"/>
      <c r="J73" s="219"/>
      <c r="K73" s="249"/>
    </row>
    <row r="74" spans="1:11" s="64" customFormat="1" ht="12" customHeight="1" thickBot="1">
      <c r="A74" s="39" t="s">
        <v>220</v>
      </c>
      <c r="B74" s="67" t="s">
        <v>221</v>
      </c>
      <c r="C74" s="243"/>
      <c r="D74" s="260"/>
      <c r="E74" s="260"/>
      <c r="F74" s="261"/>
      <c r="G74" s="261"/>
      <c r="H74" s="243"/>
      <c r="I74" s="243"/>
      <c r="J74" s="243"/>
      <c r="K74" s="251"/>
    </row>
    <row r="75" spans="1:11" s="64" customFormat="1" ht="12" customHeight="1" thickBot="1">
      <c r="A75" s="71" t="s">
        <v>222</v>
      </c>
      <c r="B75" s="50" t="s">
        <v>223</v>
      </c>
      <c r="C75" s="210">
        <f>SUM(C76:C77)</f>
        <v>1199931</v>
      </c>
      <c r="D75" s="254">
        <f>+D76+D77</f>
        <v>118848719</v>
      </c>
      <c r="E75" s="254">
        <f>+E76+E77</f>
        <v>118848719</v>
      </c>
      <c r="F75" s="255"/>
      <c r="G75" s="255"/>
      <c r="H75" s="210">
        <f>SUM(H76:H77)</f>
        <v>118848719</v>
      </c>
      <c r="I75" s="210">
        <f>SUM(I76:I77)</f>
        <v>118848719</v>
      </c>
      <c r="J75" s="210"/>
      <c r="K75" s="221"/>
    </row>
    <row r="76" spans="1:11" s="64" customFormat="1" ht="12" customHeight="1">
      <c r="A76" s="38" t="s">
        <v>224</v>
      </c>
      <c r="B76" s="65" t="s">
        <v>225</v>
      </c>
      <c r="C76" s="441">
        <v>1199931</v>
      </c>
      <c r="D76" s="448">
        <v>118848719</v>
      </c>
      <c r="E76" s="448">
        <v>118848719</v>
      </c>
      <c r="F76" s="257"/>
      <c r="G76" s="257"/>
      <c r="H76" s="245">
        <v>118848719</v>
      </c>
      <c r="I76" s="245">
        <v>118848719</v>
      </c>
      <c r="J76" s="245"/>
      <c r="K76" s="247"/>
    </row>
    <row r="77" spans="1:11" s="64" customFormat="1" ht="12" customHeight="1" thickBot="1">
      <c r="A77" s="39" t="s">
        <v>226</v>
      </c>
      <c r="B77" s="67" t="s">
        <v>227</v>
      </c>
      <c r="C77" s="243"/>
      <c r="D77" s="260"/>
      <c r="E77" s="260"/>
      <c r="F77" s="261"/>
      <c r="G77" s="261"/>
      <c r="H77" s="243"/>
      <c r="I77" s="243"/>
      <c r="J77" s="243"/>
      <c r="K77" s="251"/>
    </row>
    <row r="78" spans="1:11" s="64" customFormat="1" ht="12" customHeight="1" thickBot="1">
      <c r="A78" s="71" t="s">
        <v>228</v>
      </c>
      <c r="B78" s="50" t="s">
        <v>229</v>
      </c>
      <c r="C78" s="210"/>
      <c r="D78" s="210">
        <f>SUM(D79:D81)</f>
        <v>46700717</v>
      </c>
      <c r="E78" s="210">
        <f>SUM(E79:E81)</f>
        <v>46700717</v>
      </c>
      <c r="F78" s="210"/>
      <c r="G78" s="210"/>
      <c r="H78" s="210">
        <f>SUM(H79:H81)</f>
        <v>5529070</v>
      </c>
      <c r="I78" s="210">
        <f>SUM(I79:I81)</f>
        <v>5529070</v>
      </c>
      <c r="J78" s="210">
        <f>SUM(J79:J81)</f>
        <v>0</v>
      </c>
      <c r="K78" s="221"/>
    </row>
    <row r="79" spans="1:11" s="64" customFormat="1" ht="12" customHeight="1">
      <c r="A79" s="38" t="s">
        <v>230</v>
      </c>
      <c r="B79" s="65" t="s">
        <v>231</v>
      </c>
      <c r="C79" s="245"/>
      <c r="D79" s="256"/>
      <c r="E79" s="256"/>
      <c r="F79" s="257"/>
      <c r="G79" s="257"/>
      <c r="H79" s="245">
        <v>5529070</v>
      </c>
      <c r="I79" s="245">
        <v>5529070</v>
      </c>
      <c r="J79" s="245"/>
      <c r="K79" s="247"/>
    </row>
    <row r="80" spans="1:11" s="64" customFormat="1" ht="12" customHeight="1">
      <c r="A80" s="37" t="s">
        <v>232</v>
      </c>
      <c r="B80" s="66" t="s">
        <v>233</v>
      </c>
      <c r="C80" s="219"/>
      <c r="D80" s="258"/>
      <c r="E80" s="258"/>
      <c r="F80" s="259"/>
      <c r="G80" s="259"/>
      <c r="H80" s="219"/>
      <c r="I80" s="219"/>
      <c r="J80" s="219"/>
      <c r="K80" s="249"/>
    </row>
    <row r="81" spans="1:11" s="64" customFormat="1" ht="12" customHeight="1" thickBot="1">
      <c r="A81" s="39" t="s">
        <v>372</v>
      </c>
      <c r="B81" s="52" t="s">
        <v>235</v>
      </c>
      <c r="C81" s="243"/>
      <c r="D81" s="260">
        <v>46700717</v>
      </c>
      <c r="E81" s="260">
        <v>46700717</v>
      </c>
      <c r="F81" s="261"/>
      <c r="G81" s="261"/>
      <c r="H81" s="243"/>
      <c r="I81" s="243"/>
      <c r="J81" s="243"/>
      <c r="K81" s="251"/>
    </row>
    <row r="82" spans="1:11" s="64" customFormat="1" ht="12" customHeight="1" thickBot="1">
      <c r="A82" s="71" t="s">
        <v>236</v>
      </c>
      <c r="B82" s="50" t="s">
        <v>237</v>
      </c>
      <c r="C82" s="210">
        <f>SUM(C83:C86)</f>
        <v>56202715</v>
      </c>
      <c r="D82" s="254">
        <f>+D83+D84+D85+D86</f>
        <v>0</v>
      </c>
      <c r="E82" s="254">
        <f>+E83+E84+E85+E86</f>
        <v>0</v>
      </c>
      <c r="F82" s="255"/>
      <c r="G82" s="255"/>
      <c r="H82" s="210"/>
      <c r="I82" s="210"/>
      <c r="J82" s="210"/>
      <c r="K82" s="221"/>
    </row>
    <row r="83" spans="1:11" s="64" customFormat="1" ht="12" customHeight="1">
      <c r="A83" s="180" t="s">
        <v>238</v>
      </c>
      <c r="B83" s="65" t="s">
        <v>239</v>
      </c>
      <c r="C83" s="245"/>
      <c r="D83" s="256"/>
      <c r="E83" s="256"/>
      <c r="F83" s="257"/>
      <c r="G83" s="257"/>
      <c r="H83" s="245"/>
      <c r="I83" s="245"/>
      <c r="J83" s="245"/>
      <c r="K83" s="247"/>
    </row>
    <row r="84" spans="1:11" s="64" customFormat="1" ht="12" customHeight="1">
      <c r="A84" s="181" t="s">
        <v>240</v>
      </c>
      <c r="B84" s="66" t="s">
        <v>241</v>
      </c>
      <c r="C84" s="59">
        <v>56202715</v>
      </c>
      <c r="D84" s="258"/>
      <c r="E84" s="258"/>
      <c r="F84" s="259"/>
      <c r="G84" s="259"/>
      <c r="H84" s="219"/>
      <c r="I84" s="219"/>
      <c r="J84" s="219"/>
      <c r="K84" s="249"/>
    </row>
    <row r="85" spans="1:11" s="64" customFormat="1" ht="12" customHeight="1">
      <c r="A85" s="181" t="s">
        <v>242</v>
      </c>
      <c r="B85" s="66" t="s">
        <v>243</v>
      </c>
      <c r="C85" s="219"/>
      <c r="D85" s="258"/>
      <c r="E85" s="258"/>
      <c r="F85" s="259"/>
      <c r="G85" s="259"/>
      <c r="H85" s="219"/>
      <c r="I85" s="219"/>
      <c r="J85" s="219"/>
      <c r="K85" s="249"/>
    </row>
    <row r="86" spans="1:11" s="64" customFormat="1" ht="12" customHeight="1" thickBot="1">
      <c r="A86" s="182" t="s">
        <v>393</v>
      </c>
      <c r="B86" s="52" t="s">
        <v>245</v>
      </c>
      <c r="C86" s="243"/>
      <c r="D86" s="260"/>
      <c r="E86" s="260"/>
      <c r="F86" s="261"/>
      <c r="G86" s="261"/>
      <c r="H86" s="243"/>
      <c r="I86" s="243"/>
      <c r="J86" s="243"/>
      <c r="K86" s="251"/>
    </row>
    <row r="87" spans="1:11" s="64" customFormat="1" ht="12" customHeight="1" thickBot="1">
      <c r="A87" s="71" t="s">
        <v>246</v>
      </c>
      <c r="B87" s="50" t="s">
        <v>247</v>
      </c>
      <c r="C87" s="274"/>
      <c r="D87" s="275"/>
      <c r="E87" s="275"/>
      <c r="F87" s="276"/>
      <c r="G87" s="276"/>
      <c r="H87" s="274"/>
      <c r="I87" s="274"/>
      <c r="J87" s="274"/>
      <c r="K87" s="277"/>
    </row>
    <row r="88" spans="1:11" s="64" customFormat="1" ht="12" customHeight="1" thickBot="1">
      <c r="A88" s="71" t="s">
        <v>248</v>
      </c>
      <c r="B88" s="28" t="s">
        <v>249</v>
      </c>
      <c r="C88" s="215">
        <f>SUM(C75+C82)</f>
        <v>57402646</v>
      </c>
      <c r="D88" s="262">
        <f>SUM(D78+D75)</f>
        <v>165549436</v>
      </c>
      <c r="E88" s="262">
        <f>SUM(E78+E75)</f>
        <v>165549436</v>
      </c>
      <c r="F88" s="263"/>
      <c r="G88" s="263"/>
      <c r="H88" s="215">
        <f>SUM(H75+H78)</f>
        <v>124377789</v>
      </c>
      <c r="I88" s="215">
        <f>SUM(I75+I78)</f>
        <v>124377789</v>
      </c>
      <c r="J88" s="215"/>
      <c r="K88" s="234"/>
    </row>
    <row r="89" spans="1:11" s="64" customFormat="1" ht="24" customHeight="1" thickBot="1">
      <c r="A89" s="71" t="s">
        <v>250</v>
      </c>
      <c r="B89" s="28" t="s">
        <v>251</v>
      </c>
      <c r="C89" s="215">
        <f>SUM(C65+C88)</f>
        <v>348336309</v>
      </c>
      <c r="D89" s="263">
        <f>SUM(D65+D88)</f>
        <v>677116320</v>
      </c>
      <c r="E89" s="263">
        <f>SUM(E65+E88)</f>
        <v>677116320</v>
      </c>
      <c r="F89" s="263"/>
      <c r="G89" s="263"/>
      <c r="H89" s="215">
        <f>SUM(H65+H88)</f>
        <v>890528995</v>
      </c>
      <c r="I89" s="215">
        <f>SUM(I65+I88)</f>
        <v>890528995</v>
      </c>
      <c r="J89" s="215"/>
      <c r="K89" s="234"/>
    </row>
    <row r="90" spans="1:11" s="64" customFormat="1" ht="12" customHeight="1">
      <c r="A90" s="186"/>
      <c r="B90" s="186"/>
      <c r="C90" s="209"/>
      <c r="D90" s="264"/>
      <c r="E90" s="264"/>
      <c r="F90" s="264"/>
      <c r="G90" s="264"/>
      <c r="H90" s="209"/>
      <c r="I90" s="209"/>
      <c r="J90" s="209"/>
      <c r="K90" s="209"/>
    </row>
    <row r="91" spans="1:11" s="64" customFormat="1" ht="12" customHeight="1">
      <c r="A91" s="27"/>
      <c r="B91" s="27"/>
      <c r="C91" s="209"/>
      <c r="D91" s="209"/>
      <c r="E91" s="688" t="s">
        <v>566</v>
      </c>
      <c r="F91" s="688"/>
      <c r="G91" s="688"/>
      <c r="H91" s="688"/>
      <c r="I91" s="688"/>
      <c r="J91" s="688"/>
      <c r="K91" s="688"/>
    </row>
    <row r="92" spans="1:11" s="64" customFormat="1" ht="12" customHeight="1">
      <c r="A92" s="27"/>
      <c r="B92" s="27"/>
      <c r="C92" s="209"/>
      <c r="D92" s="209"/>
      <c r="E92" s="209"/>
      <c r="F92" s="209"/>
      <c r="G92" s="209"/>
      <c r="H92" s="209"/>
      <c r="I92" s="209"/>
      <c r="J92" s="209"/>
      <c r="K92" s="202"/>
    </row>
    <row r="93" spans="1:11" s="64" customFormat="1" ht="14.25" customHeight="1">
      <c r="A93" s="27"/>
      <c r="B93" s="681" t="s">
        <v>379</v>
      </c>
      <c r="C93" s="681"/>
      <c r="D93" s="681"/>
      <c r="E93" s="681"/>
      <c r="F93" s="681"/>
      <c r="G93" s="681"/>
      <c r="H93" s="681"/>
      <c r="I93" s="681"/>
      <c r="J93" s="681"/>
      <c r="K93" s="681"/>
    </row>
    <row r="94" spans="1:11" s="64" customFormat="1" ht="14.25" customHeight="1">
      <c r="A94" s="27"/>
      <c r="B94" s="681" t="s">
        <v>402</v>
      </c>
      <c r="C94" s="681"/>
      <c r="D94" s="681"/>
      <c r="E94" s="681"/>
      <c r="F94" s="681"/>
      <c r="G94" s="681"/>
      <c r="H94" s="681"/>
      <c r="I94" s="681"/>
      <c r="J94" s="681"/>
      <c r="K94" s="681"/>
    </row>
    <row r="95" spans="1:11" s="64" customFormat="1" ht="12" customHeight="1">
      <c r="A95" s="27"/>
      <c r="B95" s="27"/>
      <c r="C95" s="209"/>
      <c r="D95" s="209"/>
      <c r="E95" s="209"/>
      <c r="F95" s="209"/>
      <c r="G95" s="209"/>
      <c r="H95" s="209"/>
      <c r="I95" s="209"/>
      <c r="J95" s="209"/>
      <c r="K95" s="202"/>
    </row>
    <row r="96" spans="1:11" ht="16.5" customHeight="1">
      <c r="A96" s="678" t="s">
        <v>33</v>
      </c>
      <c r="B96" s="678"/>
      <c r="C96" s="678"/>
      <c r="D96" s="678"/>
      <c r="E96" s="678"/>
      <c r="F96" s="678"/>
      <c r="G96" s="678"/>
      <c r="H96" s="678"/>
      <c r="I96" s="678"/>
      <c r="J96" s="678"/>
      <c r="K96" s="678"/>
    </row>
    <row r="97" spans="1:11" s="68" customFormat="1" ht="16.5" customHeight="1" thickBot="1">
      <c r="A97" s="183"/>
      <c r="B97" s="183"/>
      <c r="C97" s="353"/>
      <c r="D97" s="353"/>
      <c r="E97" s="353"/>
      <c r="F97" s="353"/>
      <c r="G97" s="353"/>
      <c r="H97" s="353"/>
      <c r="I97" s="353"/>
      <c r="J97" s="353"/>
      <c r="K97" s="372" t="s">
        <v>405</v>
      </c>
    </row>
    <row r="98" spans="1:11" s="68" customFormat="1" ht="16.5" customHeight="1">
      <c r="A98" s="679" t="s">
        <v>45</v>
      </c>
      <c r="B98" s="682" t="s">
        <v>136</v>
      </c>
      <c r="C98" s="684" t="s">
        <v>403</v>
      </c>
      <c r="D98" s="686" t="s">
        <v>395</v>
      </c>
      <c r="E98" s="701" t="s">
        <v>388</v>
      </c>
      <c r="F98" s="701"/>
      <c r="G98" s="701"/>
      <c r="H98" s="692" t="s">
        <v>404</v>
      </c>
      <c r="I98" s="689" t="s">
        <v>392</v>
      </c>
      <c r="J98" s="690"/>
      <c r="K98" s="691"/>
    </row>
    <row r="99" spans="1:11" ht="37.5" customHeight="1" thickBot="1">
      <c r="A99" s="680"/>
      <c r="B99" s="683"/>
      <c r="C99" s="685"/>
      <c r="D99" s="687"/>
      <c r="E99" s="475" t="s">
        <v>389</v>
      </c>
      <c r="F99" s="476" t="s">
        <v>390</v>
      </c>
      <c r="G99" s="477" t="s">
        <v>391</v>
      </c>
      <c r="H99" s="693"/>
      <c r="I99" s="354" t="s">
        <v>389</v>
      </c>
      <c r="J99" s="355" t="s">
        <v>390</v>
      </c>
      <c r="K99" s="220" t="s">
        <v>391</v>
      </c>
    </row>
    <row r="100" spans="1:11" ht="12" customHeight="1" thickBot="1">
      <c r="A100" s="360" t="s">
        <v>5</v>
      </c>
      <c r="B100" s="361" t="s">
        <v>253</v>
      </c>
      <c r="C100" s="362">
        <f>SUM(C101:C105)</f>
        <v>316863535</v>
      </c>
      <c r="D100" s="363">
        <f>SUM(D101:D105)</f>
        <v>459395675</v>
      </c>
      <c r="E100" s="363">
        <f>SUM(E101:E105)</f>
        <v>455088527</v>
      </c>
      <c r="F100" s="363">
        <f>SUM(F101:F105)</f>
        <v>4307148</v>
      </c>
      <c r="G100" s="363"/>
      <c r="H100" s="474">
        <f>SUM(H101:H105)</f>
        <v>319472160</v>
      </c>
      <c r="I100" s="362">
        <f>SUM(I101:I105)</f>
        <v>318272160</v>
      </c>
      <c r="J100" s="362">
        <f>SUM(J105)</f>
        <v>1200000</v>
      </c>
      <c r="K100" s="364"/>
    </row>
    <row r="101" spans="1:11" ht="12" customHeight="1">
      <c r="A101" s="38" t="s">
        <v>57</v>
      </c>
      <c r="B101" s="33" t="s">
        <v>34</v>
      </c>
      <c r="C101" s="211">
        <v>159495817</v>
      </c>
      <c r="D101" s="265">
        <v>166656559</v>
      </c>
      <c r="E101" s="265">
        <v>166656559</v>
      </c>
      <c r="F101" s="265"/>
      <c r="G101" s="265"/>
      <c r="H101" s="211">
        <v>161429205</v>
      </c>
      <c r="I101" s="211">
        <v>161429205</v>
      </c>
      <c r="J101" s="211"/>
      <c r="K101" s="223"/>
    </row>
    <row r="102" spans="1:11" ht="12" customHeight="1">
      <c r="A102" s="37" t="s">
        <v>58</v>
      </c>
      <c r="B102" s="32" t="s">
        <v>98</v>
      </c>
      <c r="C102" s="212">
        <v>30544291</v>
      </c>
      <c r="D102" s="213">
        <v>32827033</v>
      </c>
      <c r="E102" s="213">
        <v>32827033</v>
      </c>
      <c r="F102" s="213"/>
      <c r="G102" s="213"/>
      <c r="H102" s="212">
        <v>31537933</v>
      </c>
      <c r="I102" s="212">
        <v>31537933</v>
      </c>
      <c r="J102" s="212"/>
      <c r="K102" s="225"/>
    </row>
    <row r="103" spans="1:11" ht="12" customHeight="1">
      <c r="A103" s="37" t="s">
        <v>59</v>
      </c>
      <c r="B103" s="32" t="s">
        <v>76</v>
      </c>
      <c r="C103" s="214">
        <v>90702295</v>
      </c>
      <c r="D103" s="266">
        <v>148805349</v>
      </c>
      <c r="E103" s="266">
        <v>148805349</v>
      </c>
      <c r="F103" s="213"/>
      <c r="G103" s="213"/>
      <c r="H103" s="212">
        <v>120743488</v>
      </c>
      <c r="I103" s="212">
        <v>120743488</v>
      </c>
      <c r="J103" s="212"/>
      <c r="K103" s="225"/>
    </row>
    <row r="104" spans="1:11" ht="12" customHeight="1">
      <c r="A104" s="37" t="s">
        <v>60</v>
      </c>
      <c r="B104" s="34" t="s">
        <v>99</v>
      </c>
      <c r="C104" s="214">
        <v>1550000</v>
      </c>
      <c r="D104" s="266">
        <v>1628810</v>
      </c>
      <c r="E104" s="266">
        <v>1628810</v>
      </c>
      <c r="F104" s="213"/>
      <c r="G104" s="213"/>
      <c r="H104" s="212">
        <v>1029750</v>
      </c>
      <c r="I104" s="212">
        <v>1029750</v>
      </c>
      <c r="J104" s="212"/>
      <c r="K104" s="225"/>
    </row>
    <row r="105" spans="1:11" ht="12" customHeight="1">
      <c r="A105" s="37" t="s">
        <v>68</v>
      </c>
      <c r="B105" s="40" t="s">
        <v>100</v>
      </c>
      <c r="C105" s="214">
        <f>SUM(C106:C116)</f>
        <v>34571132</v>
      </c>
      <c r="D105" s="56">
        <f>SUM(D106:D116)</f>
        <v>109477924</v>
      </c>
      <c r="E105" s="213">
        <f>SUM(E106:E116)</f>
        <v>105170776</v>
      </c>
      <c r="F105" s="213">
        <f>SUM(F106:F116)</f>
        <v>4307148</v>
      </c>
      <c r="G105" s="213"/>
      <c r="H105" s="212">
        <f>SUM(H106:H115)</f>
        <v>4731784</v>
      </c>
      <c r="I105" s="212">
        <f>SUM(I106:I116)</f>
        <v>3531784</v>
      </c>
      <c r="J105" s="212">
        <f>SUM(J106:J116)</f>
        <v>1200000</v>
      </c>
      <c r="K105" s="225"/>
    </row>
    <row r="106" spans="1:11" ht="12" customHeight="1">
      <c r="A106" s="37" t="s">
        <v>61</v>
      </c>
      <c r="B106" s="32" t="s">
        <v>254</v>
      </c>
      <c r="C106" s="214"/>
      <c r="D106" s="56">
        <v>298000</v>
      </c>
      <c r="E106" s="213">
        <v>298000</v>
      </c>
      <c r="F106" s="213"/>
      <c r="G106" s="213"/>
      <c r="H106" s="212">
        <v>297437</v>
      </c>
      <c r="I106" s="212">
        <v>297437</v>
      </c>
      <c r="J106" s="212"/>
      <c r="K106" s="225"/>
    </row>
    <row r="107" spans="1:11" ht="12" customHeight="1">
      <c r="A107" s="37" t="s">
        <v>62</v>
      </c>
      <c r="B107" s="46" t="s">
        <v>359</v>
      </c>
      <c r="C107" s="214"/>
      <c r="D107" s="56"/>
      <c r="E107" s="213"/>
      <c r="F107" s="213"/>
      <c r="G107" s="213"/>
      <c r="H107" s="212"/>
      <c r="I107" s="212"/>
      <c r="J107" s="212"/>
      <c r="K107" s="225"/>
    </row>
    <row r="108" spans="1:11" ht="12" customHeight="1">
      <c r="A108" s="37" t="s">
        <v>69</v>
      </c>
      <c r="B108" s="47" t="s">
        <v>367</v>
      </c>
      <c r="C108" s="214"/>
      <c r="D108" s="56"/>
      <c r="E108" s="213"/>
      <c r="F108" s="213"/>
      <c r="G108" s="213"/>
      <c r="H108" s="212"/>
      <c r="I108" s="212"/>
      <c r="J108" s="212"/>
      <c r="K108" s="225"/>
    </row>
    <row r="109" spans="1:11" ht="22.5">
      <c r="A109" s="37" t="s">
        <v>70</v>
      </c>
      <c r="B109" s="47" t="s">
        <v>360</v>
      </c>
      <c r="C109" s="214"/>
      <c r="D109" s="56"/>
      <c r="E109" s="213"/>
      <c r="F109" s="213"/>
      <c r="G109" s="213"/>
      <c r="H109" s="212"/>
      <c r="I109" s="212"/>
      <c r="J109" s="212"/>
      <c r="K109" s="225"/>
    </row>
    <row r="110" spans="1:11" ht="12" customHeight="1">
      <c r="A110" s="37" t="s">
        <v>71</v>
      </c>
      <c r="B110" s="46" t="s">
        <v>258</v>
      </c>
      <c r="C110" s="56">
        <v>219483</v>
      </c>
      <c r="D110" s="56">
        <v>2340700</v>
      </c>
      <c r="E110" s="56">
        <v>2340700</v>
      </c>
      <c r="F110" s="213"/>
      <c r="G110" s="213"/>
      <c r="H110" s="213">
        <v>2327199</v>
      </c>
      <c r="I110" s="213">
        <v>2327199</v>
      </c>
      <c r="J110" s="218"/>
      <c r="K110" s="267"/>
    </row>
    <row r="111" spans="1:11" ht="12" customHeight="1">
      <c r="A111" s="37" t="s">
        <v>72</v>
      </c>
      <c r="B111" s="46" t="s">
        <v>361</v>
      </c>
      <c r="C111" s="56">
        <v>4851000</v>
      </c>
      <c r="D111" s="56">
        <v>4851000</v>
      </c>
      <c r="E111" s="56">
        <v>4851000</v>
      </c>
      <c r="F111" s="213"/>
      <c r="G111" s="213"/>
      <c r="H111" s="212">
        <v>300000</v>
      </c>
      <c r="I111" s="212">
        <v>300000</v>
      </c>
      <c r="J111" s="212"/>
      <c r="K111" s="225"/>
    </row>
    <row r="112" spans="1:11" ht="22.5">
      <c r="A112" s="37" t="s">
        <v>74</v>
      </c>
      <c r="B112" s="47" t="s">
        <v>362</v>
      </c>
      <c r="C112" s="56"/>
      <c r="D112" s="56"/>
      <c r="E112" s="213"/>
      <c r="F112" s="213"/>
      <c r="G112" s="213"/>
      <c r="H112" s="212"/>
      <c r="I112" s="212"/>
      <c r="J112" s="212"/>
      <c r="K112" s="225"/>
    </row>
    <row r="113" spans="1:11" ht="12" customHeight="1">
      <c r="A113" s="36" t="s">
        <v>101</v>
      </c>
      <c r="B113" s="48" t="s">
        <v>363</v>
      </c>
      <c r="C113" s="56"/>
      <c r="D113" s="56"/>
      <c r="E113" s="213"/>
      <c r="F113" s="213"/>
      <c r="G113" s="213"/>
      <c r="H113" s="212"/>
      <c r="I113" s="212"/>
      <c r="J113" s="212"/>
      <c r="K113" s="225"/>
    </row>
    <row r="114" spans="1:11" ht="12" customHeight="1">
      <c r="A114" s="37" t="s">
        <v>262</v>
      </c>
      <c r="B114" s="48" t="s">
        <v>364</v>
      </c>
      <c r="C114" s="56"/>
      <c r="D114" s="56"/>
      <c r="E114" s="213"/>
      <c r="F114" s="213"/>
      <c r="G114" s="213"/>
      <c r="H114" s="212"/>
      <c r="I114" s="212"/>
      <c r="J114" s="212"/>
      <c r="K114" s="225"/>
    </row>
    <row r="115" spans="1:11" ht="12" customHeight="1">
      <c r="A115" s="39" t="s">
        <v>264</v>
      </c>
      <c r="B115" s="48" t="s">
        <v>365</v>
      </c>
      <c r="C115" s="56">
        <v>2900000</v>
      </c>
      <c r="D115" s="56">
        <v>4307148</v>
      </c>
      <c r="E115" s="213"/>
      <c r="F115" s="213">
        <v>4307148</v>
      </c>
      <c r="G115" s="213"/>
      <c r="H115" s="212">
        <v>1807148</v>
      </c>
      <c r="I115" s="212">
        <v>607148</v>
      </c>
      <c r="J115" s="56">
        <v>1200000</v>
      </c>
      <c r="K115" s="225"/>
    </row>
    <row r="116" spans="1:11" ht="12" customHeight="1" thickBot="1">
      <c r="A116" s="39" t="s">
        <v>358</v>
      </c>
      <c r="B116" s="48" t="s">
        <v>366</v>
      </c>
      <c r="C116" s="58">
        <v>26600649</v>
      </c>
      <c r="D116" s="58">
        <v>97681076</v>
      </c>
      <c r="E116" s="58">
        <v>97681076</v>
      </c>
      <c r="F116" s="266"/>
      <c r="G116" s="266"/>
      <c r="H116" s="214"/>
      <c r="I116" s="214"/>
      <c r="J116" s="214"/>
      <c r="K116" s="227"/>
    </row>
    <row r="117" spans="1:11" ht="12" customHeight="1" thickBot="1">
      <c r="A117" s="41" t="s">
        <v>6</v>
      </c>
      <c r="B117" s="43" t="s">
        <v>266</v>
      </c>
      <c r="C117" s="210">
        <v>31223465</v>
      </c>
      <c r="D117" s="341">
        <f>SUM(D118:D120)</f>
        <v>165702242</v>
      </c>
      <c r="E117" s="341">
        <f>SUM(E118:E120)</f>
        <v>165702242</v>
      </c>
      <c r="F117" s="341"/>
      <c r="G117" s="341"/>
      <c r="H117" s="210">
        <f>SUM(H118:H120)</f>
        <v>42615789</v>
      </c>
      <c r="I117" s="210">
        <f>SUM(I118:I120)</f>
        <v>42615789</v>
      </c>
      <c r="J117" s="210"/>
      <c r="K117" s="221"/>
    </row>
    <row r="118" spans="1:11" ht="12" customHeight="1">
      <c r="A118" s="38" t="s">
        <v>63</v>
      </c>
      <c r="B118" s="33" t="s">
        <v>116</v>
      </c>
      <c r="C118" s="211">
        <v>21758935</v>
      </c>
      <c r="D118" s="356">
        <v>28461527</v>
      </c>
      <c r="E118" s="356">
        <v>28461527</v>
      </c>
      <c r="F118" s="356"/>
      <c r="G118" s="356"/>
      <c r="H118" s="211">
        <v>21048005</v>
      </c>
      <c r="I118" s="211">
        <v>21048005</v>
      </c>
      <c r="J118" s="211"/>
      <c r="K118" s="223"/>
    </row>
    <row r="119" spans="1:11" ht="12" customHeight="1">
      <c r="A119" s="38" t="s">
        <v>64</v>
      </c>
      <c r="B119" s="35" t="s">
        <v>267</v>
      </c>
      <c r="C119" s="211"/>
      <c r="D119" s="357"/>
      <c r="E119" s="357"/>
      <c r="F119" s="357"/>
      <c r="G119" s="357"/>
      <c r="H119" s="212"/>
      <c r="I119" s="212"/>
      <c r="J119" s="212"/>
      <c r="K119" s="225"/>
    </row>
    <row r="120" spans="1:11" ht="15.75">
      <c r="A120" s="38" t="s">
        <v>65</v>
      </c>
      <c r="B120" s="35" t="s">
        <v>102</v>
      </c>
      <c r="C120" s="212">
        <v>304800</v>
      </c>
      <c r="D120" s="212">
        <v>137240715</v>
      </c>
      <c r="E120" s="212">
        <v>137240715</v>
      </c>
      <c r="F120" s="212"/>
      <c r="G120" s="212"/>
      <c r="H120" s="212">
        <v>21567784</v>
      </c>
      <c r="I120" s="212">
        <v>21567784</v>
      </c>
      <c r="J120" s="212"/>
      <c r="K120" s="225"/>
    </row>
    <row r="121" spans="1:11" ht="12" customHeight="1">
      <c r="A121" s="38" t="s">
        <v>66</v>
      </c>
      <c r="B121" s="35" t="s">
        <v>268</v>
      </c>
      <c r="C121" s="212"/>
      <c r="D121" s="212"/>
      <c r="E121" s="212"/>
      <c r="F121" s="212"/>
      <c r="G121" s="212"/>
      <c r="H121" s="212"/>
      <c r="I121" s="212"/>
      <c r="J121" s="212"/>
      <c r="K121" s="225"/>
    </row>
    <row r="122" spans="1:11" ht="12" customHeight="1">
      <c r="A122" s="38" t="s">
        <v>67</v>
      </c>
      <c r="B122" s="52" t="s">
        <v>118</v>
      </c>
      <c r="C122" s="212"/>
      <c r="D122" s="212"/>
      <c r="E122" s="212"/>
      <c r="F122" s="212"/>
      <c r="G122" s="212"/>
      <c r="H122" s="206"/>
      <c r="I122" s="212"/>
      <c r="J122" s="212"/>
      <c r="K122" s="225"/>
    </row>
    <row r="123" spans="1:11" ht="21.75" customHeight="1">
      <c r="A123" s="38" t="s">
        <v>73</v>
      </c>
      <c r="B123" s="51" t="s">
        <v>269</v>
      </c>
      <c r="C123" s="212"/>
      <c r="D123" s="212"/>
      <c r="E123" s="212"/>
      <c r="F123" s="212"/>
      <c r="G123" s="212"/>
      <c r="H123" s="206"/>
      <c r="I123" s="212"/>
      <c r="J123" s="212"/>
      <c r="K123" s="225"/>
    </row>
    <row r="124" spans="1:11" ht="24" customHeight="1">
      <c r="A124" s="38" t="s">
        <v>75</v>
      </c>
      <c r="B124" s="62" t="s">
        <v>270</v>
      </c>
      <c r="C124" s="212"/>
      <c r="D124" s="212"/>
      <c r="E124" s="212"/>
      <c r="F124" s="212"/>
      <c r="G124" s="212"/>
      <c r="H124" s="206"/>
      <c r="I124" s="212"/>
      <c r="J124" s="212"/>
      <c r="K124" s="225"/>
    </row>
    <row r="125" spans="1:11" ht="22.5">
      <c r="A125" s="38" t="s">
        <v>103</v>
      </c>
      <c r="B125" s="47" t="s">
        <v>257</v>
      </c>
      <c r="C125" s="212"/>
      <c r="D125" s="212"/>
      <c r="E125" s="212"/>
      <c r="F125" s="212"/>
      <c r="G125" s="212"/>
      <c r="H125" s="206"/>
      <c r="I125" s="212"/>
      <c r="J125" s="212"/>
      <c r="K125" s="225"/>
    </row>
    <row r="126" spans="1:11" ht="12" customHeight="1">
      <c r="A126" s="38" t="s">
        <v>104</v>
      </c>
      <c r="B126" s="47" t="s">
        <v>271</v>
      </c>
      <c r="C126" s="212"/>
      <c r="D126" s="212"/>
      <c r="E126" s="212"/>
      <c r="F126" s="212"/>
      <c r="G126" s="212"/>
      <c r="H126" s="206"/>
      <c r="I126" s="212"/>
      <c r="J126" s="212"/>
      <c r="K126" s="225"/>
    </row>
    <row r="127" spans="1:11" ht="12" customHeight="1">
      <c r="A127" s="38" t="s">
        <v>105</v>
      </c>
      <c r="B127" s="47" t="s">
        <v>272</v>
      </c>
      <c r="C127" s="212"/>
      <c r="D127" s="212"/>
      <c r="E127" s="212"/>
      <c r="F127" s="212"/>
      <c r="G127" s="212"/>
      <c r="H127" s="206"/>
      <c r="I127" s="212"/>
      <c r="J127" s="212"/>
      <c r="K127" s="225"/>
    </row>
    <row r="128" spans="1:11" s="73" customFormat="1" ht="22.5">
      <c r="A128" s="38" t="s">
        <v>273</v>
      </c>
      <c r="B128" s="47" t="s">
        <v>260</v>
      </c>
      <c r="C128" s="212"/>
      <c r="D128" s="212"/>
      <c r="E128" s="212"/>
      <c r="F128" s="212"/>
      <c r="G128" s="212"/>
      <c r="H128" s="206"/>
      <c r="I128" s="212"/>
      <c r="J128" s="212"/>
      <c r="K128" s="225"/>
    </row>
    <row r="129" spans="1:11" ht="12" customHeight="1">
      <c r="A129" s="38" t="s">
        <v>274</v>
      </c>
      <c r="B129" s="47" t="s">
        <v>275</v>
      </c>
      <c r="C129" s="212"/>
      <c r="D129" s="212"/>
      <c r="E129" s="212"/>
      <c r="F129" s="212"/>
      <c r="G129" s="212"/>
      <c r="H129" s="206"/>
      <c r="I129" s="212"/>
      <c r="J129" s="212"/>
      <c r="K129" s="225"/>
    </row>
    <row r="130" spans="1:11" ht="25.5" customHeight="1" thickBot="1">
      <c r="A130" s="36" t="s">
        <v>276</v>
      </c>
      <c r="B130" s="48" t="s">
        <v>277</v>
      </c>
      <c r="C130" s="214"/>
      <c r="D130" s="214"/>
      <c r="E130" s="214"/>
      <c r="F130" s="214"/>
      <c r="G130" s="214"/>
      <c r="H130" s="207"/>
      <c r="I130" s="214"/>
      <c r="J130" s="214"/>
      <c r="K130" s="227"/>
    </row>
    <row r="131" spans="1:13" ht="12" customHeight="1" thickBot="1">
      <c r="A131" s="41" t="s">
        <v>7</v>
      </c>
      <c r="B131" s="45" t="s">
        <v>278</v>
      </c>
      <c r="C131" s="210">
        <f>SUM(C117+C100)</f>
        <v>348087000</v>
      </c>
      <c r="D131" s="238">
        <f>SUM(D117+D100)</f>
        <v>625097917</v>
      </c>
      <c r="E131" s="238">
        <f>SUM(E117+E100)</f>
        <v>620790769</v>
      </c>
      <c r="F131" s="238">
        <f>SUM(F100)</f>
        <v>4307148</v>
      </c>
      <c r="G131" s="238"/>
      <c r="H131" s="204">
        <f>SUM(H117+H100)</f>
        <v>362087949</v>
      </c>
      <c r="I131" s="210">
        <f>SUM(I117+I100)</f>
        <v>360887949</v>
      </c>
      <c r="J131" s="210">
        <f>SUM(J100)</f>
        <v>1200000</v>
      </c>
      <c r="K131" s="221"/>
      <c r="M131" s="447"/>
    </row>
    <row r="132" spans="1:11" ht="12" customHeight="1" thickBot="1">
      <c r="A132" s="41" t="s">
        <v>8</v>
      </c>
      <c r="B132" s="45" t="s">
        <v>386</v>
      </c>
      <c r="C132" s="210"/>
      <c r="D132" s="210">
        <f>+D133+D134+D135</f>
        <v>0</v>
      </c>
      <c r="E132" s="210">
        <v>0</v>
      </c>
      <c r="F132" s="210"/>
      <c r="G132" s="210"/>
      <c r="H132" s="204">
        <f>+H133+H134+H135</f>
        <v>0</v>
      </c>
      <c r="I132" s="210">
        <v>0</v>
      </c>
      <c r="J132" s="210"/>
      <c r="K132" s="221"/>
    </row>
    <row r="133" spans="1:11" ht="12" customHeight="1">
      <c r="A133" s="38" t="s">
        <v>158</v>
      </c>
      <c r="B133" s="33" t="s">
        <v>279</v>
      </c>
      <c r="C133" s="211"/>
      <c r="D133" s="211"/>
      <c r="E133" s="211"/>
      <c r="F133" s="211"/>
      <c r="G133" s="211"/>
      <c r="H133" s="205"/>
      <c r="I133" s="211"/>
      <c r="J133" s="211"/>
      <c r="K133" s="223"/>
    </row>
    <row r="134" spans="1:11" ht="12" customHeight="1">
      <c r="A134" s="38" t="s">
        <v>164</v>
      </c>
      <c r="B134" s="33" t="s">
        <v>280</v>
      </c>
      <c r="C134" s="212"/>
      <c r="D134" s="212"/>
      <c r="E134" s="212"/>
      <c r="F134" s="212"/>
      <c r="G134" s="212"/>
      <c r="H134" s="206"/>
      <c r="I134" s="212"/>
      <c r="J134" s="212"/>
      <c r="K134" s="225"/>
    </row>
    <row r="135" spans="1:11" ht="12" customHeight="1" thickBot="1">
      <c r="A135" s="36" t="s">
        <v>166</v>
      </c>
      <c r="B135" s="31" t="s">
        <v>281</v>
      </c>
      <c r="C135" s="214"/>
      <c r="D135" s="214"/>
      <c r="E135" s="214"/>
      <c r="F135" s="214"/>
      <c r="G135" s="214"/>
      <c r="H135" s="207"/>
      <c r="I135" s="214"/>
      <c r="J135" s="214"/>
      <c r="K135" s="227"/>
    </row>
    <row r="136" spans="1:11" ht="12" customHeight="1" thickBot="1">
      <c r="A136" s="41" t="s">
        <v>9</v>
      </c>
      <c r="B136" s="45" t="s">
        <v>374</v>
      </c>
      <c r="C136" s="210"/>
      <c r="D136" s="210">
        <f>+D137+D138+D140+D139</f>
        <v>0</v>
      </c>
      <c r="E136" s="210">
        <v>0</v>
      </c>
      <c r="F136" s="210"/>
      <c r="G136" s="210"/>
      <c r="H136" s="204">
        <f>+H137+H138+H140+H139</f>
        <v>0</v>
      </c>
      <c r="I136" s="210">
        <v>0</v>
      </c>
      <c r="J136" s="210"/>
      <c r="K136" s="221"/>
    </row>
    <row r="137" spans="1:11" ht="12" customHeight="1">
      <c r="A137" s="38" t="s">
        <v>50</v>
      </c>
      <c r="B137" s="33" t="s">
        <v>282</v>
      </c>
      <c r="C137" s="211"/>
      <c r="D137" s="211"/>
      <c r="E137" s="211"/>
      <c r="F137" s="211"/>
      <c r="G137" s="211"/>
      <c r="H137" s="205"/>
      <c r="I137" s="211"/>
      <c r="J137" s="211"/>
      <c r="K137" s="223"/>
    </row>
    <row r="138" spans="1:11" ht="12" customHeight="1">
      <c r="A138" s="38" t="s">
        <v>51</v>
      </c>
      <c r="B138" s="32" t="s">
        <v>283</v>
      </c>
      <c r="C138" s="212"/>
      <c r="D138" s="212"/>
      <c r="E138" s="212"/>
      <c r="F138" s="212"/>
      <c r="G138" s="212"/>
      <c r="H138" s="206"/>
      <c r="I138" s="212"/>
      <c r="J138" s="212"/>
      <c r="K138" s="225"/>
    </row>
    <row r="139" spans="1:11" ht="12" customHeight="1">
      <c r="A139" s="38" t="s">
        <v>52</v>
      </c>
      <c r="B139" s="33" t="s">
        <v>284</v>
      </c>
      <c r="C139" s="212"/>
      <c r="D139" s="212"/>
      <c r="E139" s="212"/>
      <c r="F139" s="212"/>
      <c r="G139" s="212"/>
      <c r="H139" s="206"/>
      <c r="I139" s="212"/>
      <c r="J139" s="212"/>
      <c r="K139" s="225"/>
    </row>
    <row r="140" spans="1:11" ht="12" customHeight="1" thickBot="1">
      <c r="A140" s="36" t="s">
        <v>90</v>
      </c>
      <c r="B140" s="31" t="s">
        <v>285</v>
      </c>
      <c r="C140" s="214"/>
      <c r="D140" s="214"/>
      <c r="E140" s="214"/>
      <c r="F140" s="214"/>
      <c r="G140" s="214"/>
      <c r="H140" s="207"/>
      <c r="I140" s="214"/>
      <c r="J140" s="214"/>
      <c r="K140" s="227"/>
    </row>
    <row r="141" spans="1:11" ht="12" customHeight="1" thickBot="1">
      <c r="A141" s="41" t="s">
        <v>10</v>
      </c>
      <c r="B141" s="45" t="s">
        <v>387</v>
      </c>
      <c r="C141" s="215">
        <f>SUM(C143)</f>
        <v>249309</v>
      </c>
      <c r="D141" s="215">
        <f>SUM(D142:D146)</f>
        <v>52018403</v>
      </c>
      <c r="E141" s="215">
        <f>SUM(E142:E146)</f>
        <v>52018403</v>
      </c>
      <c r="F141" s="215"/>
      <c r="G141" s="215"/>
      <c r="H141" s="215">
        <f>SUM(H143:H145)</f>
        <v>5317686</v>
      </c>
      <c r="I141" s="208">
        <f>SUM(I143:I145)</f>
        <v>5317686</v>
      </c>
      <c r="J141" s="215"/>
      <c r="K141" s="234"/>
    </row>
    <row r="142" spans="1:11" ht="12" customHeight="1">
      <c r="A142" s="38" t="s">
        <v>53</v>
      </c>
      <c r="B142" s="33" t="s">
        <v>286</v>
      </c>
      <c r="C142" s="211"/>
      <c r="D142" s="211"/>
      <c r="E142" s="211"/>
      <c r="F142" s="211"/>
      <c r="G142" s="211"/>
      <c r="H142" s="211"/>
      <c r="I142" s="211"/>
      <c r="J142" s="211"/>
      <c r="K142" s="223"/>
    </row>
    <row r="143" spans="1:11" ht="12" customHeight="1">
      <c r="A143" s="38" t="s">
        <v>54</v>
      </c>
      <c r="B143" s="33" t="s">
        <v>287</v>
      </c>
      <c r="C143" s="56">
        <v>249309</v>
      </c>
      <c r="D143" s="56">
        <v>5317686</v>
      </c>
      <c r="E143" s="56">
        <v>5317686</v>
      </c>
      <c r="F143" s="212"/>
      <c r="G143" s="212"/>
      <c r="H143" s="212">
        <v>5317686</v>
      </c>
      <c r="I143" s="212">
        <v>5317686</v>
      </c>
      <c r="J143" s="212"/>
      <c r="K143" s="225"/>
    </row>
    <row r="144" spans="1:11" ht="12" customHeight="1">
      <c r="A144" s="38" t="s">
        <v>186</v>
      </c>
      <c r="B144" s="51" t="s">
        <v>357</v>
      </c>
      <c r="C144" s="212"/>
      <c r="D144" s="654"/>
      <c r="E144" s="654"/>
      <c r="F144" s="212"/>
      <c r="G144" s="212"/>
      <c r="H144" s="212"/>
      <c r="I144" s="212"/>
      <c r="J144" s="212"/>
      <c r="K144" s="225"/>
    </row>
    <row r="145" spans="1:11" ht="12" customHeight="1">
      <c r="A145" s="38" t="s">
        <v>188</v>
      </c>
      <c r="B145" s="33" t="s">
        <v>345</v>
      </c>
      <c r="C145" s="212"/>
      <c r="D145" s="212">
        <v>46700717</v>
      </c>
      <c r="E145" s="212">
        <v>46700717</v>
      </c>
      <c r="F145" s="212"/>
      <c r="G145" s="212"/>
      <c r="H145" s="212"/>
      <c r="I145" s="212"/>
      <c r="J145" s="212"/>
      <c r="K145" s="225"/>
    </row>
    <row r="146" spans="1:11" ht="12" customHeight="1" thickBot="1">
      <c r="A146" s="36" t="s">
        <v>190</v>
      </c>
      <c r="B146" s="31" t="s">
        <v>317</v>
      </c>
      <c r="C146" s="214"/>
      <c r="D146" s="214"/>
      <c r="E146" s="214"/>
      <c r="F146" s="214"/>
      <c r="G146" s="214"/>
      <c r="H146" s="214"/>
      <c r="I146" s="214"/>
      <c r="J146" s="214"/>
      <c r="K146" s="227"/>
    </row>
    <row r="147" spans="1:11" ht="15" customHeight="1" thickBot="1">
      <c r="A147" s="41" t="s">
        <v>11</v>
      </c>
      <c r="B147" s="45" t="s">
        <v>376</v>
      </c>
      <c r="C147" s="216"/>
      <c r="D147" s="216">
        <f>+D148+D149+D150+D151</f>
        <v>0</v>
      </c>
      <c r="E147" s="216">
        <v>0</v>
      </c>
      <c r="F147" s="216"/>
      <c r="G147" s="216"/>
      <c r="H147" s="216">
        <f>+H148+H149+H150+H151</f>
        <v>0</v>
      </c>
      <c r="I147" s="216">
        <f>+I148+I149+I150+I151</f>
        <v>0</v>
      </c>
      <c r="J147" s="216"/>
      <c r="K147" s="268"/>
    </row>
    <row r="148" spans="1:11" s="64" customFormat="1" ht="12.75" customHeight="1">
      <c r="A148" s="38" t="s">
        <v>55</v>
      </c>
      <c r="B148" s="33" t="s">
        <v>290</v>
      </c>
      <c r="C148" s="211"/>
      <c r="D148" s="211"/>
      <c r="E148" s="211"/>
      <c r="F148" s="211"/>
      <c r="G148" s="211"/>
      <c r="H148" s="211"/>
      <c r="I148" s="211"/>
      <c r="J148" s="211"/>
      <c r="K148" s="223"/>
    </row>
    <row r="149" spans="1:11" ht="12.75" customHeight="1">
      <c r="A149" s="38" t="s">
        <v>56</v>
      </c>
      <c r="B149" s="33" t="s">
        <v>291</v>
      </c>
      <c r="C149" s="212"/>
      <c r="D149" s="212"/>
      <c r="E149" s="212"/>
      <c r="F149" s="212"/>
      <c r="G149" s="212"/>
      <c r="H149" s="212"/>
      <c r="I149" s="212"/>
      <c r="J149" s="212"/>
      <c r="K149" s="225"/>
    </row>
    <row r="150" spans="1:11" ht="12.75" customHeight="1">
      <c r="A150" s="38" t="s">
        <v>195</v>
      </c>
      <c r="B150" s="33" t="s">
        <v>292</v>
      </c>
      <c r="C150" s="212"/>
      <c r="D150" s="212"/>
      <c r="E150" s="212"/>
      <c r="F150" s="212"/>
      <c r="G150" s="212"/>
      <c r="H150" s="212"/>
      <c r="I150" s="212"/>
      <c r="J150" s="212"/>
      <c r="K150" s="225"/>
    </row>
    <row r="151" spans="1:11" ht="12.75" customHeight="1" thickBot="1">
      <c r="A151" s="36" t="s">
        <v>197</v>
      </c>
      <c r="B151" s="31" t="s">
        <v>293</v>
      </c>
      <c r="C151" s="214"/>
      <c r="D151" s="214"/>
      <c r="E151" s="214"/>
      <c r="F151" s="214"/>
      <c r="G151" s="214"/>
      <c r="H151" s="214"/>
      <c r="I151" s="214"/>
      <c r="J151" s="214"/>
      <c r="K151" s="227"/>
    </row>
    <row r="152" spans="1:11" ht="16.5" thickBot="1">
      <c r="A152" s="41" t="s">
        <v>12</v>
      </c>
      <c r="B152" s="45" t="s">
        <v>377</v>
      </c>
      <c r="C152" s="358">
        <f>SUM(C141)</f>
        <v>249309</v>
      </c>
      <c r="D152" s="358">
        <f>SUM(D141)</f>
        <v>52018403</v>
      </c>
      <c r="E152" s="358">
        <f>SUM(E141)</f>
        <v>52018403</v>
      </c>
      <c r="F152" s="358"/>
      <c r="G152" s="358"/>
      <c r="H152" s="358">
        <f>SUM(H141)</f>
        <v>5317686</v>
      </c>
      <c r="I152" s="358">
        <f>SUM(I141)</f>
        <v>5317686</v>
      </c>
      <c r="J152" s="358"/>
      <c r="K152" s="269"/>
    </row>
    <row r="153" spans="1:13" ht="26.25" customHeight="1" thickBot="1">
      <c r="A153" s="480" t="s">
        <v>13</v>
      </c>
      <c r="B153" s="481" t="s">
        <v>401</v>
      </c>
      <c r="C153" s="479">
        <f>SUM(C131+C152)</f>
        <v>348336309</v>
      </c>
      <c r="D153" s="479">
        <f>SUM(D131+D141)</f>
        <v>677116320</v>
      </c>
      <c r="E153" s="479">
        <f>SUM(E131+E152)</f>
        <v>672809172</v>
      </c>
      <c r="F153" s="479">
        <f>SUM(F131)</f>
        <v>4307148</v>
      </c>
      <c r="G153" s="479"/>
      <c r="H153" s="478">
        <f>SUM(H152+H131)</f>
        <v>367405635</v>
      </c>
      <c r="I153" s="479">
        <f>SUM(I131+I141)</f>
        <v>366205635</v>
      </c>
      <c r="J153" s="479">
        <f>SUM(J131)</f>
        <v>1200000</v>
      </c>
      <c r="K153" s="482"/>
      <c r="M153" s="447"/>
    </row>
    <row r="155" spans="1:11" ht="18.75" customHeight="1">
      <c r="A155" s="681" t="s">
        <v>294</v>
      </c>
      <c r="B155" s="681"/>
      <c r="C155" s="681"/>
      <c r="D155" s="681"/>
      <c r="E155" s="681"/>
      <c r="F155" s="681"/>
      <c r="G155" s="681"/>
      <c r="H155" s="681"/>
      <c r="I155" s="681"/>
      <c r="J155" s="681"/>
      <c r="K155" s="681"/>
    </row>
    <row r="156" spans="1:11" ht="13.5" customHeight="1" thickBot="1">
      <c r="A156" s="185"/>
      <c r="B156" s="185"/>
      <c r="C156" s="343"/>
      <c r="D156" s="343"/>
      <c r="H156" s="343"/>
      <c r="I156" s="343"/>
      <c r="J156" s="343"/>
      <c r="K156" s="203"/>
    </row>
    <row r="157" spans="1:11" ht="21.75" thickBot="1">
      <c r="A157" s="41">
        <v>1</v>
      </c>
      <c r="B157" s="43" t="s">
        <v>295</v>
      </c>
      <c r="C157" s="210">
        <f>+C65-C131</f>
        <v>-57153337</v>
      </c>
      <c r="D157" s="238">
        <f>+D65-D131</f>
        <v>-113531033</v>
      </c>
      <c r="E157" s="238"/>
      <c r="F157" s="238"/>
      <c r="G157" s="238"/>
      <c r="H157" s="210">
        <f>+H65-H131</f>
        <v>404063257</v>
      </c>
      <c r="I157" s="210"/>
      <c r="J157" s="210"/>
      <c r="K157" s="221"/>
    </row>
    <row r="158" spans="1:11" ht="21.75" thickBot="1">
      <c r="A158" s="360" t="s">
        <v>6</v>
      </c>
      <c r="B158" s="361" t="s">
        <v>296</v>
      </c>
      <c r="C158" s="362">
        <f>+C88-C152</f>
        <v>57153337</v>
      </c>
      <c r="D158" s="363">
        <f>+D88-D152</f>
        <v>113531033</v>
      </c>
      <c r="E158" s="363"/>
      <c r="F158" s="363"/>
      <c r="G158" s="363"/>
      <c r="H158" s="362">
        <f>+H88-H152</f>
        <v>119060103</v>
      </c>
      <c r="I158" s="362"/>
      <c r="J158" s="362"/>
      <c r="K158" s="364"/>
    </row>
    <row r="159" ht="7.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70" ht="15.75">
      <c r="B170" s="53" t="s">
        <v>382</v>
      </c>
    </row>
  </sheetData>
  <sheetProtection/>
  <mergeCells count="23">
    <mergeCell ref="E1:K1"/>
    <mergeCell ref="I8:K8"/>
    <mergeCell ref="A3:K3"/>
    <mergeCell ref="A4:K4"/>
    <mergeCell ref="D8:D9"/>
    <mergeCell ref="E98:G98"/>
    <mergeCell ref="B98:B99"/>
    <mergeCell ref="A155:K155"/>
    <mergeCell ref="A6:K6"/>
    <mergeCell ref="C8:C9"/>
    <mergeCell ref="C98:C99"/>
    <mergeCell ref="D98:D99"/>
    <mergeCell ref="A8:A9"/>
    <mergeCell ref="E91:K91"/>
    <mergeCell ref="I98:K98"/>
    <mergeCell ref="H98:H99"/>
    <mergeCell ref="H8:H9"/>
    <mergeCell ref="E8:G8"/>
    <mergeCell ref="A96:K96"/>
    <mergeCell ref="A98:A99"/>
    <mergeCell ref="B94:K94"/>
    <mergeCell ref="B8:B9"/>
    <mergeCell ref="B93:K93"/>
  </mergeCells>
  <printOptions horizontalCentered="1"/>
  <pageMargins left="0.5905511811023623" right="0.5905511811023623" top="0.6692913385826772" bottom="0.6692913385826772" header="0.7874015748031497" footer="0.5905511811023623"/>
  <pageSetup fitToHeight="2" horizontalDpi="600" verticalDpi="600" orientation="portrait" paperSize="9" scale="58" r:id="rId1"/>
  <headerFooter alignWithMargins="0">
    <oddHeader xml:space="preserve">&amp;C&amp;"Times New Roman CE,Félkövér"&amp;12
&amp;10
&amp;R&amp;"Times New Roman CE,Félkövér dőlt"&amp;11 </oddHeader>
  </headerFooter>
  <rowBreaks count="1" manualBreakCount="1">
    <brk id="90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58"/>
  <sheetViews>
    <sheetView zoomScaleSheetLayoutView="145" workbookViewId="0" topLeftCell="A1">
      <selection activeCell="K1" sqref="K1"/>
    </sheetView>
  </sheetViews>
  <sheetFormatPr defaultColWidth="9.00390625" defaultRowHeight="12.75"/>
  <cols>
    <col min="1" max="1" width="14.625" style="156" customWidth="1"/>
    <col min="2" max="2" width="62.00390625" style="10" customWidth="1"/>
    <col min="3" max="4" width="15.875" style="10" customWidth="1"/>
    <col min="5" max="5" width="14.50390625" style="10" customWidth="1"/>
    <col min="6" max="6" width="13.50390625" style="10" customWidth="1"/>
    <col min="7" max="7" width="12.125" style="10" customWidth="1"/>
    <col min="8" max="8" width="15.875" style="10" customWidth="1"/>
    <col min="9" max="9" width="12.375" style="10" customWidth="1"/>
    <col min="10" max="10" width="11.875" style="10" customWidth="1"/>
    <col min="11" max="11" width="11.625" style="10" customWidth="1"/>
    <col min="12" max="16384" width="9.375" style="10" customWidth="1"/>
  </cols>
  <sheetData>
    <row r="1" spans="1:11" s="116" customFormat="1" ht="21" customHeight="1" thickBot="1">
      <c r="A1" s="115"/>
      <c r="B1" s="117"/>
      <c r="C1" s="144"/>
      <c r="D1" s="144"/>
      <c r="E1" s="144"/>
      <c r="F1" s="144"/>
      <c r="G1" s="144"/>
      <c r="K1" s="624" t="s">
        <v>575</v>
      </c>
    </row>
    <row r="2" spans="1:11" s="145" customFormat="1" ht="39.75" customHeight="1">
      <c r="A2" s="133" t="s">
        <v>111</v>
      </c>
      <c r="B2" s="753" t="s">
        <v>371</v>
      </c>
      <c r="C2" s="753"/>
      <c r="D2" s="753"/>
      <c r="E2" s="753"/>
      <c r="F2" s="753"/>
      <c r="G2" s="753"/>
      <c r="H2" s="753"/>
      <c r="I2" s="753"/>
      <c r="J2" s="753"/>
      <c r="K2" s="753"/>
    </row>
    <row r="3" spans="1:11" s="145" customFormat="1" ht="24.75" thickBot="1">
      <c r="A3" s="143" t="s">
        <v>110</v>
      </c>
      <c r="B3" s="765" t="s">
        <v>319</v>
      </c>
      <c r="C3" s="765"/>
      <c r="D3" s="765"/>
      <c r="E3" s="765"/>
      <c r="F3" s="765"/>
      <c r="G3" s="765"/>
      <c r="H3" s="765"/>
      <c r="I3" s="765"/>
      <c r="J3" s="765"/>
      <c r="K3" s="765"/>
    </row>
    <row r="4" spans="1:8" s="146" customFormat="1" ht="15.75" customHeight="1" thickBot="1">
      <c r="A4" s="118"/>
      <c r="B4" s="118"/>
      <c r="C4" s="119"/>
      <c r="D4" s="119"/>
      <c r="E4" s="119"/>
      <c r="F4" s="119"/>
      <c r="G4" s="119"/>
      <c r="H4" s="119"/>
    </row>
    <row r="5" spans="1:11" ht="12.75" customHeight="1">
      <c r="A5" s="757" t="s">
        <v>112</v>
      </c>
      <c r="B5" s="755" t="s">
        <v>37</v>
      </c>
      <c r="C5" s="755" t="s">
        <v>399</v>
      </c>
      <c r="D5" s="749" t="s">
        <v>397</v>
      </c>
      <c r="E5" s="742" t="s">
        <v>388</v>
      </c>
      <c r="F5" s="743"/>
      <c r="G5" s="744"/>
      <c r="H5" s="731" t="s">
        <v>398</v>
      </c>
      <c r="I5" s="734" t="s">
        <v>392</v>
      </c>
      <c r="J5" s="734"/>
      <c r="K5" s="735"/>
    </row>
    <row r="6" spans="1:11" s="147" customFormat="1" ht="38.25" customHeight="1" thickBot="1">
      <c r="A6" s="758"/>
      <c r="B6" s="756"/>
      <c r="C6" s="756"/>
      <c r="D6" s="750"/>
      <c r="E6" s="270" t="s">
        <v>389</v>
      </c>
      <c r="F6" s="271" t="s">
        <v>390</v>
      </c>
      <c r="G6" s="314" t="s">
        <v>391</v>
      </c>
      <c r="H6" s="732"/>
      <c r="I6" s="272" t="s">
        <v>389</v>
      </c>
      <c r="J6" s="272" t="s">
        <v>390</v>
      </c>
      <c r="K6" s="273" t="s">
        <v>391</v>
      </c>
    </row>
    <row r="7" spans="1:8" s="147" customFormat="1" ht="15.75" customHeight="1" thickBot="1">
      <c r="A7" s="752" t="s">
        <v>38</v>
      </c>
      <c r="B7" s="752"/>
      <c r="C7" s="752"/>
      <c r="D7" s="752"/>
      <c r="E7" s="752"/>
      <c r="F7" s="752"/>
      <c r="G7" s="752"/>
      <c r="H7" s="752"/>
    </row>
    <row r="8" spans="1:11" s="129" customFormat="1" ht="12" customHeight="1" thickBot="1">
      <c r="A8" s="114" t="s">
        <v>5</v>
      </c>
      <c r="B8" s="152" t="s">
        <v>325</v>
      </c>
      <c r="C8" s="80">
        <f aca="true" t="shared" si="0" ref="C8:J8">SUM(C9:C18)</f>
        <v>3000</v>
      </c>
      <c r="D8" s="80">
        <f t="shared" si="0"/>
        <v>135155</v>
      </c>
      <c r="E8" s="80">
        <f t="shared" si="0"/>
        <v>135155</v>
      </c>
      <c r="F8" s="80">
        <f t="shared" si="0"/>
        <v>0</v>
      </c>
      <c r="G8" s="80">
        <f t="shared" si="0"/>
        <v>0</v>
      </c>
      <c r="H8" s="80">
        <f t="shared" si="0"/>
        <v>114008</v>
      </c>
      <c r="I8" s="80">
        <f t="shared" si="0"/>
        <v>114008</v>
      </c>
      <c r="J8" s="80">
        <f t="shared" si="0"/>
        <v>0</v>
      </c>
      <c r="K8" s="197"/>
    </row>
    <row r="9" spans="1:11" s="129" customFormat="1" ht="12" customHeight="1">
      <c r="A9" s="159" t="s">
        <v>57</v>
      </c>
      <c r="B9" s="33" t="s">
        <v>171</v>
      </c>
      <c r="C9" s="76"/>
      <c r="D9" s="325"/>
      <c r="E9" s="325"/>
      <c r="F9" s="76"/>
      <c r="G9" s="76"/>
      <c r="H9" s="76"/>
      <c r="I9" s="76"/>
      <c r="J9" s="192"/>
      <c r="K9" s="305"/>
    </row>
    <row r="10" spans="1:11" s="129" customFormat="1" ht="12" customHeight="1">
      <c r="A10" s="158" t="s">
        <v>58</v>
      </c>
      <c r="B10" s="32" t="s">
        <v>172</v>
      </c>
      <c r="C10" s="77"/>
      <c r="D10" s="164"/>
      <c r="E10" s="164"/>
      <c r="F10" s="77"/>
      <c r="G10" s="77"/>
      <c r="H10" s="77"/>
      <c r="I10" s="77"/>
      <c r="J10" s="188"/>
      <c r="K10" s="308"/>
    </row>
    <row r="11" spans="1:11" s="129" customFormat="1" ht="12" customHeight="1">
      <c r="A11" s="158" t="s">
        <v>59</v>
      </c>
      <c r="B11" s="32" t="s">
        <v>173</v>
      </c>
      <c r="C11" s="77"/>
      <c r="D11" s="164"/>
      <c r="E11" s="164"/>
      <c r="F11" s="77"/>
      <c r="G11" s="77"/>
      <c r="H11" s="77"/>
      <c r="I11" s="77"/>
      <c r="J11" s="188"/>
      <c r="K11" s="308"/>
    </row>
    <row r="12" spans="1:11" s="129" customFormat="1" ht="12" customHeight="1">
      <c r="A12" s="158" t="s">
        <v>60</v>
      </c>
      <c r="B12" s="32" t="s">
        <v>174</v>
      </c>
      <c r="C12" s="77"/>
      <c r="D12" s="164"/>
      <c r="E12" s="164"/>
      <c r="F12" s="77"/>
      <c r="G12" s="77"/>
      <c r="H12" s="77"/>
      <c r="I12" s="77"/>
      <c r="J12" s="188"/>
      <c r="K12" s="308"/>
    </row>
    <row r="13" spans="1:11" s="129" customFormat="1" ht="12" customHeight="1">
      <c r="A13" s="158" t="s">
        <v>77</v>
      </c>
      <c r="B13" s="32" t="s">
        <v>175</v>
      </c>
      <c r="C13" s="77"/>
      <c r="D13" s="164">
        <v>37252</v>
      </c>
      <c r="E13" s="164">
        <v>37252</v>
      </c>
      <c r="F13" s="77"/>
      <c r="G13" s="77"/>
      <c r="H13" s="77">
        <v>37252</v>
      </c>
      <c r="I13" s="77">
        <v>37252</v>
      </c>
      <c r="J13" s="188"/>
      <c r="K13" s="308"/>
    </row>
    <row r="14" spans="1:11" s="129" customFormat="1" ht="12" customHeight="1">
      <c r="A14" s="158" t="s">
        <v>61</v>
      </c>
      <c r="B14" s="32" t="s">
        <v>326</v>
      </c>
      <c r="C14" s="77"/>
      <c r="D14" s="164">
        <v>10058</v>
      </c>
      <c r="E14" s="164">
        <v>10058</v>
      </c>
      <c r="F14" s="77"/>
      <c r="G14" s="77"/>
      <c r="H14" s="77">
        <v>10058</v>
      </c>
      <c r="I14" s="77">
        <v>10058</v>
      </c>
      <c r="J14" s="188"/>
      <c r="K14" s="308"/>
    </row>
    <row r="15" spans="1:11" s="148" customFormat="1" ht="12" customHeight="1">
      <c r="A15" s="158" t="s">
        <v>62</v>
      </c>
      <c r="B15" s="31" t="s">
        <v>327</v>
      </c>
      <c r="C15" s="77"/>
      <c r="D15" s="164"/>
      <c r="E15" s="164"/>
      <c r="F15" s="77"/>
      <c r="G15" s="77"/>
      <c r="H15" s="77"/>
      <c r="I15" s="77"/>
      <c r="J15" s="189"/>
      <c r="K15" s="306"/>
    </row>
    <row r="16" spans="1:11" s="148" customFormat="1" ht="12" customHeight="1">
      <c r="A16" s="158" t="s">
        <v>69</v>
      </c>
      <c r="B16" s="32" t="s">
        <v>178</v>
      </c>
      <c r="C16" s="20"/>
      <c r="D16" s="165"/>
      <c r="E16" s="165"/>
      <c r="F16" s="77"/>
      <c r="G16" s="77"/>
      <c r="H16" s="77"/>
      <c r="I16" s="77"/>
      <c r="J16" s="189"/>
      <c r="K16" s="306"/>
    </row>
    <row r="17" spans="1:11" s="129" customFormat="1" ht="12" customHeight="1">
      <c r="A17" s="158" t="s">
        <v>70</v>
      </c>
      <c r="B17" s="32" t="s">
        <v>180</v>
      </c>
      <c r="C17" s="77"/>
      <c r="D17" s="164"/>
      <c r="E17" s="164"/>
      <c r="F17" s="77"/>
      <c r="G17" s="77"/>
      <c r="H17" s="77"/>
      <c r="I17" s="77"/>
      <c r="J17" s="188"/>
      <c r="K17" s="308"/>
    </row>
    <row r="18" spans="1:11" s="148" customFormat="1" ht="12" customHeight="1" thickBot="1">
      <c r="A18" s="315" t="s">
        <v>71</v>
      </c>
      <c r="B18" s="31" t="s">
        <v>182</v>
      </c>
      <c r="C18" s="79">
        <v>3000</v>
      </c>
      <c r="D18" s="24">
        <v>87845</v>
      </c>
      <c r="E18" s="24">
        <v>87845</v>
      </c>
      <c r="F18" s="79"/>
      <c r="G18" s="79"/>
      <c r="H18" s="79">
        <v>66698</v>
      </c>
      <c r="I18" s="79">
        <v>66698</v>
      </c>
      <c r="J18" s="198"/>
      <c r="K18" s="309"/>
    </row>
    <row r="19" spans="1:11" s="148" customFormat="1" ht="12" customHeight="1" thickBot="1">
      <c r="A19" s="114" t="s">
        <v>6</v>
      </c>
      <c r="B19" s="152" t="s">
        <v>328</v>
      </c>
      <c r="C19" s="80">
        <f>SUM(C20:C22)</f>
        <v>0</v>
      </c>
      <c r="D19" s="163">
        <f>SUM(D20:D22)</f>
        <v>0</v>
      </c>
      <c r="E19" s="163">
        <f>SUM(E20:E22)</f>
        <v>0</v>
      </c>
      <c r="F19" s="80"/>
      <c r="G19" s="80"/>
      <c r="H19" s="80">
        <f>SUM(H20:H22)</f>
        <v>0</v>
      </c>
      <c r="I19" s="80">
        <f>SUM(I20:I22)</f>
        <v>0</v>
      </c>
      <c r="J19" s="200"/>
      <c r="K19" s="201"/>
    </row>
    <row r="20" spans="1:11" s="148" customFormat="1" ht="12" customHeight="1">
      <c r="A20" s="159" t="s">
        <v>63</v>
      </c>
      <c r="B20" s="33" t="s">
        <v>144</v>
      </c>
      <c r="C20" s="76"/>
      <c r="D20" s="325"/>
      <c r="E20" s="325"/>
      <c r="F20" s="76"/>
      <c r="G20" s="76"/>
      <c r="H20" s="76"/>
      <c r="I20" s="76"/>
      <c r="J20" s="199"/>
      <c r="K20" s="310"/>
    </row>
    <row r="21" spans="1:11" s="148" customFormat="1" ht="12" customHeight="1">
      <c r="A21" s="158" t="s">
        <v>64</v>
      </c>
      <c r="B21" s="32" t="s">
        <v>329</v>
      </c>
      <c r="C21" s="77"/>
      <c r="D21" s="164"/>
      <c r="E21" s="164"/>
      <c r="F21" s="77"/>
      <c r="G21" s="77"/>
      <c r="H21" s="77"/>
      <c r="I21" s="77"/>
      <c r="J21" s="189"/>
      <c r="K21" s="306"/>
    </row>
    <row r="22" spans="1:11" s="148" customFormat="1" ht="12" customHeight="1">
      <c r="A22" s="158" t="s">
        <v>65</v>
      </c>
      <c r="B22" s="32" t="s">
        <v>330</v>
      </c>
      <c r="C22" s="77"/>
      <c r="D22" s="164"/>
      <c r="E22" s="164"/>
      <c r="F22" s="77"/>
      <c r="G22" s="77"/>
      <c r="H22" s="77"/>
      <c r="I22" s="77"/>
      <c r="J22" s="189"/>
      <c r="K22" s="306"/>
    </row>
    <row r="23" spans="1:11" s="129" customFormat="1" ht="12" customHeight="1" thickBot="1">
      <c r="A23" s="315" t="s">
        <v>66</v>
      </c>
      <c r="B23" s="35" t="s">
        <v>352</v>
      </c>
      <c r="C23" s="79"/>
      <c r="D23" s="24"/>
      <c r="E23" s="24"/>
      <c r="F23" s="79"/>
      <c r="G23" s="79"/>
      <c r="H23" s="79"/>
      <c r="I23" s="79"/>
      <c r="J23" s="195"/>
      <c r="K23" s="307"/>
    </row>
    <row r="24" spans="1:11" s="129" customFormat="1" ht="12" customHeight="1" thickBot="1">
      <c r="A24" s="151" t="s">
        <v>7</v>
      </c>
      <c r="B24" s="45" t="s">
        <v>89</v>
      </c>
      <c r="C24" s="12"/>
      <c r="D24" s="166"/>
      <c r="E24" s="166"/>
      <c r="F24" s="12"/>
      <c r="G24" s="12"/>
      <c r="H24" s="12"/>
      <c r="I24" s="12"/>
      <c r="J24" s="196"/>
      <c r="K24" s="197"/>
    </row>
    <row r="25" spans="1:11" s="129" customFormat="1" ht="12" customHeight="1" thickBot="1">
      <c r="A25" s="151" t="s">
        <v>8</v>
      </c>
      <c r="B25" s="45" t="s">
        <v>331</v>
      </c>
      <c r="C25" s="80">
        <f>+C26+C27</f>
        <v>0</v>
      </c>
      <c r="D25" s="163">
        <f>+D26+D27</f>
        <v>0</v>
      </c>
      <c r="E25" s="163">
        <f>+E26+E27</f>
        <v>0</v>
      </c>
      <c r="F25" s="80"/>
      <c r="G25" s="80"/>
      <c r="H25" s="80">
        <f>+H26+H27</f>
        <v>0</v>
      </c>
      <c r="I25" s="80">
        <f>+I26+I27</f>
        <v>0</v>
      </c>
      <c r="J25" s="196"/>
      <c r="K25" s="197"/>
    </row>
    <row r="26" spans="1:11" s="129" customFormat="1" ht="12" customHeight="1">
      <c r="A26" s="159" t="s">
        <v>158</v>
      </c>
      <c r="B26" s="160" t="s">
        <v>329</v>
      </c>
      <c r="C26" s="19"/>
      <c r="D26" s="162"/>
      <c r="E26" s="162"/>
      <c r="F26" s="19"/>
      <c r="G26" s="19"/>
      <c r="H26" s="19"/>
      <c r="I26" s="19"/>
      <c r="J26" s="192"/>
      <c r="K26" s="305"/>
    </row>
    <row r="27" spans="1:11" s="129" customFormat="1" ht="12" customHeight="1">
      <c r="A27" s="159" t="s">
        <v>164</v>
      </c>
      <c r="B27" s="161" t="s">
        <v>332</v>
      </c>
      <c r="C27" s="81"/>
      <c r="D27" s="167"/>
      <c r="E27" s="167"/>
      <c r="F27" s="74"/>
      <c r="G27" s="74"/>
      <c r="H27" s="74"/>
      <c r="I27" s="74"/>
      <c r="J27" s="188"/>
      <c r="K27" s="308"/>
    </row>
    <row r="28" spans="1:11" s="129" customFormat="1" ht="12" customHeight="1" thickBot="1">
      <c r="A28" s="315" t="s">
        <v>166</v>
      </c>
      <c r="B28" s="317" t="s">
        <v>353</v>
      </c>
      <c r="C28" s="172"/>
      <c r="D28" s="324"/>
      <c r="E28" s="324"/>
      <c r="F28" s="172"/>
      <c r="G28" s="172"/>
      <c r="H28" s="172"/>
      <c r="I28" s="172"/>
      <c r="J28" s="195"/>
      <c r="K28" s="307"/>
    </row>
    <row r="29" spans="1:11" s="129" customFormat="1" ht="12" customHeight="1" thickBot="1">
      <c r="A29" s="151" t="s">
        <v>9</v>
      </c>
      <c r="B29" s="45" t="s">
        <v>333</v>
      </c>
      <c r="C29" s="80">
        <f>+C30+C31+C32</f>
        <v>0</v>
      </c>
      <c r="D29" s="163">
        <f>+D30+D31+D32</f>
        <v>0</v>
      </c>
      <c r="E29" s="163">
        <f>+E30+E31+E32</f>
        <v>0</v>
      </c>
      <c r="F29" s="80"/>
      <c r="G29" s="80"/>
      <c r="H29" s="80">
        <f>+H30+H31+H32</f>
        <v>0</v>
      </c>
      <c r="I29" s="80">
        <f>+I30+I31+I32</f>
        <v>0</v>
      </c>
      <c r="J29" s="196"/>
      <c r="K29" s="197"/>
    </row>
    <row r="30" spans="1:11" s="129" customFormat="1" ht="12" customHeight="1">
      <c r="A30" s="159" t="s">
        <v>50</v>
      </c>
      <c r="B30" s="160" t="s">
        <v>184</v>
      </c>
      <c r="C30" s="19"/>
      <c r="D30" s="162"/>
      <c r="E30" s="162"/>
      <c r="F30" s="19"/>
      <c r="G30" s="19"/>
      <c r="H30" s="19"/>
      <c r="I30" s="19"/>
      <c r="J30" s="192"/>
      <c r="K30" s="305"/>
    </row>
    <row r="31" spans="1:11" s="129" customFormat="1" ht="12" customHeight="1">
      <c r="A31" s="159" t="s">
        <v>51</v>
      </c>
      <c r="B31" s="161" t="s">
        <v>185</v>
      </c>
      <c r="C31" s="81"/>
      <c r="D31" s="167"/>
      <c r="E31" s="167"/>
      <c r="F31" s="74"/>
      <c r="G31" s="74"/>
      <c r="H31" s="74"/>
      <c r="I31" s="74"/>
      <c r="J31" s="188"/>
      <c r="K31" s="308"/>
    </row>
    <row r="32" spans="1:11" s="129" customFormat="1" ht="12" customHeight="1" thickBot="1">
      <c r="A32" s="315" t="s">
        <v>52</v>
      </c>
      <c r="B32" s="169" t="s">
        <v>187</v>
      </c>
      <c r="C32" s="172"/>
      <c r="D32" s="324"/>
      <c r="E32" s="324"/>
      <c r="F32" s="172"/>
      <c r="G32" s="172"/>
      <c r="H32" s="172"/>
      <c r="I32" s="172"/>
      <c r="J32" s="195"/>
      <c r="K32" s="307"/>
    </row>
    <row r="33" spans="1:11" s="129" customFormat="1" ht="12" customHeight="1" thickBot="1">
      <c r="A33" s="151" t="s">
        <v>10</v>
      </c>
      <c r="B33" s="45" t="s">
        <v>299</v>
      </c>
      <c r="C33" s="12"/>
      <c r="D33" s="166"/>
      <c r="E33" s="166"/>
      <c r="F33" s="12"/>
      <c r="G33" s="12"/>
      <c r="H33" s="12"/>
      <c r="I33" s="12"/>
      <c r="J33" s="196"/>
      <c r="K33" s="197"/>
    </row>
    <row r="34" spans="1:11" s="129" customFormat="1" ht="12" customHeight="1" thickBot="1">
      <c r="A34" s="151" t="s">
        <v>11</v>
      </c>
      <c r="B34" s="45" t="s">
        <v>334</v>
      </c>
      <c r="C34" s="12"/>
      <c r="D34" s="166"/>
      <c r="E34" s="166"/>
      <c r="F34" s="12"/>
      <c r="G34" s="12"/>
      <c r="H34" s="12"/>
      <c r="I34" s="12"/>
      <c r="J34" s="196"/>
      <c r="K34" s="197"/>
    </row>
    <row r="35" spans="1:11" s="129" customFormat="1" ht="12" customHeight="1" thickBot="1">
      <c r="A35" s="114" t="s">
        <v>12</v>
      </c>
      <c r="B35" s="45" t="s">
        <v>335</v>
      </c>
      <c r="C35" s="80">
        <f aca="true" t="shared" si="1" ref="C35:J35">SUM(C8)</f>
        <v>3000</v>
      </c>
      <c r="D35" s="80">
        <f t="shared" si="1"/>
        <v>135155</v>
      </c>
      <c r="E35" s="80">
        <f t="shared" si="1"/>
        <v>135155</v>
      </c>
      <c r="F35" s="80">
        <f t="shared" si="1"/>
        <v>0</v>
      </c>
      <c r="G35" s="80">
        <f t="shared" si="1"/>
        <v>0</v>
      </c>
      <c r="H35" s="80">
        <f t="shared" si="1"/>
        <v>114008</v>
      </c>
      <c r="I35" s="80">
        <f t="shared" si="1"/>
        <v>114008</v>
      </c>
      <c r="J35" s="80">
        <f t="shared" si="1"/>
        <v>0</v>
      </c>
      <c r="K35" s="197"/>
    </row>
    <row r="36" spans="1:11" s="148" customFormat="1" ht="12" customHeight="1" thickBot="1">
      <c r="A36" s="153" t="s">
        <v>13</v>
      </c>
      <c r="B36" s="45" t="s">
        <v>336</v>
      </c>
      <c r="C36" s="80">
        <f aca="true" t="shared" si="2" ref="C36:J36">SUM(C37:C39)</f>
        <v>51730981</v>
      </c>
      <c r="D36" s="80">
        <f t="shared" si="2"/>
        <v>55741954</v>
      </c>
      <c r="E36" s="80">
        <f t="shared" si="2"/>
        <v>55741954</v>
      </c>
      <c r="F36" s="80">
        <f t="shared" si="2"/>
        <v>0</v>
      </c>
      <c r="G36" s="80">
        <f t="shared" si="2"/>
        <v>0</v>
      </c>
      <c r="H36" s="80">
        <f t="shared" si="2"/>
        <v>51359226</v>
      </c>
      <c r="I36" s="80">
        <f t="shared" si="2"/>
        <v>51359226</v>
      </c>
      <c r="J36" s="80">
        <f t="shared" si="2"/>
        <v>0</v>
      </c>
      <c r="K36" s="201"/>
    </row>
    <row r="37" spans="1:11" s="148" customFormat="1" ht="15" customHeight="1">
      <c r="A37" s="159" t="s">
        <v>337</v>
      </c>
      <c r="B37" s="160" t="s">
        <v>124</v>
      </c>
      <c r="C37" s="19">
        <v>145388</v>
      </c>
      <c r="D37" s="162">
        <v>344332</v>
      </c>
      <c r="E37" s="162">
        <v>344332</v>
      </c>
      <c r="F37" s="19"/>
      <c r="G37" s="19"/>
      <c r="H37" s="19">
        <v>344332</v>
      </c>
      <c r="I37" s="162">
        <v>344332</v>
      </c>
      <c r="J37" s="199"/>
      <c r="K37" s="310"/>
    </row>
    <row r="38" spans="1:11" s="148" customFormat="1" ht="15" customHeight="1">
      <c r="A38" s="159" t="s">
        <v>338</v>
      </c>
      <c r="B38" s="161" t="s">
        <v>2</v>
      </c>
      <c r="C38" s="81"/>
      <c r="D38" s="167"/>
      <c r="E38" s="167"/>
      <c r="F38" s="74"/>
      <c r="G38" s="74"/>
      <c r="H38" s="74"/>
      <c r="I38" s="74"/>
      <c r="J38" s="189"/>
      <c r="K38" s="306"/>
    </row>
    <row r="39" spans="1:11" ht="13.5" thickBot="1">
      <c r="A39" s="315" t="s">
        <v>339</v>
      </c>
      <c r="B39" s="169" t="s">
        <v>340</v>
      </c>
      <c r="C39" s="172">
        <v>51585593</v>
      </c>
      <c r="D39" s="324">
        <v>55397622</v>
      </c>
      <c r="E39" s="324">
        <v>55397622</v>
      </c>
      <c r="F39" s="172"/>
      <c r="G39" s="172"/>
      <c r="H39" s="172">
        <v>51014894</v>
      </c>
      <c r="I39" s="172">
        <v>51014894</v>
      </c>
      <c r="J39" s="290"/>
      <c r="K39" s="297"/>
    </row>
    <row r="40" spans="1:11" s="147" customFormat="1" ht="16.5" customHeight="1" thickBot="1">
      <c r="A40" s="153" t="s">
        <v>14</v>
      </c>
      <c r="B40" s="154" t="s">
        <v>341</v>
      </c>
      <c r="C40" s="21">
        <f>SUM(C35+C36)</f>
        <v>51733981</v>
      </c>
      <c r="D40" s="21">
        <f>SUM(D35+D36)</f>
        <v>55877109</v>
      </c>
      <c r="E40" s="21">
        <f>SUM(E35+E36)</f>
        <v>55877109</v>
      </c>
      <c r="F40" s="21">
        <f aca="true" t="shared" si="3" ref="F40:K40">SUM(F35+F36)</f>
        <v>0</v>
      </c>
      <c r="G40" s="21">
        <f t="shared" si="3"/>
        <v>0</v>
      </c>
      <c r="H40" s="21">
        <f>SUM(H35+H36)</f>
        <v>51473234</v>
      </c>
      <c r="I40" s="21">
        <f>SUM(I35+I36)</f>
        <v>51473234</v>
      </c>
      <c r="J40" s="21">
        <f t="shared" si="3"/>
        <v>0</v>
      </c>
      <c r="K40" s="21">
        <f t="shared" si="3"/>
        <v>0</v>
      </c>
    </row>
    <row r="41" spans="1:8" s="26" customFormat="1" ht="12" customHeight="1">
      <c r="A41" s="120"/>
      <c r="B41" s="121"/>
      <c r="C41" s="127"/>
      <c r="D41" s="127"/>
      <c r="E41" s="127"/>
      <c r="F41" s="127"/>
      <c r="G41" s="127"/>
      <c r="H41" s="127"/>
    </row>
    <row r="42" spans="1:8" ht="12" customHeight="1">
      <c r="A42" s="122"/>
      <c r="B42" s="123"/>
      <c r="C42" s="128"/>
      <c r="D42" s="128"/>
      <c r="E42" s="128"/>
      <c r="F42" s="128"/>
      <c r="G42" s="128"/>
      <c r="H42" s="128"/>
    </row>
    <row r="43" spans="1:11" ht="19.5" customHeight="1" thickBot="1">
      <c r="A43" s="751" t="s">
        <v>39</v>
      </c>
      <c r="B43" s="752"/>
      <c r="C43" s="752"/>
      <c r="D43" s="752"/>
      <c r="E43" s="752"/>
      <c r="F43" s="752"/>
      <c r="G43" s="752"/>
      <c r="H43" s="752"/>
      <c r="I43" s="752"/>
      <c r="J43" s="752"/>
      <c r="K43" s="752"/>
    </row>
    <row r="44" spans="1:11" ht="12" customHeight="1" thickBot="1">
      <c r="A44" s="151" t="s">
        <v>5</v>
      </c>
      <c r="B44" s="45" t="s">
        <v>342</v>
      </c>
      <c r="C44" s="80">
        <f>SUM(C45:C47)</f>
        <v>50870381</v>
      </c>
      <c r="D44" s="80">
        <f>SUM(D45:D47)</f>
        <v>55684061</v>
      </c>
      <c r="E44" s="80">
        <f>SUM(E45:E47)</f>
        <v>55684061</v>
      </c>
      <c r="F44" s="80"/>
      <c r="G44" s="80"/>
      <c r="H44" s="80">
        <f>SUM(H45:H47)</f>
        <v>50801352</v>
      </c>
      <c r="I44" s="80">
        <f>SUM(I45:I47)</f>
        <v>50801352</v>
      </c>
      <c r="J44" s="288"/>
      <c r="K44" s="289"/>
    </row>
    <row r="45" spans="1:11" ht="12" customHeight="1">
      <c r="A45" s="159" t="s">
        <v>57</v>
      </c>
      <c r="B45" s="33" t="s">
        <v>34</v>
      </c>
      <c r="C45" s="19">
        <v>33592760</v>
      </c>
      <c r="D45" s="19">
        <v>34733760</v>
      </c>
      <c r="E45" s="19">
        <v>34733760</v>
      </c>
      <c r="F45" s="19"/>
      <c r="G45" s="19"/>
      <c r="H45" s="19">
        <v>31369054</v>
      </c>
      <c r="I45" s="19">
        <v>31369054</v>
      </c>
      <c r="J45" s="285"/>
      <c r="K45" s="300"/>
    </row>
    <row r="46" spans="1:11" ht="12" customHeight="1">
      <c r="A46" s="158" t="s">
        <v>58</v>
      </c>
      <c r="B46" s="32" t="s">
        <v>98</v>
      </c>
      <c r="C46" s="74">
        <v>7624450</v>
      </c>
      <c r="D46" s="74">
        <v>8129245</v>
      </c>
      <c r="E46" s="74">
        <v>8129245</v>
      </c>
      <c r="F46" s="74"/>
      <c r="G46" s="74"/>
      <c r="H46" s="74">
        <v>7334555</v>
      </c>
      <c r="I46" s="74">
        <v>7334555</v>
      </c>
      <c r="J46" s="191"/>
      <c r="K46" s="301"/>
    </row>
    <row r="47" spans="1:11" ht="12" customHeight="1">
      <c r="A47" s="158" t="s">
        <v>59</v>
      </c>
      <c r="B47" s="32" t="s">
        <v>76</v>
      </c>
      <c r="C47" s="74">
        <v>9653171</v>
      </c>
      <c r="D47" s="74">
        <v>12821056</v>
      </c>
      <c r="E47" s="74">
        <v>12821056</v>
      </c>
      <c r="F47" s="74"/>
      <c r="G47" s="74"/>
      <c r="H47" s="74">
        <v>12097743</v>
      </c>
      <c r="I47" s="74">
        <v>12097743</v>
      </c>
      <c r="J47" s="191"/>
      <c r="K47" s="301"/>
    </row>
    <row r="48" spans="1:11" s="26" customFormat="1" ht="12" customHeight="1">
      <c r="A48" s="158" t="s">
        <v>60</v>
      </c>
      <c r="B48" s="32" t="s">
        <v>99</v>
      </c>
      <c r="C48" s="74"/>
      <c r="D48" s="74"/>
      <c r="E48" s="74"/>
      <c r="F48" s="74"/>
      <c r="G48" s="74"/>
      <c r="H48" s="74"/>
      <c r="I48" s="323"/>
      <c r="J48" s="190"/>
      <c r="K48" s="303"/>
    </row>
    <row r="49" spans="1:11" ht="12" customHeight="1" thickBot="1">
      <c r="A49" s="315" t="s">
        <v>77</v>
      </c>
      <c r="B49" s="35" t="s">
        <v>100</v>
      </c>
      <c r="C49" s="172"/>
      <c r="D49" s="172"/>
      <c r="E49" s="172"/>
      <c r="F49" s="172"/>
      <c r="G49" s="172"/>
      <c r="H49" s="172"/>
      <c r="I49" s="318"/>
      <c r="J49" s="290"/>
      <c r="K49" s="297"/>
    </row>
    <row r="50" spans="1:11" ht="12" customHeight="1" thickBot="1">
      <c r="A50" s="151" t="s">
        <v>6</v>
      </c>
      <c r="B50" s="45" t="s">
        <v>343</v>
      </c>
      <c r="C50" s="80">
        <f aca="true" t="shared" si="4" ref="C50:I50">SUM(C51:C53)</f>
        <v>863600</v>
      </c>
      <c r="D50" s="80">
        <f t="shared" si="4"/>
        <v>193048</v>
      </c>
      <c r="E50" s="80">
        <f t="shared" si="4"/>
        <v>193048</v>
      </c>
      <c r="F50" s="80">
        <f t="shared" si="4"/>
        <v>0</v>
      </c>
      <c r="G50" s="80">
        <f t="shared" si="4"/>
        <v>0</v>
      </c>
      <c r="H50" s="80">
        <f t="shared" si="4"/>
        <v>187990</v>
      </c>
      <c r="I50" s="80">
        <f t="shared" si="4"/>
        <v>187990</v>
      </c>
      <c r="J50" s="288"/>
      <c r="K50" s="289"/>
    </row>
    <row r="51" spans="1:11" ht="12" customHeight="1">
      <c r="A51" s="159" t="s">
        <v>63</v>
      </c>
      <c r="B51" s="33" t="s">
        <v>116</v>
      </c>
      <c r="C51" s="19">
        <v>558800</v>
      </c>
      <c r="D51" s="19">
        <v>193048</v>
      </c>
      <c r="E51" s="19">
        <v>193048</v>
      </c>
      <c r="F51" s="19"/>
      <c r="G51" s="19"/>
      <c r="H51" s="19">
        <v>187990</v>
      </c>
      <c r="I51" s="19">
        <v>187990</v>
      </c>
      <c r="J51" s="285"/>
      <c r="K51" s="300"/>
    </row>
    <row r="52" spans="1:11" ht="12" customHeight="1">
      <c r="A52" s="158" t="s">
        <v>64</v>
      </c>
      <c r="B52" s="32" t="s">
        <v>102</v>
      </c>
      <c r="C52" s="74">
        <v>304800</v>
      </c>
      <c r="D52" s="74"/>
      <c r="E52" s="74"/>
      <c r="F52" s="74"/>
      <c r="G52" s="74"/>
      <c r="H52" s="74"/>
      <c r="I52" s="323"/>
      <c r="J52" s="191"/>
      <c r="K52" s="301"/>
    </row>
    <row r="53" spans="1:11" ht="15" customHeight="1">
      <c r="A53" s="158" t="s">
        <v>65</v>
      </c>
      <c r="B53" s="32" t="s">
        <v>40</v>
      </c>
      <c r="C53" s="74"/>
      <c r="D53" s="74"/>
      <c r="E53" s="74"/>
      <c r="F53" s="74"/>
      <c r="G53" s="74"/>
      <c r="H53" s="74"/>
      <c r="I53" s="323"/>
      <c r="J53" s="191"/>
      <c r="K53" s="301"/>
    </row>
    <row r="54" spans="1:11" ht="13.5" thickBot="1">
      <c r="A54" s="315" t="s">
        <v>66</v>
      </c>
      <c r="B54" s="35" t="s">
        <v>354</v>
      </c>
      <c r="C54" s="172"/>
      <c r="D54" s="172"/>
      <c r="E54" s="172"/>
      <c r="F54" s="172"/>
      <c r="G54" s="172"/>
      <c r="H54" s="172"/>
      <c r="I54" s="318"/>
      <c r="J54" s="290"/>
      <c r="K54" s="297"/>
    </row>
    <row r="55" spans="1:11" ht="15" customHeight="1" thickBot="1">
      <c r="A55" s="151" t="s">
        <v>7</v>
      </c>
      <c r="B55" s="155" t="s">
        <v>344</v>
      </c>
      <c r="C55" s="21">
        <f aca="true" t="shared" si="5" ref="C55:I55">SUM(C44+C50)</f>
        <v>51733981</v>
      </c>
      <c r="D55" s="21">
        <f t="shared" si="5"/>
        <v>55877109</v>
      </c>
      <c r="E55" s="21">
        <f t="shared" si="5"/>
        <v>55877109</v>
      </c>
      <c r="F55" s="21">
        <f t="shared" si="5"/>
        <v>0</v>
      </c>
      <c r="G55" s="21">
        <f t="shared" si="5"/>
        <v>0</v>
      </c>
      <c r="H55" s="21">
        <f t="shared" si="5"/>
        <v>50989342</v>
      </c>
      <c r="I55" s="168">
        <f t="shared" si="5"/>
        <v>50989342</v>
      </c>
      <c r="J55" s="288"/>
      <c r="K55" s="289"/>
    </row>
    <row r="56" spans="3:8" ht="13.5" thickBot="1">
      <c r="C56" s="157"/>
      <c r="D56" s="157"/>
      <c r="E56" s="157"/>
      <c r="F56" s="157"/>
      <c r="G56" s="157"/>
      <c r="H56" s="157"/>
    </row>
    <row r="57" spans="1:9" ht="13.5" thickBot="1">
      <c r="A57" s="124" t="s">
        <v>347</v>
      </c>
      <c r="B57" s="125"/>
      <c r="C57" s="22">
        <v>11</v>
      </c>
      <c r="D57" s="411">
        <v>11</v>
      </c>
      <c r="E57" s="532">
        <v>11</v>
      </c>
      <c r="F57" s="313"/>
      <c r="G57" s="313"/>
      <c r="H57" s="150">
        <v>10</v>
      </c>
      <c r="I57" s="150">
        <v>10</v>
      </c>
    </row>
    <row r="58" spans="1:9" ht="13.5" thickBot="1">
      <c r="A58" s="124" t="s">
        <v>113</v>
      </c>
      <c r="B58" s="125"/>
      <c r="C58" s="22">
        <v>0</v>
      </c>
      <c r="D58" s="22">
        <v>0</v>
      </c>
      <c r="E58" s="313">
        <v>0</v>
      </c>
      <c r="F58" s="313"/>
      <c r="G58" s="313"/>
      <c r="H58" s="150">
        <v>0</v>
      </c>
      <c r="I58" s="150">
        <v>0</v>
      </c>
    </row>
  </sheetData>
  <sheetProtection formatCells="0"/>
  <mergeCells count="11">
    <mergeCell ref="B5:B6"/>
    <mergeCell ref="A5:A6"/>
    <mergeCell ref="B2:K2"/>
    <mergeCell ref="B3:K3"/>
    <mergeCell ref="A43:K43"/>
    <mergeCell ref="A7:H7"/>
    <mergeCell ref="C5:C6"/>
    <mergeCell ref="D5:D6"/>
    <mergeCell ref="E5:G5"/>
    <mergeCell ref="H5:H6"/>
    <mergeCell ref="I5:K5"/>
  </mergeCells>
  <printOptions horizontalCentered="1"/>
  <pageMargins left="0.5905511811023623" right="0.5905511811023623" top="0.5905511811023623" bottom="0.5905511811023623" header="0.7874015748031497" footer="0.7874015748031497"/>
  <pageSetup fitToHeight="1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L63"/>
  <sheetViews>
    <sheetView tabSelected="1" workbookViewId="0" topLeftCell="A4">
      <selection activeCell="C1" sqref="C1:G1"/>
    </sheetView>
  </sheetViews>
  <sheetFormatPr defaultColWidth="9.00390625" defaultRowHeight="12.75"/>
  <cols>
    <col min="1" max="1" width="61.50390625" style="10" customWidth="1"/>
    <col min="2" max="2" width="18.375" style="379" customWidth="1"/>
    <col min="3" max="3" width="15.625" style="379" customWidth="1"/>
    <col min="4" max="4" width="11.875" style="379" customWidth="1"/>
    <col min="5" max="5" width="15.375" style="379" customWidth="1"/>
    <col min="6" max="6" width="18.375" style="379" customWidth="1"/>
    <col min="7" max="7" width="18.00390625" style="379" customWidth="1"/>
    <col min="8" max="8" width="15.375" style="10" customWidth="1"/>
    <col min="9" max="9" width="15.875" style="10" customWidth="1"/>
    <col min="10" max="10" width="14.875" style="10" customWidth="1"/>
    <col min="11" max="11" width="14.375" style="10" customWidth="1"/>
    <col min="12" max="16384" width="9.375" style="10" customWidth="1"/>
  </cols>
  <sheetData>
    <row r="1" spans="3:7" ht="15.75" customHeight="1">
      <c r="C1" s="768" t="s">
        <v>576</v>
      </c>
      <c r="D1" s="768"/>
      <c r="E1" s="768"/>
      <c r="F1" s="768"/>
      <c r="G1" s="768"/>
    </row>
    <row r="2" spans="1:5" ht="15.75">
      <c r="A2" s="359"/>
      <c r="B2" s="359"/>
      <c r="C2" s="359"/>
      <c r="D2" s="359"/>
      <c r="E2" s="359"/>
    </row>
    <row r="3" spans="1:7" ht="21" customHeight="1">
      <c r="A3" s="772" t="s">
        <v>537</v>
      </c>
      <c r="B3" s="772"/>
      <c r="C3" s="772"/>
      <c r="D3" s="772"/>
      <c r="E3" s="772"/>
      <c r="F3" s="772"/>
      <c r="G3" s="772"/>
    </row>
    <row r="4" spans="1:5" ht="13.5" customHeight="1">
      <c r="A4" s="371"/>
      <c r="B4" s="380"/>
      <c r="C4" s="380"/>
      <c r="D4" s="380"/>
      <c r="E4" s="380"/>
    </row>
    <row r="5" ht="16.5" thickBot="1">
      <c r="G5" s="381" t="s">
        <v>383</v>
      </c>
    </row>
    <row r="6" spans="1:7" ht="41.25" customHeight="1">
      <c r="A6" s="769" t="s">
        <v>137</v>
      </c>
      <c r="B6" s="766" t="s">
        <v>380</v>
      </c>
      <c r="C6" s="766" t="s">
        <v>413</v>
      </c>
      <c r="D6" s="766" t="s">
        <v>356</v>
      </c>
      <c r="E6" s="766" t="s">
        <v>414</v>
      </c>
      <c r="F6" s="766"/>
      <c r="G6" s="767"/>
    </row>
    <row r="7" spans="1:7" s="25" customFormat="1" ht="48" customHeight="1" thickBot="1">
      <c r="A7" s="770"/>
      <c r="B7" s="771"/>
      <c r="C7" s="771"/>
      <c r="D7" s="771"/>
      <c r="E7" s="534" t="s">
        <v>355</v>
      </c>
      <c r="F7" s="534" t="s">
        <v>415</v>
      </c>
      <c r="G7" s="535" t="s">
        <v>416</v>
      </c>
    </row>
    <row r="8" spans="1:7" ht="15" customHeight="1">
      <c r="A8" s="625" t="s">
        <v>410</v>
      </c>
      <c r="B8" s="626"/>
      <c r="C8" s="626"/>
      <c r="D8" s="626"/>
      <c r="E8" s="626"/>
      <c r="F8" s="626"/>
      <c r="G8" s="627"/>
    </row>
    <row r="9" spans="1:7" ht="15" customHeight="1">
      <c r="A9" s="375" t="s">
        <v>560</v>
      </c>
      <c r="B9" s="384">
        <f>B16+B47+B54+B59</f>
        <v>233935870</v>
      </c>
      <c r="C9" s="382"/>
      <c r="D9" s="382"/>
      <c r="E9" s="382"/>
      <c r="F9" s="382"/>
      <c r="G9" s="628"/>
    </row>
    <row r="10" spans="1:7" ht="15" customHeight="1">
      <c r="A10" s="376" t="s">
        <v>561</v>
      </c>
      <c r="B10" s="384">
        <f>B17+B48+B55+B60</f>
        <v>119060103</v>
      </c>
      <c r="C10" s="382"/>
      <c r="D10" s="382"/>
      <c r="E10" s="382"/>
      <c r="F10" s="382"/>
      <c r="G10" s="628"/>
    </row>
    <row r="11" spans="1:8" ht="15" customHeight="1">
      <c r="A11" s="376" t="s">
        <v>411</v>
      </c>
      <c r="B11" s="652">
        <f>B18+B49+B56+B61</f>
        <v>352995973</v>
      </c>
      <c r="C11" s="382"/>
      <c r="D11" s="382"/>
      <c r="E11" s="652">
        <f>E18+E49+E56+E61</f>
        <v>352995973</v>
      </c>
      <c r="F11" s="652">
        <f>F18+F49+F56+F61</f>
        <v>110240830</v>
      </c>
      <c r="G11" s="652">
        <f>G18+G49+G56+G61</f>
        <v>242755143</v>
      </c>
      <c r="H11" s="536"/>
    </row>
    <row r="12" spans="1:7" ht="15" customHeight="1">
      <c r="A12" s="376" t="s">
        <v>412</v>
      </c>
      <c r="B12" s="427">
        <v>268159256</v>
      </c>
      <c r="C12" s="383"/>
      <c r="D12" s="383"/>
      <c r="E12" s="384"/>
      <c r="F12" s="382"/>
      <c r="G12" s="628"/>
    </row>
    <row r="13" spans="1:7" ht="15" customHeight="1">
      <c r="A13" s="629" t="s">
        <v>467</v>
      </c>
      <c r="B13" s="653">
        <f>B32+B51+B56+C63</f>
        <v>84836717</v>
      </c>
      <c r="C13" s="383"/>
      <c r="D13" s="383"/>
      <c r="E13" s="384"/>
      <c r="F13" s="382"/>
      <c r="G13" s="628"/>
    </row>
    <row r="14" spans="1:7" ht="15" customHeight="1">
      <c r="A14" s="630"/>
      <c r="B14" s="383"/>
      <c r="C14" s="383"/>
      <c r="D14" s="383"/>
      <c r="E14" s="384">
        <f>B14+D14</f>
        <v>0</v>
      </c>
      <c r="F14" s="382"/>
      <c r="G14" s="628"/>
    </row>
    <row r="15" spans="1:7" ht="15" customHeight="1">
      <c r="A15" s="631" t="s">
        <v>417</v>
      </c>
      <c r="B15" s="383"/>
      <c r="C15" s="383"/>
      <c r="D15" s="383"/>
      <c r="E15" s="384">
        <f>B15+D15</f>
        <v>0</v>
      </c>
      <c r="F15" s="382"/>
      <c r="G15" s="628"/>
    </row>
    <row r="16" spans="1:7" ht="15" customHeight="1">
      <c r="A16" s="375" t="s">
        <v>560</v>
      </c>
      <c r="B16" s="383">
        <v>344300164</v>
      </c>
      <c r="C16" s="383"/>
      <c r="D16" s="383"/>
      <c r="E16" s="384"/>
      <c r="F16" s="382"/>
      <c r="G16" s="628"/>
    </row>
    <row r="17" spans="1:7" ht="15" customHeight="1">
      <c r="A17" s="376" t="s">
        <v>561</v>
      </c>
      <c r="B17" s="383">
        <v>7990895</v>
      </c>
      <c r="C17" s="383"/>
      <c r="D17" s="383"/>
      <c r="E17" s="383"/>
      <c r="F17" s="382"/>
      <c r="G17" s="628"/>
    </row>
    <row r="18" spans="1:7" ht="15" customHeight="1">
      <c r="A18" s="376" t="s">
        <v>411</v>
      </c>
      <c r="B18" s="386">
        <f>B16+B17</f>
        <v>352291059</v>
      </c>
      <c r="C18" s="384"/>
      <c r="D18" s="382"/>
      <c r="E18" s="391">
        <v>352291059</v>
      </c>
      <c r="F18" s="673">
        <f>SUM(F21+F23+F24+F25+F30+F35+F36+F37+F38+F39+F40+F41+F42+F43+F44+F33)</f>
        <v>109535916</v>
      </c>
      <c r="G18" s="674">
        <f>SUM(G22+G27+G28+G29+G31+G34)</f>
        <v>242755143</v>
      </c>
    </row>
    <row r="19" spans="1:7" ht="15" customHeight="1">
      <c r="A19" s="377" t="s">
        <v>412</v>
      </c>
      <c r="B19" s="382"/>
      <c r="C19" s="382"/>
      <c r="D19" s="382"/>
      <c r="E19" s="382"/>
      <c r="F19" s="382"/>
      <c r="G19" s="628"/>
    </row>
    <row r="20" spans="1:7" ht="15" customHeight="1">
      <c r="A20" s="419" t="s">
        <v>421</v>
      </c>
      <c r="B20" s="427">
        <v>268159256</v>
      </c>
      <c r="C20" s="382"/>
      <c r="D20" s="382"/>
      <c r="E20" s="382"/>
      <c r="F20" s="382"/>
      <c r="G20" s="628"/>
    </row>
    <row r="21" spans="1:7" ht="15" customHeight="1">
      <c r="A21" s="633" t="s">
        <v>429</v>
      </c>
      <c r="B21" s="420">
        <v>1968500</v>
      </c>
      <c r="C21" s="383"/>
      <c r="D21" s="383"/>
      <c r="E21" s="384"/>
      <c r="F21" s="420">
        <v>1968500</v>
      </c>
      <c r="G21" s="628"/>
    </row>
    <row r="22" spans="1:7" ht="15" customHeight="1">
      <c r="A22" s="633" t="s">
        <v>428</v>
      </c>
      <c r="B22" s="420">
        <v>9410157</v>
      </c>
      <c r="C22" s="383"/>
      <c r="D22" s="383"/>
      <c r="E22" s="384"/>
      <c r="F22" s="382"/>
      <c r="G22" s="634">
        <v>9410157</v>
      </c>
    </row>
    <row r="23" spans="1:7" ht="15" customHeight="1">
      <c r="A23" s="633" t="s">
        <v>427</v>
      </c>
      <c r="B23" s="420">
        <v>5529070</v>
      </c>
      <c r="C23" s="383"/>
      <c r="D23" s="383"/>
      <c r="E23" s="384"/>
      <c r="F23" s="420">
        <v>5529070</v>
      </c>
      <c r="G23" s="628"/>
    </row>
    <row r="24" spans="1:7" ht="15" customHeight="1">
      <c r="A24" s="635" t="s">
        <v>426</v>
      </c>
      <c r="B24" s="537">
        <v>4650000</v>
      </c>
      <c r="C24" s="383"/>
      <c r="D24" s="383"/>
      <c r="E24" s="384"/>
      <c r="F24" s="422">
        <v>4650000</v>
      </c>
      <c r="G24" s="628"/>
    </row>
    <row r="25" spans="1:7" ht="15" customHeight="1">
      <c r="A25" s="635" t="s">
        <v>425</v>
      </c>
      <c r="B25" s="422">
        <v>1691000</v>
      </c>
      <c r="C25" s="383"/>
      <c r="D25" s="383"/>
      <c r="E25" s="384"/>
      <c r="F25" s="422">
        <v>1691000</v>
      </c>
      <c r="G25" s="628"/>
    </row>
    <row r="26" spans="1:7" ht="15" customHeight="1">
      <c r="A26" s="636" t="s">
        <v>435</v>
      </c>
      <c r="B26" s="421">
        <v>244910529</v>
      </c>
      <c r="C26" s="383"/>
      <c r="D26" s="383"/>
      <c r="E26" s="384"/>
      <c r="F26" s="385"/>
      <c r="G26" s="628"/>
    </row>
    <row r="27" spans="1:7" ht="15" customHeight="1">
      <c r="A27" s="637" t="s">
        <v>430</v>
      </c>
      <c r="B27" s="423">
        <v>82574276</v>
      </c>
      <c r="C27" s="383"/>
      <c r="D27" s="383"/>
      <c r="E27" s="384"/>
      <c r="F27" s="385"/>
      <c r="G27" s="638">
        <v>82574276</v>
      </c>
    </row>
    <row r="28" spans="1:7" ht="15" customHeight="1">
      <c r="A28" s="637" t="s">
        <v>431</v>
      </c>
      <c r="B28" s="423">
        <v>24500000</v>
      </c>
      <c r="C28" s="383"/>
      <c r="D28" s="383"/>
      <c r="E28" s="384"/>
      <c r="F28" s="385"/>
      <c r="G28" s="638">
        <v>24500000</v>
      </c>
    </row>
    <row r="29" spans="1:7" ht="15" customHeight="1">
      <c r="A29" s="637" t="s">
        <v>432</v>
      </c>
      <c r="B29" s="423">
        <v>66270720</v>
      </c>
      <c r="C29" s="383"/>
      <c r="D29" s="383"/>
      <c r="E29" s="384"/>
      <c r="F29" s="385"/>
      <c r="G29" s="638">
        <v>66270720</v>
      </c>
    </row>
    <row r="30" spans="1:7" ht="15" customHeight="1">
      <c r="A30" s="637" t="s">
        <v>433</v>
      </c>
      <c r="B30" s="423">
        <v>11565533</v>
      </c>
      <c r="C30" s="383"/>
      <c r="D30" s="383"/>
      <c r="E30" s="384"/>
      <c r="F30" s="423">
        <v>11565533</v>
      </c>
      <c r="G30" s="628"/>
    </row>
    <row r="31" spans="1:7" ht="15" customHeight="1">
      <c r="A31" s="637" t="s">
        <v>434</v>
      </c>
      <c r="B31" s="423">
        <v>60000000</v>
      </c>
      <c r="C31" s="383"/>
      <c r="D31" s="383"/>
      <c r="E31" s="384"/>
      <c r="F31" s="385"/>
      <c r="G31" s="638">
        <v>60000000</v>
      </c>
    </row>
    <row r="32" spans="1:7" ht="15" customHeight="1">
      <c r="A32" s="629" t="s">
        <v>467</v>
      </c>
      <c r="B32" s="426">
        <f>B18-B20</f>
        <v>84131803</v>
      </c>
      <c r="C32" s="383"/>
      <c r="D32" s="383"/>
      <c r="E32" s="384"/>
      <c r="F32" s="385"/>
      <c r="G32" s="638"/>
    </row>
    <row r="33" spans="1:7" ht="15" customHeight="1">
      <c r="A33" s="639" t="s">
        <v>534</v>
      </c>
      <c r="B33" s="423">
        <v>-2012602</v>
      </c>
      <c r="C33" s="383"/>
      <c r="D33" s="383"/>
      <c r="E33" s="384"/>
      <c r="F33" s="538">
        <v>-2012602</v>
      </c>
      <c r="G33" s="638"/>
    </row>
    <row r="34" spans="1:7" ht="15" customHeight="1">
      <c r="A34" s="637" t="s">
        <v>535</v>
      </c>
      <c r="B34" s="423">
        <v>-10</v>
      </c>
      <c r="C34" s="383"/>
      <c r="D34" s="383"/>
      <c r="E34" s="384"/>
      <c r="F34" s="385"/>
      <c r="G34" s="638">
        <v>-10</v>
      </c>
    </row>
    <row r="35" spans="1:7" ht="15" customHeight="1">
      <c r="A35" s="640" t="s">
        <v>533</v>
      </c>
      <c r="B35" s="423">
        <v>155112</v>
      </c>
      <c r="C35" s="383"/>
      <c r="D35" s="383"/>
      <c r="E35" s="384"/>
      <c r="F35" s="423">
        <v>155112</v>
      </c>
      <c r="G35" s="638"/>
    </row>
    <row r="36" spans="1:7" ht="15" customHeight="1">
      <c r="A36" s="640" t="s">
        <v>532</v>
      </c>
      <c r="B36" s="423">
        <v>1989892</v>
      </c>
      <c r="C36" s="383"/>
      <c r="D36" s="383"/>
      <c r="E36" s="384"/>
      <c r="F36" s="423">
        <v>1989892</v>
      </c>
      <c r="G36" s="638"/>
    </row>
    <row r="37" spans="1:7" ht="15" customHeight="1">
      <c r="A37" s="639" t="s">
        <v>564</v>
      </c>
      <c r="B37" s="423">
        <v>-26</v>
      </c>
      <c r="C37" s="383"/>
      <c r="D37" s="383"/>
      <c r="E37" s="384"/>
      <c r="F37" s="423">
        <v>-26</v>
      </c>
      <c r="G37" s="638"/>
    </row>
    <row r="38" spans="1:7" ht="15" customHeight="1">
      <c r="A38" s="640" t="s">
        <v>536</v>
      </c>
      <c r="B38" s="390">
        <v>8068908</v>
      </c>
      <c r="C38" s="383"/>
      <c r="D38" s="383"/>
      <c r="E38" s="384"/>
      <c r="F38" s="632">
        <v>8068908</v>
      </c>
      <c r="G38" s="638"/>
    </row>
    <row r="39" spans="1:7" ht="15" customHeight="1">
      <c r="A39" s="640" t="s">
        <v>536</v>
      </c>
      <c r="B39" s="539">
        <v>5137583</v>
      </c>
      <c r="C39" s="383"/>
      <c r="D39" s="383"/>
      <c r="E39" s="384"/>
      <c r="F39" s="539">
        <v>5137583</v>
      </c>
      <c r="G39" s="638"/>
    </row>
    <row r="40" spans="1:7" ht="15" customHeight="1">
      <c r="A40" s="640" t="s">
        <v>563</v>
      </c>
      <c r="B40" s="423">
        <v>1500000</v>
      </c>
      <c r="C40" s="383"/>
      <c r="D40" s="383"/>
      <c r="E40" s="384"/>
      <c r="F40" s="423">
        <v>1500000</v>
      </c>
      <c r="G40" s="638"/>
    </row>
    <row r="41" spans="1:7" ht="15" customHeight="1">
      <c r="A41" s="640" t="s">
        <v>539</v>
      </c>
      <c r="B41" s="423">
        <v>150000</v>
      </c>
      <c r="C41" s="383"/>
      <c r="D41" s="383"/>
      <c r="E41" s="384"/>
      <c r="F41" s="423">
        <v>150000</v>
      </c>
      <c r="G41" s="638"/>
    </row>
    <row r="42" spans="1:7" ht="15" customHeight="1">
      <c r="A42" s="640" t="s">
        <v>562</v>
      </c>
      <c r="B42" s="423">
        <v>10118089</v>
      </c>
      <c r="C42" s="383"/>
      <c r="D42" s="383"/>
      <c r="E42" s="384"/>
      <c r="F42" s="423">
        <v>10118089</v>
      </c>
      <c r="G42" s="638"/>
    </row>
    <row r="43" spans="1:8" ht="15" customHeight="1">
      <c r="A43" s="640" t="s">
        <v>540</v>
      </c>
      <c r="B43" s="423">
        <v>660000</v>
      </c>
      <c r="C43" s="383"/>
      <c r="D43" s="383"/>
      <c r="E43" s="384"/>
      <c r="F43" s="423">
        <v>660000</v>
      </c>
      <c r="G43" s="638"/>
      <c r="H43" s="536"/>
    </row>
    <row r="44" spans="1:246" ht="15" customHeight="1">
      <c r="A44" s="640" t="s">
        <v>468</v>
      </c>
      <c r="B44" s="423">
        <v>58364857</v>
      </c>
      <c r="C44" s="383"/>
      <c r="D44" s="383"/>
      <c r="E44" s="384"/>
      <c r="F44" s="423">
        <v>58364857</v>
      </c>
      <c r="G44" s="638"/>
      <c r="H44" s="536"/>
      <c r="I44" s="536"/>
      <c r="IL44" s="536" t="e">
        <f>SUM(#REF!)</f>
        <v>#REF!</v>
      </c>
    </row>
    <row r="45" spans="1:9" ht="15" customHeight="1">
      <c r="A45" s="640"/>
      <c r="B45" s="423"/>
      <c r="C45" s="383"/>
      <c r="D45" s="383"/>
      <c r="E45" s="384"/>
      <c r="F45" s="385"/>
      <c r="G45" s="638"/>
      <c r="I45" s="536"/>
    </row>
    <row r="46" spans="1:7" ht="15" customHeight="1">
      <c r="A46" s="631" t="s">
        <v>418</v>
      </c>
      <c r="B46" s="383"/>
      <c r="C46" s="383"/>
      <c r="D46" s="383"/>
      <c r="E46" s="384">
        <f>B46+D46</f>
        <v>0</v>
      </c>
      <c r="F46" s="385"/>
      <c r="G46" s="628"/>
    </row>
    <row r="47" spans="1:7" ht="15" customHeight="1">
      <c r="A47" s="375" t="s">
        <v>560</v>
      </c>
      <c r="B47" s="383">
        <v>-35088156</v>
      </c>
      <c r="C47" s="383"/>
      <c r="D47" s="383"/>
      <c r="E47" s="383"/>
      <c r="F47" s="382"/>
      <c r="G47" s="628"/>
    </row>
    <row r="48" spans="1:7" ht="15" customHeight="1">
      <c r="A48" s="378" t="s">
        <v>561</v>
      </c>
      <c r="B48" s="390">
        <v>35309178</v>
      </c>
      <c r="C48" s="382"/>
      <c r="D48" s="382"/>
      <c r="E48" s="382"/>
      <c r="F48" s="382"/>
      <c r="G48" s="628"/>
    </row>
    <row r="49" spans="1:7" ht="15" customHeight="1">
      <c r="A49" s="378" t="s">
        <v>411</v>
      </c>
      <c r="B49" s="391">
        <f>B47+B48</f>
        <v>221022</v>
      </c>
      <c r="C49" s="382"/>
      <c r="D49" s="382"/>
      <c r="E49" s="391">
        <v>221022</v>
      </c>
      <c r="F49" s="391">
        <v>221022</v>
      </c>
      <c r="G49" s="628"/>
    </row>
    <row r="50" spans="1:7" ht="15" customHeight="1">
      <c r="A50" s="377" t="s">
        <v>422</v>
      </c>
      <c r="B50" s="383"/>
      <c r="C50" s="383"/>
      <c r="D50" s="383"/>
      <c r="E50" s="384">
        <f>B50+D50</f>
        <v>0</v>
      </c>
      <c r="F50" s="382"/>
      <c r="G50" s="628"/>
    </row>
    <row r="51" spans="1:7" ht="15" customHeight="1">
      <c r="A51" s="540" t="s">
        <v>423</v>
      </c>
      <c r="B51" s="541">
        <v>221022</v>
      </c>
      <c r="C51" s="383"/>
      <c r="D51" s="383"/>
      <c r="E51" s="384">
        <f>B51+D51</f>
        <v>221022</v>
      </c>
      <c r="F51" s="382"/>
      <c r="G51" s="628"/>
    </row>
    <row r="52" spans="1:7" ht="15" customHeight="1">
      <c r="A52" s="641"/>
      <c r="B52" s="383"/>
      <c r="C52" s="383"/>
      <c r="D52" s="383"/>
      <c r="E52" s="384"/>
      <c r="F52" s="382"/>
      <c r="G52" s="628"/>
    </row>
    <row r="53" spans="1:7" ht="15" customHeight="1">
      <c r="A53" s="631" t="s">
        <v>419</v>
      </c>
      <c r="B53" s="383"/>
      <c r="C53" s="383"/>
      <c r="D53" s="383"/>
      <c r="E53" s="384">
        <f>B53+D53</f>
        <v>0</v>
      </c>
      <c r="F53" s="382"/>
      <c r="G53" s="628"/>
    </row>
    <row r="54" spans="1:7" ht="15" customHeight="1">
      <c r="A54" s="375" t="s">
        <v>560</v>
      </c>
      <c r="B54" s="383">
        <v>-24400804</v>
      </c>
      <c r="C54" s="383"/>
      <c r="D54" s="383"/>
      <c r="E54" s="383"/>
      <c r="F54" s="382"/>
      <c r="G54" s="628"/>
    </row>
    <row r="55" spans="1:7" ht="15" customHeight="1">
      <c r="A55" s="378" t="s">
        <v>561</v>
      </c>
      <c r="B55" s="383">
        <v>24400804</v>
      </c>
      <c r="C55" s="383"/>
      <c r="D55" s="383"/>
      <c r="E55" s="383"/>
      <c r="F55" s="382"/>
      <c r="G55" s="628"/>
    </row>
    <row r="56" spans="1:7" ht="15" customHeight="1">
      <c r="A56" s="378" t="s">
        <v>411</v>
      </c>
      <c r="B56" s="389">
        <v>0</v>
      </c>
      <c r="C56" s="383"/>
      <c r="D56" s="383"/>
      <c r="E56" s="389">
        <v>0</v>
      </c>
      <c r="F56" s="382"/>
      <c r="G56" s="628"/>
    </row>
    <row r="57" spans="1:7" ht="15" customHeight="1">
      <c r="A57" s="377"/>
      <c r="B57" s="382"/>
      <c r="C57" s="382"/>
      <c r="D57" s="382"/>
      <c r="E57" s="382"/>
      <c r="F57" s="382"/>
      <c r="G57" s="628"/>
    </row>
    <row r="58" spans="1:7" ht="15" customHeight="1">
      <c r="A58" s="631" t="s">
        <v>420</v>
      </c>
      <c r="B58" s="383"/>
      <c r="C58" s="383"/>
      <c r="D58" s="383"/>
      <c r="E58" s="384">
        <f>B58+D58</f>
        <v>0</v>
      </c>
      <c r="F58" s="382"/>
      <c r="G58" s="628"/>
    </row>
    <row r="59" spans="1:7" ht="15" customHeight="1">
      <c r="A59" s="375" t="s">
        <v>560</v>
      </c>
      <c r="B59" s="383">
        <v>-50875334</v>
      </c>
      <c r="C59" s="383"/>
      <c r="D59" s="383"/>
      <c r="E59" s="383"/>
      <c r="F59" s="382"/>
      <c r="G59" s="628"/>
    </row>
    <row r="60" spans="1:7" ht="15" customHeight="1">
      <c r="A60" s="378" t="s">
        <v>561</v>
      </c>
      <c r="B60" s="383">
        <v>51359226</v>
      </c>
      <c r="C60" s="383"/>
      <c r="D60" s="383"/>
      <c r="E60" s="384"/>
      <c r="F60" s="382"/>
      <c r="G60" s="628"/>
    </row>
    <row r="61" spans="1:7" ht="15" customHeight="1">
      <c r="A61" s="378" t="s">
        <v>411</v>
      </c>
      <c r="B61" s="387">
        <f>B59+B60</f>
        <v>483892</v>
      </c>
      <c r="C61" s="383"/>
      <c r="D61" s="383"/>
      <c r="E61" s="386">
        <v>483892</v>
      </c>
      <c r="F61" s="386">
        <v>483892</v>
      </c>
      <c r="G61" s="628"/>
    </row>
    <row r="62" spans="1:7" ht="15" customHeight="1">
      <c r="A62" s="377" t="s">
        <v>422</v>
      </c>
      <c r="B62" s="383">
        <v>0</v>
      </c>
      <c r="C62" s="383"/>
      <c r="D62" s="383"/>
      <c r="E62" s="384">
        <f>B62+D62</f>
        <v>0</v>
      </c>
      <c r="F62" s="382"/>
      <c r="G62" s="628"/>
    </row>
    <row r="63" spans="1:7" ht="15" customHeight="1" thickBot="1">
      <c r="A63" s="642" t="s">
        <v>538</v>
      </c>
      <c r="B63" s="296"/>
      <c r="C63" s="643">
        <v>483892</v>
      </c>
      <c r="D63" s="550"/>
      <c r="E63" s="644">
        <f>C63+D63</f>
        <v>483892</v>
      </c>
      <c r="F63" s="645"/>
      <c r="G63" s="646"/>
    </row>
  </sheetData>
  <sheetProtection/>
  <mergeCells count="7">
    <mergeCell ref="E6:G6"/>
    <mergeCell ref="C1:G1"/>
    <mergeCell ref="A6:A7"/>
    <mergeCell ref="B6:B7"/>
    <mergeCell ref="D6:D7"/>
    <mergeCell ref="C6:C7"/>
    <mergeCell ref="A3:G3"/>
  </mergeCells>
  <printOptions horizontalCentered="1"/>
  <pageMargins left="0.5905511811023623" right="0.5905511811023623" top="0.5905511811023623" bottom="0.5905511811023623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CE,Dőlt"&amp;12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33"/>
  <sheetViews>
    <sheetView zoomScaleSheetLayoutView="100" workbookViewId="0" topLeftCell="A19">
      <selection activeCell="I1" sqref="I1"/>
    </sheetView>
  </sheetViews>
  <sheetFormatPr defaultColWidth="9.00390625" defaultRowHeight="12.75"/>
  <cols>
    <col min="1" max="1" width="6.875" style="5" customWidth="1"/>
    <col min="2" max="2" width="55.125" style="8" customWidth="1"/>
    <col min="3" max="5" width="16.375" style="5" customWidth="1"/>
    <col min="6" max="6" width="55.125" style="5" customWidth="1"/>
    <col min="7" max="9" width="16.375" style="5" customWidth="1"/>
    <col min="10" max="10" width="4.875" style="5" customWidth="1"/>
    <col min="11" max="16384" width="9.375" style="5" customWidth="1"/>
  </cols>
  <sheetData>
    <row r="1" ht="15.75">
      <c r="I1" s="554" t="s">
        <v>567</v>
      </c>
    </row>
    <row r="3" spans="2:10" ht="39.75" customHeight="1">
      <c r="B3" s="82" t="s">
        <v>82</v>
      </c>
      <c r="C3" s="83"/>
      <c r="D3" s="83"/>
      <c r="E3" s="83"/>
      <c r="F3" s="83"/>
      <c r="G3" s="83"/>
      <c r="H3" s="83"/>
      <c r="I3" s="83"/>
      <c r="J3" s="704"/>
    </row>
    <row r="4" spans="7:10" ht="14.25" thickBot="1">
      <c r="G4" s="11"/>
      <c r="H4" s="11"/>
      <c r="I4" s="11" t="s">
        <v>405</v>
      </c>
      <c r="J4" s="704"/>
    </row>
    <row r="5" spans="1:10" ht="18" customHeight="1" thickBot="1">
      <c r="A5" s="702" t="s">
        <v>45</v>
      </c>
      <c r="B5" s="278" t="s">
        <v>38</v>
      </c>
      <c r="C5" s="282"/>
      <c r="D5" s="282"/>
      <c r="E5" s="279"/>
      <c r="F5" s="530" t="s">
        <v>39</v>
      </c>
      <c r="G5" s="100"/>
      <c r="H5" s="279"/>
      <c r="I5" s="100"/>
      <c r="J5" s="704"/>
    </row>
    <row r="6" spans="1:10" s="84" customFormat="1" ht="35.25" customHeight="1" thickBot="1">
      <c r="A6" s="703"/>
      <c r="B6" s="9" t="s">
        <v>41</v>
      </c>
      <c r="C6" s="187" t="s">
        <v>394</v>
      </c>
      <c r="D6" s="187" t="s">
        <v>395</v>
      </c>
      <c r="E6" s="463" t="s">
        <v>396</v>
      </c>
      <c r="F6" s="462" t="s">
        <v>41</v>
      </c>
      <c r="G6" s="187" t="s">
        <v>394</v>
      </c>
      <c r="H6" s="553" t="s">
        <v>395</v>
      </c>
      <c r="I6" s="555" t="s">
        <v>396</v>
      </c>
      <c r="J6" s="704"/>
    </row>
    <row r="7" spans="1:10" ht="15" customHeight="1">
      <c r="A7" s="85" t="s">
        <v>5</v>
      </c>
      <c r="B7" s="86" t="s">
        <v>297</v>
      </c>
      <c r="C7" s="76">
        <v>147675782</v>
      </c>
      <c r="D7" s="560">
        <v>166261115</v>
      </c>
      <c r="E7" s="561">
        <v>166261115</v>
      </c>
      <c r="F7" s="455" t="s">
        <v>42</v>
      </c>
      <c r="G7" s="76">
        <v>159495817</v>
      </c>
      <c r="H7" s="57">
        <v>166656559</v>
      </c>
      <c r="I7" s="450">
        <v>161429205</v>
      </c>
      <c r="J7" s="704"/>
    </row>
    <row r="8" spans="1:10" ht="15" customHeight="1">
      <c r="A8" s="87" t="s">
        <v>6</v>
      </c>
      <c r="B8" s="88" t="s">
        <v>298</v>
      </c>
      <c r="C8" s="77">
        <v>81435646</v>
      </c>
      <c r="D8" s="78">
        <v>81435646</v>
      </c>
      <c r="E8" s="464">
        <v>148954573</v>
      </c>
      <c r="F8" s="456" t="s">
        <v>98</v>
      </c>
      <c r="G8" s="77">
        <v>30544291</v>
      </c>
      <c r="H8" s="77">
        <v>32827033</v>
      </c>
      <c r="I8" s="23">
        <v>31537933</v>
      </c>
      <c r="J8" s="704"/>
    </row>
    <row r="9" spans="1:10" ht="15" customHeight="1">
      <c r="A9" s="87" t="s">
        <v>7</v>
      </c>
      <c r="B9" s="88" t="s">
        <v>483</v>
      </c>
      <c r="C9" s="77"/>
      <c r="D9" s="78">
        <v>67128709</v>
      </c>
      <c r="E9" s="464">
        <v>67128709</v>
      </c>
      <c r="F9" s="456" t="s">
        <v>120</v>
      </c>
      <c r="G9" s="77">
        <v>90702295</v>
      </c>
      <c r="H9" s="77">
        <v>148805349</v>
      </c>
      <c r="I9" s="23">
        <v>120743488</v>
      </c>
      <c r="J9" s="704"/>
    </row>
    <row r="10" spans="1:10" ht="15" customHeight="1">
      <c r="A10" s="87" t="s">
        <v>8</v>
      </c>
      <c r="B10" s="88" t="s">
        <v>89</v>
      </c>
      <c r="C10" s="77">
        <v>34000000</v>
      </c>
      <c r="D10" s="78">
        <v>39086362</v>
      </c>
      <c r="E10" s="464">
        <v>53110058</v>
      </c>
      <c r="F10" s="456" t="s">
        <v>99</v>
      </c>
      <c r="G10" s="77">
        <v>1550000</v>
      </c>
      <c r="H10" s="77">
        <v>1628810</v>
      </c>
      <c r="I10" s="23">
        <v>1029750</v>
      </c>
      <c r="J10" s="704"/>
    </row>
    <row r="11" spans="1:10" ht="15" customHeight="1">
      <c r="A11" s="87" t="s">
        <v>9</v>
      </c>
      <c r="B11" s="89" t="s">
        <v>484</v>
      </c>
      <c r="C11" s="77">
        <v>27292235</v>
      </c>
      <c r="D11" s="78">
        <v>29479721</v>
      </c>
      <c r="E11" s="464">
        <v>28798311</v>
      </c>
      <c r="F11" s="456" t="s">
        <v>100</v>
      </c>
      <c r="G11" s="77">
        <v>7970483</v>
      </c>
      <c r="H11" s="77">
        <v>11796848</v>
      </c>
      <c r="I11" s="23">
        <v>4731784</v>
      </c>
      <c r="J11" s="704"/>
    </row>
    <row r="12" spans="1:10" ht="15" customHeight="1">
      <c r="A12" s="87" t="s">
        <v>10</v>
      </c>
      <c r="B12" s="88" t="s">
        <v>299</v>
      </c>
      <c r="C12" s="78">
        <v>30000</v>
      </c>
      <c r="D12" s="78">
        <v>295000</v>
      </c>
      <c r="E12" s="464">
        <v>2941920</v>
      </c>
      <c r="F12" s="456" t="s">
        <v>35</v>
      </c>
      <c r="G12" s="77">
        <v>26600649</v>
      </c>
      <c r="H12" s="56">
        <v>97681076</v>
      </c>
      <c r="I12" s="449"/>
      <c r="J12" s="704"/>
    </row>
    <row r="13" spans="1:10" ht="15" customHeight="1">
      <c r="A13" s="87" t="s">
        <v>11</v>
      </c>
      <c r="B13" s="4"/>
      <c r="C13" s="77"/>
      <c r="D13" s="78"/>
      <c r="E13" s="464"/>
      <c r="F13" s="457"/>
      <c r="G13" s="77"/>
      <c r="H13" s="77"/>
      <c r="I13" s="23"/>
      <c r="J13" s="704"/>
    </row>
    <row r="14" spans="1:10" ht="15" customHeight="1">
      <c r="A14" s="87" t="s">
        <v>12</v>
      </c>
      <c r="B14" s="465"/>
      <c r="C14" s="78"/>
      <c r="D14" s="78"/>
      <c r="E14" s="464"/>
      <c r="F14" s="457"/>
      <c r="G14" s="77"/>
      <c r="H14" s="77"/>
      <c r="I14" s="23"/>
      <c r="J14" s="704"/>
    </row>
    <row r="15" spans="1:10" ht="15" customHeight="1">
      <c r="A15" s="87" t="s">
        <v>13</v>
      </c>
      <c r="B15" s="4"/>
      <c r="C15" s="77"/>
      <c r="D15" s="78"/>
      <c r="E15" s="464"/>
      <c r="F15" s="457"/>
      <c r="G15" s="77"/>
      <c r="H15" s="77"/>
      <c r="I15" s="23"/>
      <c r="J15" s="704"/>
    </row>
    <row r="16" spans="1:10" ht="15" customHeight="1">
      <c r="A16" s="87" t="s">
        <v>14</v>
      </c>
      <c r="B16" s="4"/>
      <c r="C16" s="77"/>
      <c r="D16" s="78"/>
      <c r="E16" s="464"/>
      <c r="F16" s="457"/>
      <c r="G16" s="77"/>
      <c r="H16" s="77"/>
      <c r="I16" s="23"/>
      <c r="J16" s="704"/>
    </row>
    <row r="17" spans="1:10" ht="15" customHeight="1">
      <c r="A17" s="87" t="s">
        <v>15</v>
      </c>
      <c r="B17" s="6"/>
      <c r="C17" s="79"/>
      <c r="D17" s="452"/>
      <c r="E17" s="464"/>
      <c r="F17" s="457"/>
      <c r="G17" s="79"/>
      <c r="H17" s="77"/>
      <c r="I17" s="556"/>
      <c r="J17" s="704"/>
    </row>
    <row r="18" spans="1:10" ht="15" customHeight="1" thickBot="1">
      <c r="A18" s="562" t="s">
        <v>16</v>
      </c>
      <c r="B18" s="6"/>
      <c r="C18" s="79"/>
      <c r="D18" s="452"/>
      <c r="E18" s="563"/>
      <c r="F18" s="564"/>
      <c r="G18" s="79"/>
      <c r="H18" s="79"/>
      <c r="I18" s="556"/>
      <c r="J18" s="704"/>
    </row>
    <row r="19" spans="1:10" ht="17.25" customHeight="1" thickBot="1">
      <c r="A19" s="90" t="s">
        <v>17</v>
      </c>
      <c r="B19" s="75" t="s">
        <v>485</v>
      </c>
      <c r="C19" s="80">
        <f>SUM(C7:C18)</f>
        <v>290433663</v>
      </c>
      <c r="D19" s="311">
        <f>SUM(D7:D18)</f>
        <v>383686553</v>
      </c>
      <c r="E19" s="466">
        <f>SUM(E7:E18)</f>
        <v>467194686</v>
      </c>
      <c r="F19" s="173" t="s">
        <v>303</v>
      </c>
      <c r="G19" s="80">
        <f>SUM(G7:G18)</f>
        <v>316863535</v>
      </c>
      <c r="H19" s="80">
        <f>SUM(H7:H18)</f>
        <v>459395675</v>
      </c>
      <c r="I19" s="557">
        <f>SUM(I7:I13)</f>
        <v>319472160</v>
      </c>
      <c r="J19" s="704"/>
    </row>
    <row r="20" spans="1:10" ht="15" customHeight="1">
      <c r="A20" s="91" t="s">
        <v>18</v>
      </c>
      <c r="B20" s="565" t="s">
        <v>300</v>
      </c>
      <c r="C20" s="655">
        <f>+C21+C22+C23+C24</f>
        <v>57402646</v>
      </c>
      <c r="D20" s="656">
        <f>+D21+D22+D23+D24</f>
        <v>118848719</v>
      </c>
      <c r="E20" s="657">
        <f>+E21+E22+E23+E24</f>
        <v>118848719</v>
      </c>
      <c r="F20" s="566" t="s">
        <v>106</v>
      </c>
      <c r="G20" s="81"/>
      <c r="H20" s="19"/>
      <c r="I20" s="558"/>
      <c r="J20" s="704"/>
    </row>
    <row r="21" spans="1:10" ht="15" customHeight="1">
      <c r="A21" s="93" t="s">
        <v>19</v>
      </c>
      <c r="B21" s="92" t="s">
        <v>114</v>
      </c>
      <c r="C21" s="74">
        <v>57402646</v>
      </c>
      <c r="D21" s="453">
        <v>118848719</v>
      </c>
      <c r="E21" s="658">
        <v>118848719</v>
      </c>
      <c r="F21" s="458" t="s">
        <v>304</v>
      </c>
      <c r="G21" s="74"/>
      <c r="H21" s="74"/>
      <c r="I21" s="559"/>
      <c r="J21" s="704"/>
    </row>
    <row r="22" spans="1:10" ht="15" customHeight="1">
      <c r="A22" s="93" t="s">
        <v>20</v>
      </c>
      <c r="B22" s="451" t="s">
        <v>115</v>
      </c>
      <c r="C22" s="172"/>
      <c r="D22" s="320"/>
      <c r="E22" s="658"/>
      <c r="F22" s="459" t="s">
        <v>80</v>
      </c>
      <c r="G22" s="172"/>
      <c r="H22" s="74"/>
      <c r="I22" s="559"/>
      <c r="J22" s="704"/>
    </row>
    <row r="23" spans="1:10" ht="15" customHeight="1">
      <c r="A23" s="93" t="s">
        <v>21</v>
      </c>
      <c r="B23" s="92" t="s">
        <v>357</v>
      </c>
      <c r="C23" s="74"/>
      <c r="D23" s="453"/>
      <c r="E23" s="658"/>
      <c r="F23" s="458" t="s">
        <v>81</v>
      </c>
      <c r="G23" s="74"/>
      <c r="H23" s="74"/>
      <c r="I23" s="559"/>
      <c r="J23" s="704"/>
    </row>
    <row r="24" spans="1:10" ht="15" customHeight="1">
      <c r="A24" s="93" t="s">
        <v>22</v>
      </c>
      <c r="B24" s="105" t="s">
        <v>119</v>
      </c>
      <c r="C24" s="19"/>
      <c r="D24" s="312"/>
      <c r="E24" s="658"/>
      <c r="F24" s="460" t="s">
        <v>287</v>
      </c>
      <c r="G24" s="19">
        <v>249309</v>
      </c>
      <c r="H24" s="74">
        <v>5317686</v>
      </c>
      <c r="I24" s="559">
        <v>5317686</v>
      </c>
      <c r="J24" s="704"/>
    </row>
    <row r="25" spans="1:10" ht="15" customHeight="1">
      <c r="A25" s="93" t="s">
        <v>23</v>
      </c>
      <c r="B25" s="92" t="s">
        <v>301</v>
      </c>
      <c r="C25" s="659">
        <f>+C26+C27</f>
        <v>0</v>
      </c>
      <c r="D25" s="660">
        <f>+D26+D27</f>
        <v>46700717</v>
      </c>
      <c r="E25" s="658"/>
      <c r="F25" s="458" t="s">
        <v>107</v>
      </c>
      <c r="G25" s="74"/>
      <c r="H25" s="74"/>
      <c r="I25" s="559"/>
      <c r="J25" s="704"/>
    </row>
    <row r="26" spans="1:10" ht="15" customHeight="1">
      <c r="A26" s="91" t="s">
        <v>24</v>
      </c>
      <c r="B26" s="468" t="s">
        <v>486</v>
      </c>
      <c r="C26" s="81"/>
      <c r="D26" s="661">
        <v>46700717</v>
      </c>
      <c r="E26" s="658"/>
      <c r="F26" s="455" t="s">
        <v>381</v>
      </c>
      <c r="G26" s="81"/>
      <c r="H26" s="56">
        <v>46700717</v>
      </c>
      <c r="I26" s="49"/>
      <c r="J26" s="704"/>
    </row>
    <row r="27" spans="1:10" ht="15" customHeight="1">
      <c r="A27" s="93" t="s">
        <v>25</v>
      </c>
      <c r="B27" s="92" t="s">
        <v>302</v>
      </c>
      <c r="C27" s="74"/>
      <c r="D27" s="174"/>
      <c r="E27" s="464"/>
      <c r="F27" s="456" t="s">
        <v>487</v>
      </c>
      <c r="G27" s="74"/>
      <c r="H27" s="74"/>
      <c r="I27" s="559"/>
      <c r="J27" s="704"/>
    </row>
    <row r="28" spans="1:10" ht="15" customHeight="1">
      <c r="A28" s="170" t="s">
        <v>26</v>
      </c>
      <c r="B28" s="531" t="s">
        <v>231</v>
      </c>
      <c r="C28" s="74"/>
      <c r="D28" s="174"/>
      <c r="E28" s="464">
        <v>5529070</v>
      </c>
      <c r="F28" s="456" t="s">
        <v>488</v>
      </c>
      <c r="G28" s="74"/>
      <c r="H28" s="74"/>
      <c r="I28" s="559"/>
      <c r="J28" s="704"/>
    </row>
    <row r="29" spans="1:10" ht="15" customHeight="1" thickBot="1">
      <c r="A29" s="170" t="s">
        <v>27</v>
      </c>
      <c r="B29" s="565" t="s">
        <v>247</v>
      </c>
      <c r="C29" s="81"/>
      <c r="D29" s="567"/>
      <c r="E29" s="563"/>
      <c r="F29" s="461" t="s">
        <v>357</v>
      </c>
      <c r="G29" s="81"/>
      <c r="H29" s="58"/>
      <c r="I29" s="449"/>
      <c r="J29" s="704"/>
    </row>
    <row r="30" spans="1:10" ht="24.75" customHeight="1" thickBot="1">
      <c r="A30" s="90" t="s">
        <v>28</v>
      </c>
      <c r="B30" s="75" t="s">
        <v>489</v>
      </c>
      <c r="C30" s="80">
        <f>+C20+C25+C28+C29</f>
        <v>57402646</v>
      </c>
      <c r="D30" s="311">
        <f>+D20+D25+D28+D29</f>
        <v>165549436</v>
      </c>
      <c r="E30" s="99">
        <f>+E20+E25+E28+E29</f>
        <v>124377789</v>
      </c>
      <c r="F30" s="173" t="s">
        <v>490</v>
      </c>
      <c r="G30" s="80">
        <f>SUM(G20:G29)</f>
        <v>249309</v>
      </c>
      <c r="H30" s="80">
        <f>SUM(H20:H29)</f>
        <v>52018403</v>
      </c>
      <c r="I30" s="557">
        <f>SUM(I20:I29)</f>
        <v>5317686</v>
      </c>
      <c r="J30" s="704"/>
    </row>
    <row r="31" spans="1:10" ht="17.25" customHeight="1" thickBot="1">
      <c r="A31" s="90" t="s">
        <v>29</v>
      </c>
      <c r="B31" s="95" t="s">
        <v>491</v>
      </c>
      <c r="C31" s="17">
        <f>+C19+C30</f>
        <v>347836309</v>
      </c>
      <c r="D31" s="454">
        <f>+D19+D30</f>
        <v>549235989</v>
      </c>
      <c r="E31" s="18">
        <f>+E19+E30</f>
        <v>591572475</v>
      </c>
      <c r="F31" s="171" t="s">
        <v>492</v>
      </c>
      <c r="G31" s="17">
        <f>+G19+G30</f>
        <v>317112844</v>
      </c>
      <c r="H31" s="17">
        <f>+H19+H30</f>
        <v>511414078</v>
      </c>
      <c r="I31" s="96">
        <f>SUM(I30+I19)</f>
        <v>324789846</v>
      </c>
      <c r="J31" s="704"/>
    </row>
    <row r="32" spans="1:10" ht="17.25" customHeight="1" thickBot="1">
      <c r="A32" s="569" t="s">
        <v>30</v>
      </c>
      <c r="B32" s="570" t="s">
        <v>84</v>
      </c>
      <c r="C32" s="571">
        <f>IF(C19-G19&lt;0,G19-C19,"-")</f>
        <v>26429872</v>
      </c>
      <c r="D32" s="568">
        <f>IF(D19-H19&lt;0,H19-D19,"-")</f>
        <v>75709122</v>
      </c>
      <c r="E32" s="572"/>
      <c r="F32" s="573" t="s">
        <v>85</v>
      </c>
      <c r="G32" s="571" t="str">
        <f>IF(C19-G19&gt;0,C19-G19,"-")</f>
        <v>-</v>
      </c>
      <c r="H32" s="571" t="str">
        <f>IF(D19-H19&gt;0,D19-H19,"-")</f>
        <v>-</v>
      </c>
      <c r="I32" s="574">
        <f>E19-I19</f>
        <v>147722526</v>
      </c>
      <c r="J32" s="704"/>
    </row>
    <row r="33" spans="1:10" ht="17.25" customHeight="1" thickBot="1">
      <c r="A33" s="90" t="s">
        <v>31</v>
      </c>
      <c r="B33" s="95" t="s">
        <v>122</v>
      </c>
      <c r="C33" s="17" t="str">
        <f>IF(C19+C30-G31&lt;0,G31-(C19+C30),"-")</f>
        <v>-</v>
      </c>
      <c r="D33" s="17" t="str">
        <f>IF(D19+D30-H31&lt;0,H31-(D19+D30),"-")</f>
        <v>-</v>
      </c>
      <c r="E33" s="467"/>
      <c r="F33" s="171" t="s">
        <v>123</v>
      </c>
      <c r="G33" s="17">
        <f>IF(C19+C30-G31&gt;0,C19+C30-G31,"-")</f>
        <v>30723465</v>
      </c>
      <c r="H33" s="17">
        <f>IF(D19+D30-H31&gt;0,D19+D30-H31,"-")</f>
        <v>37821911</v>
      </c>
      <c r="I33" s="96">
        <f>E31-I31</f>
        <v>266782629</v>
      </c>
      <c r="J33" s="704"/>
    </row>
  </sheetData>
  <sheetProtection/>
  <mergeCells count="2">
    <mergeCell ref="A5:A6"/>
    <mergeCell ref="J3:J3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42"/>
  <sheetViews>
    <sheetView zoomScaleSheetLayoutView="115" workbookViewId="0" topLeftCell="A1">
      <selection activeCell="I1" sqref="I1"/>
    </sheetView>
  </sheetViews>
  <sheetFormatPr defaultColWidth="9.00390625" defaultRowHeight="12.75"/>
  <cols>
    <col min="1" max="1" width="6.875" style="5" customWidth="1"/>
    <col min="2" max="2" width="55.125" style="8" customWidth="1"/>
    <col min="3" max="5" width="16.375" style="5" customWidth="1"/>
    <col min="6" max="6" width="55.125" style="5" customWidth="1"/>
    <col min="7" max="8" width="16.375" style="5" customWidth="1"/>
    <col min="9" max="9" width="16.875" style="5" customWidth="1"/>
    <col min="10" max="10" width="4.875" style="5" customWidth="1"/>
    <col min="11" max="11" width="16.125" style="5" customWidth="1"/>
    <col min="12" max="12" width="11.125" style="5" bestFit="1" customWidth="1"/>
    <col min="13" max="16384" width="9.375" style="5" customWidth="1"/>
  </cols>
  <sheetData>
    <row r="1" ht="15.75">
      <c r="I1" s="54" t="s">
        <v>568</v>
      </c>
    </row>
    <row r="2" spans="2:10" ht="39.75" customHeight="1">
      <c r="B2" s="82" t="s">
        <v>83</v>
      </c>
      <c r="C2" s="83"/>
      <c r="D2" s="83"/>
      <c r="E2" s="83"/>
      <c r="F2" s="83"/>
      <c r="G2" s="83"/>
      <c r="H2" s="83"/>
      <c r="I2" s="83"/>
      <c r="J2" s="707"/>
    </row>
    <row r="3" spans="7:10" ht="14.25" thickBot="1">
      <c r="G3" s="11"/>
      <c r="H3" s="11"/>
      <c r="I3" s="11" t="s">
        <v>405</v>
      </c>
      <c r="J3" s="707"/>
    </row>
    <row r="4" spans="1:10" ht="24" customHeight="1" thickBot="1">
      <c r="A4" s="705" t="s">
        <v>45</v>
      </c>
      <c r="B4" s="278" t="s">
        <v>38</v>
      </c>
      <c r="C4" s="282"/>
      <c r="D4" s="282"/>
      <c r="E4" s="583"/>
      <c r="F4" s="278" t="s">
        <v>39</v>
      </c>
      <c r="G4" s="279"/>
      <c r="H4" s="279"/>
      <c r="I4" s="279"/>
      <c r="J4" s="707"/>
    </row>
    <row r="5" spans="1:10" s="84" customFormat="1" ht="35.25" customHeight="1" thickBot="1">
      <c r="A5" s="706"/>
      <c r="B5" s="9" t="s">
        <v>41</v>
      </c>
      <c r="C5" s="187" t="s">
        <v>394</v>
      </c>
      <c r="D5" s="280" t="s">
        <v>395</v>
      </c>
      <c r="E5" s="584" t="s">
        <v>396</v>
      </c>
      <c r="F5" s="9" t="s">
        <v>41</v>
      </c>
      <c r="G5" s="187" t="s">
        <v>394</v>
      </c>
      <c r="H5" s="280" t="s">
        <v>395</v>
      </c>
      <c r="I5" s="281" t="s">
        <v>396</v>
      </c>
      <c r="J5" s="707"/>
    </row>
    <row r="6" spans="1:10" ht="12.75" customHeight="1">
      <c r="A6" s="85" t="s">
        <v>5</v>
      </c>
      <c r="B6" s="86" t="s">
        <v>305</v>
      </c>
      <c r="C6" s="76"/>
      <c r="D6" s="76">
        <v>194459040</v>
      </c>
      <c r="E6" s="585">
        <v>194459040</v>
      </c>
      <c r="F6" s="86" t="s">
        <v>116</v>
      </c>
      <c r="G6" s="76">
        <v>21758935</v>
      </c>
      <c r="H6" s="57">
        <v>28461527</v>
      </c>
      <c r="I6" s="577">
        <v>21048005</v>
      </c>
      <c r="J6" s="707"/>
    </row>
    <row r="7" spans="1:10" ht="12.75">
      <c r="A7" s="87" t="s">
        <v>6</v>
      </c>
      <c r="B7" s="88" t="s">
        <v>306</v>
      </c>
      <c r="C7" s="77"/>
      <c r="D7" s="77">
        <v>170127387</v>
      </c>
      <c r="E7" s="575">
        <v>170127387</v>
      </c>
      <c r="F7" s="88" t="s">
        <v>314</v>
      </c>
      <c r="G7" s="77"/>
      <c r="H7" s="77"/>
      <c r="I7" s="23"/>
      <c r="J7" s="707"/>
    </row>
    <row r="8" spans="1:10" ht="12.75" customHeight="1">
      <c r="A8" s="87" t="s">
        <v>7</v>
      </c>
      <c r="B8" s="88" t="s">
        <v>307</v>
      </c>
      <c r="C8" s="77"/>
      <c r="D8" s="576">
        <v>50000</v>
      </c>
      <c r="E8" s="575">
        <v>1050000</v>
      </c>
      <c r="F8" s="88" t="s">
        <v>102</v>
      </c>
      <c r="G8" s="77">
        <v>9464530</v>
      </c>
      <c r="H8" s="77">
        <v>137240715</v>
      </c>
      <c r="I8" s="49">
        <v>21567784</v>
      </c>
      <c r="J8" s="707"/>
    </row>
    <row r="9" spans="1:10" ht="12.75" customHeight="1">
      <c r="A9" s="87" t="s">
        <v>8</v>
      </c>
      <c r="B9" s="88" t="s">
        <v>308</v>
      </c>
      <c r="C9" s="77">
        <v>500000</v>
      </c>
      <c r="D9" s="77">
        <v>500000</v>
      </c>
      <c r="E9" s="575">
        <v>448802</v>
      </c>
      <c r="F9" s="88" t="s">
        <v>315</v>
      </c>
      <c r="G9" s="77"/>
      <c r="H9" s="77"/>
      <c r="I9" s="23"/>
      <c r="J9" s="707"/>
    </row>
    <row r="10" spans="1:10" ht="12.75" customHeight="1">
      <c r="A10" s="87" t="s">
        <v>9</v>
      </c>
      <c r="B10" s="88" t="s">
        <v>309</v>
      </c>
      <c r="C10" s="77"/>
      <c r="D10" s="77"/>
      <c r="E10" s="575"/>
      <c r="F10" s="88" t="s">
        <v>118</v>
      </c>
      <c r="G10" s="77"/>
      <c r="H10" s="77"/>
      <c r="I10" s="23">
        <f>'1.1-1.2.sz.mell.'!H122</f>
        <v>0</v>
      </c>
      <c r="J10" s="707"/>
    </row>
    <row r="11" spans="1:10" ht="12.75" customHeight="1">
      <c r="A11" s="87" t="s">
        <v>10</v>
      </c>
      <c r="B11" s="88" t="s">
        <v>310</v>
      </c>
      <c r="C11" s="78"/>
      <c r="D11" s="77"/>
      <c r="E11" s="575"/>
      <c r="F11" s="471" t="s">
        <v>493</v>
      </c>
      <c r="G11" s="77"/>
      <c r="H11" s="579"/>
      <c r="I11" s="23"/>
      <c r="J11" s="707"/>
    </row>
    <row r="12" spans="1:10" ht="12.75" customHeight="1">
      <c r="A12" s="87" t="s">
        <v>11</v>
      </c>
      <c r="B12" s="4"/>
      <c r="C12" s="77"/>
      <c r="D12" s="77"/>
      <c r="E12" s="575"/>
      <c r="F12" s="113"/>
      <c r="G12" s="77"/>
      <c r="H12" s="77"/>
      <c r="I12" s="23"/>
      <c r="J12" s="707"/>
    </row>
    <row r="13" spans="1:10" ht="12.75" customHeight="1">
      <c r="A13" s="87" t="s">
        <v>12</v>
      </c>
      <c r="B13" s="110"/>
      <c r="C13" s="78"/>
      <c r="D13" s="77"/>
      <c r="E13" s="575"/>
      <c r="F13" s="112"/>
      <c r="G13" s="77"/>
      <c r="H13" s="77"/>
      <c r="I13" s="23"/>
      <c r="J13" s="707"/>
    </row>
    <row r="14" spans="1:10" ht="12.75" customHeight="1">
      <c r="A14" s="87" t="s">
        <v>13</v>
      </c>
      <c r="B14" s="4"/>
      <c r="C14" s="78"/>
      <c r="D14" s="77"/>
      <c r="E14" s="575"/>
      <c r="F14" s="112"/>
      <c r="G14" s="77"/>
      <c r="H14" s="77"/>
      <c r="I14" s="23"/>
      <c r="J14" s="707"/>
    </row>
    <row r="15" spans="1:10" ht="12.75">
      <c r="A15" s="87" t="s">
        <v>14</v>
      </c>
      <c r="B15" s="111"/>
      <c r="C15" s="109"/>
      <c r="D15" s="77"/>
      <c r="E15" s="575"/>
      <c r="F15" s="472"/>
      <c r="G15" s="20"/>
      <c r="H15" s="77"/>
      <c r="I15" s="23"/>
      <c r="J15" s="707"/>
    </row>
    <row r="16" spans="1:10" ht="12.75" customHeight="1" thickBot="1">
      <c r="A16" s="107" t="s">
        <v>15</v>
      </c>
      <c r="B16" s="111"/>
      <c r="C16" s="109"/>
      <c r="D16" s="79"/>
      <c r="E16" s="586"/>
      <c r="F16" s="108" t="s">
        <v>35</v>
      </c>
      <c r="G16" s="20"/>
      <c r="H16" s="79"/>
      <c r="I16" s="556"/>
      <c r="J16" s="707"/>
    </row>
    <row r="17" spans="1:10" ht="15.75" customHeight="1" thickBot="1">
      <c r="A17" s="90" t="s">
        <v>16</v>
      </c>
      <c r="B17" s="75" t="s">
        <v>311</v>
      </c>
      <c r="C17" s="80">
        <f>+C6+C9+C11+C12+C13+C14+C16</f>
        <v>500000</v>
      </c>
      <c r="D17" s="80">
        <f>+D6+D9+D11+D12+D13+D14+D16+D8</f>
        <v>195009040</v>
      </c>
      <c r="E17" s="587">
        <f>+E6+E8+E9+E11+E12+E13+E14+E15+E16</f>
        <v>195957842</v>
      </c>
      <c r="F17" s="75" t="s">
        <v>316</v>
      </c>
      <c r="G17" s="80">
        <f>SUM(G6:G16)</f>
        <v>31223465</v>
      </c>
      <c r="H17" s="80">
        <f>SUM(H6:H16)</f>
        <v>165702242</v>
      </c>
      <c r="I17" s="557">
        <f>SUM(I6+I8+I10)</f>
        <v>42615789</v>
      </c>
      <c r="J17" s="707"/>
    </row>
    <row r="18" spans="1:10" ht="12.75" customHeight="1">
      <c r="A18" s="85" t="s">
        <v>17</v>
      </c>
      <c r="B18" s="101" t="s">
        <v>135</v>
      </c>
      <c r="C18" s="106">
        <f>+C19+C20+C21+C22+C23</f>
        <v>0</v>
      </c>
      <c r="D18" s="106">
        <f>+D19+D20+D21+D22+D23</f>
        <v>0</v>
      </c>
      <c r="E18" s="588">
        <f>+E19+E20+E21+E22+E23</f>
        <v>0</v>
      </c>
      <c r="F18" s="105" t="s">
        <v>106</v>
      </c>
      <c r="G18" s="19"/>
      <c r="H18" s="19"/>
      <c r="I18" s="578"/>
      <c r="J18" s="707"/>
    </row>
    <row r="19" spans="1:10" ht="12.75" customHeight="1">
      <c r="A19" s="87" t="s">
        <v>18</v>
      </c>
      <c r="B19" s="102" t="s">
        <v>124</v>
      </c>
      <c r="C19" s="74"/>
      <c r="D19" s="74"/>
      <c r="E19" s="323"/>
      <c r="F19" s="92" t="s">
        <v>109</v>
      </c>
      <c r="G19" s="74"/>
      <c r="H19" s="74"/>
      <c r="I19" s="559"/>
      <c r="J19" s="707"/>
    </row>
    <row r="20" spans="1:10" ht="12.75" customHeight="1">
      <c r="A20" s="85" t="s">
        <v>19</v>
      </c>
      <c r="B20" s="102" t="s">
        <v>125</v>
      </c>
      <c r="C20" s="74"/>
      <c r="D20" s="74"/>
      <c r="E20" s="323"/>
      <c r="F20" s="92" t="s">
        <v>80</v>
      </c>
      <c r="G20" s="74"/>
      <c r="H20" s="74"/>
      <c r="I20" s="559"/>
      <c r="J20" s="707"/>
    </row>
    <row r="21" spans="1:10" ht="12.75" customHeight="1">
      <c r="A21" s="87" t="s">
        <v>20</v>
      </c>
      <c r="B21" s="469" t="s">
        <v>126</v>
      </c>
      <c r="C21" s="172"/>
      <c r="D21" s="74"/>
      <c r="E21" s="323"/>
      <c r="F21" s="451" t="s">
        <v>81</v>
      </c>
      <c r="G21" s="172"/>
      <c r="H21" s="74"/>
      <c r="I21" s="559"/>
      <c r="J21" s="707"/>
    </row>
    <row r="22" spans="1:10" ht="12.75" customHeight="1">
      <c r="A22" s="85" t="s">
        <v>21</v>
      </c>
      <c r="B22" s="103" t="s">
        <v>127</v>
      </c>
      <c r="C22" s="74"/>
      <c r="D22" s="74"/>
      <c r="E22" s="323"/>
      <c r="F22" s="92" t="s">
        <v>121</v>
      </c>
      <c r="G22" s="74"/>
      <c r="H22" s="74"/>
      <c r="I22" s="559"/>
      <c r="J22" s="707"/>
    </row>
    <row r="23" spans="1:10" ht="12.75" customHeight="1">
      <c r="A23" s="87" t="s">
        <v>22</v>
      </c>
      <c r="B23" s="470" t="s">
        <v>128</v>
      </c>
      <c r="C23" s="19"/>
      <c r="D23" s="74"/>
      <c r="E23" s="323"/>
      <c r="F23" s="105">
        <f>SUM(F6:F22)</f>
        <v>0</v>
      </c>
      <c r="G23" s="19"/>
      <c r="H23" s="74"/>
      <c r="I23" s="559"/>
      <c r="J23" s="707"/>
    </row>
    <row r="24" spans="1:10" ht="12.75" customHeight="1">
      <c r="A24" s="85" t="s">
        <v>23</v>
      </c>
      <c r="B24" s="104" t="s">
        <v>129</v>
      </c>
      <c r="C24" s="94">
        <f>+C25+C26+C27+C28+C29</f>
        <v>0</v>
      </c>
      <c r="D24" s="94">
        <f>+D25+D26+D27+D28+D29</f>
        <v>0</v>
      </c>
      <c r="E24" s="589">
        <f>+E25+E26+E27+E28+E29</f>
        <v>0</v>
      </c>
      <c r="F24" s="105" t="s">
        <v>108</v>
      </c>
      <c r="G24" s="74"/>
      <c r="H24" s="56"/>
      <c r="I24" s="559"/>
      <c r="J24" s="707"/>
    </row>
    <row r="25" spans="1:10" ht="12.75" customHeight="1">
      <c r="A25" s="87" t="s">
        <v>24</v>
      </c>
      <c r="B25" s="103" t="s">
        <v>130</v>
      </c>
      <c r="C25" s="74"/>
      <c r="D25" s="74"/>
      <c r="E25" s="323"/>
      <c r="F25" s="105" t="s">
        <v>317</v>
      </c>
      <c r="G25" s="74"/>
      <c r="H25" s="74"/>
      <c r="I25" s="559"/>
      <c r="J25" s="707"/>
    </row>
    <row r="26" spans="1:10" ht="12.75" customHeight="1">
      <c r="A26" s="85" t="s">
        <v>25</v>
      </c>
      <c r="B26" s="103" t="s">
        <v>131</v>
      </c>
      <c r="C26" s="74"/>
      <c r="D26" s="74"/>
      <c r="E26" s="323"/>
      <c r="F26" s="473" t="s">
        <v>494</v>
      </c>
      <c r="G26" s="56"/>
      <c r="H26" s="56"/>
      <c r="I26" s="559"/>
      <c r="J26" s="707"/>
    </row>
    <row r="27" spans="1:10" ht="12.75" customHeight="1">
      <c r="A27" s="87" t="s">
        <v>26</v>
      </c>
      <c r="B27" s="102" t="s">
        <v>132</v>
      </c>
      <c r="C27" s="74"/>
      <c r="D27" s="74"/>
      <c r="E27" s="323"/>
      <c r="F27" s="98"/>
      <c r="G27" s="74"/>
      <c r="H27" s="74"/>
      <c r="I27" s="559"/>
      <c r="J27" s="707"/>
    </row>
    <row r="28" spans="1:10" ht="12.75" customHeight="1">
      <c r="A28" s="581" t="s">
        <v>27</v>
      </c>
      <c r="B28" s="582" t="s">
        <v>133</v>
      </c>
      <c r="C28" s="74"/>
      <c r="D28" s="74"/>
      <c r="E28" s="174"/>
      <c r="F28" s="4"/>
      <c r="G28" s="74"/>
      <c r="H28" s="74"/>
      <c r="I28" s="97"/>
      <c r="J28" s="707"/>
    </row>
    <row r="29" spans="1:10" ht="12.75" customHeight="1" thickBot="1">
      <c r="A29" s="107" t="s">
        <v>28</v>
      </c>
      <c r="B29" s="580" t="s">
        <v>134</v>
      </c>
      <c r="C29" s="81"/>
      <c r="D29" s="81"/>
      <c r="E29" s="590"/>
      <c r="F29" s="111"/>
      <c r="G29" s="81"/>
      <c r="H29" s="81"/>
      <c r="I29" s="558"/>
      <c r="J29" s="707"/>
    </row>
    <row r="30" spans="1:10" ht="26.25" customHeight="1" thickBot="1">
      <c r="A30" s="90" t="s">
        <v>29</v>
      </c>
      <c r="B30" s="75" t="s">
        <v>312</v>
      </c>
      <c r="C30" s="80">
        <f>+C18+C24</f>
        <v>0</v>
      </c>
      <c r="D30" s="80">
        <f>+D18+D24</f>
        <v>0</v>
      </c>
      <c r="E30" s="587">
        <f>+E18+E24</f>
        <v>0</v>
      </c>
      <c r="F30" s="75" t="s">
        <v>495</v>
      </c>
      <c r="G30" s="80">
        <f>SUM(G18:G29)</f>
        <v>0</v>
      </c>
      <c r="H30" s="80">
        <f>SUM(H18:H29)</f>
        <v>0</v>
      </c>
      <c r="I30" s="557">
        <f>SUM(I18:I29)</f>
        <v>0</v>
      </c>
      <c r="J30" s="707"/>
    </row>
    <row r="31" spans="1:10" ht="16.5" customHeight="1" thickBot="1">
      <c r="A31" s="90" t="s">
        <v>30</v>
      </c>
      <c r="B31" s="95" t="s">
        <v>313</v>
      </c>
      <c r="C31" s="17">
        <f>+C17+C30</f>
        <v>500000</v>
      </c>
      <c r="D31" s="17">
        <f>+D17+D30</f>
        <v>195009040</v>
      </c>
      <c r="E31" s="591">
        <f>+E17+E30</f>
        <v>195957842</v>
      </c>
      <c r="F31" s="95" t="s">
        <v>318</v>
      </c>
      <c r="G31" s="17">
        <f>+G17+G30</f>
        <v>31223465</v>
      </c>
      <c r="H31" s="17">
        <f>+H17+H30</f>
        <v>165702242</v>
      </c>
      <c r="I31" s="96">
        <f>+I17+I30</f>
        <v>42615789</v>
      </c>
      <c r="J31" s="707"/>
    </row>
    <row r="32" spans="1:10" ht="16.5" customHeight="1" thickBot="1">
      <c r="A32" s="90" t="s">
        <v>31</v>
      </c>
      <c r="B32" s="95" t="s">
        <v>84</v>
      </c>
      <c r="C32" s="17">
        <f>G17-C17</f>
        <v>30723465</v>
      </c>
      <c r="D32" s="17" t="str">
        <f>IF(D17-G17&lt;0,G17-D17,"-")</f>
        <v>-</v>
      </c>
      <c r="E32" s="591" t="str">
        <f>IF(E17-I17&lt;0,I17-E17,"-")</f>
        <v>-</v>
      </c>
      <c r="F32" s="95" t="s">
        <v>85</v>
      </c>
      <c r="G32" s="17"/>
      <c r="H32" s="17">
        <f>D17-H17</f>
        <v>29306798</v>
      </c>
      <c r="I32" s="96">
        <f>E17-I17</f>
        <v>153342053</v>
      </c>
      <c r="J32" s="707"/>
    </row>
    <row r="33" spans="1:10" ht="16.5" customHeight="1" thickBot="1">
      <c r="A33" s="90" t="s">
        <v>32</v>
      </c>
      <c r="B33" s="95" t="s">
        <v>122</v>
      </c>
      <c r="C33" s="17">
        <f>G31-C31</f>
        <v>30723465</v>
      </c>
      <c r="D33" s="17"/>
      <c r="E33" s="591" t="str">
        <f>IF(E26-I26&lt;0,I26-E26,"-")</f>
        <v>-</v>
      </c>
      <c r="F33" s="95" t="s">
        <v>123</v>
      </c>
      <c r="G33" s="17"/>
      <c r="H33" s="17">
        <f>D31-H31</f>
        <v>29306798</v>
      </c>
      <c r="I33" s="96">
        <f>E31-I31</f>
        <v>153342053</v>
      </c>
      <c r="J33" s="707"/>
    </row>
    <row r="41" spans="1:2" ht="12.75">
      <c r="A41" s="8"/>
      <c r="B41" s="5"/>
    </row>
    <row r="42" spans="1:2" ht="12.75">
      <c r="A42" s="8"/>
      <c r="B42" s="5"/>
    </row>
  </sheetData>
  <sheetProtection/>
  <mergeCells count="2">
    <mergeCell ref="A4:A5"/>
    <mergeCell ref="J2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64"/>
  <sheetViews>
    <sheetView workbookViewId="0" topLeftCell="A34">
      <selection activeCell="D1" sqref="D1"/>
    </sheetView>
  </sheetViews>
  <sheetFormatPr defaultColWidth="9.00390625" defaultRowHeight="12.75"/>
  <cols>
    <col min="1" max="1" width="72.50390625" style="2" customWidth="1"/>
    <col min="2" max="3" width="15.625" style="1" customWidth="1"/>
    <col min="4" max="4" width="19.125" style="1" customWidth="1"/>
    <col min="5" max="5" width="9.375" style="1" customWidth="1"/>
    <col min="6" max="6" width="12.375" style="1" customWidth="1"/>
    <col min="7" max="16384" width="9.375" style="1" customWidth="1"/>
  </cols>
  <sheetData>
    <row r="1" ht="15.75">
      <c r="D1" s="554" t="s">
        <v>569</v>
      </c>
    </row>
    <row r="4" spans="1:4" ht="18" customHeight="1">
      <c r="A4" s="708" t="s">
        <v>0</v>
      </c>
      <c r="B4" s="708"/>
      <c r="C4" s="708"/>
      <c r="D4" s="708"/>
    </row>
    <row r="5" spans="1:4" ht="22.5" customHeight="1" thickBot="1">
      <c r="A5" s="8"/>
      <c r="B5" s="5"/>
      <c r="D5" s="374" t="s">
        <v>383</v>
      </c>
    </row>
    <row r="6" spans="1:4" ht="42" customHeight="1" thickBot="1">
      <c r="A6" s="438" t="s">
        <v>43</v>
      </c>
      <c r="B6" s="439" t="s">
        <v>480</v>
      </c>
      <c r="C6" s="428" t="s">
        <v>408</v>
      </c>
      <c r="D6" s="516" t="s">
        <v>409</v>
      </c>
    </row>
    <row r="7" spans="1:4" s="176" customFormat="1" ht="15.75">
      <c r="A7" s="483" t="s">
        <v>479</v>
      </c>
      <c r="B7" s="484"/>
      <c r="C7" s="484"/>
      <c r="D7" s="485"/>
    </row>
    <row r="8" spans="1:4" s="176" customFormat="1" ht="15" customHeight="1">
      <c r="A8" s="429" t="s">
        <v>496</v>
      </c>
      <c r="B8" s="383">
        <v>38100</v>
      </c>
      <c r="C8" s="486">
        <v>29999</v>
      </c>
      <c r="D8" s="487">
        <v>29999</v>
      </c>
    </row>
    <row r="9" spans="1:4" ht="15.75">
      <c r="A9" s="488" t="s">
        <v>497</v>
      </c>
      <c r="B9" s="486"/>
      <c r="C9" s="486">
        <v>114808</v>
      </c>
      <c r="D9" s="487">
        <v>114808</v>
      </c>
    </row>
    <row r="10" spans="1:4" s="176" customFormat="1" ht="18.75" customHeight="1">
      <c r="A10" s="429" t="s">
        <v>498</v>
      </c>
      <c r="B10" s="383">
        <v>63500</v>
      </c>
      <c r="C10" s="486"/>
      <c r="D10" s="487"/>
    </row>
    <row r="11" spans="1:4" s="176" customFormat="1" ht="15.75" customHeight="1">
      <c r="A11" s="488" t="s">
        <v>499</v>
      </c>
      <c r="B11" s="383"/>
      <c r="C11" s="486">
        <v>34000</v>
      </c>
      <c r="D11" s="487">
        <v>34000</v>
      </c>
    </row>
    <row r="12" spans="1:4" s="176" customFormat="1" ht="15.75">
      <c r="A12" s="429" t="s">
        <v>500</v>
      </c>
      <c r="B12" s="383"/>
      <c r="C12" s="486">
        <v>287390</v>
      </c>
      <c r="D12" s="487">
        <v>287390</v>
      </c>
    </row>
    <row r="13" spans="1:4" s="176" customFormat="1" ht="16.5" customHeight="1">
      <c r="A13" s="489" t="s">
        <v>477</v>
      </c>
      <c r="B13" s="490">
        <f>SUM(B8:B11)</f>
        <v>101600</v>
      </c>
      <c r="C13" s="490">
        <f>SUM(C8:C12)</f>
        <v>466197</v>
      </c>
      <c r="D13" s="491">
        <f>SUM(D8:D12)</f>
        <v>466197</v>
      </c>
    </row>
    <row r="14" spans="1:4" s="176" customFormat="1" ht="15.75">
      <c r="A14" s="489"/>
      <c r="B14" s="490"/>
      <c r="C14" s="490"/>
      <c r="D14" s="491"/>
    </row>
    <row r="15" spans="1:4" s="176" customFormat="1" ht="15.75">
      <c r="A15" s="489" t="s">
        <v>501</v>
      </c>
      <c r="B15" s="490"/>
      <c r="C15" s="387"/>
      <c r="D15" s="492"/>
    </row>
    <row r="16" spans="1:4" s="176" customFormat="1" ht="18.75" customHeight="1">
      <c r="A16" s="429" t="s">
        <v>502</v>
      </c>
      <c r="B16" s="383">
        <v>40900</v>
      </c>
      <c r="C16" s="387"/>
      <c r="D16" s="492"/>
    </row>
    <row r="17" spans="1:4" s="176" customFormat="1" ht="14.25" customHeight="1">
      <c r="A17" s="429" t="s">
        <v>503</v>
      </c>
      <c r="B17" s="383">
        <v>73140</v>
      </c>
      <c r="C17" s="387"/>
      <c r="D17" s="492"/>
    </row>
    <row r="18" spans="1:4" ht="15.75">
      <c r="A18" s="429" t="s">
        <v>504</v>
      </c>
      <c r="B18" s="383">
        <v>32260</v>
      </c>
      <c r="C18" s="383"/>
      <c r="D18" s="492"/>
    </row>
    <row r="19" spans="1:4" ht="15.75">
      <c r="A19" s="429" t="s">
        <v>505</v>
      </c>
      <c r="B19" s="383">
        <v>28700</v>
      </c>
      <c r="C19" s="383"/>
      <c r="D19" s="492"/>
    </row>
    <row r="20" spans="1:4" ht="15.75">
      <c r="A20" s="493" t="s">
        <v>400</v>
      </c>
      <c r="B20" s="490">
        <f>SUM(B16:B19)</f>
        <v>175000</v>
      </c>
      <c r="C20" s="662" t="s">
        <v>482</v>
      </c>
      <c r="D20" s="663" t="s">
        <v>482</v>
      </c>
    </row>
    <row r="21" spans="1:4" ht="15.75" customHeight="1">
      <c r="A21" s="493"/>
      <c r="B21" s="387"/>
      <c r="C21" s="388"/>
      <c r="D21" s="494"/>
    </row>
    <row r="22" spans="1:4" ht="15.75" customHeight="1">
      <c r="A22" s="493" t="s">
        <v>371</v>
      </c>
      <c r="B22" s="387"/>
      <c r="C22" s="388"/>
      <c r="D22" s="494"/>
    </row>
    <row r="23" spans="1:4" ht="15.75" customHeight="1">
      <c r="A23" s="429" t="s">
        <v>503</v>
      </c>
      <c r="B23" s="387"/>
      <c r="C23" s="486">
        <v>89990</v>
      </c>
      <c r="D23" s="487">
        <v>89990</v>
      </c>
    </row>
    <row r="24" spans="1:4" ht="15.75" customHeight="1">
      <c r="A24" s="429" t="s">
        <v>506</v>
      </c>
      <c r="B24" s="387"/>
      <c r="C24" s="486">
        <v>98000</v>
      </c>
      <c r="D24" s="487">
        <v>98000</v>
      </c>
    </row>
    <row r="25" spans="1:4" ht="15.75" customHeight="1">
      <c r="A25" s="429" t="s">
        <v>507</v>
      </c>
      <c r="B25" s="383">
        <v>63500</v>
      </c>
      <c r="C25" s="383"/>
      <c r="D25" s="492"/>
    </row>
    <row r="26" spans="1:4" ht="15.75" customHeight="1">
      <c r="A26" s="429" t="s">
        <v>508</v>
      </c>
      <c r="B26" s="383">
        <v>190500</v>
      </c>
      <c r="C26" s="383"/>
      <c r="D26" s="492"/>
    </row>
    <row r="27" spans="1:4" ht="15.75" customHeight="1">
      <c r="A27" s="429" t="s">
        <v>509</v>
      </c>
      <c r="B27" s="383">
        <v>304800</v>
      </c>
      <c r="C27" s="383"/>
      <c r="D27" s="492"/>
    </row>
    <row r="28" spans="1:4" ht="15.75" customHeight="1">
      <c r="A28" s="429" t="s">
        <v>510</v>
      </c>
      <c r="B28" s="383"/>
      <c r="C28" s="383">
        <v>5058</v>
      </c>
      <c r="D28" s="492"/>
    </row>
    <row r="29" spans="1:4" ht="15.75" customHeight="1">
      <c r="A29" s="489" t="s">
        <v>475</v>
      </c>
      <c r="B29" s="490">
        <f>SUM(B25:B28)</f>
        <v>558800</v>
      </c>
      <c r="C29" s="490">
        <f>SUM(C23:C28)</f>
        <v>193048</v>
      </c>
      <c r="D29" s="491">
        <f>SUM(D23:D28)</f>
        <v>187990</v>
      </c>
    </row>
    <row r="30" spans="1:4" s="176" customFormat="1" ht="15.75" customHeight="1">
      <c r="A30" s="489"/>
      <c r="B30" s="490"/>
      <c r="C30" s="495"/>
      <c r="D30" s="496"/>
    </row>
    <row r="31" spans="1:4" s="176" customFormat="1" ht="15.75" customHeight="1">
      <c r="A31" s="489" t="s">
        <v>379</v>
      </c>
      <c r="B31" s="490"/>
      <c r="C31" s="383"/>
      <c r="D31" s="492"/>
    </row>
    <row r="32" spans="1:4" s="7" customFormat="1" ht="18" customHeight="1">
      <c r="A32" s="429" t="s">
        <v>511</v>
      </c>
      <c r="B32" s="383">
        <v>4528820</v>
      </c>
      <c r="C32" s="383">
        <v>4528820</v>
      </c>
      <c r="D32" s="497">
        <v>1329690</v>
      </c>
    </row>
    <row r="33" spans="1:4" ht="15.75">
      <c r="A33" s="429" t="s">
        <v>512</v>
      </c>
      <c r="B33" s="383">
        <v>4953000</v>
      </c>
      <c r="C33" s="383">
        <v>4209334</v>
      </c>
      <c r="D33" s="497"/>
    </row>
    <row r="34" spans="1:4" ht="15.75">
      <c r="A34" s="429" t="s">
        <v>513</v>
      </c>
      <c r="B34" s="490"/>
      <c r="C34" s="383">
        <v>1266300</v>
      </c>
      <c r="D34" s="497">
        <v>1266300</v>
      </c>
    </row>
    <row r="35" spans="1:4" ht="15.75">
      <c r="A35" s="429" t="s">
        <v>514</v>
      </c>
      <c r="B35" s="383">
        <v>3810000</v>
      </c>
      <c r="C35" s="383">
        <v>3300000</v>
      </c>
      <c r="D35" s="497">
        <v>3299999.75</v>
      </c>
    </row>
    <row r="36" spans="1:4" ht="15.75">
      <c r="A36" s="498" t="s">
        <v>515</v>
      </c>
      <c r="B36" s="486"/>
      <c r="C36" s="383">
        <v>2500000</v>
      </c>
      <c r="D36" s="497">
        <v>2500000</v>
      </c>
    </row>
    <row r="37" spans="1:4" ht="15.75">
      <c r="A37" s="429" t="s">
        <v>516</v>
      </c>
      <c r="B37" s="440"/>
      <c r="C37" s="440"/>
      <c r="D37" s="499"/>
    </row>
    <row r="38" spans="1:4" ht="15.75">
      <c r="A38" s="664" t="s">
        <v>517</v>
      </c>
      <c r="B38" s="383">
        <v>699900</v>
      </c>
      <c r="C38" s="383">
        <v>394400</v>
      </c>
      <c r="D38" s="517">
        <v>394400</v>
      </c>
    </row>
    <row r="39" spans="1:4" ht="15.75">
      <c r="A39" s="488" t="s">
        <v>518</v>
      </c>
      <c r="B39" s="486"/>
      <c r="C39" s="486">
        <v>136000</v>
      </c>
      <c r="D39" s="487">
        <v>136000</v>
      </c>
    </row>
    <row r="40" spans="1:4" ht="15.75">
      <c r="A40" s="488" t="s">
        <v>519</v>
      </c>
      <c r="B40" s="383">
        <v>50000</v>
      </c>
      <c r="C40" s="486">
        <v>50000</v>
      </c>
      <c r="D40" s="487">
        <v>50000</v>
      </c>
    </row>
    <row r="41" spans="1:4" ht="15.75">
      <c r="A41" s="488" t="s">
        <v>520</v>
      </c>
      <c r="B41" s="486"/>
      <c r="C41" s="486">
        <v>1943100</v>
      </c>
      <c r="D41" s="487">
        <v>1943100</v>
      </c>
    </row>
    <row r="42" spans="1:4" ht="15.75">
      <c r="A42" s="488" t="s">
        <v>557</v>
      </c>
      <c r="B42" s="486"/>
      <c r="C42" s="486">
        <v>2311400</v>
      </c>
      <c r="D42" s="487">
        <v>2311400</v>
      </c>
    </row>
    <row r="43" spans="1:4" ht="15.75">
      <c r="A43" s="488" t="s">
        <v>521</v>
      </c>
      <c r="B43" s="486"/>
      <c r="C43" s="486">
        <v>15000</v>
      </c>
      <c r="D43" s="487">
        <v>15000</v>
      </c>
    </row>
    <row r="44" spans="1:4" ht="15.75">
      <c r="A44" s="488" t="s">
        <v>522</v>
      </c>
      <c r="B44" s="486"/>
      <c r="C44" s="486">
        <v>33000</v>
      </c>
      <c r="D44" s="487">
        <v>33000</v>
      </c>
    </row>
    <row r="45" spans="1:4" ht="15.75">
      <c r="A45" s="664" t="s">
        <v>543</v>
      </c>
      <c r="B45" s="486"/>
      <c r="C45" s="383">
        <v>1143000</v>
      </c>
      <c r="D45" s="517">
        <v>1143000</v>
      </c>
    </row>
    <row r="46" spans="1:4" ht="15.75">
      <c r="A46" s="664" t="s">
        <v>544</v>
      </c>
      <c r="B46" s="486"/>
      <c r="C46" s="383">
        <v>29900</v>
      </c>
      <c r="D46" s="517">
        <v>29900</v>
      </c>
    </row>
    <row r="47" spans="1:4" ht="15.75">
      <c r="A47" s="664" t="s">
        <v>545</v>
      </c>
      <c r="B47" s="486"/>
      <c r="C47" s="383">
        <v>64590</v>
      </c>
      <c r="D47" s="517">
        <v>64590</v>
      </c>
    </row>
    <row r="48" spans="1:4" ht="15.75">
      <c r="A48" s="664" t="s">
        <v>546</v>
      </c>
      <c r="B48" s="486"/>
      <c r="C48" s="515">
        <v>91997</v>
      </c>
      <c r="D48" s="518">
        <v>91997</v>
      </c>
    </row>
    <row r="49" spans="1:4" ht="15.75">
      <c r="A49" s="664" t="s">
        <v>547</v>
      </c>
      <c r="B49" s="383">
        <v>6045742</v>
      </c>
      <c r="C49" s="440"/>
      <c r="D49" s="519"/>
    </row>
    <row r="50" spans="1:4" ht="15.75">
      <c r="A50" s="664" t="s">
        <v>548</v>
      </c>
      <c r="B50" s="486"/>
      <c r="C50" s="383">
        <v>376700</v>
      </c>
      <c r="D50" s="517">
        <v>376700</v>
      </c>
    </row>
    <row r="51" spans="1:4" ht="15.75">
      <c r="A51" s="664" t="s">
        <v>549</v>
      </c>
      <c r="B51" s="486"/>
      <c r="C51" s="383">
        <v>169700</v>
      </c>
      <c r="D51" s="517">
        <v>169700</v>
      </c>
    </row>
    <row r="52" spans="1:4" ht="16.5" customHeight="1">
      <c r="A52" s="665" t="s">
        <v>550</v>
      </c>
      <c r="B52" s="486"/>
      <c r="C52" s="383">
        <v>59999</v>
      </c>
      <c r="D52" s="517">
        <v>59999</v>
      </c>
    </row>
    <row r="53" spans="1:4" ht="15.75">
      <c r="A53" s="664" t="s">
        <v>551</v>
      </c>
      <c r="B53" s="486"/>
      <c r="C53" s="383">
        <v>43500</v>
      </c>
      <c r="D53" s="517">
        <v>43500</v>
      </c>
    </row>
    <row r="54" spans="1:4" ht="15.75">
      <c r="A54" s="664" t="s">
        <v>523</v>
      </c>
      <c r="B54" s="486"/>
      <c r="C54" s="383">
        <v>55760</v>
      </c>
      <c r="D54" s="517">
        <v>55760</v>
      </c>
    </row>
    <row r="55" spans="1:4" ht="17.25" customHeight="1">
      <c r="A55" s="665" t="s">
        <v>552</v>
      </c>
      <c r="B55" s="486"/>
      <c r="C55" s="383">
        <v>95087</v>
      </c>
      <c r="D55" s="517">
        <v>95087</v>
      </c>
    </row>
    <row r="56" spans="1:4" ht="15.75">
      <c r="A56" s="665" t="s">
        <v>553</v>
      </c>
      <c r="B56" s="486"/>
      <c r="C56" s="383">
        <v>1688922</v>
      </c>
      <c r="D56" s="517">
        <v>1688922</v>
      </c>
    </row>
    <row r="57" spans="1:4" ht="15.75">
      <c r="A57" s="665" t="s">
        <v>554</v>
      </c>
      <c r="B57" s="486"/>
      <c r="C57" s="383">
        <v>1300000</v>
      </c>
      <c r="D57" s="517">
        <v>1300000</v>
      </c>
    </row>
    <row r="58" spans="1:4" ht="15.75">
      <c r="A58" s="665" t="s">
        <v>555</v>
      </c>
      <c r="B58" s="486"/>
      <c r="C58" s="383">
        <v>1995773</v>
      </c>
      <c r="D58" s="517">
        <v>1995773</v>
      </c>
    </row>
    <row r="59" spans="1:4" ht="15.75">
      <c r="A59" s="664" t="s">
        <v>556</v>
      </c>
      <c r="B59" s="383">
        <v>168910</v>
      </c>
      <c r="C59" s="500"/>
      <c r="D59" s="497"/>
    </row>
    <row r="60" spans="1:4" ht="15.75">
      <c r="A60" s="664" t="s">
        <v>524</v>
      </c>
      <c r="B60" s="383">
        <v>286163</v>
      </c>
      <c r="C60" s="500"/>
      <c r="D60" s="497"/>
    </row>
    <row r="61" spans="1:4" ht="16.5" thickBot="1">
      <c r="A61" s="666" t="s">
        <v>525</v>
      </c>
      <c r="B61" s="430">
        <v>381000</v>
      </c>
      <c r="C61" s="501"/>
      <c r="D61" s="502"/>
    </row>
    <row r="62" spans="1:4" ht="16.5" thickBot="1">
      <c r="A62" s="503" t="s">
        <v>481</v>
      </c>
      <c r="B62" s="504">
        <f>SUM(B59:B61)</f>
        <v>836073</v>
      </c>
      <c r="C62" s="504">
        <f>SUM(C32:C61)</f>
        <v>27802282</v>
      </c>
      <c r="D62" s="505">
        <f>SUM(D32:D61)</f>
        <v>20393817.75</v>
      </c>
    </row>
    <row r="63" spans="1:4" ht="16.5" thickBot="1">
      <c r="A63" s="506"/>
      <c r="B63" s="507"/>
      <c r="C63" s="507"/>
      <c r="D63" s="508"/>
    </row>
    <row r="64" spans="1:4" ht="16.5" thickBot="1">
      <c r="A64" s="431" t="s">
        <v>478</v>
      </c>
      <c r="B64" s="432">
        <f>SUM(B62+B29+B20+B13)</f>
        <v>1671473</v>
      </c>
      <c r="C64" s="509">
        <f>SUM(C62+C29+C13)</f>
        <v>28461527</v>
      </c>
      <c r="D64" s="510">
        <f>SUM(D62+D29+D13)</f>
        <v>21048004.75</v>
      </c>
    </row>
  </sheetData>
  <sheetProtection/>
  <mergeCells count="1">
    <mergeCell ref="A4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J22"/>
  <sheetViews>
    <sheetView zoomScaleSheetLayoutView="130" workbookViewId="0" topLeftCell="A1">
      <selection activeCell="D1" sqref="D1"/>
    </sheetView>
  </sheetViews>
  <sheetFormatPr defaultColWidth="9.00390625" defaultRowHeight="12.75"/>
  <cols>
    <col min="1" max="1" width="62.375" style="2" customWidth="1"/>
    <col min="2" max="2" width="19.875" style="2" customWidth="1"/>
    <col min="3" max="3" width="17.00390625" style="1" customWidth="1"/>
    <col min="4" max="4" width="17.375" style="1" customWidth="1"/>
    <col min="5" max="5" width="13.875" style="1" customWidth="1"/>
    <col min="6" max="6" width="17.50390625" style="1" customWidth="1"/>
    <col min="7" max="7" width="15.00390625" style="1" customWidth="1"/>
    <col min="8" max="8" width="13.375" style="1" customWidth="1"/>
    <col min="9" max="9" width="17.375" style="1" customWidth="1"/>
    <col min="10" max="16384" width="9.375" style="1" customWidth="1"/>
  </cols>
  <sheetData>
    <row r="1" spans="1:4" ht="15.75">
      <c r="A1" s="433"/>
      <c r="B1" s="433"/>
      <c r="C1" s="434"/>
      <c r="D1" s="554" t="s">
        <v>570</v>
      </c>
    </row>
    <row r="2" spans="1:4" ht="29.25" customHeight="1">
      <c r="A2" s="433"/>
      <c r="B2" s="433"/>
      <c r="C2" s="434"/>
      <c r="D2" s="434"/>
    </row>
    <row r="3" spans="1:4" ht="24.75" customHeight="1">
      <c r="A3" s="708" t="s">
        <v>1</v>
      </c>
      <c r="B3" s="708"/>
      <c r="C3" s="708"/>
      <c r="D3" s="708"/>
    </row>
    <row r="4" spans="1:4" ht="23.25" customHeight="1" thickBot="1">
      <c r="A4" s="435"/>
      <c r="B4" s="435"/>
      <c r="C4" s="436"/>
      <c r="D4" s="437" t="s">
        <v>383</v>
      </c>
    </row>
    <row r="5" spans="1:10" ht="40.5" customHeight="1" thickBot="1">
      <c r="A5" s="526" t="s">
        <v>44</v>
      </c>
      <c r="B5" s="527" t="s">
        <v>469</v>
      </c>
      <c r="C5" s="528" t="s">
        <v>530</v>
      </c>
      <c r="D5" s="529" t="s">
        <v>409</v>
      </c>
      <c r="E5" s="3"/>
      <c r="F5" s="3"/>
      <c r="H5" s="3"/>
      <c r="I5" s="3"/>
      <c r="J5" s="3"/>
    </row>
    <row r="6" spans="1:10" s="176" customFormat="1" ht="18" customHeight="1">
      <c r="A6" s="542" t="s">
        <v>470</v>
      </c>
      <c r="B6" s="543">
        <f>SUM(B10:B14)</f>
        <v>9159730</v>
      </c>
      <c r="C6" s="544">
        <f>SUM(C7:C16)</f>
        <v>137240715</v>
      </c>
      <c r="D6" s="545">
        <f>SUM(D7:D15)</f>
        <v>21567784</v>
      </c>
      <c r="E6" s="1"/>
      <c r="F6" s="511"/>
      <c r="H6" s="1"/>
      <c r="I6" s="1"/>
      <c r="J6" s="1"/>
    </row>
    <row r="7" spans="1:10" s="176" customFormat="1" ht="18.75" customHeight="1">
      <c r="A7" s="429" t="s">
        <v>526</v>
      </c>
      <c r="B7" s="387"/>
      <c r="C7" s="522"/>
      <c r="D7" s="487">
        <v>300000</v>
      </c>
      <c r="E7" s="512"/>
      <c r="F7" s="511"/>
      <c r="H7" s="1"/>
      <c r="I7" s="1"/>
      <c r="J7" s="1"/>
    </row>
    <row r="8" spans="1:10" ht="19.5" customHeight="1">
      <c r="A8" s="429" t="s">
        <v>527</v>
      </c>
      <c r="B8" s="387"/>
      <c r="C8" s="521">
        <v>85127387</v>
      </c>
      <c r="D8" s="487">
        <v>2553821</v>
      </c>
      <c r="E8" s="512"/>
      <c r="F8" s="511"/>
      <c r="H8" s="176"/>
      <c r="I8" s="176"/>
      <c r="J8" s="176"/>
    </row>
    <row r="9" spans="1:6" ht="18.75" customHeight="1">
      <c r="A9" s="429" t="s">
        <v>528</v>
      </c>
      <c r="B9" s="387"/>
      <c r="C9" s="521">
        <v>25000000</v>
      </c>
      <c r="D9" s="487"/>
      <c r="E9" s="512"/>
      <c r="F9" s="511"/>
    </row>
    <row r="10" spans="1:4" ht="18.75" customHeight="1">
      <c r="A10" s="429" t="s">
        <v>471</v>
      </c>
      <c r="B10" s="383">
        <v>5159230</v>
      </c>
      <c r="C10" s="522">
        <v>5159230</v>
      </c>
      <c r="D10" s="487"/>
    </row>
    <row r="11" spans="1:4" ht="18" customHeight="1">
      <c r="A11" s="429" t="s">
        <v>472</v>
      </c>
      <c r="B11" s="383">
        <v>3429000</v>
      </c>
      <c r="C11" s="522"/>
      <c r="D11" s="487"/>
    </row>
    <row r="12" spans="1:4" ht="15.75" customHeight="1">
      <c r="A12" s="429" t="s">
        <v>558</v>
      </c>
      <c r="B12" s="383"/>
      <c r="C12" s="522">
        <v>2527842</v>
      </c>
      <c r="D12" s="487">
        <v>1159961</v>
      </c>
    </row>
    <row r="13" spans="1:4" ht="15.75" customHeight="1">
      <c r="A13" s="429" t="s">
        <v>473</v>
      </c>
      <c r="B13" s="383">
        <v>63500</v>
      </c>
      <c r="C13" s="523">
        <v>63500</v>
      </c>
      <c r="D13" s="487"/>
    </row>
    <row r="14" spans="1:4" ht="19.5" customHeight="1">
      <c r="A14" s="429" t="s">
        <v>474</v>
      </c>
      <c r="B14" s="383">
        <v>508000</v>
      </c>
      <c r="C14" s="523">
        <v>508000</v>
      </c>
      <c r="D14" s="487"/>
    </row>
    <row r="15" spans="1:4" ht="15.75" customHeight="1">
      <c r="A15" s="429" t="s">
        <v>529</v>
      </c>
      <c r="B15" s="383"/>
      <c r="C15" s="384">
        <v>14921496</v>
      </c>
      <c r="D15" s="546">
        <v>17554002</v>
      </c>
    </row>
    <row r="16" spans="1:4" ht="15.75" customHeight="1">
      <c r="A16" s="429" t="s">
        <v>531</v>
      </c>
      <c r="B16" s="383"/>
      <c r="C16" s="384">
        <v>3933260</v>
      </c>
      <c r="D16" s="546"/>
    </row>
    <row r="17" spans="1:6" ht="15.75">
      <c r="A17" s="547" t="s">
        <v>475</v>
      </c>
      <c r="B17" s="524">
        <f>SUM(B18:B18)</f>
        <v>304800</v>
      </c>
      <c r="C17" s="520"/>
      <c r="D17" s="548"/>
      <c r="E17" s="511"/>
      <c r="F17" s="511"/>
    </row>
    <row r="18" spans="1:5" ht="15.75">
      <c r="A18" s="429" t="s">
        <v>476</v>
      </c>
      <c r="B18" s="383">
        <v>304800</v>
      </c>
      <c r="C18" s="525"/>
      <c r="D18" s="487"/>
      <c r="E18" s="513"/>
    </row>
    <row r="19" spans="1:4" ht="16.5" thickBot="1">
      <c r="A19" s="549"/>
      <c r="B19" s="550"/>
      <c r="C19" s="551"/>
      <c r="D19" s="552"/>
    </row>
    <row r="20" spans="1:6" ht="16.5" thickBot="1">
      <c r="A20" s="431" t="s">
        <v>478</v>
      </c>
      <c r="B20" s="432">
        <f>SUM(B6+B17)</f>
        <v>9464530</v>
      </c>
      <c r="C20" s="509">
        <f>SUM(C6)</f>
        <v>137240715</v>
      </c>
      <c r="D20" s="510">
        <f>SUM(D6)</f>
        <v>21567784</v>
      </c>
      <c r="E20" s="514"/>
      <c r="F20" s="7"/>
    </row>
    <row r="22" ht="12.75">
      <c r="D22" s="512"/>
    </row>
  </sheetData>
  <sheetProtection/>
  <mergeCells count="1">
    <mergeCell ref="A3:D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13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39.50390625" style="592" customWidth="1"/>
    <col min="2" max="5" width="17.50390625" style="592" customWidth="1"/>
  </cols>
  <sheetData>
    <row r="1" ht="15.75">
      <c r="E1" s="554" t="s">
        <v>571</v>
      </c>
    </row>
    <row r="3" spans="1:5" ht="15.75">
      <c r="A3" s="709" t="s">
        <v>436</v>
      </c>
      <c r="B3" s="709"/>
      <c r="C3" s="709"/>
      <c r="D3" s="709"/>
      <c r="E3" s="709"/>
    </row>
    <row r="4" spans="1:5" ht="15.75">
      <c r="A4" s="710" t="s">
        <v>437</v>
      </c>
      <c r="B4" s="710"/>
      <c r="C4" s="710"/>
      <c r="D4" s="710"/>
      <c r="E4" s="710"/>
    </row>
    <row r="5" spans="1:5" ht="15.75">
      <c r="A5" s="593"/>
      <c r="B5" s="593"/>
      <c r="C5" s="593"/>
      <c r="D5" s="593"/>
      <c r="E5" s="593"/>
    </row>
    <row r="6" spans="1:5" ht="15.75">
      <c r="A6" s="424" t="s">
        <v>438</v>
      </c>
      <c r="B6" s="711" t="s">
        <v>439</v>
      </c>
      <c r="C6" s="711"/>
      <c r="D6" s="711"/>
      <c r="E6" s="711"/>
    </row>
    <row r="7" spans="1:5" ht="15.75">
      <c r="A7" s="425"/>
      <c r="B7" s="594" t="s">
        <v>440</v>
      </c>
      <c r="C7" s="594"/>
      <c r="D7" s="594"/>
      <c r="E7" s="594"/>
    </row>
    <row r="8" spans="1:5" ht="16.5" thickBot="1">
      <c r="A8" s="593"/>
      <c r="B8" s="593"/>
      <c r="C8" s="593"/>
      <c r="D8" s="712" t="s">
        <v>441</v>
      </c>
      <c r="E8" s="712"/>
    </row>
    <row r="9" spans="1:5" ht="16.5" thickBot="1">
      <c r="A9" s="595" t="s">
        <v>442</v>
      </c>
      <c r="B9" s="596">
        <v>2017</v>
      </c>
      <c r="C9" s="596">
        <v>2018</v>
      </c>
      <c r="D9" s="596">
        <v>2019</v>
      </c>
      <c r="E9" s="597" t="s">
        <v>443</v>
      </c>
    </row>
    <row r="10" spans="1:5" ht="15.75">
      <c r="A10" s="598" t="s">
        <v>444</v>
      </c>
      <c r="B10" s="599">
        <v>0</v>
      </c>
      <c r="C10" s="599"/>
      <c r="D10" s="599"/>
      <c r="E10" s="600">
        <f aca="true" t="shared" si="0" ref="E10:E16">SUM(B10:D10)</f>
        <v>0</v>
      </c>
    </row>
    <row r="11" spans="1:5" ht="15.75">
      <c r="A11" s="601" t="s">
        <v>445</v>
      </c>
      <c r="B11" s="602"/>
      <c r="C11" s="602"/>
      <c r="D11" s="602"/>
      <c r="E11" s="603">
        <f t="shared" si="0"/>
        <v>0</v>
      </c>
    </row>
    <row r="12" spans="1:5" ht="15.75">
      <c r="A12" s="604" t="s">
        <v>446</v>
      </c>
      <c r="B12" s="423">
        <v>85127387</v>
      </c>
      <c r="C12" s="605"/>
      <c r="D12" s="605"/>
      <c r="E12" s="606">
        <f t="shared" si="0"/>
        <v>85127387</v>
      </c>
    </row>
    <row r="13" spans="1:5" ht="15.75">
      <c r="A13" s="604" t="s">
        <v>447</v>
      </c>
      <c r="B13" s="605"/>
      <c r="C13" s="605"/>
      <c r="D13" s="605"/>
      <c r="E13" s="606">
        <f t="shared" si="0"/>
        <v>0</v>
      </c>
    </row>
    <row r="14" spans="1:5" ht="15.75">
      <c r="A14" s="604" t="s">
        <v>448</v>
      </c>
      <c r="B14" s="605"/>
      <c r="C14" s="605"/>
      <c r="D14" s="605"/>
      <c r="E14" s="606">
        <f t="shared" si="0"/>
        <v>0</v>
      </c>
    </row>
    <row r="15" spans="1:5" ht="15.75">
      <c r="A15" s="604" t="s">
        <v>449</v>
      </c>
      <c r="B15" s="605"/>
      <c r="C15" s="605"/>
      <c r="D15" s="605"/>
      <c r="E15" s="606">
        <f t="shared" si="0"/>
        <v>0</v>
      </c>
    </row>
    <row r="16" spans="1:5" ht="16.5" thickBot="1">
      <c r="A16" s="607"/>
      <c r="B16" s="608"/>
      <c r="C16" s="608"/>
      <c r="D16" s="608"/>
      <c r="E16" s="606">
        <f t="shared" si="0"/>
        <v>0</v>
      </c>
    </row>
    <row r="17" spans="1:5" ht="16.5" thickBot="1">
      <c r="A17" s="609" t="s">
        <v>450</v>
      </c>
      <c r="B17" s="610">
        <f>B10+SUM(B12:B16)</f>
        <v>85127387</v>
      </c>
      <c r="C17" s="610">
        <f>C10+SUM(C12:C16)</f>
        <v>0</v>
      </c>
      <c r="D17" s="610">
        <f>D10+SUM(D12:D16)</f>
        <v>0</v>
      </c>
      <c r="E17" s="611">
        <f>SUM(E10:E16)</f>
        <v>85127387</v>
      </c>
    </row>
    <row r="18" spans="1:5" ht="16.5" thickBot="1">
      <c r="A18" s="612"/>
      <c r="B18" s="612"/>
      <c r="C18" s="612"/>
      <c r="D18" s="612"/>
      <c r="E18" s="612"/>
    </row>
    <row r="19" spans="1:5" ht="16.5" thickBot="1">
      <c r="A19" s="595" t="s">
        <v>451</v>
      </c>
      <c r="B19" s="596">
        <v>2017</v>
      </c>
      <c r="C19" s="596">
        <v>2018</v>
      </c>
      <c r="D19" s="596">
        <v>2019</v>
      </c>
      <c r="E19" s="597" t="s">
        <v>443</v>
      </c>
    </row>
    <row r="20" spans="1:5" ht="15.75">
      <c r="A20" s="598" t="s">
        <v>452</v>
      </c>
      <c r="B20" s="599"/>
      <c r="C20" s="599"/>
      <c r="D20" s="599"/>
      <c r="E20" s="600">
        <f aca="true" t="shared" si="1" ref="E20:E27">SUM(B20:D20)</f>
        <v>0</v>
      </c>
    </row>
    <row r="21" spans="1:5" ht="15.75">
      <c r="A21" s="613" t="s">
        <v>453</v>
      </c>
      <c r="B21" s="605"/>
      <c r="C21" s="605"/>
      <c r="D21" s="605"/>
      <c r="E21" s="606">
        <f t="shared" si="1"/>
        <v>0</v>
      </c>
    </row>
    <row r="22" spans="1:5" ht="15.75">
      <c r="A22" s="614" t="s">
        <v>454</v>
      </c>
      <c r="B22" s="615">
        <v>2553121</v>
      </c>
      <c r="C22" s="423">
        <v>82574266</v>
      </c>
      <c r="D22" s="605"/>
      <c r="E22" s="606">
        <f>SUM(B22:D22)</f>
        <v>85127387</v>
      </c>
    </row>
    <row r="23" spans="1:5" ht="15.75">
      <c r="A23" s="604" t="s">
        <v>455</v>
      </c>
      <c r="B23" s="605"/>
      <c r="C23" s="605"/>
      <c r="D23" s="605"/>
      <c r="E23" s="606">
        <f t="shared" si="1"/>
        <v>0</v>
      </c>
    </row>
    <row r="24" spans="1:5" ht="15.75">
      <c r="A24" s="604" t="s">
        <v>456</v>
      </c>
      <c r="B24" s="605"/>
      <c r="C24" s="605"/>
      <c r="D24" s="605"/>
      <c r="E24" s="606">
        <f t="shared" si="1"/>
        <v>0</v>
      </c>
    </row>
    <row r="25" spans="1:5" ht="15.75">
      <c r="A25" s="617"/>
      <c r="B25" s="605"/>
      <c r="C25" s="605"/>
      <c r="D25" s="605"/>
      <c r="E25" s="606">
        <f t="shared" si="1"/>
        <v>0</v>
      </c>
    </row>
    <row r="26" spans="1:5" ht="15.75">
      <c r="A26" s="617"/>
      <c r="B26" s="605"/>
      <c r="C26" s="605"/>
      <c r="D26" s="605"/>
      <c r="E26" s="606">
        <f t="shared" si="1"/>
        <v>0</v>
      </c>
    </row>
    <row r="27" spans="1:5" ht="16.5" thickBot="1">
      <c r="A27" s="607"/>
      <c r="B27" s="608"/>
      <c r="C27" s="608"/>
      <c r="D27" s="608"/>
      <c r="E27" s="606">
        <f t="shared" si="1"/>
        <v>0</v>
      </c>
    </row>
    <row r="28" spans="1:5" ht="16.5" thickBot="1">
      <c r="A28" s="609" t="s">
        <v>36</v>
      </c>
      <c r="B28" s="610">
        <f>SUM(B20:B27)</f>
        <v>2553121</v>
      </c>
      <c r="C28" s="610">
        <f>SUM(C20:C27)</f>
        <v>82574266</v>
      </c>
      <c r="D28" s="610">
        <f>SUM(D20:D27)</f>
        <v>0</v>
      </c>
      <c r="E28" s="611">
        <f>SUM(E20:E27)</f>
        <v>85127387</v>
      </c>
    </row>
    <row r="29" spans="1:5" ht="15.75">
      <c r="A29" s="593"/>
      <c r="B29" s="593"/>
      <c r="C29" s="593"/>
      <c r="D29" s="593"/>
      <c r="E29" s="593"/>
    </row>
    <row r="30" spans="1:5" ht="15.75">
      <c r="A30" s="593"/>
      <c r="B30" s="593"/>
      <c r="C30" s="593"/>
      <c r="D30" s="593"/>
      <c r="E30" s="593"/>
    </row>
    <row r="31" spans="1:5" ht="15.75">
      <c r="A31" s="424" t="s">
        <v>438</v>
      </c>
      <c r="B31" s="711" t="s">
        <v>457</v>
      </c>
      <c r="C31" s="711"/>
      <c r="D31" s="711"/>
      <c r="E31" s="711"/>
    </row>
    <row r="32" spans="1:5" ht="15.75">
      <c r="A32" s="424"/>
      <c r="B32" s="594" t="s">
        <v>458</v>
      </c>
      <c r="C32" s="594"/>
      <c r="D32" s="594"/>
      <c r="E32" s="594"/>
    </row>
    <row r="33" spans="1:5" ht="16.5" thickBot="1">
      <c r="A33" s="593"/>
      <c r="B33" s="593"/>
      <c r="C33" s="593"/>
      <c r="D33" s="712" t="s">
        <v>459</v>
      </c>
      <c r="E33" s="712"/>
    </row>
    <row r="34" spans="1:5" ht="16.5" thickBot="1">
      <c r="A34" s="595" t="s">
        <v>442</v>
      </c>
      <c r="B34" s="596">
        <f>+B19</f>
        <v>2017</v>
      </c>
      <c r="C34" s="596">
        <f>+C19</f>
        <v>2018</v>
      </c>
      <c r="D34" s="596">
        <f>+D19</f>
        <v>2019</v>
      </c>
      <c r="E34" s="597" t="s">
        <v>443</v>
      </c>
    </row>
    <row r="35" spans="1:5" ht="15.75">
      <c r="A35" s="598" t="s">
        <v>444</v>
      </c>
      <c r="B35" s="599">
        <v>0</v>
      </c>
      <c r="C35" s="599"/>
      <c r="D35" s="599"/>
      <c r="E35" s="600">
        <f aca="true" t="shared" si="2" ref="E35:E41">SUM(B35:D35)</f>
        <v>0</v>
      </c>
    </row>
    <row r="36" spans="1:5" ht="15.75">
      <c r="A36" s="601" t="s">
        <v>445</v>
      </c>
      <c r="B36" s="602"/>
      <c r="C36" s="602"/>
      <c r="D36" s="602"/>
      <c r="E36" s="603">
        <f t="shared" si="2"/>
        <v>0</v>
      </c>
    </row>
    <row r="37" spans="1:5" ht="15.75">
      <c r="A37" s="604" t="s">
        <v>446</v>
      </c>
      <c r="B37" s="423">
        <v>25000000</v>
      </c>
      <c r="C37" s="605"/>
      <c r="D37" s="605"/>
      <c r="E37" s="606">
        <f t="shared" si="2"/>
        <v>25000000</v>
      </c>
    </row>
    <row r="38" spans="1:5" ht="15.75">
      <c r="A38" s="604" t="s">
        <v>447</v>
      </c>
      <c r="B38" s="605"/>
      <c r="C38" s="605"/>
      <c r="D38" s="605"/>
      <c r="E38" s="606">
        <f t="shared" si="2"/>
        <v>0</v>
      </c>
    </row>
    <row r="39" spans="1:5" ht="15.75">
      <c r="A39" s="604" t="s">
        <v>448</v>
      </c>
      <c r="B39" s="605"/>
      <c r="C39" s="605"/>
      <c r="D39" s="605"/>
      <c r="E39" s="606">
        <f t="shared" si="2"/>
        <v>0</v>
      </c>
    </row>
    <row r="40" spans="1:5" ht="15.75">
      <c r="A40" s="604" t="s">
        <v>449</v>
      </c>
      <c r="B40" s="605"/>
      <c r="C40" s="605"/>
      <c r="D40" s="605"/>
      <c r="E40" s="606">
        <f t="shared" si="2"/>
        <v>0</v>
      </c>
    </row>
    <row r="41" spans="1:5" ht="16.5" thickBot="1">
      <c r="A41" s="607"/>
      <c r="B41" s="608"/>
      <c r="C41" s="608"/>
      <c r="D41" s="608"/>
      <c r="E41" s="606">
        <f t="shared" si="2"/>
        <v>0</v>
      </c>
    </row>
    <row r="42" spans="1:5" ht="16.5" thickBot="1">
      <c r="A42" s="609" t="s">
        <v>450</v>
      </c>
      <c r="B42" s="610">
        <f>SUM(B35:B41)</f>
        <v>25000000</v>
      </c>
      <c r="C42" s="610">
        <f>SUM(C35:C41)</f>
        <v>0</v>
      </c>
      <c r="D42" s="610">
        <f>SUM(D35:D41)</f>
        <v>0</v>
      </c>
      <c r="E42" s="610">
        <f>SUM(E35:E41)</f>
        <v>25000000</v>
      </c>
    </row>
    <row r="43" spans="1:5" ht="16.5" thickBot="1">
      <c r="A43" s="612"/>
      <c r="B43" s="612"/>
      <c r="C43" s="612"/>
      <c r="D43" s="612"/>
      <c r="E43" s="612"/>
    </row>
    <row r="44" spans="1:5" ht="16.5" thickBot="1">
      <c r="A44" s="595" t="s">
        <v>451</v>
      </c>
      <c r="B44" s="596">
        <f>+B34</f>
        <v>2017</v>
      </c>
      <c r="C44" s="596">
        <f>+C34</f>
        <v>2018</v>
      </c>
      <c r="D44" s="596">
        <f>+D34</f>
        <v>2019</v>
      </c>
      <c r="E44" s="597" t="s">
        <v>443</v>
      </c>
    </row>
    <row r="45" spans="1:5" ht="15.75">
      <c r="A45" s="598" t="s">
        <v>452</v>
      </c>
      <c r="B45" s="599"/>
      <c r="C45" s="599"/>
      <c r="D45" s="599"/>
      <c r="E45" s="600">
        <f aca="true" t="shared" si="3" ref="E45:E52">SUM(B45:D45)</f>
        <v>0</v>
      </c>
    </row>
    <row r="46" spans="1:5" ht="15.75">
      <c r="A46" s="613" t="s">
        <v>453</v>
      </c>
      <c r="B46" s="605"/>
      <c r="C46" s="605"/>
      <c r="D46" s="605"/>
      <c r="E46" s="606">
        <f t="shared" si="3"/>
        <v>0</v>
      </c>
    </row>
    <row r="47" spans="1:5" ht="15.75">
      <c r="A47" s="614" t="s">
        <v>454</v>
      </c>
      <c r="B47" s="615">
        <v>500000</v>
      </c>
      <c r="C47" s="423">
        <v>24500000</v>
      </c>
      <c r="D47" s="605"/>
      <c r="E47" s="606">
        <f>SUM(C47:D47)</f>
        <v>24500000</v>
      </c>
    </row>
    <row r="48" spans="1:5" ht="15.75">
      <c r="A48" s="604" t="s">
        <v>455</v>
      </c>
      <c r="B48" s="605"/>
      <c r="C48" s="605"/>
      <c r="D48" s="605"/>
      <c r="E48" s="606">
        <f t="shared" si="3"/>
        <v>0</v>
      </c>
    </row>
    <row r="49" spans="1:5" ht="15.75">
      <c r="A49" s="604" t="s">
        <v>456</v>
      </c>
      <c r="B49" s="605"/>
      <c r="C49" s="605"/>
      <c r="D49" s="605"/>
      <c r="E49" s="606">
        <f t="shared" si="3"/>
        <v>0</v>
      </c>
    </row>
    <row r="50" spans="1:5" ht="15.75">
      <c r="A50" s="617"/>
      <c r="B50" s="605"/>
      <c r="C50" s="605"/>
      <c r="D50" s="605"/>
      <c r="E50" s="606">
        <f t="shared" si="3"/>
        <v>0</v>
      </c>
    </row>
    <row r="51" spans="1:5" ht="15.75">
      <c r="A51" s="617"/>
      <c r="B51" s="605"/>
      <c r="C51" s="605"/>
      <c r="D51" s="605"/>
      <c r="E51" s="606">
        <f t="shared" si="3"/>
        <v>0</v>
      </c>
    </row>
    <row r="52" spans="1:5" ht="16.5" thickBot="1">
      <c r="A52" s="607"/>
      <c r="B52" s="608"/>
      <c r="C52" s="608"/>
      <c r="D52" s="608"/>
      <c r="E52" s="606">
        <f t="shared" si="3"/>
        <v>0</v>
      </c>
    </row>
    <row r="53" spans="1:5" ht="16.5" thickBot="1">
      <c r="A53" s="609" t="s">
        <v>36</v>
      </c>
      <c r="B53" s="610">
        <f>SUM(B45:B52)</f>
        <v>500000</v>
      </c>
      <c r="C53" s="610">
        <f>SUM(C45:C52)</f>
        <v>24500000</v>
      </c>
      <c r="D53" s="610">
        <f>SUM(D45:D52)</f>
        <v>0</v>
      </c>
      <c r="E53" s="610">
        <f>SUM(E45:E52)</f>
        <v>24500000</v>
      </c>
    </row>
    <row r="54" spans="1:5" ht="15.75">
      <c r="A54" s="593"/>
      <c r="B54" s="593"/>
      <c r="C54" s="593"/>
      <c r="D54" s="593"/>
      <c r="E54" s="593"/>
    </row>
    <row r="55" spans="1:5" ht="15.75">
      <c r="A55" s="593"/>
      <c r="B55" s="593"/>
      <c r="C55" s="593"/>
      <c r="D55" s="593"/>
      <c r="E55" s="593"/>
    </row>
    <row r="56" spans="1:5" ht="29.25" customHeight="1">
      <c r="A56" s="424" t="s">
        <v>438</v>
      </c>
      <c r="B56" s="713" t="s">
        <v>460</v>
      </c>
      <c r="C56" s="713"/>
      <c r="D56" s="713"/>
      <c r="E56" s="713"/>
    </row>
    <row r="57" spans="1:5" ht="15.75">
      <c r="A57" s="424"/>
      <c r="B57" s="594" t="s">
        <v>461</v>
      </c>
      <c r="C57" s="594"/>
      <c r="D57" s="594"/>
      <c r="E57" s="594"/>
    </row>
    <row r="58" spans="1:5" ht="16.5" thickBot="1">
      <c r="A58" s="593"/>
      <c r="B58" s="593"/>
      <c r="C58" s="593"/>
      <c r="D58" s="712" t="s">
        <v>459</v>
      </c>
      <c r="E58" s="712"/>
    </row>
    <row r="59" spans="1:5" ht="16.5" thickBot="1">
      <c r="A59" s="595" t="s">
        <v>442</v>
      </c>
      <c r="B59" s="596">
        <f>+B44</f>
        <v>2017</v>
      </c>
      <c r="C59" s="596">
        <f>+C44</f>
        <v>2018</v>
      </c>
      <c r="D59" s="596">
        <f>+D44</f>
        <v>2019</v>
      </c>
      <c r="E59" s="597" t="s">
        <v>443</v>
      </c>
    </row>
    <row r="60" spans="1:5" ht="15.75">
      <c r="A60" s="598" t="s">
        <v>444</v>
      </c>
      <c r="B60" s="599">
        <v>0</v>
      </c>
      <c r="C60" s="599"/>
      <c r="D60" s="599"/>
      <c r="E60" s="600">
        <f aca="true" t="shared" si="4" ref="E60:E66">SUM(B60:D60)</f>
        <v>0</v>
      </c>
    </row>
    <row r="61" spans="1:5" ht="15.75">
      <c r="A61" s="601" t="s">
        <v>445</v>
      </c>
      <c r="B61" s="602"/>
      <c r="C61" s="602"/>
      <c r="D61" s="602"/>
      <c r="E61" s="603">
        <f t="shared" si="4"/>
        <v>0</v>
      </c>
    </row>
    <row r="62" spans="1:5" ht="15.75">
      <c r="A62" s="604" t="s">
        <v>446</v>
      </c>
      <c r="B62" s="423">
        <v>66270720</v>
      </c>
      <c r="C62" s="605"/>
      <c r="D62" s="605"/>
      <c r="E62" s="606">
        <f t="shared" si="4"/>
        <v>66270720</v>
      </c>
    </row>
    <row r="63" spans="1:5" ht="15.75">
      <c r="A63" s="604" t="s">
        <v>447</v>
      </c>
      <c r="B63" s="605"/>
      <c r="C63" s="605"/>
      <c r="D63" s="605"/>
      <c r="E63" s="606">
        <f t="shared" si="4"/>
        <v>0</v>
      </c>
    </row>
    <row r="64" spans="1:5" ht="15.75">
      <c r="A64" s="604" t="s">
        <v>448</v>
      </c>
      <c r="B64" s="605"/>
      <c r="C64" s="605"/>
      <c r="D64" s="605"/>
      <c r="E64" s="606">
        <f t="shared" si="4"/>
        <v>0</v>
      </c>
    </row>
    <row r="65" spans="1:5" ht="15.75">
      <c r="A65" s="604" t="s">
        <v>449</v>
      </c>
      <c r="B65" s="605"/>
      <c r="C65" s="605"/>
      <c r="D65" s="605"/>
      <c r="E65" s="606">
        <f t="shared" si="4"/>
        <v>0</v>
      </c>
    </row>
    <row r="66" spans="1:5" ht="16.5" thickBot="1">
      <c r="A66" s="607"/>
      <c r="B66" s="608"/>
      <c r="C66" s="608"/>
      <c r="D66" s="608"/>
      <c r="E66" s="606">
        <f t="shared" si="4"/>
        <v>0</v>
      </c>
    </row>
    <row r="67" spans="1:5" ht="16.5" thickBot="1">
      <c r="A67" s="609" t="s">
        <v>450</v>
      </c>
      <c r="B67" s="610">
        <f>SUM(B60:B66)</f>
        <v>66270720</v>
      </c>
      <c r="C67" s="610">
        <f>SUM(C60:C66)</f>
        <v>0</v>
      </c>
      <c r="D67" s="610">
        <f>SUM(D60:D66)</f>
        <v>0</v>
      </c>
      <c r="E67" s="610">
        <f>SUM(E60:E66)</f>
        <v>66270720</v>
      </c>
    </row>
    <row r="68" spans="1:5" ht="16.5" thickBot="1">
      <c r="A68" s="612"/>
      <c r="B68" s="612"/>
      <c r="C68" s="612"/>
      <c r="D68" s="612"/>
      <c r="E68" s="612"/>
    </row>
    <row r="69" spans="1:5" ht="16.5" thickBot="1">
      <c r="A69" s="595" t="s">
        <v>451</v>
      </c>
      <c r="B69" s="596">
        <f>+B59</f>
        <v>2017</v>
      </c>
      <c r="C69" s="596">
        <f>+C59</f>
        <v>2018</v>
      </c>
      <c r="D69" s="596">
        <f>+D59</f>
        <v>2019</v>
      </c>
      <c r="E69" s="597" t="s">
        <v>443</v>
      </c>
    </row>
    <row r="70" spans="1:5" ht="15.75">
      <c r="A70" s="598" t="s">
        <v>452</v>
      </c>
      <c r="B70" s="599"/>
      <c r="C70" s="599"/>
      <c r="D70" s="599"/>
      <c r="E70" s="600">
        <f>SUM(B70:D70)</f>
        <v>0</v>
      </c>
    </row>
    <row r="71" spans="1:5" ht="15.75">
      <c r="A71" s="613" t="s">
        <v>453</v>
      </c>
      <c r="B71" s="605"/>
      <c r="C71" s="605"/>
      <c r="D71" s="605"/>
      <c r="E71" s="606">
        <f>SUM(B71:D71)</f>
        <v>0</v>
      </c>
    </row>
    <row r="72" spans="1:5" ht="15.75">
      <c r="A72" s="613" t="s">
        <v>454</v>
      </c>
      <c r="B72" s="605"/>
      <c r="C72" s="423">
        <v>66270720</v>
      </c>
      <c r="D72" s="605"/>
      <c r="E72" s="606">
        <f>SUM(C72:D72)</f>
        <v>66270720</v>
      </c>
    </row>
    <row r="73" spans="1:5" ht="15.75">
      <c r="A73" s="604" t="s">
        <v>455</v>
      </c>
      <c r="B73" s="605"/>
      <c r="C73" s="605"/>
      <c r="D73" s="605"/>
      <c r="E73" s="606">
        <f>SUM(B73:D73)</f>
        <v>0</v>
      </c>
    </row>
    <row r="74" spans="1:5" ht="15.75">
      <c r="A74" s="604" t="s">
        <v>456</v>
      </c>
      <c r="B74" s="605"/>
      <c r="C74" s="605"/>
      <c r="D74" s="605"/>
      <c r="E74" s="606">
        <f>SUM(B74:D74)</f>
        <v>0</v>
      </c>
    </row>
    <row r="75" spans="1:5" ht="15.75">
      <c r="A75" s="617"/>
      <c r="B75" s="605"/>
      <c r="C75" s="605"/>
      <c r="D75" s="605"/>
      <c r="E75" s="606">
        <f>SUM(B75:D75)</f>
        <v>0</v>
      </c>
    </row>
    <row r="76" spans="1:5" ht="15.75">
      <c r="A76" s="617"/>
      <c r="B76" s="605"/>
      <c r="C76" s="605"/>
      <c r="D76" s="605"/>
      <c r="E76" s="606">
        <f>SUM(B76:D76)</f>
        <v>0</v>
      </c>
    </row>
    <row r="77" spans="1:5" ht="16.5" thickBot="1">
      <c r="A77" s="607"/>
      <c r="B77" s="608"/>
      <c r="C77" s="608"/>
      <c r="D77" s="608"/>
      <c r="E77" s="606">
        <f>SUM(B77:D77)</f>
        <v>0</v>
      </c>
    </row>
    <row r="78" spans="1:5" ht="16.5" thickBot="1">
      <c r="A78" s="609" t="s">
        <v>36</v>
      </c>
      <c r="B78" s="610">
        <f>SUM(B70:B77)</f>
        <v>0</v>
      </c>
      <c r="C78" s="610">
        <f>SUM(C70:C77)</f>
        <v>66270720</v>
      </c>
      <c r="D78" s="610">
        <f>SUM(D70:D77)</f>
        <v>0</v>
      </c>
      <c r="E78" s="610">
        <f>SUM(E70:E77)</f>
        <v>66270720</v>
      </c>
    </row>
    <row r="79" spans="1:5" ht="15.75">
      <c r="A79" s="593"/>
      <c r="B79" s="593"/>
      <c r="C79" s="593"/>
      <c r="D79" s="593"/>
      <c r="E79" s="593"/>
    </row>
    <row r="80" spans="1:5" ht="15.75">
      <c r="A80" s="593"/>
      <c r="B80" s="593"/>
      <c r="C80" s="593"/>
      <c r="D80" s="593"/>
      <c r="E80" s="593"/>
    </row>
    <row r="81" spans="1:5" ht="15.75">
      <c r="A81" s="424" t="s">
        <v>438</v>
      </c>
      <c r="B81" s="711" t="s">
        <v>434</v>
      </c>
      <c r="C81" s="711"/>
      <c r="D81" s="711"/>
      <c r="E81" s="711"/>
    </row>
    <row r="82" spans="1:5" ht="15.75">
      <c r="A82" s="424"/>
      <c r="B82" s="594" t="s">
        <v>462</v>
      </c>
      <c r="C82" s="594"/>
      <c r="D82" s="594"/>
      <c r="E82" s="594"/>
    </row>
    <row r="83" spans="1:5" ht="16.5" thickBot="1">
      <c r="A83" s="593"/>
      <c r="B83" s="593"/>
      <c r="C83" s="593"/>
      <c r="D83" s="712" t="s">
        <v>459</v>
      </c>
      <c r="E83" s="712"/>
    </row>
    <row r="84" spans="1:5" ht="16.5" thickBot="1">
      <c r="A84" s="595" t="s">
        <v>442</v>
      </c>
      <c r="B84" s="596">
        <f>+B69</f>
        <v>2017</v>
      </c>
      <c r="C84" s="596">
        <f>+C69</f>
        <v>2018</v>
      </c>
      <c r="D84" s="596">
        <f>+D69</f>
        <v>2019</v>
      </c>
      <c r="E84" s="597" t="s">
        <v>443</v>
      </c>
    </row>
    <row r="85" spans="1:5" ht="15.75">
      <c r="A85" s="598" t="s">
        <v>444</v>
      </c>
      <c r="B85" s="599">
        <v>0</v>
      </c>
      <c r="C85" s="599"/>
      <c r="D85" s="599"/>
      <c r="E85" s="600">
        <f aca="true" t="shared" si="5" ref="E85:E91">SUM(B85:D85)</f>
        <v>0</v>
      </c>
    </row>
    <row r="86" spans="1:5" ht="15.75">
      <c r="A86" s="601" t="s">
        <v>445</v>
      </c>
      <c r="B86" s="602"/>
      <c r="C86" s="602"/>
      <c r="D86" s="602"/>
      <c r="E86" s="603">
        <f t="shared" si="5"/>
        <v>0</v>
      </c>
    </row>
    <row r="87" spans="1:5" ht="15.75">
      <c r="A87" s="604" t="s">
        <v>446</v>
      </c>
      <c r="B87" s="423">
        <v>60000000</v>
      </c>
      <c r="C87" s="605"/>
      <c r="D87" s="605"/>
      <c r="E87" s="606">
        <f t="shared" si="5"/>
        <v>60000000</v>
      </c>
    </row>
    <row r="88" spans="1:5" ht="15.75">
      <c r="A88" s="604" t="s">
        <v>447</v>
      </c>
      <c r="B88" s="605"/>
      <c r="C88" s="605"/>
      <c r="D88" s="605"/>
      <c r="E88" s="606">
        <f t="shared" si="5"/>
        <v>0</v>
      </c>
    </row>
    <row r="89" spans="1:5" ht="15.75">
      <c r="A89" s="604" t="s">
        <v>448</v>
      </c>
      <c r="B89" s="605"/>
      <c r="C89" s="605"/>
      <c r="D89" s="605"/>
      <c r="E89" s="606">
        <f t="shared" si="5"/>
        <v>0</v>
      </c>
    </row>
    <row r="90" spans="1:5" ht="15.75">
      <c r="A90" s="604" t="s">
        <v>449</v>
      </c>
      <c r="B90" s="605"/>
      <c r="C90" s="605"/>
      <c r="D90" s="605"/>
      <c r="E90" s="606">
        <f t="shared" si="5"/>
        <v>0</v>
      </c>
    </row>
    <row r="91" spans="1:5" ht="16.5" thickBot="1">
      <c r="A91" s="607"/>
      <c r="B91" s="608"/>
      <c r="C91" s="608"/>
      <c r="D91" s="608"/>
      <c r="E91" s="606">
        <f t="shared" si="5"/>
        <v>0</v>
      </c>
    </row>
    <row r="92" spans="1:5" ht="16.5" thickBot="1">
      <c r="A92" s="609" t="s">
        <v>450</v>
      </c>
      <c r="B92" s="610">
        <f>SUM(B85:B91)</f>
        <v>60000000</v>
      </c>
      <c r="C92" s="610">
        <f>SUM(C85:C91)</f>
        <v>0</v>
      </c>
      <c r="D92" s="610">
        <f>SUM(D85:D91)</f>
        <v>0</v>
      </c>
      <c r="E92" s="610">
        <f>SUM(E85:E91)</f>
        <v>60000000</v>
      </c>
    </row>
    <row r="93" spans="1:5" ht="16.5" thickBot="1">
      <c r="A93" s="612"/>
      <c r="B93" s="612"/>
      <c r="C93" s="612"/>
      <c r="D93" s="612"/>
      <c r="E93" s="612"/>
    </row>
    <row r="94" spans="1:5" ht="16.5" thickBot="1">
      <c r="A94" s="595" t="s">
        <v>451</v>
      </c>
      <c r="B94" s="596">
        <f>+B84</f>
        <v>2017</v>
      </c>
      <c r="C94" s="596">
        <f>+C84</f>
        <v>2018</v>
      </c>
      <c r="D94" s="596">
        <f>+D84</f>
        <v>2019</v>
      </c>
      <c r="E94" s="597" t="s">
        <v>443</v>
      </c>
    </row>
    <row r="95" spans="1:5" ht="15.75">
      <c r="A95" s="598" t="s">
        <v>452</v>
      </c>
      <c r="B95" s="599"/>
      <c r="C95" s="599"/>
      <c r="D95" s="599"/>
      <c r="E95" s="600">
        <f>SUM(B95:D95)</f>
        <v>0</v>
      </c>
    </row>
    <row r="96" spans="1:5" ht="15.75">
      <c r="A96" s="613" t="s">
        <v>453</v>
      </c>
      <c r="B96" s="605"/>
      <c r="C96" s="605"/>
      <c r="D96" s="605"/>
      <c r="E96" s="606">
        <f>SUM(B96:D96)</f>
        <v>0</v>
      </c>
    </row>
    <row r="97" spans="1:5" ht="15.75">
      <c r="A97" s="613" t="s">
        <v>454</v>
      </c>
      <c r="B97" s="605"/>
      <c r="C97" s="423">
        <v>60000000</v>
      </c>
      <c r="D97" s="605"/>
      <c r="E97" s="606">
        <f>SUM(C97:D97)</f>
        <v>60000000</v>
      </c>
    </row>
    <row r="98" spans="1:5" ht="15.75">
      <c r="A98" s="604" t="s">
        <v>455</v>
      </c>
      <c r="B98" s="605"/>
      <c r="C98" s="605"/>
      <c r="D98" s="605"/>
      <c r="E98" s="606">
        <f>SUM(B98:D98)</f>
        <v>0</v>
      </c>
    </row>
    <row r="99" spans="1:5" ht="15.75">
      <c r="A99" s="604" t="s">
        <v>456</v>
      </c>
      <c r="B99" s="605"/>
      <c r="C99" s="605"/>
      <c r="D99" s="605"/>
      <c r="E99" s="606">
        <f>SUM(B99:D99)</f>
        <v>0</v>
      </c>
    </row>
    <row r="100" spans="1:5" ht="15.75">
      <c r="A100" s="617"/>
      <c r="B100" s="605"/>
      <c r="C100" s="605"/>
      <c r="D100" s="605"/>
      <c r="E100" s="606">
        <f>SUM(B100:D100)</f>
        <v>0</v>
      </c>
    </row>
    <row r="101" spans="1:5" ht="15.75">
      <c r="A101" s="617"/>
      <c r="B101" s="605"/>
      <c r="C101" s="605"/>
      <c r="D101" s="605"/>
      <c r="E101" s="606">
        <f>SUM(B101:D101)</f>
        <v>0</v>
      </c>
    </row>
    <row r="102" spans="1:5" ht="16.5" thickBot="1">
      <c r="A102" s="607"/>
      <c r="B102" s="608"/>
      <c r="C102" s="608"/>
      <c r="D102" s="608"/>
      <c r="E102" s="606">
        <f>SUM(B102:D102)</f>
        <v>0</v>
      </c>
    </row>
    <row r="103" spans="1:5" ht="16.5" thickBot="1">
      <c r="A103" s="609" t="s">
        <v>36</v>
      </c>
      <c r="B103" s="610">
        <f>SUM(B95:B102)</f>
        <v>0</v>
      </c>
      <c r="C103" s="610">
        <f>SUM(C95:C102)</f>
        <v>60000000</v>
      </c>
      <c r="D103" s="610">
        <f>SUM(D95:D102)</f>
        <v>0</v>
      </c>
      <c r="E103" s="610">
        <f>SUM(E95:E102)</f>
        <v>60000000</v>
      </c>
    </row>
    <row r="104" spans="1:5" ht="15.75">
      <c r="A104" s="593"/>
      <c r="B104" s="593"/>
      <c r="C104" s="593"/>
      <c r="D104" s="593"/>
      <c r="E104" s="593"/>
    </row>
    <row r="105" spans="1:5" ht="15.75">
      <c r="A105" s="593"/>
      <c r="B105" s="593"/>
      <c r="C105" s="593"/>
      <c r="D105" s="593"/>
      <c r="E105" s="593"/>
    </row>
    <row r="106" spans="1:5" ht="15.75">
      <c r="A106" s="424" t="s">
        <v>438</v>
      </c>
      <c r="B106" s="711" t="s">
        <v>433</v>
      </c>
      <c r="C106" s="711"/>
      <c r="D106" s="711"/>
      <c r="E106" s="711"/>
    </row>
    <row r="107" spans="1:5" ht="15.75">
      <c r="A107" s="424"/>
      <c r="B107" s="594" t="s">
        <v>463</v>
      </c>
      <c r="C107" s="618"/>
      <c r="D107" s="618"/>
      <c r="E107" s="618"/>
    </row>
    <row r="108" spans="1:5" ht="16.5" thickBot="1">
      <c r="A108" s="593"/>
      <c r="B108" s="593"/>
      <c r="C108" s="593"/>
      <c r="D108" s="712" t="s">
        <v>459</v>
      </c>
      <c r="E108" s="712"/>
    </row>
    <row r="109" spans="1:5" ht="16.5" thickBot="1">
      <c r="A109" s="595" t="s">
        <v>442</v>
      </c>
      <c r="B109" s="596">
        <f>+B94</f>
        <v>2017</v>
      </c>
      <c r="C109" s="596">
        <f>+C94</f>
        <v>2018</v>
      </c>
      <c r="D109" s="596">
        <f>+D94</f>
        <v>2019</v>
      </c>
      <c r="E109" s="597" t="s">
        <v>443</v>
      </c>
    </row>
    <row r="110" spans="1:5" ht="15.75">
      <c r="A110" s="598" t="s">
        <v>444</v>
      </c>
      <c r="B110" s="599">
        <v>0</v>
      </c>
      <c r="C110" s="599"/>
      <c r="D110" s="599"/>
      <c r="E110" s="600">
        <f aca="true" t="shared" si="6" ref="E110:E116">SUM(B110:D110)</f>
        <v>0</v>
      </c>
    </row>
    <row r="111" spans="1:5" ht="15.75">
      <c r="A111" s="601" t="s">
        <v>445</v>
      </c>
      <c r="B111" s="602"/>
      <c r="C111" s="602"/>
      <c r="D111" s="602"/>
      <c r="E111" s="603">
        <f t="shared" si="6"/>
        <v>0</v>
      </c>
    </row>
    <row r="112" spans="1:5" ht="15.75">
      <c r="A112" s="604" t="s">
        <v>446</v>
      </c>
      <c r="B112" s="423">
        <v>11565533</v>
      </c>
      <c r="C112" s="605"/>
      <c r="D112" s="605"/>
      <c r="E112" s="606">
        <f t="shared" si="6"/>
        <v>11565533</v>
      </c>
    </row>
    <row r="113" spans="1:5" ht="15.75">
      <c r="A113" s="604" t="s">
        <v>447</v>
      </c>
      <c r="B113" s="605"/>
      <c r="C113" s="605"/>
      <c r="D113" s="605"/>
      <c r="E113" s="606">
        <f t="shared" si="6"/>
        <v>0</v>
      </c>
    </row>
    <row r="114" spans="1:5" ht="15.75">
      <c r="A114" s="604" t="s">
        <v>448</v>
      </c>
      <c r="B114" s="605"/>
      <c r="C114" s="605"/>
      <c r="D114" s="605"/>
      <c r="E114" s="606">
        <f t="shared" si="6"/>
        <v>0</v>
      </c>
    </row>
    <row r="115" spans="1:5" ht="15.75">
      <c r="A115" s="604" t="s">
        <v>449</v>
      </c>
      <c r="B115" s="605"/>
      <c r="C115" s="605"/>
      <c r="D115" s="605"/>
      <c r="E115" s="606">
        <f t="shared" si="6"/>
        <v>0</v>
      </c>
    </row>
    <row r="116" spans="1:5" ht="16.5" thickBot="1">
      <c r="A116" s="607"/>
      <c r="B116" s="608"/>
      <c r="C116" s="608"/>
      <c r="D116" s="608"/>
      <c r="E116" s="606">
        <f t="shared" si="6"/>
        <v>0</v>
      </c>
    </row>
    <row r="117" spans="1:5" ht="16.5" thickBot="1">
      <c r="A117" s="609" t="s">
        <v>450</v>
      </c>
      <c r="B117" s="610">
        <f>SUM(B110:B116)</f>
        <v>11565533</v>
      </c>
      <c r="C117" s="610">
        <f>SUM(C110:C116)</f>
        <v>0</v>
      </c>
      <c r="D117" s="610">
        <f>SUM(D110:D116)</f>
        <v>0</v>
      </c>
      <c r="E117" s="610">
        <f>SUM(E110:E116)</f>
        <v>11565533</v>
      </c>
    </row>
    <row r="118" spans="1:5" ht="16.5" thickBot="1">
      <c r="A118" s="612"/>
      <c r="B118" s="612"/>
      <c r="C118" s="612"/>
      <c r="D118" s="612"/>
      <c r="E118" s="612"/>
    </row>
    <row r="119" spans="1:5" ht="16.5" thickBot="1">
      <c r="A119" s="595" t="s">
        <v>451</v>
      </c>
      <c r="B119" s="596">
        <f>+B109</f>
        <v>2017</v>
      </c>
      <c r="C119" s="596">
        <f>+C109</f>
        <v>2018</v>
      </c>
      <c r="D119" s="596">
        <f>+D109</f>
        <v>2019</v>
      </c>
      <c r="E119" s="597" t="s">
        <v>443</v>
      </c>
    </row>
    <row r="120" spans="1:5" ht="15.75">
      <c r="A120" s="598" t="s">
        <v>452</v>
      </c>
      <c r="B120" s="599"/>
      <c r="C120" s="599"/>
      <c r="D120" s="599"/>
      <c r="E120" s="600">
        <f>SUM(B120:D120)</f>
        <v>0</v>
      </c>
    </row>
    <row r="121" spans="1:5" ht="15.75">
      <c r="A121" s="613" t="s">
        <v>453</v>
      </c>
      <c r="B121" s="605"/>
      <c r="C121" s="605"/>
      <c r="D121" s="605"/>
      <c r="E121" s="606">
        <f>SUM(B121:D121)</f>
        <v>0</v>
      </c>
    </row>
    <row r="122" spans="1:5" ht="15.75">
      <c r="A122" s="613" t="s">
        <v>454</v>
      </c>
      <c r="B122" s="605"/>
      <c r="C122" s="616"/>
      <c r="D122" s="605"/>
      <c r="E122" s="606">
        <f>SUM(C122:D122)</f>
        <v>0</v>
      </c>
    </row>
    <row r="123" spans="1:5" ht="15.75">
      <c r="A123" s="604" t="s">
        <v>455</v>
      </c>
      <c r="B123" s="605"/>
      <c r="C123" s="423">
        <v>11565533</v>
      </c>
      <c r="D123" s="605"/>
      <c r="E123" s="606">
        <f>SUM(B123:D123)</f>
        <v>11565533</v>
      </c>
    </row>
    <row r="124" spans="1:5" ht="15.75">
      <c r="A124" s="604" t="s">
        <v>456</v>
      </c>
      <c r="B124" s="605"/>
      <c r="C124" s="605"/>
      <c r="D124" s="605"/>
      <c r="E124" s="606">
        <f>SUM(B124:D124)</f>
        <v>0</v>
      </c>
    </row>
    <row r="125" spans="1:5" ht="15.75">
      <c r="A125" s="617"/>
      <c r="B125" s="605"/>
      <c r="C125" s="605"/>
      <c r="D125" s="605"/>
      <c r="E125" s="606">
        <f>SUM(B125:D125)</f>
        <v>0</v>
      </c>
    </row>
    <row r="126" spans="1:5" ht="15.75">
      <c r="A126" s="617"/>
      <c r="B126" s="605"/>
      <c r="C126" s="605"/>
      <c r="D126" s="605"/>
      <c r="E126" s="606">
        <f>SUM(B126:D126)</f>
        <v>0</v>
      </c>
    </row>
    <row r="127" spans="1:5" ht="16.5" thickBot="1">
      <c r="A127" s="607"/>
      <c r="B127" s="608"/>
      <c r="C127" s="608"/>
      <c r="D127" s="608"/>
      <c r="E127" s="606">
        <f>SUM(B127:D127)</f>
        <v>0</v>
      </c>
    </row>
    <row r="128" spans="1:5" ht="16.5" thickBot="1">
      <c r="A128" s="609" t="s">
        <v>36</v>
      </c>
      <c r="B128" s="610">
        <f>SUM(B120:B127)</f>
        <v>0</v>
      </c>
      <c r="C128" s="610">
        <f>SUM(C120:C127)</f>
        <v>11565533</v>
      </c>
      <c r="D128" s="610">
        <f>SUM(D120:D127)</f>
        <v>0</v>
      </c>
      <c r="E128" s="610">
        <f>SUM(E120:E127)</f>
        <v>11565533</v>
      </c>
    </row>
    <row r="129" spans="1:5" ht="15.75">
      <c r="A129" s="593"/>
      <c r="B129" s="593"/>
      <c r="C129" s="593"/>
      <c r="D129" s="593"/>
      <c r="E129" s="593"/>
    </row>
    <row r="130" spans="1:5" ht="15.75">
      <c r="A130" s="593"/>
      <c r="B130" s="593"/>
      <c r="C130" s="593"/>
      <c r="D130" s="593"/>
      <c r="E130" s="593"/>
    </row>
    <row r="131" spans="1:5" ht="15.75">
      <c r="A131" s="716" t="s">
        <v>464</v>
      </c>
      <c r="B131" s="716"/>
      <c r="C131" s="716"/>
      <c r="D131" s="716"/>
      <c r="E131" s="716"/>
    </row>
    <row r="132" spans="1:5" ht="16.5" thickBot="1">
      <c r="A132" s="593"/>
      <c r="B132" s="593"/>
      <c r="C132" s="593"/>
      <c r="D132" s="593"/>
      <c r="E132" s="593"/>
    </row>
    <row r="133" spans="1:5" ht="16.5" thickBot="1">
      <c r="A133" s="717" t="s">
        <v>465</v>
      </c>
      <c r="B133" s="717"/>
      <c r="C133" s="717"/>
      <c r="D133" s="718" t="s">
        <v>466</v>
      </c>
      <c r="E133" s="718"/>
    </row>
    <row r="134" spans="1:5" ht="15.75">
      <c r="A134" s="719"/>
      <c r="B134" s="719"/>
      <c r="C134" s="719"/>
      <c r="D134" s="720">
        <v>0</v>
      </c>
      <c r="E134" s="720"/>
    </row>
    <row r="135" spans="1:5" ht="16.5" thickBot="1">
      <c r="A135" s="721"/>
      <c r="B135" s="721"/>
      <c r="C135" s="721"/>
      <c r="D135" s="722"/>
      <c r="E135" s="722"/>
    </row>
    <row r="136" spans="1:5" ht="16.5" thickBot="1">
      <c r="A136" s="714" t="s">
        <v>36</v>
      </c>
      <c r="B136" s="714"/>
      <c r="C136" s="714"/>
      <c r="D136" s="715">
        <f>SUM(D134:E135)</f>
        <v>0</v>
      </c>
      <c r="E136" s="715"/>
    </row>
    <row r="137" spans="1:5" ht="15.75">
      <c r="A137" s="619"/>
      <c r="B137" s="619"/>
      <c r="C137" s="619"/>
      <c r="D137" s="619"/>
      <c r="E137" s="619"/>
    </row>
    <row r="138" spans="1:5" ht="15.75">
      <c r="A138" s="619"/>
      <c r="B138" s="619"/>
      <c r="C138" s="619"/>
      <c r="D138" s="619"/>
      <c r="E138" s="619"/>
    </row>
    <row r="139" spans="1:5" ht="15.75">
      <c r="A139" s="619"/>
      <c r="B139" s="619"/>
      <c r="C139" s="620"/>
      <c r="D139" s="621"/>
      <c r="E139" s="621"/>
    </row>
  </sheetData>
  <sheetProtection/>
  <mergeCells count="21">
    <mergeCell ref="A136:C136"/>
    <mergeCell ref="D136:E136"/>
    <mergeCell ref="A131:E131"/>
    <mergeCell ref="A133:C133"/>
    <mergeCell ref="D133:E133"/>
    <mergeCell ref="A134:C134"/>
    <mergeCell ref="D134:E134"/>
    <mergeCell ref="A135:C135"/>
    <mergeCell ref="D135:E135"/>
    <mergeCell ref="B56:E56"/>
    <mergeCell ref="D58:E58"/>
    <mergeCell ref="B81:E81"/>
    <mergeCell ref="D83:E83"/>
    <mergeCell ref="B106:E106"/>
    <mergeCell ref="D108:E108"/>
    <mergeCell ref="A3:E3"/>
    <mergeCell ref="A4:E4"/>
    <mergeCell ref="B6:E6"/>
    <mergeCell ref="D8:E8"/>
    <mergeCell ref="B31:E31"/>
    <mergeCell ref="D33:E33"/>
  </mergeCells>
  <conditionalFormatting sqref="D136:E136 E10:E17 B17:D17 B28:E28 E20:E27 E35:E41 E45:E52 B53:E53 B42:E42 E60:E66 E70:E77 B78:E78 B67:E67 E85:E91 E95:E102 B103:E103 B92:E92 E110:E116 E120:E127 B128:E128 B117:E117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6" r:id="rId1"/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51"/>
  <sheetViews>
    <sheetView zoomScaleSheetLayoutView="80" workbookViewId="0" topLeftCell="A124">
      <selection activeCell="K1" sqref="K1"/>
    </sheetView>
  </sheetViews>
  <sheetFormatPr defaultColWidth="9.00390625" defaultRowHeight="12.75"/>
  <cols>
    <col min="1" max="1" width="11.375" style="130" customWidth="1"/>
    <col min="2" max="2" width="65.375" style="131" customWidth="1"/>
    <col min="3" max="8" width="17.00390625" style="132" customWidth="1"/>
    <col min="9" max="9" width="16.625" style="10" customWidth="1"/>
    <col min="10" max="10" width="16.50390625" style="10" customWidth="1"/>
    <col min="11" max="11" width="18.00390625" style="10" customWidth="1"/>
    <col min="12" max="16384" width="9.375" style="10" customWidth="1"/>
  </cols>
  <sheetData>
    <row r="1" spans="1:11" s="116" customFormat="1" ht="16.5" customHeight="1">
      <c r="A1" s="115"/>
      <c r="B1" s="117"/>
      <c r="C1" s="144"/>
      <c r="D1" s="126"/>
      <c r="E1" s="126"/>
      <c r="F1" s="126"/>
      <c r="G1" s="126"/>
      <c r="K1" s="622" t="s">
        <v>572</v>
      </c>
    </row>
    <row r="2" spans="1:11" s="116" customFormat="1" ht="16.5" customHeight="1" thickBot="1">
      <c r="A2" s="115"/>
      <c r="B2" s="117"/>
      <c r="C2" s="144"/>
      <c r="D2" s="126"/>
      <c r="E2" s="126"/>
      <c r="F2" s="126"/>
      <c r="G2" s="126"/>
      <c r="K2" s="144"/>
    </row>
    <row r="3" spans="1:11" s="145" customFormat="1" ht="15.75" customHeight="1">
      <c r="A3" s="133" t="s">
        <v>41</v>
      </c>
      <c r="B3" s="736" t="s">
        <v>379</v>
      </c>
      <c r="C3" s="737"/>
      <c r="D3" s="737"/>
      <c r="E3" s="737"/>
      <c r="F3" s="737"/>
      <c r="G3" s="737"/>
      <c r="H3" s="737"/>
      <c r="I3" s="737"/>
      <c r="J3" s="737"/>
      <c r="K3" s="738"/>
    </row>
    <row r="4" spans="1:11" s="145" customFormat="1" ht="23.25" customHeight="1" thickBot="1">
      <c r="A4" s="143" t="s">
        <v>320</v>
      </c>
      <c r="B4" s="739" t="s">
        <v>319</v>
      </c>
      <c r="C4" s="740"/>
      <c r="D4" s="740"/>
      <c r="E4" s="740"/>
      <c r="F4" s="740"/>
      <c r="G4" s="740"/>
      <c r="H4" s="740"/>
      <c r="I4" s="740"/>
      <c r="J4" s="740"/>
      <c r="K4" s="741"/>
    </row>
    <row r="5" spans="1:8" s="146" customFormat="1" ht="15.75" customHeight="1" thickBot="1">
      <c r="A5" s="118"/>
      <c r="B5" s="118"/>
      <c r="C5" s="119"/>
      <c r="D5" s="119"/>
      <c r="E5" s="119"/>
      <c r="F5" s="119"/>
      <c r="G5" s="119"/>
      <c r="H5" s="119"/>
    </row>
    <row r="6" spans="1:11" ht="21.75" customHeight="1">
      <c r="A6" s="729" t="s">
        <v>112</v>
      </c>
      <c r="B6" s="747" t="s">
        <v>37</v>
      </c>
      <c r="C6" s="747" t="s">
        <v>399</v>
      </c>
      <c r="D6" s="745" t="s">
        <v>397</v>
      </c>
      <c r="E6" s="742" t="s">
        <v>388</v>
      </c>
      <c r="F6" s="743"/>
      <c r="G6" s="744"/>
      <c r="H6" s="731" t="s">
        <v>398</v>
      </c>
      <c r="I6" s="733" t="s">
        <v>392</v>
      </c>
      <c r="J6" s="734"/>
      <c r="K6" s="735"/>
    </row>
    <row r="7" spans="1:11" s="147" customFormat="1" ht="24" customHeight="1" thickBot="1">
      <c r="A7" s="730"/>
      <c r="B7" s="748"/>
      <c r="C7" s="748"/>
      <c r="D7" s="746"/>
      <c r="E7" s="270" t="s">
        <v>389</v>
      </c>
      <c r="F7" s="271" t="s">
        <v>390</v>
      </c>
      <c r="G7" s="314" t="s">
        <v>391</v>
      </c>
      <c r="H7" s="732"/>
      <c r="I7" s="667" t="s">
        <v>389</v>
      </c>
      <c r="J7" s="272" t="s">
        <v>390</v>
      </c>
      <c r="K7" s="273" t="s">
        <v>391</v>
      </c>
    </row>
    <row r="8" spans="1:11" s="147" customFormat="1" ht="15.75" customHeight="1" thickBot="1">
      <c r="A8" s="723" t="s">
        <v>38</v>
      </c>
      <c r="B8" s="724"/>
      <c r="C8" s="724"/>
      <c r="D8" s="724"/>
      <c r="E8" s="724"/>
      <c r="F8" s="724"/>
      <c r="G8" s="724"/>
      <c r="H8" s="724"/>
      <c r="I8" s="724"/>
      <c r="J8" s="724"/>
      <c r="K8" s="725"/>
    </row>
    <row r="9" spans="1:11" s="147" customFormat="1" ht="12" customHeight="1" thickBot="1">
      <c r="A9" s="44" t="s">
        <v>5</v>
      </c>
      <c r="B9" s="42" t="s">
        <v>138</v>
      </c>
      <c r="C9" s="55">
        <f>SUM(C10:C15)</f>
        <v>147675782</v>
      </c>
      <c r="D9" s="55">
        <f>SUM(D10:D15)</f>
        <v>166261115</v>
      </c>
      <c r="E9" s="55">
        <f>SUM(E10:E15)</f>
        <v>166261115</v>
      </c>
      <c r="F9" s="55"/>
      <c r="G9" s="55"/>
      <c r="H9" s="55">
        <f>SUM(H10:H15)</f>
        <v>166261115</v>
      </c>
      <c r="I9" s="178">
        <f>SUM(I10:I15)</f>
        <v>166261115</v>
      </c>
      <c r="J9" s="193"/>
      <c r="K9" s="194"/>
    </row>
    <row r="10" spans="1:11" s="129" customFormat="1" ht="12" customHeight="1">
      <c r="A10" s="136" t="s">
        <v>57</v>
      </c>
      <c r="B10" s="65" t="s">
        <v>139</v>
      </c>
      <c r="C10" s="57">
        <v>45576459</v>
      </c>
      <c r="D10" s="57">
        <v>46758831</v>
      </c>
      <c r="E10" s="57">
        <v>46758831</v>
      </c>
      <c r="F10" s="57"/>
      <c r="G10" s="57"/>
      <c r="H10" s="57">
        <v>46758831</v>
      </c>
      <c r="I10" s="57">
        <v>46758831</v>
      </c>
      <c r="J10" s="192"/>
      <c r="K10" s="305"/>
    </row>
    <row r="11" spans="1:11" s="148" customFormat="1" ht="12" customHeight="1">
      <c r="A11" s="137" t="s">
        <v>58</v>
      </c>
      <c r="B11" s="66" t="s">
        <v>140</v>
      </c>
      <c r="C11" s="56">
        <v>38809966</v>
      </c>
      <c r="D11" s="56">
        <v>39757395</v>
      </c>
      <c r="E11" s="56">
        <v>39757395</v>
      </c>
      <c r="F11" s="56"/>
      <c r="G11" s="56"/>
      <c r="H11" s="56">
        <v>39757395</v>
      </c>
      <c r="I11" s="56">
        <v>39757395</v>
      </c>
      <c r="J11" s="189"/>
      <c r="K11" s="306"/>
    </row>
    <row r="12" spans="1:11" s="148" customFormat="1" ht="12" customHeight="1">
      <c r="A12" s="137" t="s">
        <v>59</v>
      </c>
      <c r="B12" s="66" t="s">
        <v>141</v>
      </c>
      <c r="C12" s="56">
        <v>60980857</v>
      </c>
      <c r="D12" s="56">
        <v>67653854</v>
      </c>
      <c r="E12" s="56">
        <v>67653854</v>
      </c>
      <c r="F12" s="56"/>
      <c r="G12" s="56"/>
      <c r="H12" s="56">
        <v>67653854</v>
      </c>
      <c r="I12" s="56">
        <v>67653854</v>
      </c>
      <c r="J12" s="189"/>
      <c r="K12" s="306"/>
    </row>
    <row r="13" spans="1:11" s="148" customFormat="1" ht="12" customHeight="1">
      <c r="A13" s="137" t="s">
        <v>559</v>
      </c>
      <c r="B13" s="66" t="s">
        <v>142</v>
      </c>
      <c r="C13" s="56">
        <v>2308500</v>
      </c>
      <c r="D13" s="56">
        <v>2660106</v>
      </c>
      <c r="E13" s="56">
        <v>2660106</v>
      </c>
      <c r="F13" s="56"/>
      <c r="G13" s="56"/>
      <c r="H13" s="56">
        <v>2660106</v>
      </c>
      <c r="I13" s="56">
        <v>2660106</v>
      </c>
      <c r="J13" s="189"/>
      <c r="K13" s="306"/>
    </row>
    <row r="14" spans="1:11" s="148" customFormat="1" ht="12" customHeight="1">
      <c r="A14" s="137" t="s">
        <v>77</v>
      </c>
      <c r="B14" s="66" t="s">
        <v>384</v>
      </c>
      <c r="C14" s="56"/>
      <c r="D14" s="56">
        <v>9430929</v>
      </c>
      <c r="E14" s="56">
        <v>9430929</v>
      </c>
      <c r="F14" s="56"/>
      <c r="G14" s="56"/>
      <c r="H14" s="56">
        <v>9430929</v>
      </c>
      <c r="I14" s="56">
        <v>9430929</v>
      </c>
      <c r="J14" s="189"/>
      <c r="K14" s="306"/>
    </row>
    <row r="15" spans="1:11" s="129" customFormat="1" ht="12" customHeight="1" thickBot="1">
      <c r="A15" s="138" t="s">
        <v>61</v>
      </c>
      <c r="B15" s="52" t="s">
        <v>385</v>
      </c>
      <c r="C15" s="58"/>
      <c r="D15" s="58"/>
      <c r="E15" s="58"/>
      <c r="F15" s="58"/>
      <c r="G15" s="58"/>
      <c r="H15" s="58"/>
      <c r="I15" s="58"/>
      <c r="J15" s="195"/>
      <c r="K15" s="307"/>
    </row>
    <row r="16" spans="1:11" s="129" customFormat="1" ht="12" customHeight="1" thickBot="1">
      <c r="A16" s="44" t="s">
        <v>6</v>
      </c>
      <c r="B16" s="50" t="s">
        <v>143</v>
      </c>
      <c r="C16" s="55">
        <f>SUM(C17:C22)</f>
        <v>81435646</v>
      </c>
      <c r="D16" s="55">
        <f>SUM(D17:D21)</f>
        <v>81435646</v>
      </c>
      <c r="E16" s="55">
        <f>SUM(E17:E21)</f>
        <v>81435646</v>
      </c>
      <c r="F16" s="55"/>
      <c r="G16" s="55"/>
      <c r="H16" s="55">
        <f>SUM(H17:H21)</f>
        <v>148954573</v>
      </c>
      <c r="I16" s="55">
        <f>SUM(I17:I21)</f>
        <v>148954573</v>
      </c>
      <c r="J16" s="196"/>
      <c r="K16" s="197"/>
    </row>
    <row r="17" spans="1:11" s="129" customFormat="1" ht="12" customHeight="1">
      <c r="A17" s="136" t="s">
        <v>63</v>
      </c>
      <c r="B17" s="65" t="s">
        <v>144</v>
      </c>
      <c r="C17" s="57"/>
      <c r="D17" s="57"/>
      <c r="E17" s="57"/>
      <c r="F17" s="57"/>
      <c r="G17" s="57"/>
      <c r="H17" s="57"/>
      <c r="I17" s="57"/>
      <c r="J17" s="192"/>
      <c r="K17" s="305"/>
    </row>
    <row r="18" spans="1:11" s="129" customFormat="1" ht="12" customHeight="1">
      <c r="A18" s="137" t="s">
        <v>64</v>
      </c>
      <c r="B18" s="66" t="s">
        <v>145</v>
      </c>
      <c r="C18" s="56"/>
      <c r="D18" s="56"/>
      <c r="E18" s="56"/>
      <c r="F18" s="56"/>
      <c r="G18" s="56"/>
      <c r="H18" s="56"/>
      <c r="I18" s="56"/>
      <c r="J18" s="188"/>
      <c r="K18" s="308"/>
    </row>
    <row r="19" spans="1:11" s="129" customFormat="1" ht="12" customHeight="1">
      <c r="A19" s="137" t="s">
        <v>65</v>
      </c>
      <c r="B19" s="66" t="s">
        <v>146</v>
      </c>
      <c r="C19" s="56"/>
      <c r="D19" s="56"/>
      <c r="E19" s="56"/>
      <c r="F19" s="56"/>
      <c r="G19" s="56"/>
      <c r="H19" s="56"/>
      <c r="I19" s="56"/>
      <c r="J19" s="188"/>
      <c r="K19" s="308"/>
    </row>
    <row r="20" spans="1:11" s="129" customFormat="1" ht="12" customHeight="1">
      <c r="A20" s="137" t="s">
        <v>66</v>
      </c>
      <c r="B20" s="66" t="s">
        <v>147</v>
      </c>
      <c r="C20" s="56"/>
      <c r="D20" s="56"/>
      <c r="E20" s="56"/>
      <c r="F20" s="56"/>
      <c r="G20" s="56"/>
      <c r="H20" s="56"/>
      <c r="I20" s="56"/>
      <c r="J20" s="188"/>
      <c r="K20" s="308"/>
    </row>
    <row r="21" spans="1:11" s="129" customFormat="1" ht="12" customHeight="1">
      <c r="A21" s="137" t="s">
        <v>67</v>
      </c>
      <c r="B21" s="66" t="s">
        <v>148</v>
      </c>
      <c r="C21" s="56">
        <v>81435646</v>
      </c>
      <c r="D21" s="56">
        <v>81435646</v>
      </c>
      <c r="E21" s="56">
        <v>81435646</v>
      </c>
      <c r="F21" s="56"/>
      <c r="G21" s="56"/>
      <c r="H21" s="56">
        <v>148954573</v>
      </c>
      <c r="I21" s="56">
        <v>148954573</v>
      </c>
      <c r="J21" s="188"/>
      <c r="K21" s="308"/>
    </row>
    <row r="22" spans="1:11" s="148" customFormat="1" ht="12" customHeight="1" thickBot="1">
      <c r="A22" s="138" t="s">
        <v>73</v>
      </c>
      <c r="B22" s="52" t="s">
        <v>149</v>
      </c>
      <c r="C22" s="58"/>
      <c r="D22" s="58">
        <v>67128709</v>
      </c>
      <c r="E22" s="58">
        <v>67128709</v>
      </c>
      <c r="F22" s="58"/>
      <c r="G22" s="58"/>
      <c r="H22" s="58">
        <v>67128709</v>
      </c>
      <c r="I22" s="58">
        <v>67128709</v>
      </c>
      <c r="J22" s="198"/>
      <c r="K22" s="309"/>
    </row>
    <row r="23" spans="1:11" s="148" customFormat="1" ht="12" customHeight="1" thickBot="1">
      <c r="A23" s="44" t="s">
        <v>7</v>
      </c>
      <c r="B23" s="42" t="s">
        <v>150</v>
      </c>
      <c r="C23" s="55">
        <f>SUM(C24:C29)</f>
        <v>0</v>
      </c>
      <c r="D23" s="55">
        <f>SUM(D24:D28)</f>
        <v>194459040</v>
      </c>
      <c r="E23" s="55">
        <f>SUM(E24:E28)</f>
        <v>194459040</v>
      </c>
      <c r="F23" s="55"/>
      <c r="G23" s="55"/>
      <c r="H23" s="55">
        <f>SUM(H24:H29)</f>
        <v>364586427</v>
      </c>
      <c r="I23" s="55">
        <f>SUM(I24:I29)</f>
        <v>364586427</v>
      </c>
      <c r="J23" s="200"/>
      <c r="K23" s="201"/>
    </row>
    <row r="24" spans="1:11" s="148" customFormat="1" ht="12" customHeight="1">
      <c r="A24" s="136" t="s">
        <v>46</v>
      </c>
      <c r="B24" s="65" t="s">
        <v>151</v>
      </c>
      <c r="C24" s="57"/>
      <c r="D24" s="57">
        <v>24331653</v>
      </c>
      <c r="E24" s="57">
        <v>24331653</v>
      </c>
      <c r="F24" s="57"/>
      <c r="G24" s="57"/>
      <c r="H24" s="57">
        <v>24331653</v>
      </c>
      <c r="I24" s="57">
        <v>24331653</v>
      </c>
      <c r="J24" s="199"/>
      <c r="K24" s="310"/>
    </row>
    <row r="25" spans="1:11" s="129" customFormat="1" ht="12" customHeight="1">
      <c r="A25" s="137" t="s">
        <v>47</v>
      </c>
      <c r="B25" s="66" t="s">
        <v>152</v>
      </c>
      <c r="C25" s="56"/>
      <c r="D25" s="56"/>
      <c r="E25" s="56"/>
      <c r="F25" s="56"/>
      <c r="G25" s="56"/>
      <c r="H25" s="56"/>
      <c r="I25" s="56"/>
      <c r="J25" s="188"/>
      <c r="K25" s="308"/>
    </row>
    <row r="26" spans="1:11" s="148" customFormat="1" ht="12" customHeight="1">
      <c r="A26" s="137" t="s">
        <v>48</v>
      </c>
      <c r="B26" s="66" t="s">
        <v>153</v>
      </c>
      <c r="C26" s="56"/>
      <c r="D26" s="56"/>
      <c r="E26" s="56"/>
      <c r="F26" s="56"/>
      <c r="G26" s="56"/>
      <c r="H26" s="56"/>
      <c r="I26" s="56"/>
      <c r="J26" s="189"/>
      <c r="K26" s="306"/>
    </row>
    <row r="27" spans="1:11" s="148" customFormat="1" ht="12" customHeight="1">
      <c r="A27" s="137" t="s">
        <v>49</v>
      </c>
      <c r="B27" s="66" t="s">
        <v>154</v>
      </c>
      <c r="C27" s="56"/>
      <c r="D27" s="56"/>
      <c r="E27" s="56"/>
      <c r="F27" s="56"/>
      <c r="G27" s="56"/>
      <c r="H27" s="56"/>
      <c r="I27" s="56"/>
      <c r="J27" s="189"/>
      <c r="K27" s="306"/>
    </row>
    <row r="28" spans="1:11" s="148" customFormat="1" ht="12" customHeight="1">
      <c r="A28" s="137" t="s">
        <v>86</v>
      </c>
      <c r="B28" s="66" t="s">
        <v>155</v>
      </c>
      <c r="C28" s="56"/>
      <c r="D28" s="56">
        <v>170127387</v>
      </c>
      <c r="E28" s="56">
        <v>170127387</v>
      </c>
      <c r="F28" s="56"/>
      <c r="G28" s="56"/>
      <c r="H28" s="56">
        <v>170127387</v>
      </c>
      <c r="I28" s="56">
        <v>170127387</v>
      </c>
      <c r="J28" s="189"/>
      <c r="K28" s="306"/>
    </row>
    <row r="29" spans="1:11" s="148" customFormat="1" ht="12" customHeight="1" thickBot="1">
      <c r="A29" s="138" t="s">
        <v>87</v>
      </c>
      <c r="B29" s="67" t="s">
        <v>156</v>
      </c>
      <c r="C29" s="58"/>
      <c r="D29" s="58">
        <v>170127387</v>
      </c>
      <c r="E29" s="58">
        <v>170127387</v>
      </c>
      <c r="F29" s="58"/>
      <c r="G29" s="58"/>
      <c r="H29" s="58">
        <v>170127387</v>
      </c>
      <c r="I29" s="58">
        <v>170127387</v>
      </c>
      <c r="J29" s="198"/>
      <c r="K29" s="309"/>
    </row>
    <row r="30" spans="1:11" s="148" customFormat="1" ht="12" customHeight="1" thickBot="1">
      <c r="A30" s="44" t="s">
        <v>88</v>
      </c>
      <c r="B30" s="42" t="s">
        <v>157</v>
      </c>
      <c r="C30" s="61">
        <f>+C31+C34+C35+C36</f>
        <v>34000000</v>
      </c>
      <c r="D30" s="61">
        <f>+D31+D34+D35+D36</f>
        <v>39086362</v>
      </c>
      <c r="E30" s="61">
        <f>+E31+E34+E35+E36</f>
        <v>39086362</v>
      </c>
      <c r="F30" s="61"/>
      <c r="G30" s="61"/>
      <c r="H30" s="61">
        <f>+H31+H34+H35+H36</f>
        <v>53110058</v>
      </c>
      <c r="I30" s="61">
        <f>+I31+I34+I35+I36</f>
        <v>53110058</v>
      </c>
      <c r="J30" s="200"/>
      <c r="K30" s="201"/>
    </row>
    <row r="31" spans="1:11" s="148" customFormat="1" ht="12" customHeight="1">
      <c r="A31" s="136" t="s">
        <v>158</v>
      </c>
      <c r="B31" s="65" t="s">
        <v>159</v>
      </c>
      <c r="C31" s="69">
        <f>SUM(C32:C33)</f>
        <v>27500000</v>
      </c>
      <c r="D31" s="69">
        <f>SUM(D32:D33)</f>
        <v>32586362</v>
      </c>
      <c r="E31" s="69">
        <f>SUM(E32:E33)</f>
        <v>32586362</v>
      </c>
      <c r="F31" s="69"/>
      <c r="G31" s="69"/>
      <c r="H31" s="69">
        <f>SUM(H32:H33)</f>
        <v>46088213</v>
      </c>
      <c r="I31" s="69">
        <f>SUM(I32:I33)</f>
        <v>46088213</v>
      </c>
      <c r="J31" s="199"/>
      <c r="K31" s="310"/>
    </row>
    <row r="32" spans="1:11" s="148" customFormat="1" ht="12" customHeight="1">
      <c r="A32" s="137" t="s">
        <v>160</v>
      </c>
      <c r="B32" s="66" t="s">
        <v>161</v>
      </c>
      <c r="C32" s="56">
        <v>2500000</v>
      </c>
      <c r="D32" s="56">
        <v>3500000</v>
      </c>
      <c r="E32" s="56">
        <v>3500000</v>
      </c>
      <c r="F32" s="56"/>
      <c r="G32" s="56"/>
      <c r="H32" s="56">
        <v>3120841</v>
      </c>
      <c r="I32" s="56">
        <v>3120841</v>
      </c>
      <c r="J32" s="189"/>
      <c r="K32" s="306"/>
    </row>
    <row r="33" spans="1:11" s="148" customFormat="1" ht="12" customHeight="1">
      <c r="A33" s="137" t="s">
        <v>162</v>
      </c>
      <c r="B33" s="66" t="s">
        <v>163</v>
      </c>
      <c r="C33" s="56">
        <v>25000000</v>
      </c>
      <c r="D33" s="56">
        <v>29086362</v>
      </c>
      <c r="E33" s="56">
        <v>29086362</v>
      </c>
      <c r="F33" s="56"/>
      <c r="G33" s="56"/>
      <c r="H33" s="56">
        <v>42967372</v>
      </c>
      <c r="I33" s="56">
        <v>42967372</v>
      </c>
      <c r="J33" s="189"/>
      <c r="K33" s="306"/>
    </row>
    <row r="34" spans="1:11" s="148" customFormat="1" ht="12" customHeight="1">
      <c r="A34" s="137" t="s">
        <v>164</v>
      </c>
      <c r="B34" s="66" t="s">
        <v>165</v>
      </c>
      <c r="C34" s="56">
        <v>3500000</v>
      </c>
      <c r="D34" s="56">
        <v>3500000</v>
      </c>
      <c r="E34" s="56">
        <v>3500000</v>
      </c>
      <c r="F34" s="56"/>
      <c r="G34" s="56"/>
      <c r="H34" s="56">
        <v>3355625</v>
      </c>
      <c r="I34" s="56">
        <v>3355625</v>
      </c>
      <c r="J34" s="189"/>
      <c r="K34" s="306"/>
    </row>
    <row r="35" spans="1:11" s="148" customFormat="1" ht="12" customHeight="1">
      <c r="A35" s="137" t="s">
        <v>166</v>
      </c>
      <c r="B35" s="66" t="s">
        <v>167</v>
      </c>
      <c r="C35" s="56"/>
      <c r="D35" s="56"/>
      <c r="E35" s="56"/>
      <c r="F35" s="56"/>
      <c r="G35" s="56"/>
      <c r="H35" s="56"/>
      <c r="I35" s="56"/>
      <c r="J35" s="189"/>
      <c r="K35" s="306"/>
    </row>
    <row r="36" spans="1:11" s="148" customFormat="1" ht="12" customHeight="1" thickBot="1">
      <c r="A36" s="138" t="s">
        <v>168</v>
      </c>
      <c r="B36" s="67" t="s">
        <v>169</v>
      </c>
      <c r="C36" s="58">
        <v>3000000</v>
      </c>
      <c r="D36" s="58">
        <v>3000000</v>
      </c>
      <c r="E36" s="58">
        <v>3000000</v>
      </c>
      <c r="F36" s="58"/>
      <c r="G36" s="58"/>
      <c r="H36" s="58">
        <v>3666220</v>
      </c>
      <c r="I36" s="58">
        <v>3666220</v>
      </c>
      <c r="J36" s="198"/>
      <c r="K36" s="309"/>
    </row>
    <row r="37" spans="1:11" s="148" customFormat="1" ht="12" customHeight="1" thickBot="1">
      <c r="A37" s="44" t="s">
        <v>9</v>
      </c>
      <c r="B37" s="42" t="s">
        <v>170</v>
      </c>
      <c r="C37" s="55">
        <f>SUM(C38:C47)</f>
        <v>17020835</v>
      </c>
      <c r="D37" s="55">
        <f>SUM(D38:D47)</f>
        <v>18239751</v>
      </c>
      <c r="E37" s="55">
        <f>SUM(E38:E47)</f>
        <v>18239751</v>
      </c>
      <c r="F37" s="55"/>
      <c r="G37" s="55"/>
      <c r="H37" s="55">
        <f>SUM(H38:H47)</f>
        <v>19304951</v>
      </c>
      <c r="I37" s="55">
        <f>SUM(I38:I47)</f>
        <v>19304951</v>
      </c>
      <c r="J37" s="200"/>
      <c r="K37" s="201"/>
    </row>
    <row r="38" spans="1:11" s="148" customFormat="1" ht="12" customHeight="1">
      <c r="A38" s="136" t="s">
        <v>50</v>
      </c>
      <c r="B38" s="65" t="s">
        <v>171</v>
      </c>
      <c r="C38" s="57"/>
      <c r="D38" s="57"/>
      <c r="E38" s="57"/>
      <c r="F38" s="57"/>
      <c r="G38" s="57"/>
      <c r="H38" s="57">
        <v>101812</v>
      </c>
      <c r="I38" s="57">
        <v>101812</v>
      </c>
      <c r="J38" s="199"/>
      <c r="K38" s="310"/>
    </row>
    <row r="39" spans="1:11" s="148" customFormat="1" ht="12" customHeight="1">
      <c r="A39" s="137" t="s">
        <v>51</v>
      </c>
      <c r="B39" s="66" t="s">
        <v>172</v>
      </c>
      <c r="C39" s="56">
        <v>10235801</v>
      </c>
      <c r="D39" s="56">
        <v>10339976</v>
      </c>
      <c r="E39" s="56">
        <v>10339976</v>
      </c>
      <c r="F39" s="56"/>
      <c r="G39" s="56"/>
      <c r="H39" s="56">
        <v>11069891</v>
      </c>
      <c r="I39" s="56">
        <v>11069891</v>
      </c>
      <c r="J39" s="189"/>
      <c r="K39" s="306"/>
    </row>
    <row r="40" spans="1:11" s="148" customFormat="1" ht="12" customHeight="1">
      <c r="A40" s="137" t="s">
        <v>52</v>
      </c>
      <c r="B40" s="66" t="s">
        <v>173</v>
      </c>
      <c r="C40" s="56">
        <v>1342608</v>
      </c>
      <c r="D40" s="56">
        <v>1342608</v>
      </c>
      <c r="E40" s="56">
        <v>1342608</v>
      </c>
      <c r="F40" s="56"/>
      <c r="G40" s="56"/>
      <c r="H40" s="56">
        <v>259340</v>
      </c>
      <c r="I40" s="56">
        <v>259340</v>
      </c>
      <c r="J40" s="189"/>
      <c r="K40" s="306"/>
    </row>
    <row r="41" spans="1:11" s="148" customFormat="1" ht="12" customHeight="1">
      <c r="A41" s="137" t="s">
        <v>90</v>
      </c>
      <c r="B41" s="66" t="s">
        <v>174</v>
      </c>
      <c r="C41" s="56">
        <v>1200000</v>
      </c>
      <c r="D41" s="56">
        <v>1200000</v>
      </c>
      <c r="E41" s="56">
        <v>1200000</v>
      </c>
      <c r="F41" s="56"/>
      <c r="G41" s="56"/>
      <c r="H41" s="56">
        <v>1280758</v>
      </c>
      <c r="I41" s="56">
        <v>1280758</v>
      </c>
      <c r="J41" s="189"/>
      <c r="K41" s="306"/>
    </row>
    <row r="42" spans="1:11" s="148" customFormat="1" ht="12" customHeight="1">
      <c r="A42" s="137" t="s">
        <v>91</v>
      </c>
      <c r="B42" s="66" t="s">
        <v>175</v>
      </c>
      <c r="C42" s="56">
        <v>1640577</v>
      </c>
      <c r="D42" s="56">
        <v>1640577</v>
      </c>
      <c r="E42" s="56">
        <v>1640577</v>
      </c>
      <c r="F42" s="56"/>
      <c r="G42" s="56"/>
      <c r="H42" s="56">
        <v>1156867</v>
      </c>
      <c r="I42" s="56">
        <v>1156867</v>
      </c>
      <c r="J42" s="189"/>
      <c r="K42" s="306"/>
    </row>
    <row r="43" spans="1:11" s="148" customFormat="1" ht="12" customHeight="1">
      <c r="A43" s="137" t="s">
        <v>92</v>
      </c>
      <c r="B43" s="66" t="s">
        <v>176</v>
      </c>
      <c r="C43" s="56">
        <v>2601849</v>
      </c>
      <c r="D43" s="56">
        <v>2601849</v>
      </c>
      <c r="E43" s="56">
        <v>2601849</v>
      </c>
      <c r="F43" s="56"/>
      <c r="G43" s="56"/>
      <c r="H43" s="56">
        <v>2510715</v>
      </c>
      <c r="I43" s="56">
        <v>2510715</v>
      </c>
      <c r="J43" s="189"/>
      <c r="K43" s="306"/>
    </row>
    <row r="44" spans="1:11" s="148" customFormat="1" ht="12" customHeight="1">
      <c r="A44" s="137" t="s">
        <v>93</v>
      </c>
      <c r="B44" s="66" t="s">
        <v>177</v>
      </c>
      <c r="C44" s="56"/>
      <c r="D44" s="56"/>
      <c r="E44" s="56"/>
      <c r="F44" s="56"/>
      <c r="G44" s="56"/>
      <c r="H44" s="56">
        <v>22000</v>
      </c>
      <c r="I44" s="56">
        <v>22000</v>
      </c>
      <c r="J44" s="189"/>
      <c r="K44" s="306"/>
    </row>
    <row r="45" spans="1:11" s="148" customFormat="1" ht="12" customHeight="1">
      <c r="A45" s="137" t="s">
        <v>94</v>
      </c>
      <c r="B45" s="66" t="s">
        <v>178</v>
      </c>
      <c r="C45" s="56"/>
      <c r="D45" s="56"/>
      <c r="E45" s="56"/>
      <c r="F45" s="56"/>
      <c r="G45" s="56"/>
      <c r="H45" s="56">
        <v>82309</v>
      </c>
      <c r="I45" s="56">
        <v>82309</v>
      </c>
      <c r="J45" s="189"/>
      <c r="K45" s="306"/>
    </row>
    <row r="46" spans="1:11" s="148" customFormat="1" ht="12" customHeight="1">
      <c r="A46" s="137" t="s">
        <v>179</v>
      </c>
      <c r="B46" s="66" t="s">
        <v>424</v>
      </c>
      <c r="C46" s="59"/>
      <c r="D46" s="59"/>
      <c r="E46" s="59"/>
      <c r="F46" s="59"/>
      <c r="G46" s="59"/>
      <c r="H46" s="59">
        <v>26815</v>
      </c>
      <c r="I46" s="59">
        <v>26815</v>
      </c>
      <c r="J46" s="189"/>
      <c r="K46" s="306"/>
    </row>
    <row r="47" spans="1:11" s="129" customFormat="1" ht="12" customHeight="1" thickBot="1">
      <c r="A47" s="138" t="s">
        <v>181</v>
      </c>
      <c r="B47" s="67" t="s">
        <v>182</v>
      </c>
      <c r="C47" s="60"/>
      <c r="D47" s="60">
        <v>1114741</v>
      </c>
      <c r="E47" s="60">
        <v>1114741</v>
      </c>
      <c r="F47" s="60"/>
      <c r="G47" s="60"/>
      <c r="H47" s="60">
        <v>2794444</v>
      </c>
      <c r="I47" s="60">
        <v>2794444</v>
      </c>
      <c r="J47" s="195"/>
      <c r="K47" s="307"/>
    </row>
    <row r="48" spans="1:11" s="148" customFormat="1" ht="12" customHeight="1" thickBot="1">
      <c r="A48" s="44" t="s">
        <v>10</v>
      </c>
      <c r="B48" s="42" t="s">
        <v>183</v>
      </c>
      <c r="C48" s="55">
        <f>SUM(C49:C53)</f>
        <v>0</v>
      </c>
      <c r="D48" s="55">
        <f>SUM(D49:D53)</f>
        <v>50000</v>
      </c>
      <c r="E48" s="55">
        <f>SUM(E49:E53)</f>
        <v>50000</v>
      </c>
      <c r="F48" s="55"/>
      <c r="G48" s="55"/>
      <c r="H48" s="55">
        <f>SUM(H49:H53)</f>
        <v>1050000</v>
      </c>
      <c r="I48" s="55">
        <f>SUM(I49:I53)</f>
        <v>1050000</v>
      </c>
      <c r="J48" s="200"/>
      <c r="K48" s="201"/>
    </row>
    <row r="49" spans="1:11" s="148" customFormat="1" ht="12" customHeight="1">
      <c r="A49" s="136" t="s">
        <v>53</v>
      </c>
      <c r="B49" s="65" t="s">
        <v>184</v>
      </c>
      <c r="C49" s="70"/>
      <c r="D49" s="70"/>
      <c r="E49" s="70"/>
      <c r="F49" s="70"/>
      <c r="G49" s="70"/>
      <c r="H49" s="70"/>
      <c r="I49" s="70"/>
      <c r="J49" s="199"/>
      <c r="K49" s="310"/>
    </row>
    <row r="50" spans="1:11" s="148" customFormat="1" ht="12" customHeight="1">
      <c r="A50" s="137" t="s">
        <v>54</v>
      </c>
      <c r="B50" s="66" t="s">
        <v>185</v>
      </c>
      <c r="C50" s="59"/>
      <c r="D50" s="59">
        <v>50000</v>
      </c>
      <c r="E50" s="59">
        <v>50000</v>
      </c>
      <c r="F50" s="59"/>
      <c r="G50" s="59"/>
      <c r="H50" s="59">
        <v>1050000</v>
      </c>
      <c r="I50" s="59">
        <v>1050000</v>
      </c>
      <c r="J50" s="189"/>
      <c r="K50" s="306"/>
    </row>
    <row r="51" spans="1:11" s="148" customFormat="1" ht="12" customHeight="1">
      <c r="A51" s="137" t="s">
        <v>186</v>
      </c>
      <c r="B51" s="66" t="s">
        <v>187</v>
      </c>
      <c r="C51" s="59"/>
      <c r="D51" s="59"/>
      <c r="E51" s="59"/>
      <c r="F51" s="59"/>
      <c r="G51" s="59"/>
      <c r="H51" s="59"/>
      <c r="I51" s="59"/>
      <c r="J51" s="189"/>
      <c r="K51" s="306"/>
    </row>
    <row r="52" spans="1:11" s="148" customFormat="1" ht="12" customHeight="1">
      <c r="A52" s="137" t="s">
        <v>188</v>
      </c>
      <c r="B52" s="66" t="s">
        <v>189</v>
      </c>
      <c r="C52" s="59"/>
      <c r="D52" s="59"/>
      <c r="E52" s="59"/>
      <c r="F52" s="59"/>
      <c r="G52" s="59"/>
      <c r="H52" s="59"/>
      <c r="I52" s="59"/>
      <c r="J52" s="189"/>
      <c r="K52" s="306"/>
    </row>
    <row r="53" spans="1:11" s="148" customFormat="1" ht="12" customHeight="1" thickBot="1">
      <c r="A53" s="138" t="s">
        <v>190</v>
      </c>
      <c r="B53" s="67" t="s">
        <v>191</v>
      </c>
      <c r="C53" s="60"/>
      <c r="D53" s="60"/>
      <c r="E53" s="60"/>
      <c r="F53" s="60"/>
      <c r="G53" s="60"/>
      <c r="H53" s="60"/>
      <c r="I53" s="60"/>
      <c r="J53" s="198"/>
      <c r="K53" s="309"/>
    </row>
    <row r="54" spans="1:11" s="148" customFormat="1" ht="12" customHeight="1" thickBot="1">
      <c r="A54" s="44" t="s">
        <v>95</v>
      </c>
      <c r="B54" s="42" t="s">
        <v>192</v>
      </c>
      <c r="C54" s="55">
        <f>SUM(C55:C57)</f>
        <v>0</v>
      </c>
      <c r="D54" s="55">
        <f>SUM(D55:D57)</f>
        <v>265000</v>
      </c>
      <c r="E54" s="55">
        <f>SUM(E55:E57)</f>
        <v>265000</v>
      </c>
      <c r="F54" s="55"/>
      <c r="G54" s="55"/>
      <c r="H54" s="55">
        <f>SUM(H55:H57)</f>
        <v>2941920</v>
      </c>
      <c r="I54" s="55">
        <f>SUM(I55:I57)</f>
        <v>2941920</v>
      </c>
      <c r="J54" s="200"/>
      <c r="K54" s="201"/>
    </row>
    <row r="55" spans="1:11" s="129" customFormat="1" ht="12" customHeight="1">
      <c r="A55" s="136" t="s">
        <v>55</v>
      </c>
      <c r="B55" s="65" t="s">
        <v>193</v>
      </c>
      <c r="C55" s="57"/>
      <c r="D55" s="57"/>
      <c r="E55" s="57"/>
      <c r="F55" s="57"/>
      <c r="G55" s="57"/>
      <c r="H55" s="57">
        <v>2676920</v>
      </c>
      <c r="I55" s="57">
        <v>2676920</v>
      </c>
      <c r="J55" s="192"/>
      <c r="K55" s="305"/>
    </row>
    <row r="56" spans="1:11" s="129" customFormat="1" ht="12" customHeight="1">
      <c r="A56" s="137" t="s">
        <v>56</v>
      </c>
      <c r="B56" s="66" t="s">
        <v>194</v>
      </c>
      <c r="C56" s="56"/>
      <c r="D56" s="56"/>
      <c r="E56" s="56"/>
      <c r="F56" s="56"/>
      <c r="G56" s="56"/>
      <c r="H56" s="56"/>
      <c r="I56" s="56"/>
      <c r="J56" s="188"/>
      <c r="K56" s="308"/>
    </row>
    <row r="57" spans="1:11" s="129" customFormat="1" ht="12" customHeight="1" thickBot="1">
      <c r="A57" s="138" t="s">
        <v>195</v>
      </c>
      <c r="B57" s="67" t="s">
        <v>196</v>
      </c>
      <c r="C57" s="58"/>
      <c r="D57" s="58">
        <v>265000</v>
      </c>
      <c r="E57" s="58">
        <v>265000</v>
      </c>
      <c r="F57" s="58"/>
      <c r="G57" s="58"/>
      <c r="H57" s="58">
        <v>265000</v>
      </c>
      <c r="I57" s="58">
        <v>265000</v>
      </c>
      <c r="J57" s="195"/>
      <c r="K57" s="307"/>
    </row>
    <row r="58" spans="1:11" s="129" customFormat="1" ht="12" customHeight="1" thickBot="1">
      <c r="A58" s="332" t="s">
        <v>197</v>
      </c>
      <c r="B58" s="336" t="s">
        <v>198</v>
      </c>
      <c r="C58" s="333"/>
      <c r="D58" s="333"/>
      <c r="E58" s="333"/>
      <c r="F58" s="333"/>
      <c r="G58" s="333"/>
      <c r="H58" s="333"/>
      <c r="I58" s="333"/>
      <c r="J58" s="334"/>
      <c r="K58" s="335"/>
    </row>
    <row r="59" spans="1:11" s="148" customFormat="1" ht="12" customHeight="1" thickBot="1">
      <c r="A59" s="44" t="s">
        <v>12</v>
      </c>
      <c r="B59" s="50" t="s">
        <v>199</v>
      </c>
      <c r="C59" s="55">
        <f>SUM(C60:C63)</f>
        <v>500000</v>
      </c>
      <c r="D59" s="55">
        <f>SUM(D60:D62)</f>
        <v>500000</v>
      </c>
      <c r="E59" s="55">
        <f>SUM(E60:E62)</f>
        <v>500000</v>
      </c>
      <c r="F59" s="55"/>
      <c r="G59" s="55"/>
      <c r="H59" s="55">
        <f>SUM(H60:H62)</f>
        <v>448802</v>
      </c>
      <c r="I59" s="55">
        <f>SUM(I60:I62)</f>
        <v>448802</v>
      </c>
      <c r="J59" s="200"/>
      <c r="K59" s="201"/>
    </row>
    <row r="60" spans="1:11" s="148" customFormat="1" ht="12" customHeight="1">
      <c r="A60" s="136" t="s">
        <v>96</v>
      </c>
      <c r="B60" s="65" t="s">
        <v>200</v>
      </c>
      <c r="C60" s="70">
        <v>500000</v>
      </c>
      <c r="D60" s="70">
        <v>500000</v>
      </c>
      <c r="E60" s="70">
        <v>500000</v>
      </c>
      <c r="F60" s="70"/>
      <c r="G60" s="70"/>
      <c r="H60" s="70">
        <v>448802</v>
      </c>
      <c r="I60" s="70">
        <v>448802</v>
      </c>
      <c r="J60" s="199"/>
      <c r="K60" s="310"/>
    </row>
    <row r="61" spans="1:11" s="148" customFormat="1" ht="12" customHeight="1">
      <c r="A61" s="137" t="s">
        <v>97</v>
      </c>
      <c r="B61" s="66" t="s">
        <v>323</v>
      </c>
      <c r="C61" s="59"/>
      <c r="D61" s="59"/>
      <c r="E61" s="59"/>
      <c r="F61" s="59"/>
      <c r="G61" s="59"/>
      <c r="H61" s="59"/>
      <c r="I61" s="59"/>
      <c r="J61" s="189"/>
      <c r="K61" s="306"/>
    </row>
    <row r="62" spans="1:11" s="148" customFormat="1" ht="12" customHeight="1">
      <c r="A62" s="137" t="s">
        <v>117</v>
      </c>
      <c r="B62" s="66" t="s">
        <v>202</v>
      </c>
      <c r="C62" s="59"/>
      <c r="D62" s="59"/>
      <c r="E62" s="59"/>
      <c r="F62" s="59"/>
      <c r="G62" s="59"/>
      <c r="H62" s="59"/>
      <c r="I62" s="59"/>
      <c r="J62" s="189"/>
      <c r="K62" s="306"/>
    </row>
    <row r="63" spans="1:11" s="148" customFormat="1" ht="12" customHeight="1" thickBot="1">
      <c r="A63" s="138" t="s">
        <v>203</v>
      </c>
      <c r="B63" s="67" t="s">
        <v>204</v>
      </c>
      <c r="C63" s="60"/>
      <c r="D63" s="60"/>
      <c r="E63" s="60"/>
      <c r="F63" s="60"/>
      <c r="G63" s="60"/>
      <c r="H63" s="60"/>
      <c r="I63" s="60"/>
      <c r="J63" s="198"/>
      <c r="K63" s="309"/>
    </row>
    <row r="64" spans="1:11" s="148" customFormat="1" ht="12" customHeight="1" thickBot="1">
      <c r="A64" s="44" t="s">
        <v>13</v>
      </c>
      <c r="B64" s="42" t="s">
        <v>205</v>
      </c>
      <c r="C64" s="61">
        <f>+C9+C16+C23+C30+C37+C48+C54+C59</f>
        <v>280632263</v>
      </c>
      <c r="D64" s="61">
        <f>+D9+D16+D23+D30+D37+D48+D54+D59</f>
        <v>500296914</v>
      </c>
      <c r="E64" s="61">
        <f>+E9+E16+E23+E30+E37+E48+E54+E59</f>
        <v>500296914</v>
      </c>
      <c r="F64" s="61"/>
      <c r="G64" s="61"/>
      <c r="H64" s="61">
        <f>+H9+H16+H23+H30+H37+H48+H54+H59</f>
        <v>756657846</v>
      </c>
      <c r="I64" s="61">
        <f>+I9+I16+I23+I30+I37+I48+I54+I59</f>
        <v>756657846</v>
      </c>
      <c r="J64" s="200"/>
      <c r="K64" s="201"/>
    </row>
    <row r="65" spans="1:11" s="148" customFormat="1" ht="12" customHeight="1" thickBot="1">
      <c r="A65" s="139" t="s">
        <v>321</v>
      </c>
      <c r="B65" s="50" t="s">
        <v>207</v>
      </c>
      <c r="C65" s="55">
        <f>SUM(C66:C68)</f>
        <v>0</v>
      </c>
      <c r="D65" s="55">
        <f>SUM(D66:D68)</f>
        <v>0</v>
      </c>
      <c r="E65" s="55">
        <f>SUM(E66:E68)</f>
        <v>0</v>
      </c>
      <c r="F65" s="55"/>
      <c r="G65" s="55"/>
      <c r="H65" s="55">
        <f>SUM(H66:H68)</f>
        <v>0</v>
      </c>
      <c r="I65" s="55">
        <f>SUM(I66:I68)</f>
        <v>0</v>
      </c>
      <c r="J65" s="200"/>
      <c r="K65" s="201"/>
    </row>
    <row r="66" spans="1:11" s="148" customFormat="1" ht="12" customHeight="1">
      <c r="A66" s="136" t="s">
        <v>208</v>
      </c>
      <c r="B66" s="65" t="s">
        <v>209</v>
      </c>
      <c r="C66" s="70"/>
      <c r="D66" s="70"/>
      <c r="E66" s="70"/>
      <c r="F66" s="70"/>
      <c r="G66" s="70"/>
      <c r="H66" s="70"/>
      <c r="I66" s="70"/>
      <c r="J66" s="199"/>
      <c r="K66" s="310"/>
    </row>
    <row r="67" spans="1:11" s="148" customFormat="1" ht="12" customHeight="1">
      <c r="A67" s="137" t="s">
        <v>210</v>
      </c>
      <c r="B67" s="66" t="s">
        <v>211</v>
      </c>
      <c r="C67" s="59"/>
      <c r="D67" s="59"/>
      <c r="E67" s="59"/>
      <c r="F67" s="59"/>
      <c r="G67" s="59"/>
      <c r="H67" s="59"/>
      <c r="I67" s="59"/>
      <c r="J67" s="189"/>
      <c r="K67" s="306"/>
    </row>
    <row r="68" spans="1:11" s="148" customFormat="1" ht="12" customHeight="1" thickBot="1">
      <c r="A68" s="138" t="s">
        <v>212</v>
      </c>
      <c r="B68" s="134" t="s">
        <v>213</v>
      </c>
      <c r="C68" s="60"/>
      <c r="D68" s="60"/>
      <c r="E68" s="60"/>
      <c r="F68" s="60"/>
      <c r="G68" s="60"/>
      <c r="H68" s="60"/>
      <c r="I68" s="60"/>
      <c r="J68" s="198"/>
      <c r="K68" s="309"/>
    </row>
    <row r="69" spans="1:11" s="148" customFormat="1" ht="12" customHeight="1" thickBot="1">
      <c r="A69" s="139" t="s">
        <v>214</v>
      </c>
      <c r="B69" s="50" t="s">
        <v>215</v>
      </c>
      <c r="C69" s="55">
        <f>SUM(C70:C73)</f>
        <v>0</v>
      </c>
      <c r="D69" s="55">
        <f>SUM(D70:D73)</f>
        <v>0</v>
      </c>
      <c r="E69" s="55">
        <f>SUM(E70:E73)</f>
        <v>0</v>
      </c>
      <c r="F69" s="55"/>
      <c r="G69" s="55"/>
      <c r="H69" s="55">
        <f>SUM(H70:H73)</f>
        <v>0</v>
      </c>
      <c r="I69" s="55">
        <f>SUM(I70:I73)</f>
        <v>0</v>
      </c>
      <c r="J69" s="200"/>
      <c r="K69" s="201"/>
    </row>
    <row r="70" spans="1:11" s="148" customFormat="1" ht="12" customHeight="1">
      <c r="A70" s="136" t="s">
        <v>78</v>
      </c>
      <c r="B70" s="65" t="s">
        <v>216</v>
      </c>
      <c r="C70" s="70"/>
      <c r="D70" s="70"/>
      <c r="E70" s="70"/>
      <c r="F70" s="70"/>
      <c r="G70" s="70"/>
      <c r="H70" s="70"/>
      <c r="I70" s="70"/>
      <c r="J70" s="199"/>
      <c r="K70" s="310"/>
    </row>
    <row r="71" spans="1:11" s="148" customFormat="1" ht="12" customHeight="1">
      <c r="A71" s="137" t="s">
        <v>79</v>
      </c>
      <c r="B71" s="66" t="s">
        <v>217</v>
      </c>
      <c r="C71" s="59"/>
      <c r="D71" s="59"/>
      <c r="E71" s="59"/>
      <c r="F71" s="59"/>
      <c r="G71" s="59"/>
      <c r="H71" s="59"/>
      <c r="I71" s="59"/>
      <c r="J71" s="189"/>
      <c r="K71" s="306"/>
    </row>
    <row r="72" spans="1:11" s="148" customFormat="1" ht="12" customHeight="1">
      <c r="A72" s="137" t="s">
        <v>218</v>
      </c>
      <c r="B72" s="66" t="s">
        <v>219</v>
      </c>
      <c r="C72" s="59"/>
      <c r="D72" s="59"/>
      <c r="E72" s="59"/>
      <c r="F72" s="59"/>
      <c r="G72" s="59"/>
      <c r="H72" s="59"/>
      <c r="I72" s="59"/>
      <c r="J72" s="189"/>
      <c r="K72" s="306"/>
    </row>
    <row r="73" spans="1:11" s="148" customFormat="1" ht="12" customHeight="1" thickBot="1">
      <c r="A73" s="138" t="s">
        <v>220</v>
      </c>
      <c r="B73" s="67" t="s">
        <v>221</v>
      </c>
      <c r="C73" s="60"/>
      <c r="D73" s="60"/>
      <c r="E73" s="60"/>
      <c r="F73" s="60"/>
      <c r="G73" s="60"/>
      <c r="H73" s="60"/>
      <c r="I73" s="60"/>
      <c r="J73" s="198"/>
      <c r="K73" s="309"/>
    </row>
    <row r="74" spans="1:11" s="148" customFormat="1" ht="12" customHeight="1" thickBot="1">
      <c r="A74" s="139" t="s">
        <v>222</v>
      </c>
      <c r="B74" s="50" t="s">
        <v>223</v>
      </c>
      <c r="C74" s="55">
        <f>SUM(C75:C76)</f>
        <v>0</v>
      </c>
      <c r="D74" s="55">
        <f>SUM(D75:D76)</f>
        <v>116898279</v>
      </c>
      <c r="E74" s="55">
        <f>SUM(E75:E76)</f>
        <v>116898279</v>
      </c>
      <c r="F74" s="55"/>
      <c r="G74" s="55"/>
      <c r="H74" s="55">
        <f>SUM(H75:H76)</f>
        <v>116898279</v>
      </c>
      <c r="I74" s="55">
        <f>SUM(I75:I76)</f>
        <v>116898279</v>
      </c>
      <c r="J74" s="200"/>
      <c r="K74" s="201"/>
    </row>
    <row r="75" spans="1:11" s="148" customFormat="1" ht="12" customHeight="1">
      <c r="A75" s="136" t="s">
        <v>224</v>
      </c>
      <c r="B75" s="65" t="s">
        <v>225</v>
      </c>
      <c r="C75" s="70"/>
      <c r="D75" s="70">
        <v>116898279</v>
      </c>
      <c r="E75" s="70">
        <v>116898279</v>
      </c>
      <c r="F75" s="70"/>
      <c r="G75" s="70"/>
      <c r="H75" s="70">
        <v>116898279</v>
      </c>
      <c r="I75" s="70">
        <v>116898279</v>
      </c>
      <c r="J75" s="199"/>
      <c r="K75" s="310"/>
    </row>
    <row r="76" spans="1:11" s="148" customFormat="1" ht="12" customHeight="1" thickBot="1">
      <c r="A76" s="138" t="s">
        <v>226</v>
      </c>
      <c r="B76" s="67" t="s">
        <v>227</v>
      </c>
      <c r="C76" s="60"/>
      <c r="D76" s="60"/>
      <c r="E76" s="60"/>
      <c r="F76" s="60"/>
      <c r="G76" s="60"/>
      <c r="H76" s="60"/>
      <c r="I76" s="60"/>
      <c r="J76" s="198"/>
      <c r="K76" s="309"/>
    </row>
    <row r="77" spans="1:11" s="148" customFormat="1" ht="12" customHeight="1" thickBot="1">
      <c r="A77" s="139" t="s">
        <v>228</v>
      </c>
      <c r="B77" s="50" t="s">
        <v>229</v>
      </c>
      <c r="C77" s="55">
        <f>SUM(C78:C80)</f>
        <v>0</v>
      </c>
      <c r="D77" s="55">
        <f>SUM(D78:D80)</f>
        <v>46700717</v>
      </c>
      <c r="E77" s="55">
        <f>SUM(E78:E80)</f>
        <v>46700717</v>
      </c>
      <c r="F77" s="55"/>
      <c r="G77" s="55"/>
      <c r="H77" s="55">
        <f>SUM(H78:H79)</f>
        <v>5529070</v>
      </c>
      <c r="I77" s="55">
        <f>SUM(I78:I79)</f>
        <v>5529070</v>
      </c>
      <c r="J77" s="200"/>
      <c r="K77" s="201"/>
    </row>
    <row r="78" spans="1:11" s="148" customFormat="1" ht="12" customHeight="1">
      <c r="A78" s="136" t="s">
        <v>230</v>
      </c>
      <c r="B78" s="65" t="s">
        <v>231</v>
      </c>
      <c r="C78" s="70"/>
      <c r="D78" s="70"/>
      <c r="E78" s="70"/>
      <c r="F78" s="70"/>
      <c r="G78" s="70"/>
      <c r="H78" s="70">
        <v>5529070</v>
      </c>
      <c r="I78" s="70">
        <v>5529070</v>
      </c>
      <c r="J78" s="199"/>
      <c r="K78" s="310"/>
    </row>
    <row r="79" spans="1:11" s="148" customFormat="1" ht="12" customHeight="1">
      <c r="A79" s="137" t="s">
        <v>232</v>
      </c>
      <c r="B79" s="66" t="s">
        <v>233</v>
      </c>
      <c r="C79" s="59"/>
      <c r="D79" s="59"/>
      <c r="E79" s="59"/>
      <c r="F79" s="59"/>
      <c r="G79" s="59"/>
      <c r="H79" s="59"/>
      <c r="I79" s="59"/>
      <c r="J79" s="189"/>
      <c r="K79" s="306"/>
    </row>
    <row r="80" spans="1:11" s="148" customFormat="1" ht="12" customHeight="1" thickBot="1">
      <c r="A80" s="138" t="s">
        <v>234</v>
      </c>
      <c r="B80" s="67" t="s">
        <v>235</v>
      </c>
      <c r="C80" s="60"/>
      <c r="D80" s="60">
        <v>46700717</v>
      </c>
      <c r="E80" s="60">
        <v>46700717</v>
      </c>
      <c r="F80" s="60"/>
      <c r="G80" s="60"/>
      <c r="H80" s="60"/>
      <c r="I80" s="60"/>
      <c r="J80" s="198"/>
      <c r="K80" s="309"/>
    </row>
    <row r="81" spans="1:11" s="148" customFormat="1" ht="12" customHeight="1" thickBot="1">
      <c r="A81" s="139" t="s">
        <v>236</v>
      </c>
      <c r="B81" s="50" t="s">
        <v>237</v>
      </c>
      <c r="C81" s="55">
        <f>SUM(C82:C85)</f>
        <v>56202715</v>
      </c>
      <c r="D81" s="55">
        <f>SUM(D82:D85)</f>
        <v>0</v>
      </c>
      <c r="E81" s="55">
        <f>SUM(E82:E85)</f>
        <v>0</v>
      </c>
      <c r="F81" s="55"/>
      <c r="G81" s="55"/>
      <c r="H81" s="55">
        <f>SUM(H82:H85)</f>
        <v>0</v>
      </c>
      <c r="I81" s="55">
        <f>SUM(I82:I85)</f>
        <v>0</v>
      </c>
      <c r="J81" s="200"/>
      <c r="K81" s="201"/>
    </row>
    <row r="82" spans="1:11" s="148" customFormat="1" ht="12" customHeight="1">
      <c r="A82" s="140" t="s">
        <v>238</v>
      </c>
      <c r="B82" s="65" t="s">
        <v>239</v>
      </c>
      <c r="C82" s="70"/>
      <c r="D82" s="70"/>
      <c r="E82" s="70"/>
      <c r="F82" s="70"/>
      <c r="G82" s="70"/>
      <c r="H82" s="70"/>
      <c r="I82" s="70"/>
      <c r="J82" s="199"/>
      <c r="K82" s="310"/>
    </row>
    <row r="83" spans="1:11" s="148" customFormat="1" ht="12" customHeight="1">
      <c r="A83" s="141" t="s">
        <v>240</v>
      </c>
      <c r="B83" s="66" t="s">
        <v>241</v>
      </c>
      <c r="C83" s="59">
        <v>56202715</v>
      </c>
      <c r="D83" s="59"/>
      <c r="E83" s="59"/>
      <c r="F83" s="59"/>
      <c r="G83" s="59"/>
      <c r="H83" s="59"/>
      <c r="I83" s="59"/>
      <c r="J83" s="189"/>
      <c r="K83" s="306"/>
    </row>
    <row r="84" spans="1:11" s="148" customFormat="1" ht="12" customHeight="1">
      <c r="A84" s="141" t="s">
        <v>242</v>
      </c>
      <c r="B84" s="66" t="s">
        <v>243</v>
      </c>
      <c r="C84" s="59"/>
      <c r="D84" s="59"/>
      <c r="E84" s="59"/>
      <c r="F84" s="59"/>
      <c r="G84" s="59"/>
      <c r="H84" s="59"/>
      <c r="I84" s="59"/>
      <c r="J84" s="189"/>
      <c r="K84" s="306"/>
    </row>
    <row r="85" spans="1:11" s="148" customFormat="1" ht="12" customHeight="1" thickBot="1">
      <c r="A85" s="142" t="s">
        <v>244</v>
      </c>
      <c r="B85" s="67" t="s">
        <v>245</v>
      </c>
      <c r="C85" s="60"/>
      <c r="D85" s="60"/>
      <c r="E85" s="60"/>
      <c r="F85" s="60"/>
      <c r="G85" s="60"/>
      <c r="H85" s="60"/>
      <c r="I85" s="60"/>
      <c r="J85" s="198"/>
      <c r="K85" s="309"/>
    </row>
    <row r="86" spans="1:11" s="148" customFormat="1" ht="12" customHeight="1" thickBot="1">
      <c r="A86" s="139" t="s">
        <v>246</v>
      </c>
      <c r="B86" s="50" t="s">
        <v>247</v>
      </c>
      <c r="C86" s="72"/>
      <c r="D86" s="72"/>
      <c r="E86" s="72"/>
      <c r="F86" s="72"/>
      <c r="G86" s="72"/>
      <c r="H86" s="72"/>
      <c r="I86" s="72"/>
      <c r="J86" s="200"/>
      <c r="K86" s="201"/>
    </row>
    <row r="87" spans="1:11" s="148" customFormat="1" ht="12" customHeight="1" thickBot="1">
      <c r="A87" s="139" t="s">
        <v>248</v>
      </c>
      <c r="B87" s="135" t="s">
        <v>249</v>
      </c>
      <c r="C87" s="61">
        <f>SUM(C74+C77+C81)</f>
        <v>56202715</v>
      </c>
      <c r="D87" s="61">
        <f>SUM(D74+D77)</f>
        <v>163598996</v>
      </c>
      <c r="E87" s="61">
        <f>SUM(E74+E77)</f>
        <v>163598996</v>
      </c>
      <c r="F87" s="61"/>
      <c r="G87" s="61"/>
      <c r="H87" s="61">
        <f>SUM(H74+H77)</f>
        <v>122427349</v>
      </c>
      <c r="I87" s="61">
        <f>SUM(I74+I77)</f>
        <v>122427349</v>
      </c>
      <c r="J87" s="200"/>
      <c r="K87" s="201"/>
    </row>
    <row r="88" spans="1:11" s="337" customFormat="1" ht="12" customHeight="1" thickBot="1">
      <c r="A88" s="366" t="s">
        <v>250</v>
      </c>
      <c r="B88" s="367" t="s">
        <v>322</v>
      </c>
      <c r="C88" s="368">
        <f>+C64+C87</f>
        <v>336834978</v>
      </c>
      <c r="D88" s="368">
        <f>+D64+D87</f>
        <v>663895910</v>
      </c>
      <c r="E88" s="368">
        <f>+E64+E87</f>
        <v>663895910</v>
      </c>
      <c r="F88" s="368"/>
      <c r="G88" s="368"/>
      <c r="H88" s="368">
        <f>+H64+H87</f>
        <v>879085195</v>
      </c>
      <c r="I88" s="368">
        <f>+I64+I87</f>
        <v>879085195</v>
      </c>
      <c r="J88" s="369"/>
      <c r="K88" s="370"/>
    </row>
    <row r="89" spans="1:8" s="148" customFormat="1" ht="15" customHeight="1">
      <c r="A89" s="120"/>
      <c r="B89" s="121"/>
      <c r="C89" s="127"/>
      <c r="D89" s="127"/>
      <c r="E89" s="127"/>
      <c r="F89" s="127"/>
      <c r="G89" s="127"/>
      <c r="H89" s="127"/>
    </row>
    <row r="90" spans="1:8" ht="13.5" thickBot="1">
      <c r="A90" s="122"/>
      <c r="B90" s="123"/>
      <c r="C90" s="128"/>
      <c r="D90" s="128"/>
      <c r="E90" s="128"/>
      <c r="F90" s="128"/>
      <c r="G90" s="128"/>
      <c r="H90" s="128"/>
    </row>
    <row r="91" spans="1:11" s="147" customFormat="1" ht="16.5" customHeight="1" thickBot="1">
      <c r="A91" s="726" t="s">
        <v>39</v>
      </c>
      <c r="B91" s="727"/>
      <c r="C91" s="727"/>
      <c r="D91" s="727"/>
      <c r="E91" s="727"/>
      <c r="F91" s="727"/>
      <c r="G91" s="727"/>
      <c r="H91" s="727"/>
      <c r="I91" s="727"/>
      <c r="J91" s="727"/>
      <c r="K91" s="728"/>
    </row>
    <row r="92" spans="1:11" s="26" customFormat="1" ht="12" customHeight="1" thickBot="1">
      <c r="A92" s="44" t="s">
        <v>5</v>
      </c>
      <c r="B92" s="43" t="s">
        <v>253</v>
      </c>
      <c r="C92" s="55">
        <f>SUM(C93:C97)</f>
        <v>202251334</v>
      </c>
      <c r="D92" s="55">
        <f>SUM(D93:D97)</f>
        <v>331740474</v>
      </c>
      <c r="E92" s="55">
        <f>+E93+E94+E95+E96+E97</f>
        <v>327433326</v>
      </c>
      <c r="F92" s="178">
        <f>+F93+F94+F95+F96+F97</f>
        <v>4307148</v>
      </c>
      <c r="G92" s="55"/>
      <c r="H92" s="55">
        <f>SUM(H93:H97)</f>
        <v>200268693</v>
      </c>
      <c r="I92" s="55">
        <f>SUM(I93:I97)</f>
        <v>199068693</v>
      </c>
      <c r="J92" s="668">
        <f>SUM(J97)</f>
        <v>1200000</v>
      </c>
      <c r="K92" s="286"/>
    </row>
    <row r="93" spans="1:11" ht="12" customHeight="1">
      <c r="A93" s="136" t="s">
        <v>57</v>
      </c>
      <c r="B93" s="33" t="s">
        <v>34</v>
      </c>
      <c r="C93" s="57">
        <v>88699336</v>
      </c>
      <c r="D93" s="57">
        <v>92892248</v>
      </c>
      <c r="E93" s="57">
        <v>92892248</v>
      </c>
      <c r="F93" s="392"/>
      <c r="G93" s="57"/>
      <c r="H93" s="57">
        <v>91924472</v>
      </c>
      <c r="I93" s="57">
        <v>91924472</v>
      </c>
      <c r="J93" s="669"/>
      <c r="K93" s="300"/>
    </row>
    <row r="94" spans="1:11" ht="12" customHeight="1">
      <c r="A94" s="137" t="s">
        <v>58</v>
      </c>
      <c r="B94" s="32" t="s">
        <v>98</v>
      </c>
      <c r="C94" s="56">
        <v>14391276</v>
      </c>
      <c r="D94" s="56">
        <v>15825454</v>
      </c>
      <c r="E94" s="56">
        <v>15825454</v>
      </c>
      <c r="F94" s="393"/>
      <c r="G94" s="56"/>
      <c r="H94" s="56">
        <v>15331044</v>
      </c>
      <c r="I94" s="56">
        <v>15331044</v>
      </c>
      <c r="J94" s="670"/>
      <c r="K94" s="301"/>
    </row>
    <row r="95" spans="1:11" ht="12" customHeight="1">
      <c r="A95" s="137" t="s">
        <v>59</v>
      </c>
      <c r="B95" s="32" t="s">
        <v>76</v>
      </c>
      <c r="C95" s="56">
        <v>63339590</v>
      </c>
      <c r="D95" s="56">
        <v>112294848</v>
      </c>
      <c r="E95" s="56">
        <v>112294848</v>
      </c>
      <c r="F95" s="393"/>
      <c r="G95" s="56"/>
      <c r="H95" s="56">
        <v>87626073</v>
      </c>
      <c r="I95" s="56">
        <v>87626073</v>
      </c>
      <c r="J95" s="670"/>
      <c r="K95" s="301"/>
    </row>
    <row r="96" spans="1:11" ht="12" customHeight="1">
      <c r="A96" s="137" t="s">
        <v>60</v>
      </c>
      <c r="B96" s="32" t="s">
        <v>99</v>
      </c>
      <c r="C96" s="56">
        <v>1250000</v>
      </c>
      <c r="D96" s="56">
        <v>1250000</v>
      </c>
      <c r="E96" s="394">
        <v>1250000</v>
      </c>
      <c r="F96" s="393"/>
      <c r="G96" s="56"/>
      <c r="H96" s="56">
        <v>655320</v>
      </c>
      <c r="I96" s="56">
        <v>655320</v>
      </c>
      <c r="J96" s="670"/>
      <c r="K96" s="301"/>
    </row>
    <row r="97" spans="1:11" ht="12" customHeight="1">
      <c r="A97" s="137" t="s">
        <v>68</v>
      </c>
      <c r="B97" s="32" t="s">
        <v>100</v>
      </c>
      <c r="C97" s="56">
        <f>SUM(C98:C108)</f>
        <v>34571132</v>
      </c>
      <c r="D97" s="56">
        <f>SUM(D98:D108)</f>
        <v>109477924</v>
      </c>
      <c r="E97" s="395">
        <f>SUM(E98:E108)</f>
        <v>105170776</v>
      </c>
      <c r="F97" s="395">
        <f>SUM(F98:F108)</f>
        <v>4307148</v>
      </c>
      <c r="G97" s="56"/>
      <c r="H97" s="56">
        <f>SUM(H98:H108)</f>
        <v>4731784</v>
      </c>
      <c r="I97" s="56">
        <f>SUM(I98:I107)</f>
        <v>3531784</v>
      </c>
      <c r="J97" s="671">
        <f>SUM(J107)</f>
        <v>1200000</v>
      </c>
      <c r="K97" s="301"/>
    </row>
    <row r="98" spans="1:11" ht="12" customHeight="1">
      <c r="A98" s="137" t="s">
        <v>61</v>
      </c>
      <c r="B98" s="32" t="s">
        <v>254</v>
      </c>
      <c r="C98" s="56"/>
      <c r="D98" s="56">
        <v>298000</v>
      </c>
      <c r="E98" s="396">
        <f>C98+D98</f>
        <v>298000</v>
      </c>
      <c r="F98" s="393"/>
      <c r="G98" s="56"/>
      <c r="H98" s="56">
        <v>297437</v>
      </c>
      <c r="I98" s="56">
        <v>297437</v>
      </c>
      <c r="J98" s="191"/>
      <c r="K98" s="301"/>
    </row>
    <row r="99" spans="1:11" ht="12" customHeight="1">
      <c r="A99" s="137" t="s">
        <v>62</v>
      </c>
      <c r="B99" s="46" t="s">
        <v>255</v>
      </c>
      <c r="C99" s="56"/>
      <c r="D99" s="56"/>
      <c r="E99" s="396">
        <f>C99+D99</f>
        <v>0</v>
      </c>
      <c r="F99" s="393"/>
      <c r="G99" s="56"/>
      <c r="H99" s="56"/>
      <c r="I99" s="56"/>
      <c r="J99" s="191"/>
      <c r="K99" s="301"/>
    </row>
    <row r="100" spans="1:11" ht="12" customHeight="1">
      <c r="A100" s="137" t="s">
        <v>69</v>
      </c>
      <c r="B100" s="47" t="s">
        <v>256</v>
      </c>
      <c r="C100" s="56"/>
      <c r="D100" s="56"/>
      <c r="E100" s="396">
        <f>C100+D100</f>
        <v>0</v>
      </c>
      <c r="F100" s="393"/>
      <c r="G100" s="56"/>
      <c r="H100" s="56"/>
      <c r="I100" s="56"/>
      <c r="J100" s="191"/>
      <c r="K100" s="301"/>
    </row>
    <row r="101" spans="1:11" ht="12" customHeight="1">
      <c r="A101" s="137" t="s">
        <v>70</v>
      </c>
      <c r="B101" s="47" t="s">
        <v>257</v>
      </c>
      <c r="C101" s="56"/>
      <c r="D101" s="56"/>
      <c r="E101" s="396">
        <f>C101+D101</f>
        <v>0</v>
      </c>
      <c r="F101" s="393"/>
      <c r="G101" s="56"/>
      <c r="H101" s="56"/>
      <c r="I101" s="56"/>
      <c r="J101" s="191"/>
      <c r="K101" s="301"/>
    </row>
    <row r="102" spans="1:11" ht="12" customHeight="1">
      <c r="A102" s="137" t="s">
        <v>71</v>
      </c>
      <c r="B102" s="46" t="s">
        <v>258</v>
      </c>
      <c r="C102" s="56">
        <v>219483</v>
      </c>
      <c r="D102" s="56">
        <v>2340700</v>
      </c>
      <c r="E102" s="396">
        <v>2340700</v>
      </c>
      <c r="F102" s="393"/>
      <c r="G102" s="56"/>
      <c r="H102" s="56">
        <v>2327199</v>
      </c>
      <c r="I102" s="56">
        <v>2327199</v>
      </c>
      <c r="J102" s="191"/>
      <c r="K102" s="301"/>
    </row>
    <row r="103" spans="1:11" ht="12" customHeight="1">
      <c r="A103" s="137" t="s">
        <v>72</v>
      </c>
      <c r="B103" s="46" t="s">
        <v>259</v>
      </c>
      <c r="C103" s="56">
        <v>4851000</v>
      </c>
      <c r="D103" s="56">
        <v>4851000</v>
      </c>
      <c r="E103" s="396">
        <v>4851000</v>
      </c>
      <c r="F103" s="393"/>
      <c r="G103" s="56"/>
      <c r="H103" s="56">
        <v>300000</v>
      </c>
      <c r="I103" s="56">
        <v>300000</v>
      </c>
      <c r="J103" s="191"/>
      <c r="K103" s="301"/>
    </row>
    <row r="104" spans="1:11" ht="12" customHeight="1">
      <c r="A104" s="137" t="s">
        <v>74</v>
      </c>
      <c r="B104" s="47" t="s">
        <v>260</v>
      </c>
      <c r="C104" s="56"/>
      <c r="D104" s="56"/>
      <c r="E104" s="396">
        <f>C106+D106</f>
        <v>0</v>
      </c>
      <c r="F104" s="393"/>
      <c r="G104" s="56"/>
      <c r="H104" s="56"/>
      <c r="I104" s="56"/>
      <c r="J104" s="191"/>
      <c r="K104" s="301"/>
    </row>
    <row r="105" spans="1:11" ht="12" customHeight="1">
      <c r="A105" s="137" t="s">
        <v>101</v>
      </c>
      <c r="B105" s="47" t="s">
        <v>261</v>
      </c>
      <c r="C105" s="56"/>
      <c r="D105" s="56"/>
      <c r="E105" s="396"/>
      <c r="F105" s="393"/>
      <c r="G105" s="56"/>
      <c r="H105" s="56"/>
      <c r="I105" s="56"/>
      <c r="J105" s="191"/>
      <c r="K105" s="301"/>
    </row>
    <row r="106" spans="1:11" ht="12" customHeight="1">
      <c r="A106" s="137" t="s">
        <v>262</v>
      </c>
      <c r="B106" s="47" t="s">
        <v>263</v>
      </c>
      <c r="C106" s="56"/>
      <c r="D106" s="56"/>
      <c r="E106" s="397"/>
      <c r="F106" s="393"/>
      <c r="G106" s="56"/>
      <c r="H106" s="56"/>
      <c r="I106" s="56"/>
      <c r="J106" s="191"/>
      <c r="K106" s="301"/>
    </row>
    <row r="107" spans="1:11" ht="12" customHeight="1">
      <c r="A107" s="137" t="s">
        <v>264</v>
      </c>
      <c r="B107" s="47" t="s">
        <v>265</v>
      </c>
      <c r="C107" s="56">
        <v>2900000</v>
      </c>
      <c r="D107" s="56">
        <v>4307148</v>
      </c>
      <c r="E107" s="397"/>
      <c r="F107" s="397">
        <v>4307148</v>
      </c>
      <c r="G107" s="56"/>
      <c r="H107" s="56">
        <v>1807148</v>
      </c>
      <c r="I107" s="191">
        <v>607148</v>
      </c>
      <c r="J107" s="672">
        <v>1200000</v>
      </c>
      <c r="K107" s="301"/>
    </row>
    <row r="108" spans="1:11" s="26" customFormat="1" ht="12" customHeight="1" thickBot="1">
      <c r="A108" s="138" t="s">
        <v>358</v>
      </c>
      <c r="B108" s="48" t="s">
        <v>368</v>
      </c>
      <c r="C108" s="58">
        <v>26600649</v>
      </c>
      <c r="D108" s="58">
        <v>97681076</v>
      </c>
      <c r="E108" s="56">
        <v>97681076</v>
      </c>
      <c r="F108" s="393"/>
      <c r="G108" s="58"/>
      <c r="H108" s="58"/>
      <c r="I108" s="58"/>
      <c r="J108" s="287"/>
      <c r="K108" s="302"/>
    </row>
    <row r="109" spans="1:11" ht="12" customHeight="1" thickBot="1">
      <c r="A109" s="44" t="s">
        <v>6</v>
      </c>
      <c r="B109" s="43" t="s">
        <v>266</v>
      </c>
      <c r="C109" s="55">
        <f>SUM(C110:C112)</f>
        <v>30083265</v>
      </c>
      <c r="D109" s="55">
        <f>SUM(D110:D112)</f>
        <v>165042997</v>
      </c>
      <c r="E109" s="178">
        <f>+E110+E112+E114</f>
        <v>165042997</v>
      </c>
      <c r="F109" s="399"/>
      <c r="G109" s="55"/>
      <c r="H109" s="55">
        <f>SUM(H110:H112)</f>
        <v>41961602</v>
      </c>
      <c r="I109" s="55">
        <f>SUM(I110:I112)</f>
        <v>41961602</v>
      </c>
      <c r="J109" s="288"/>
      <c r="K109" s="289"/>
    </row>
    <row r="110" spans="1:11" ht="12" customHeight="1">
      <c r="A110" s="136" t="s">
        <v>63</v>
      </c>
      <c r="B110" s="33" t="s">
        <v>116</v>
      </c>
      <c r="C110" s="57">
        <v>20923535</v>
      </c>
      <c r="D110" s="57">
        <v>27802282</v>
      </c>
      <c r="E110" s="400">
        <v>27802282</v>
      </c>
      <c r="F110" s="392"/>
      <c r="G110" s="57"/>
      <c r="H110" s="57">
        <v>20393818</v>
      </c>
      <c r="I110" s="57">
        <v>20393818</v>
      </c>
      <c r="J110" s="285"/>
      <c r="K110" s="300"/>
    </row>
    <row r="111" spans="1:11" ht="12" customHeight="1">
      <c r="A111" s="137" t="s">
        <v>64</v>
      </c>
      <c r="B111" s="32" t="s">
        <v>267</v>
      </c>
      <c r="C111" s="56"/>
      <c r="D111" s="56"/>
      <c r="E111" s="400"/>
      <c r="F111" s="393"/>
      <c r="G111" s="56"/>
      <c r="H111" s="56"/>
      <c r="I111" s="56"/>
      <c r="J111" s="191"/>
      <c r="K111" s="301"/>
    </row>
    <row r="112" spans="1:11" ht="12" customHeight="1">
      <c r="A112" s="137" t="s">
        <v>65</v>
      </c>
      <c r="B112" s="32" t="s">
        <v>102</v>
      </c>
      <c r="C112" s="56">
        <v>9159730</v>
      </c>
      <c r="D112" s="56">
        <v>137240715</v>
      </c>
      <c r="E112" s="401">
        <v>137240715</v>
      </c>
      <c r="F112" s="393"/>
      <c r="G112" s="56"/>
      <c r="H112" s="56">
        <v>21567784</v>
      </c>
      <c r="I112" s="56">
        <v>21567784</v>
      </c>
      <c r="J112" s="191"/>
      <c r="K112" s="301"/>
    </row>
    <row r="113" spans="1:11" ht="12" customHeight="1">
      <c r="A113" s="137" t="s">
        <v>66</v>
      </c>
      <c r="B113" s="32" t="s">
        <v>268</v>
      </c>
      <c r="C113" s="56"/>
      <c r="D113" s="56"/>
      <c r="E113" s="402">
        <f aca="true" t="shared" si="0" ref="E113:E118">C117+D117</f>
        <v>0</v>
      </c>
      <c r="F113" s="393"/>
      <c r="G113" s="56"/>
      <c r="H113" s="56"/>
      <c r="I113" s="56"/>
      <c r="J113" s="191"/>
      <c r="K113" s="301"/>
    </row>
    <row r="114" spans="1:11" ht="12" customHeight="1">
      <c r="A114" s="137" t="s">
        <v>67</v>
      </c>
      <c r="B114" s="51" t="s">
        <v>118</v>
      </c>
      <c r="C114" s="56"/>
      <c r="D114" s="56"/>
      <c r="E114" s="402">
        <f t="shared" si="0"/>
        <v>0</v>
      </c>
      <c r="F114" s="393"/>
      <c r="G114" s="56"/>
      <c r="H114" s="56"/>
      <c r="I114" s="56"/>
      <c r="J114" s="191"/>
      <c r="K114" s="301"/>
    </row>
    <row r="115" spans="1:11" ht="12" customHeight="1">
      <c r="A115" s="137" t="s">
        <v>73</v>
      </c>
      <c r="B115" s="51" t="s">
        <v>269</v>
      </c>
      <c r="C115" s="56"/>
      <c r="D115" s="56"/>
      <c r="E115" s="402">
        <f t="shared" si="0"/>
        <v>0</v>
      </c>
      <c r="F115" s="393"/>
      <c r="G115" s="56"/>
      <c r="H115" s="56"/>
      <c r="I115" s="56"/>
      <c r="J115" s="191"/>
      <c r="K115" s="301"/>
    </row>
    <row r="116" spans="1:11" ht="12" customHeight="1">
      <c r="A116" s="137" t="s">
        <v>75</v>
      </c>
      <c r="B116" s="47" t="s">
        <v>270</v>
      </c>
      <c r="C116" s="56"/>
      <c r="D116" s="56"/>
      <c r="E116" s="402">
        <f t="shared" si="0"/>
        <v>0</v>
      </c>
      <c r="F116" s="393"/>
      <c r="G116" s="56"/>
      <c r="H116" s="56"/>
      <c r="I116" s="56"/>
      <c r="J116" s="191"/>
      <c r="K116" s="301"/>
    </row>
    <row r="117" spans="1:11" ht="12" customHeight="1">
      <c r="A117" s="137" t="s">
        <v>103</v>
      </c>
      <c r="B117" s="47" t="s">
        <v>257</v>
      </c>
      <c r="C117" s="56"/>
      <c r="D117" s="56"/>
      <c r="E117" s="402">
        <f t="shared" si="0"/>
        <v>0</v>
      </c>
      <c r="F117" s="393"/>
      <c r="G117" s="56"/>
      <c r="H117" s="56"/>
      <c r="I117" s="56"/>
      <c r="J117" s="191"/>
      <c r="K117" s="301"/>
    </row>
    <row r="118" spans="1:11" ht="12" customHeight="1">
      <c r="A118" s="137" t="s">
        <v>104</v>
      </c>
      <c r="B118" s="47" t="s">
        <v>271</v>
      </c>
      <c r="C118" s="56"/>
      <c r="D118" s="56"/>
      <c r="E118" s="402">
        <f t="shared" si="0"/>
        <v>0</v>
      </c>
      <c r="F118" s="393"/>
      <c r="G118" s="56"/>
      <c r="H118" s="56"/>
      <c r="I118" s="56"/>
      <c r="J118" s="191"/>
      <c r="K118" s="301"/>
    </row>
    <row r="119" spans="1:11" ht="12" customHeight="1">
      <c r="A119" s="137" t="s">
        <v>105</v>
      </c>
      <c r="B119" s="47" t="s">
        <v>272</v>
      </c>
      <c r="C119" s="56"/>
      <c r="D119" s="56"/>
      <c r="E119" s="402"/>
      <c r="F119" s="393"/>
      <c r="G119" s="56"/>
      <c r="H119" s="56"/>
      <c r="I119" s="56"/>
      <c r="J119" s="191"/>
      <c r="K119" s="301"/>
    </row>
    <row r="120" spans="1:11" ht="12" customHeight="1">
      <c r="A120" s="137" t="s">
        <v>273</v>
      </c>
      <c r="B120" s="47" t="s">
        <v>260</v>
      </c>
      <c r="C120" s="56"/>
      <c r="D120" s="56"/>
      <c r="E120" s="402">
        <f>C124+D124</f>
        <v>0</v>
      </c>
      <c r="F120" s="393"/>
      <c r="G120" s="56"/>
      <c r="H120" s="56"/>
      <c r="I120" s="56"/>
      <c r="J120" s="191"/>
      <c r="K120" s="301"/>
    </row>
    <row r="121" spans="1:11" ht="12" customHeight="1">
      <c r="A121" s="137" t="s">
        <v>274</v>
      </c>
      <c r="B121" s="47" t="s">
        <v>275</v>
      </c>
      <c r="C121" s="56"/>
      <c r="D121" s="56"/>
      <c r="E121" s="402">
        <f>C125+D125</f>
        <v>0</v>
      </c>
      <c r="F121" s="393"/>
      <c r="G121" s="56"/>
      <c r="H121" s="56"/>
      <c r="I121" s="56"/>
      <c r="J121" s="191"/>
      <c r="K121" s="301"/>
    </row>
    <row r="122" spans="1:11" ht="12" customHeight="1" thickBot="1">
      <c r="A122" s="138" t="s">
        <v>276</v>
      </c>
      <c r="B122" s="48" t="s">
        <v>277</v>
      </c>
      <c r="C122" s="58"/>
      <c r="D122" s="58"/>
      <c r="E122" s="396">
        <f>C126+D126</f>
        <v>0</v>
      </c>
      <c r="F122" s="398"/>
      <c r="G122" s="58"/>
      <c r="H122" s="58"/>
      <c r="I122" s="58"/>
      <c r="J122" s="290"/>
      <c r="K122" s="297"/>
    </row>
    <row r="123" spans="1:11" ht="12" customHeight="1" thickBot="1">
      <c r="A123" s="44" t="s">
        <v>7</v>
      </c>
      <c r="B123" s="45" t="s">
        <v>278</v>
      </c>
      <c r="C123" s="55">
        <f>SUM(C109+C92)</f>
        <v>232334599</v>
      </c>
      <c r="D123" s="55">
        <f>SUM(D109+D92)</f>
        <v>496783471</v>
      </c>
      <c r="E123" s="55">
        <f>+E92+E109</f>
        <v>492476323</v>
      </c>
      <c r="F123" s="178">
        <f>+F92+F109</f>
        <v>4307148</v>
      </c>
      <c r="G123" s="55"/>
      <c r="H123" s="55">
        <f>SUM(H92+H109)</f>
        <v>242230295</v>
      </c>
      <c r="I123" s="55">
        <f>SUM(I92+I109)</f>
        <v>241030295</v>
      </c>
      <c r="J123" s="668">
        <f>SUM(J92)</f>
        <v>1200000</v>
      </c>
      <c r="K123" s="289"/>
    </row>
    <row r="124" spans="1:11" ht="12" customHeight="1" thickBot="1">
      <c r="A124" s="291" t="s">
        <v>8</v>
      </c>
      <c r="B124" s="292" t="s">
        <v>373</v>
      </c>
      <c r="C124" s="283">
        <f>+C125+C126+C127</f>
        <v>0</v>
      </c>
      <c r="D124" s="283">
        <f>+D125+D126+D127</f>
        <v>0</v>
      </c>
      <c r="E124" s="417">
        <f>+E125+E126+E127</f>
        <v>0</v>
      </c>
      <c r="F124" s="418"/>
      <c r="G124" s="283"/>
      <c r="H124" s="283">
        <f>+H125+H126+H127</f>
        <v>0</v>
      </c>
      <c r="I124" s="283">
        <f>+I125+I126+I127</f>
        <v>0</v>
      </c>
      <c r="J124" s="294"/>
      <c r="K124" s="295"/>
    </row>
    <row r="125" spans="1:11" ht="12" customHeight="1">
      <c r="A125" s="136" t="s">
        <v>158</v>
      </c>
      <c r="B125" s="33" t="s">
        <v>279</v>
      </c>
      <c r="C125" s="57"/>
      <c r="D125" s="57"/>
      <c r="E125" s="403">
        <f>C129+D129</f>
        <v>0</v>
      </c>
      <c r="F125" s="404"/>
      <c r="G125" s="57"/>
      <c r="H125" s="57"/>
      <c r="I125" s="57"/>
      <c r="J125" s="285"/>
      <c r="K125" s="300"/>
    </row>
    <row r="126" spans="1:11" s="299" customFormat="1" ht="12" customHeight="1">
      <c r="A126" s="137" t="s">
        <v>164</v>
      </c>
      <c r="B126" s="32" t="s">
        <v>280</v>
      </c>
      <c r="C126" s="56"/>
      <c r="D126" s="56"/>
      <c r="E126" s="402">
        <f>C130+D130</f>
        <v>0</v>
      </c>
      <c r="F126" s="393"/>
      <c r="G126" s="56"/>
      <c r="H126" s="56"/>
      <c r="I126" s="56"/>
      <c r="J126" s="191"/>
      <c r="K126" s="301"/>
    </row>
    <row r="127" spans="1:11" ht="12" customHeight="1" thickBot="1">
      <c r="A127" s="138" t="s">
        <v>166</v>
      </c>
      <c r="B127" s="35" t="s">
        <v>281</v>
      </c>
      <c r="C127" s="58"/>
      <c r="D127" s="58"/>
      <c r="E127" s="396">
        <f>C131+D131</f>
        <v>0</v>
      </c>
      <c r="F127" s="398"/>
      <c r="G127" s="58"/>
      <c r="H127" s="58"/>
      <c r="I127" s="58"/>
      <c r="J127" s="290"/>
      <c r="K127" s="297"/>
    </row>
    <row r="128" spans="1:11" ht="12" customHeight="1" thickBot="1">
      <c r="A128" s="44" t="s">
        <v>9</v>
      </c>
      <c r="B128" s="45" t="s">
        <v>374</v>
      </c>
      <c r="C128" s="55">
        <f>+C129+C130+C131+C132</f>
        <v>0</v>
      </c>
      <c r="D128" s="55">
        <f>+D129+D130+D131+D132</f>
        <v>0</v>
      </c>
      <c r="E128" s="178">
        <f>+E129+E130+E131+E132</f>
        <v>0</v>
      </c>
      <c r="F128" s="399"/>
      <c r="G128" s="55"/>
      <c r="H128" s="55">
        <f>+H129+H130+H131+H132</f>
        <v>0</v>
      </c>
      <c r="I128" s="55">
        <f>+I129+I130+I131+I132</f>
        <v>0</v>
      </c>
      <c r="J128" s="288"/>
      <c r="K128" s="289"/>
    </row>
    <row r="129" spans="1:11" ht="12" customHeight="1">
      <c r="A129" s="136" t="s">
        <v>50</v>
      </c>
      <c r="B129" s="33" t="s">
        <v>282</v>
      </c>
      <c r="C129" s="57"/>
      <c r="D129" s="57"/>
      <c r="E129" s="403"/>
      <c r="F129" s="392"/>
      <c r="G129" s="57"/>
      <c r="H129" s="57"/>
      <c r="I129" s="57"/>
      <c r="J129" s="285"/>
      <c r="K129" s="300"/>
    </row>
    <row r="130" spans="1:11" ht="12" customHeight="1">
      <c r="A130" s="137" t="s">
        <v>51</v>
      </c>
      <c r="B130" s="32" t="s">
        <v>283</v>
      </c>
      <c r="C130" s="56"/>
      <c r="D130" s="56"/>
      <c r="E130" s="402"/>
      <c r="F130" s="393"/>
      <c r="G130" s="56"/>
      <c r="H130" s="56"/>
      <c r="I130" s="56"/>
      <c r="J130" s="191"/>
      <c r="K130" s="301"/>
    </row>
    <row r="131" spans="1:11" ht="12" customHeight="1">
      <c r="A131" s="137" t="s">
        <v>52</v>
      </c>
      <c r="B131" s="32" t="s">
        <v>284</v>
      </c>
      <c r="C131" s="56"/>
      <c r="D131" s="56"/>
      <c r="E131" s="402"/>
      <c r="F131" s="393"/>
      <c r="G131" s="56"/>
      <c r="H131" s="56"/>
      <c r="I131" s="56"/>
      <c r="J131" s="191"/>
      <c r="K131" s="301"/>
    </row>
    <row r="132" spans="1:11" s="26" customFormat="1" ht="12" customHeight="1" thickBot="1">
      <c r="A132" s="138" t="s">
        <v>90</v>
      </c>
      <c r="B132" s="35" t="s">
        <v>285</v>
      </c>
      <c r="C132" s="58"/>
      <c r="D132" s="58"/>
      <c r="E132" s="402"/>
      <c r="F132" s="393"/>
      <c r="G132" s="58"/>
      <c r="H132" s="58"/>
      <c r="I132" s="58"/>
      <c r="J132" s="287"/>
      <c r="K132" s="302"/>
    </row>
    <row r="133" spans="1:11" ht="13.5" thickBot="1">
      <c r="A133" s="44" t="s">
        <v>10</v>
      </c>
      <c r="B133" s="45" t="s">
        <v>375</v>
      </c>
      <c r="C133" s="61">
        <f>SUM(C134:C138)</f>
        <v>104500379</v>
      </c>
      <c r="D133" s="61">
        <f>SUM(D134:D137)</f>
        <v>167112439</v>
      </c>
      <c r="E133" s="406">
        <f>+E134+E135+E137+E138+E136</f>
        <v>167112439</v>
      </c>
      <c r="F133" s="399"/>
      <c r="G133" s="61"/>
      <c r="H133" s="61">
        <f>SUM(H134:H137)</f>
        <v>114436454</v>
      </c>
      <c r="I133" s="61">
        <f>SUM(I134:I137)</f>
        <v>114436454</v>
      </c>
      <c r="J133" s="288"/>
      <c r="K133" s="289"/>
    </row>
    <row r="134" spans="1:11" ht="12.75">
      <c r="A134" s="136" t="s">
        <v>53</v>
      </c>
      <c r="B134" s="33" t="s">
        <v>286</v>
      </c>
      <c r="C134" s="57"/>
      <c r="D134" s="57"/>
      <c r="E134" s="403">
        <f>C140+D140</f>
        <v>0</v>
      </c>
      <c r="F134" s="392"/>
      <c r="G134" s="57"/>
      <c r="H134" s="57"/>
      <c r="I134" s="57"/>
      <c r="J134" s="285"/>
      <c r="K134" s="300"/>
    </row>
    <row r="135" spans="1:11" ht="12" customHeight="1">
      <c r="A135" s="137" t="s">
        <v>54</v>
      </c>
      <c r="B135" s="32" t="s">
        <v>287</v>
      </c>
      <c r="C135" s="56">
        <v>249309</v>
      </c>
      <c r="D135" s="56">
        <v>5317686</v>
      </c>
      <c r="E135" s="402">
        <v>5317686</v>
      </c>
      <c r="F135" s="393"/>
      <c r="G135" s="56"/>
      <c r="H135" s="56">
        <v>5317686</v>
      </c>
      <c r="I135" s="56">
        <v>5317686</v>
      </c>
      <c r="J135" s="191"/>
      <c r="K135" s="301"/>
    </row>
    <row r="136" spans="1:11" s="26" customFormat="1" ht="12" customHeight="1">
      <c r="A136" s="137" t="s">
        <v>186</v>
      </c>
      <c r="B136" s="32" t="s">
        <v>346</v>
      </c>
      <c r="C136" s="56">
        <v>104251070</v>
      </c>
      <c r="D136" s="56">
        <v>115094036</v>
      </c>
      <c r="E136" s="401">
        <v>115094036</v>
      </c>
      <c r="F136" s="393"/>
      <c r="G136" s="56"/>
      <c r="H136" s="56">
        <v>109118768</v>
      </c>
      <c r="I136" s="56">
        <v>109118768</v>
      </c>
      <c r="J136" s="190"/>
      <c r="K136" s="303"/>
    </row>
    <row r="137" spans="1:11" s="26" customFormat="1" ht="12" customHeight="1">
      <c r="A137" s="137" t="s">
        <v>188</v>
      </c>
      <c r="B137" s="32" t="s">
        <v>288</v>
      </c>
      <c r="C137" s="56"/>
      <c r="D137" s="56">
        <v>46700717</v>
      </c>
      <c r="E137" s="401">
        <v>46700717</v>
      </c>
      <c r="F137" s="407"/>
      <c r="G137" s="56"/>
      <c r="H137" s="56"/>
      <c r="I137" s="56"/>
      <c r="J137" s="190"/>
      <c r="K137" s="303"/>
    </row>
    <row r="138" spans="1:11" s="26" customFormat="1" ht="12" customHeight="1" thickBot="1">
      <c r="A138" s="138" t="s">
        <v>190</v>
      </c>
      <c r="B138" s="35" t="s">
        <v>289</v>
      </c>
      <c r="C138" s="58"/>
      <c r="D138" s="58"/>
      <c r="E138" s="396"/>
      <c r="F138" s="405"/>
      <c r="G138" s="58"/>
      <c r="H138" s="58"/>
      <c r="I138" s="58"/>
      <c r="J138" s="287"/>
      <c r="K138" s="302"/>
    </row>
    <row r="139" spans="1:11" s="26" customFormat="1" ht="12" customHeight="1" thickBot="1">
      <c r="A139" s="44" t="s">
        <v>11</v>
      </c>
      <c r="B139" s="45" t="s">
        <v>376</v>
      </c>
      <c r="C139" s="16">
        <f>+C140+C141+C142+C143</f>
        <v>0</v>
      </c>
      <c r="D139" s="16">
        <f>+D140+D141+D142+D143</f>
        <v>0</v>
      </c>
      <c r="E139" s="408">
        <f>+E140+E141+E142+E143</f>
        <v>0</v>
      </c>
      <c r="F139" s="409"/>
      <c r="G139" s="16"/>
      <c r="H139" s="16">
        <f>+H140+H141+H142+H143</f>
        <v>0</v>
      </c>
      <c r="I139" s="16">
        <f>+I140+I141+I142+I143</f>
        <v>0</v>
      </c>
      <c r="J139" s="298"/>
      <c r="K139" s="286"/>
    </row>
    <row r="140" spans="1:11" s="26" customFormat="1" ht="12" customHeight="1">
      <c r="A140" s="136" t="s">
        <v>55</v>
      </c>
      <c r="B140" s="33" t="s">
        <v>290</v>
      </c>
      <c r="C140" s="57"/>
      <c r="D140" s="57"/>
      <c r="E140" s="403">
        <f>C146+D146</f>
        <v>0</v>
      </c>
      <c r="F140" s="404"/>
      <c r="G140" s="57"/>
      <c r="H140" s="57"/>
      <c r="I140" s="57"/>
      <c r="J140" s="284"/>
      <c r="K140" s="304"/>
    </row>
    <row r="141" spans="1:11" s="26" customFormat="1" ht="12" customHeight="1">
      <c r="A141" s="137" t="s">
        <v>56</v>
      </c>
      <c r="B141" s="32" t="s">
        <v>291</v>
      </c>
      <c r="C141" s="56"/>
      <c r="D141" s="56"/>
      <c r="E141" s="402"/>
      <c r="F141" s="407"/>
      <c r="G141" s="56"/>
      <c r="H141" s="56"/>
      <c r="I141" s="56"/>
      <c r="J141" s="190"/>
      <c r="K141" s="303"/>
    </row>
    <row r="142" spans="1:11" s="26" customFormat="1" ht="12" customHeight="1">
      <c r="A142" s="137" t="s">
        <v>195</v>
      </c>
      <c r="B142" s="32" t="s">
        <v>292</v>
      </c>
      <c r="C142" s="56"/>
      <c r="D142" s="56"/>
      <c r="E142" s="402"/>
      <c r="F142" s="407"/>
      <c r="G142" s="56"/>
      <c r="H142" s="56"/>
      <c r="I142" s="56"/>
      <c r="J142" s="190"/>
      <c r="K142" s="303"/>
    </row>
    <row r="143" spans="1:11" ht="12.75" customHeight="1" thickBot="1">
      <c r="A143" s="138" t="s">
        <v>197</v>
      </c>
      <c r="B143" s="35" t="s">
        <v>293</v>
      </c>
      <c r="C143" s="58"/>
      <c r="D143" s="58"/>
      <c r="E143" s="402">
        <f>C149+D149</f>
        <v>0</v>
      </c>
      <c r="F143" s="407"/>
      <c r="G143" s="58"/>
      <c r="H143" s="58"/>
      <c r="I143" s="58"/>
      <c r="J143" s="290"/>
      <c r="K143" s="297"/>
    </row>
    <row r="144" spans="1:11" ht="12" customHeight="1" thickBot="1">
      <c r="A144" s="44" t="s">
        <v>12</v>
      </c>
      <c r="B144" s="45" t="s">
        <v>377</v>
      </c>
      <c r="C144" s="30">
        <f>SUM(C133)</f>
        <v>104500379</v>
      </c>
      <c r="D144" s="30">
        <f>SUM(D133)</f>
        <v>167112439</v>
      </c>
      <c r="E144" s="410">
        <f>+E124+E128+E133+E139+E146</f>
        <v>167112439</v>
      </c>
      <c r="F144" s="399"/>
      <c r="G144" s="30"/>
      <c r="H144" s="30">
        <f>SUM(H133)</f>
        <v>114436454</v>
      </c>
      <c r="I144" s="30">
        <f>SUM(I133)</f>
        <v>114436454</v>
      </c>
      <c r="J144" s="288"/>
      <c r="K144" s="289"/>
    </row>
    <row r="145" spans="1:11" ht="15" customHeight="1" thickBot="1">
      <c r="A145" s="153" t="s">
        <v>13</v>
      </c>
      <c r="B145" s="184" t="s">
        <v>378</v>
      </c>
      <c r="C145" s="30">
        <f>SUM(C123+C144)</f>
        <v>336834978</v>
      </c>
      <c r="D145" s="30">
        <f>SUM(D144+D123)</f>
        <v>663895910</v>
      </c>
      <c r="E145" s="30">
        <f>+E123+E144</f>
        <v>659588762</v>
      </c>
      <c r="F145" s="30">
        <f>+F123+F144</f>
        <v>4307148</v>
      </c>
      <c r="G145" s="30"/>
      <c r="H145" s="30">
        <f>SUM(H144+H123)</f>
        <v>356666749</v>
      </c>
      <c r="I145" s="30">
        <f>SUM(I144+I123)</f>
        <v>355466749</v>
      </c>
      <c r="J145" s="668">
        <f>SUM(J123)</f>
        <v>1200000</v>
      </c>
      <c r="K145" s="289"/>
    </row>
    <row r="146" spans="1:8" ht="13.5" thickBot="1">
      <c r="A146" s="13"/>
      <c r="B146" s="14"/>
      <c r="C146" s="15"/>
      <c r="D146" s="15"/>
      <c r="E146" s="412">
        <f>C152+D152</f>
        <v>0</v>
      </c>
      <c r="F146" s="413"/>
      <c r="G146" s="15"/>
      <c r="H146" s="15"/>
    </row>
    <row r="147" spans="1:9" ht="15" customHeight="1" thickBot="1">
      <c r="A147" s="124" t="s">
        <v>347</v>
      </c>
      <c r="B147" s="365"/>
      <c r="C147" s="22">
        <v>15</v>
      </c>
      <c r="D147" s="411">
        <v>15</v>
      </c>
      <c r="E147" s="414">
        <v>14.5</v>
      </c>
      <c r="F147" s="415"/>
      <c r="G147" s="22"/>
      <c r="H147" s="411">
        <v>14</v>
      </c>
      <c r="I147" s="411">
        <v>14</v>
      </c>
    </row>
    <row r="148" spans="1:9" ht="14.25" customHeight="1" thickBot="1">
      <c r="A148" s="124" t="s">
        <v>113</v>
      </c>
      <c r="B148" s="365"/>
      <c r="C148" s="22">
        <v>61</v>
      </c>
      <c r="D148" s="411">
        <v>61</v>
      </c>
      <c r="E148" s="414">
        <v>61</v>
      </c>
      <c r="F148" s="415"/>
      <c r="G148" s="22"/>
      <c r="H148" s="22">
        <v>71</v>
      </c>
      <c r="I148" s="22">
        <v>71</v>
      </c>
    </row>
    <row r="151" ht="12.75">
      <c r="F151" s="416"/>
    </row>
  </sheetData>
  <sheetProtection formatCells="0"/>
  <mergeCells count="11">
    <mergeCell ref="B6:B7"/>
    <mergeCell ref="A8:K8"/>
    <mergeCell ref="A91:K91"/>
    <mergeCell ref="A6:A7"/>
    <mergeCell ref="H6:H7"/>
    <mergeCell ref="I6:K6"/>
    <mergeCell ref="B3:K3"/>
    <mergeCell ref="B4:K4"/>
    <mergeCell ref="E6:G6"/>
    <mergeCell ref="D6:D7"/>
    <mergeCell ref="C6:C7"/>
  </mergeCells>
  <printOptions horizontalCentered="1"/>
  <pageMargins left="0.5905511811023623" right="0.5905511811023623" top="0.5905511811023623" bottom="0.5905511811023623" header="0.7874015748031497" footer="0.7874015748031497"/>
  <pageSetup fitToHeight="2" horizontalDpi="600" verticalDpi="600" orientation="landscape" paperSize="9" scale="41" r:id="rId1"/>
  <rowBreaks count="1" manualBreakCount="1">
    <brk id="8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58"/>
  <sheetViews>
    <sheetView zoomScaleSheetLayoutView="115" workbookViewId="0" topLeftCell="B1">
      <selection activeCell="K1" sqref="K1"/>
    </sheetView>
  </sheetViews>
  <sheetFormatPr defaultColWidth="9.00390625" defaultRowHeight="12.75"/>
  <cols>
    <col min="1" max="1" width="9.875" style="156" customWidth="1"/>
    <col min="2" max="2" width="59.375" style="10" customWidth="1"/>
    <col min="3" max="8" width="15.875" style="10" customWidth="1"/>
    <col min="9" max="9" width="13.00390625" style="10" customWidth="1"/>
    <col min="10" max="10" width="14.00390625" style="10" customWidth="1"/>
    <col min="11" max="11" width="16.375" style="10" customWidth="1"/>
    <col min="12" max="16384" width="9.375" style="10" customWidth="1"/>
  </cols>
  <sheetData>
    <row r="1" spans="1:11" s="116" customFormat="1" ht="21" customHeight="1" thickBot="1">
      <c r="A1" s="115"/>
      <c r="B1" s="117"/>
      <c r="C1" s="144"/>
      <c r="D1" s="144"/>
      <c r="E1" s="144"/>
      <c r="F1" s="144"/>
      <c r="G1" s="144"/>
      <c r="K1" s="623" t="s">
        <v>573</v>
      </c>
    </row>
    <row r="2" spans="1:11" s="145" customFormat="1" ht="48">
      <c r="A2" s="133" t="s">
        <v>111</v>
      </c>
      <c r="B2" s="753" t="s">
        <v>369</v>
      </c>
      <c r="C2" s="753"/>
      <c r="D2" s="753"/>
      <c r="E2" s="753"/>
      <c r="F2" s="753"/>
      <c r="G2" s="753"/>
      <c r="H2" s="753"/>
      <c r="I2" s="753"/>
      <c r="J2" s="753"/>
      <c r="K2" s="753"/>
    </row>
    <row r="3" spans="1:11" s="145" customFormat="1" ht="36.75" thickBot="1">
      <c r="A3" s="143" t="s">
        <v>324</v>
      </c>
      <c r="B3" s="754" t="s">
        <v>319</v>
      </c>
      <c r="C3" s="754"/>
      <c r="D3" s="754"/>
      <c r="E3" s="754"/>
      <c r="F3" s="754"/>
      <c r="G3" s="754"/>
      <c r="H3" s="754"/>
      <c r="I3" s="754"/>
      <c r="J3" s="754"/>
      <c r="K3" s="754"/>
    </row>
    <row r="4" spans="1:8" s="146" customFormat="1" ht="15.75" customHeight="1" thickBot="1">
      <c r="A4" s="118"/>
      <c r="B4" s="118"/>
      <c r="C4" s="119"/>
      <c r="D4" s="119"/>
      <c r="E4" s="119"/>
      <c r="F4" s="119"/>
      <c r="G4" s="119"/>
      <c r="H4" s="119"/>
    </row>
    <row r="5" spans="1:11" ht="12.75" customHeight="1">
      <c r="A5" s="757" t="s">
        <v>112</v>
      </c>
      <c r="B5" s="755" t="s">
        <v>37</v>
      </c>
      <c r="C5" s="755" t="s">
        <v>399</v>
      </c>
      <c r="D5" s="749" t="s">
        <v>397</v>
      </c>
      <c r="E5" s="742" t="s">
        <v>388</v>
      </c>
      <c r="F5" s="743"/>
      <c r="G5" s="744"/>
      <c r="H5" s="731" t="s">
        <v>398</v>
      </c>
      <c r="I5" s="734" t="s">
        <v>392</v>
      </c>
      <c r="J5" s="734"/>
      <c r="K5" s="735"/>
    </row>
    <row r="6" spans="1:11" s="147" customFormat="1" ht="24" customHeight="1" thickBot="1">
      <c r="A6" s="758"/>
      <c r="B6" s="756"/>
      <c r="C6" s="756"/>
      <c r="D6" s="750"/>
      <c r="E6" s="270" t="s">
        <v>389</v>
      </c>
      <c r="F6" s="271" t="s">
        <v>390</v>
      </c>
      <c r="G6" s="314" t="s">
        <v>391</v>
      </c>
      <c r="H6" s="732"/>
      <c r="I6" s="272" t="s">
        <v>389</v>
      </c>
      <c r="J6" s="272" t="s">
        <v>390</v>
      </c>
      <c r="K6" s="273" t="s">
        <v>391</v>
      </c>
    </row>
    <row r="7" spans="1:11" s="147" customFormat="1" ht="15.75" customHeight="1" thickBot="1">
      <c r="A7" s="751" t="s">
        <v>38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</row>
    <row r="8" spans="1:11" s="129" customFormat="1" ht="12" customHeight="1" thickBot="1">
      <c r="A8" s="114" t="s">
        <v>5</v>
      </c>
      <c r="B8" s="152" t="s">
        <v>325</v>
      </c>
      <c r="C8" s="80">
        <f>SUM(C9:C18)</f>
        <v>729400</v>
      </c>
      <c r="D8" s="80">
        <f>SUM(D9:D18)</f>
        <v>1144983</v>
      </c>
      <c r="E8" s="80">
        <f>SUM(E9:E18)</f>
        <v>1144983</v>
      </c>
      <c r="F8" s="80"/>
      <c r="G8" s="80"/>
      <c r="H8" s="80">
        <f>SUM(H9:H18)</f>
        <v>541205</v>
      </c>
      <c r="I8" s="80">
        <f>SUM(I9:I18)</f>
        <v>541205</v>
      </c>
      <c r="J8" s="196"/>
      <c r="K8" s="197"/>
    </row>
    <row r="9" spans="1:11" s="129" customFormat="1" ht="12" customHeight="1">
      <c r="A9" s="159" t="s">
        <v>57</v>
      </c>
      <c r="B9" s="33" t="s">
        <v>171</v>
      </c>
      <c r="C9" s="76"/>
      <c r="D9" s="76"/>
      <c r="E9" s="76"/>
      <c r="F9" s="76"/>
      <c r="G9" s="76"/>
      <c r="H9" s="76"/>
      <c r="I9" s="76"/>
      <c r="J9" s="192"/>
      <c r="K9" s="305"/>
    </row>
    <row r="10" spans="1:11" s="129" customFormat="1" ht="12" customHeight="1">
      <c r="A10" s="158" t="s">
        <v>58</v>
      </c>
      <c r="B10" s="32" t="s">
        <v>172</v>
      </c>
      <c r="C10" s="77">
        <v>726400</v>
      </c>
      <c r="D10" s="77">
        <v>726400</v>
      </c>
      <c r="E10" s="77">
        <v>726400</v>
      </c>
      <c r="F10" s="77"/>
      <c r="G10" s="77"/>
      <c r="H10" s="77">
        <v>122622</v>
      </c>
      <c r="I10" s="77">
        <v>122622</v>
      </c>
      <c r="J10" s="188"/>
      <c r="K10" s="308"/>
    </row>
    <row r="11" spans="1:11" s="129" customFormat="1" ht="12" customHeight="1">
      <c r="A11" s="158" t="s">
        <v>59</v>
      </c>
      <c r="B11" s="32" t="s">
        <v>173</v>
      </c>
      <c r="C11" s="77"/>
      <c r="D11" s="77"/>
      <c r="E11" s="77"/>
      <c r="F11" s="77"/>
      <c r="G11" s="77"/>
      <c r="H11" s="77"/>
      <c r="I11" s="77"/>
      <c r="J11" s="188"/>
      <c r="K11" s="308"/>
    </row>
    <row r="12" spans="1:11" s="129" customFormat="1" ht="12" customHeight="1">
      <c r="A12" s="158" t="s">
        <v>60</v>
      </c>
      <c r="B12" s="32" t="s">
        <v>174</v>
      </c>
      <c r="C12" s="77"/>
      <c r="D12" s="77"/>
      <c r="E12" s="77"/>
      <c r="F12" s="77"/>
      <c r="G12" s="77"/>
      <c r="H12" s="77"/>
      <c r="I12" s="77"/>
      <c r="J12" s="188"/>
      <c r="K12" s="308"/>
    </row>
    <row r="13" spans="1:11" s="129" customFormat="1" ht="12" customHeight="1">
      <c r="A13" s="158" t="s">
        <v>77</v>
      </c>
      <c r="B13" s="32" t="s">
        <v>175</v>
      </c>
      <c r="C13" s="77"/>
      <c r="D13" s="77"/>
      <c r="E13" s="77"/>
      <c r="F13" s="77"/>
      <c r="G13" s="77"/>
      <c r="H13" s="77"/>
      <c r="I13" s="77"/>
      <c r="J13" s="188"/>
      <c r="K13" s="308"/>
    </row>
    <row r="14" spans="1:11" s="129" customFormat="1" ht="12" customHeight="1">
      <c r="A14" s="158" t="s">
        <v>61</v>
      </c>
      <c r="B14" s="32" t="s">
        <v>326</v>
      </c>
      <c r="C14" s="77"/>
      <c r="D14" s="77"/>
      <c r="E14" s="77"/>
      <c r="F14" s="77"/>
      <c r="G14" s="77"/>
      <c r="H14" s="77"/>
      <c r="I14" s="77"/>
      <c r="J14" s="188"/>
      <c r="K14" s="308"/>
    </row>
    <row r="15" spans="1:11" s="148" customFormat="1" ht="12" customHeight="1">
      <c r="A15" s="158" t="s">
        <v>62</v>
      </c>
      <c r="B15" s="31" t="s">
        <v>327</v>
      </c>
      <c r="C15" s="77"/>
      <c r="D15" s="77"/>
      <c r="E15" s="77"/>
      <c r="F15" s="77"/>
      <c r="G15" s="77"/>
      <c r="H15" s="77"/>
      <c r="I15" s="77"/>
      <c r="J15" s="189"/>
      <c r="K15" s="306"/>
    </row>
    <row r="16" spans="1:11" s="148" customFormat="1" ht="12" customHeight="1">
      <c r="A16" s="158" t="s">
        <v>69</v>
      </c>
      <c r="B16" s="32" t="s">
        <v>178</v>
      </c>
      <c r="C16" s="20"/>
      <c r="D16" s="20"/>
      <c r="E16" s="20"/>
      <c r="F16" s="77"/>
      <c r="G16" s="77"/>
      <c r="H16" s="77"/>
      <c r="I16" s="77"/>
      <c r="J16" s="189"/>
      <c r="K16" s="306"/>
    </row>
    <row r="17" spans="1:11" s="129" customFormat="1" ht="12" customHeight="1">
      <c r="A17" s="158" t="s">
        <v>70</v>
      </c>
      <c r="B17" s="32" t="s">
        <v>180</v>
      </c>
      <c r="C17" s="77"/>
      <c r="D17" s="77"/>
      <c r="E17" s="77"/>
      <c r="F17" s="77"/>
      <c r="G17" s="77"/>
      <c r="H17" s="77"/>
      <c r="I17" s="77"/>
      <c r="J17" s="188"/>
      <c r="K17" s="308"/>
    </row>
    <row r="18" spans="1:11" s="148" customFormat="1" ht="12" customHeight="1" thickBot="1">
      <c r="A18" s="315" t="s">
        <v>71</v>
      </c>
      <c r="B18" s="31" t="s">
        <v>182</v>
      </c>
      <c r="C18" s="79">
        <v>3000</v>
      </c>
      <c r="D18" s="79">
        <v>418583</v>
      </c>
      <c r="E18" s="79">
        <v>418583</v>
      </c>
      <c r="F18" s="79"/>
      <c r="G18" s="79"/>
      <c r="H18" s="79">
        <v>418583</v>
      </c>
      <c r="I18" s="79">
        <v>418583</v>
      </c>
      <c r="J18" s="198"/>
      <c r="K18" s="309"/>
    </row>
    <row r="19" spans="1:11" s="148" customFormat="1" ht="21.75" thickBot="1">
      <c r="A19" s="114" t="s">
        <v>6</v>
      </c>
      <c r="B19" s="152" t="s">
        <v>328</v>
      </c>
      <c r="C19" s="80"/>
      <c r="D19" s="80">
        <f>SUM(D20:D22)</f>
        <v>0</v>
      </c>
      <c r="E19" s="80">
        <f>SUM(E20:E22)</f>
        <v>0</v>
      </c>
      <c r="F19" s="80"/>
      <c r="G19" s="80"/>
      <c r="H19" s="80">
        <f>SUM(H20:H22)</f>
        <v>0</v>
      </c>
      <c r="I19" s="80">
        <f>SUM(I20:I22)</f>
        <v>0</v>
      </c>
      <c r="J19" s="200"/>
      <c r="K19" s="201"/>
    </row>
    <row r="20" spans="1:11" s="148" customFormat="1" ht="12" customHeight="1">
      <c r="A20" s="159" t="s">
        <v>63</v>
      </c>
      <c r="B20" s="33" t="s">
        <v>144</v>
      </c>
      <c r="C20" s="76"/>
      <c r="D20" s="76"/>
      <c r="E20" s="76"/>
      <c r="F20" s="76"/>
      <c r="G20" s="76"/>
      <c r="H20" s="76"/>
      <c r="I20" s="76"/>
      <c r="J20" s="199"/>
      <c r="K20" s="310"/>
    </row>
    <row r="21" spans="1:11" s="148" customFormat="1" ht="12" customHeight="1">
      <c r="A21" s="158" t="s">
        <v>64</v>
      </c>
      <c r="B21" s="32" t="s">
        <v>329</v>
      </c>
      <c r="C21" s="77"/>
      <c r="D21" s="77"/>
      <c r="E21" s="77"/>
      <c r="F21" s="77"/>
      <c r="G21" s="77"/>
      <c r="H21" s="77"/>
      <c r="I21" s="77"/>
      <c r="J21" s="189"/>
      <c r="K21" s="306"/>
    </row>
    <row r="22" spans="1:11" s="148" customFormat="1" ht="12" customHeight="1">
      <c r="A22" s="158" t="s">
        <v>65</v>
      </c>
      <c r="B22" s="32" t="s">
        <v>330</v>
      </c>
      <c r="C22" s="77"/>
      <c r="D22" s="77"/>
      <c r="E22" s="77"/>
      <c r="F22" s="77"/>
      <c r="G22" s="77"/>
      <c r="H22" s="77"/>
      <c r="I22" s="77"/>
      <c r="J22" s="189"/>
      <c r="K22" s="306"/>
    </row>
    <row r="23" spans="1:11" s="148" customFormat="1" ht="12" customHeight="1" thickBot="1">
      <c r="A23" s="315" t="s">
        <v>66</v>
      </c>
      <c r="B23" s="35" t="s">
        <v>348</v>
      </c>
      <c r="C23" s="79"/>
      <c r="D23" s="79"/>
      <c r="E23" s="79"/>
      <c r="F23" s="79"/>
      <c r="G23" s="79"/>
      <c r="H23" s="79"/>
      <c r="I23" s="79"/>
      <c r="J23" s="198"/>
      <c r="K23" s="309"/>
    </row>
    <row r="24" spans="1:11" s="148" customFormat="1" ht="12" customHeight="1" thickBot="1">
      <c r="A24" s="151" t="s">
        <v>7</v>
      </c>
      <c r="B24" s="45" t="s">
        <v>89</v>
      </c>
      <c r="C24" s="12"/>
      <c r="D24" s="12"/>
      <c r="E24" s="12"/>
      <c r="F24" s="12"/>
      <c r="G24" s="12"/>
      <c r="H24" s="12"/>
      <c r="I24" s="12"/>
      <c r="J24" s="200"/>
      <c r="K24" s="201"/>
    </row>
    <row r="25" spans="1:11" s="148" customFormat="1" ht="21.75" thickBot="1">
      <c r="A25" s="151" t="s">
        <v>8</v>
      </c>
      <c r="B25" s="45" t="s">
        <v>331</v>
      </c>
      <c r="C25" s="80">
        <f>SUM(C26:C27)</f>
        <v>0</v>
      </c>
      <c r="D25" s="80">
        <f>SUM(D26:D27)</f>
        <v>0</v>
      </c>
      <c r="E25" s="80">
        <f>SUM(E26:E27)</f>
        <v>0</v>
      </c>
      <c r="F25" s="80"/>
      <c r="G25" s="80"/>
      <c r="H25" s="80">
        <f>SUM(H26:H27)</f>
        <v>0</v>
      </c>
      <c r="I25" s="80">
        <f>SUM(I26:I27)</f>
        <v>0</v>
      </c>
      <c r="J25" s="200"/>
      <c r="K25" s="201"/>
    </row>
    <row r="26" spans="1:11" s="148" customFormat="1" ht="12" customHeight="1">
      <c r="A26" s="159" t="s">
        <v>158</v>
      </c>
      <c r="B26" s="160" t="s">
        <v>329</v>
      </c>
      <c r="C26" s="19"/>
      <c r="D26" s="19"/>
      <c r="E26" s="19"/>
      <c r="F26" s="19"/>
      <c r="G26" s="19"/>
      <c r="H26" s="19"/>
      <c r="I26" s="19"/>
      <c r="J26" s="199"/>
      <c r="K26" s="310"/>
    </row>
    <row r="27" spans="1:11" s="148" customFormat="1" ht="12" customHeight="1">
      <c r="A27" s="159" t="s">
        <v>164</v>
      </c>
      <c r="B27" s="161" t="s">
        <v>332</v>
      </c>
      <c r="C27" s="81"/>
      <c r="D27" s="81"/>
      <c r="E27" s="81"/>
      <c r="F27" s="74"/>
      <c r="G27" s="74"/>
      <c r="H27" s="74"/>
      <c r="I27" s="74"/>
      <c r="J27" s="189"/>
      <c r="K27" s="306"/>
    </row>
    <row r="28" spans="1:11" s="148" customFormat="1" ht="12" customHeight="1" thickBot="1">
      <c r="A28" s="315" t="s">
        <v>166</v>
      </c>
      <c r="B28" s="317" t="s">
        <v>349</v>
      </c>
      <c r="C28" s="172"/>
      <c r="D28" s="172"/>
      <c r="E28" s="172"/>
      <c r="F28" s="172"/>
      <c r="G28" s="172"/>
      <c r="H28" s="172"/>
      <c r="I28" s="172"/>
      <c r="J28" s="198"/>
      <c r="K28" s="309"/>
    </row>
    <row r="29" spans="1:11" s="148" customFormat="1" ht="12" customHeight="1" thickBot="1">
      <c r="A29" s="151" t="s">
        <v>9</v>
      </c>
      <c r="B29" s="45" t="s">
        <v>333</v>
      </c>
      <c r="C29" s="80">
        <f>SUM(C30:C32)</f>
        <v>0</v>
      </c>
      <c r="D29" s="80">
        <f>SUM(D30:D32)</f>
        <v>0</v>
      </c>
      <c r="E29" s="80">
        <f>SUM(E30:E32)</f>
        <v>0</v>
      </c>
      <c r="F29" s="80"/>
      <c r="G29" s="80"/>
      <c r="H29" s="80">
        <f>SUM(H30:H32)</f>
        <v>0</v>
      </c>
      <c r="I29" s="80">
        <f>SUM(I30:I32)</f>
        <v>0</v>
      </c>
      <c r="J29" s="200"/>
      <c r="K29" s="201"/>
    </row>
    <row r="30" spans="1:11" s="148" customFormat="1" ht="12" customHeight="1">
      <c r="A30" s="159" t="s">
        <v>50</v>
      </c>
      <c r="B30" s="160" t="s">
        <v>184</v>
      </c>
      <c r="C30" s="19"/>
      <c r="D30" s="19"/>
      <c r="E30" s="19"/>
      <c r="F30" s="19"/>
      <c r="G30" s="19"/>
      <c r="H30" s="19"/>
      <c r="I30" s="19"/>
      <c r="J30" s="199"/>
      <c r="K30" s="310"/>
    </row>
    <row r="31" spans="1:11" s="148" customFormat="1" ht="12" customHeight="1">
      <c r="A31" s="159" t="s">
        <v>51</v>
      </c>
      <c r="B31" s="161" t="s">
        <v>185</v>
      </c>
      <c r="C31" s="81"/>
      <c r="D31" s="81"/>
      <c r="E31" s="81"/>
      <c r="F31" s="74"/>
      <c r="G31" s="74"/>
      <c r="H31" s="74"/>
      <c r="I31" s="74"/>
      <c r="J31" s="189"/>
      <c r="K31" s="306"/>
    </row>
    <row r="32" spans="1:11" s="148" customFormat="1" ht="12" customHeight="1" thickBot="1">
      <c r="A32" s="315" t="s">
        <v>52</v>
      </c>
      <c r="B32" s="169" t="s">
        <v>187</v>
      </c>
      <c r="C32" s="172"/>
      <c r="D32" s="172"/>
      <c r="E32" s="172"/>
      <c r="F32" s="172"/>
      <c r="G32" s="172"/>
      <c r="H32" s="172"/>
      <c r="I32" s="172"/>
      <c r="J32" s="198"/>
      <c r="K32" s="309"/>
    </row>
    <row r="33" spans="1:11" s="148" customFormat="1" ht="12" customHeight="1" thickBot="1">
      <c r="A33" s="151" t="s">
        <v>10</v>
      </c>
      <c r="B33" s="45" t="s">
        <v>299</v>
      </c>
      <c r="C33" s="12">
        <v>30000</v>
      </c>
      <c r="D33" s="12">
        <v>30000</v>
      </c>
      <c r="E33" s="12">
        <v>30000</v>
      </c>
      <c r="F33" s="12"/>
      <c r="G33" s="12"/>
      <c r="H33" s="12"/>
      <c r="I33" s="12"/>
      <c r="J33" s="200"/>
      <c r="K33" s="201"/>
    </row>
    <row r="34" spans="1:11" s="129" customFormat="1" ht="12" customHeight="1" thickBot="1">
      <c r="A34" s="151" t="s">
        <v>11</v>
      </c>
      <c r="B34" s="45" t="s">
        <v>334</v>
      </c>
      <c r="C34" s="12"/>
      <c r="D34" s="12"/>
      <c r="E34" s="12"/>
      <c r="F34" s="12"/>
      <c r="G34" s="12"/>
      <c r="H34" s="12"/>
      <c r="I34" s="12"/>
      <c r="J34" s="196"/>
      <c r="K34" s="197"/>
    </row>
    <row r="35" spans="1:11" s="129" customFormat="1" ht="12" customHeight="1" thickBot="1">
      <c r="A35" s="114" t="s">
        <v>12</v>
      </c>
      <c r="B35" s="45" t="s">
        <v>350</v>
      </c>
      <c r="C35" s="80">
        <f>SUM(C8+C33)</f>
        <v>759400</v>
      </c>
      <c r="D35" s="80">
        <f>SUM(D8+D19+D33)</f>
        <v>1174983</v>
      </c>
      <c r="E35" s="80">
        <f>SUM(E8+E19+E33)</f>
        <v>1174983</v>
      </c>
      <c r="F35" s="80"/>
      <c r="G35" s="80"/>
      <c r="H35" s="80">
        <f>SUM(H8+H19+H33)</f>
        <v>541205</v>
      </c>
      <c r="I35" s="80">
        <f>SUM(I8+I19+I33)</f>
        <v>541205</v>
      </c>
      <c r="J35" s="196"/>
      <c r="K35" s="197"/>
    </row>
    <row r="36" spans="1:11" s="129" customFormat="1" ht="12" customHeight="1" thickBot="1">
      <c r="A36" s="153" t="s">
        <v>13</v>
      </c>
      <c r="B36" s="45" t="s">
        <v>336</v>
      </c>
      <c r="C36" s="80">
        <f>SUM(C37:C39)</f>
        <v>32445615</v>
      </c>
      <c r="D36" s="80">
        <f>SUM(D37:D39)</f>
        <v>36315941</v>
      </c>
      <c r="E36" s="80">
        <f>SUM(E37:E39)</f>
        <v>36315941</v>
      </c>
      <c r="F36" s="80"/>
      <c r="G36" s="80"/>
      <c r="H36" s="80">
        <f>SUM(H37:H39)</f>
        <v>35309178</v>
      </c>
      <c r="I36" s="80">
        <f>SUM(I37:I39)</f>
        <v>35309178</v>
      </c>
      <c r="J36" s="196"/>
      <c r="K36" s="197"/>
    </row>
    <row r="37" spans="1:11" s="129" customFormat="1" ht="12" customHeight="1">
      <c r="A37" s="159" t="s">
        <v>337</v>
      </c>
      <c r="B37" s="160" t="s">
        <v>124</v>
      </c>
      <c r="C37" s="19">
        <v>252937</v>
      </c>
      <c r="D37" s="19">
        <v>619743</v>
      </c>
      <c r="E37" s="19">
        <v>619743</v>
      </c>
      <c r="F37" s="19"/>
      <c r="G37" s="19"/>
      <c r="H37" s="19">
        <v>619743</v>
      </c>
      <c r="I37" s="19">
        <v>619743</v>
      </c>
      <c r="J37" s="192"/>
      <c r="K37" s="305"/>
    </row>
    <row r="38" spans="1:11" s="148" customFormat="1" ht="12" customHeight="1">
      <c r="A38" s="159" t="s">
        <v>338</v>
      </c>
      <c r="B38" s="161" t="s">
        <v>2</v>
      </c>
      <c r="C38" s="81"/>
      <c r="D38" s="81"/>
      <c r="E38" s="81"/>
      <c r="F38" s="74"/>
      <c r="G38" s="74"/>
      <c r="H38" s="74"/>
      <c r="I38" s="74"/>
      <c r="J38" s="189"/>
      <c r="K38" s="306"/>
    </row>
    <row r="39" spans="1:11" s="148" customFormat="1" ht="12" customHeight="1" thickBot="1">
      <c r="A39" s="315" t="s">
        <v>339</v>
      </c>
      <c r="B39" s="169" t="s">
        <v>340</v>
      </c>
      <c r="C39" s="172">
        <v>32192678</v>
      </c>
      <c r="D39" s="172">
        <v>35696198</v>
      </c>
      <c r="E39" s="172">
        <v>35696198</v>
      </c>
      <c r="F39" s="172"/>
      <c r="G39" s="172"/>
      <c r="H39" s="172">
        <v>34689435</v>
      </c>
      <c r="I39" s="172">
        <v>34689435</v>
      </c>
      <c r="J39" s="198"/>
      <c r="K39" s="309"/>
    </row>
    <row r="40" spans="1:11" s="148" customFormat="1" ht="15" customHeight="1" thickBot="1">
      <c r="A40" s="153" t="s">
        <v>14</v>
      </c>
      <c r="B40" s="154" t="s">
        <v>341</v>
      </c>
      <c r="C40" s="21">
        <f>SUM(C36+C35)</f>
        <v>33205015</v>
      </c>
      <c r="D40" s="21">
        <f>SUM(D35+D36)</f>
        <v>37490924</v>
      </c>
      <c r="E40" s="21">
        <f>SUM(E35+E36)</f>
        <v>37490924</v>
      </c>
      <c r="F40" s="21"/>
      <c r="G40" s="21"/>
      <c r="H40" s="21">
        <f>SUM(H35+H36)</f>
        <v>35850383</v>
      </c>
      <c r="I40" s="21">
        <f>SUM(I35+I36)</f>
        <v>35850383</v>
      </c>
      <c r="J40" s="200"/>
      <c r="K40" s="201"/>
    </row>
    <row r="41" spans="1:8" s="148" customFormat="1" ht="15" customHeight="1">
      <c r="A41" s="120"/>
      <c r="B41" s="121"/>
      <c r="C41" s="127"/>
      <c r="D41" s="127"/>
      <c r="E41" s="127"/>
      <c r="F41" s="127"/>
      <c r="G41" s="127"/>
      <c r="H41" s="127"/>
    </row>
    <row r="42" spans="1:8" ht="12.75">
      <c r="A42" s="122"/>
      <c r="B42" s="123"/>
      <c r="C42" s="128"/>
      <c r="D42" s="128"/>
      <c r="E42" s="128"/>
      <c r="F42" s="128"/>
      <c r="G42" s="128"/>
      <c r="H42" s="128"/>
    </row>
    <row r="43" spans="1:11" s="147" customFormat="1" ht="16.5" customHeight="1" thickBot="1">
      <c r="A43" s="751" t="s">
        <v>39</v>
      </c>
      <c r="B43" s="752"/>
      <c r="C43" s="752"/>
      <c r="D43" s="752"/>
      <c r="E43" s="752"/>
      <c r="F43" s="752"/>
      <c r="G43" s="752"/>
      <c r="H43" s="752"/>
      <c r="I43" s="752"/>
      <c r="J43" s="752"/>
      <c r="K43" s="752"/>
    </row>
    <row r="44" spans="1:11" s="26" customFormat="1" ht="12" customHeight="1" thickBot="1">
      <c r="A44" s="151" t="s">
        <v>5</v>
      </c>
      <c r="B44" s="45" t="s">
        <v>342</v>
      </c>
      <c r="C44" s="80">
        <f>SUM(C45:C49)</f>
        <v>33103415</v>
      </c>
      <c r="D44" s="80">
        <f>SUM(D45:D49)</f>
        <v>37024727</v>
      </c>
      <c r="E44" s="80">
        <f>SUM(E45:E49)</f>
        <v>37024727</v>
      </c>
      <c r="F44" s="311"/>
      <c r="G44" s="311"/>
      <c r="H44" s="311">
        <f>SUM(H45:H49)</f>
        <v>35163164</v>
      </c>
      <c r="I44" s="311">
        <f>SUM(I45:I49)</f>
        <v>35163164</v>
      </c>
      <c r="J44" s="298"/>
      <c r="K44" s="286"/>
    </row>
    <row r="45" spans="1:11" ht="12" customHeight="1">
      <c r="A45" s="159" t="s">
        <v>57</v>
      </c>
      <c r="B45" s="33" t="s">
        <v>34</v>
      </c>
      <c r="C45" s="19">
        <v>22665831</v>
      </c>
      <c r="D45" s="19">
        <v>23640140</v>
      </c>
      <c r="E45" s="19">
        <v>23640140</v>
      </c>
      <c r="F45" s="312"/>
      <c r="G45" s="312"/>
      <c r="H45" s="312">
        <v>22819173</v>
      </c>
      <c r="I45" s="312">
        <v>22819173</v>
      </c>
      <c r="J45" s="285"/>
      <c r="K45" s="300"/>
    </row>
    <row r="46" spans="1:11" ht="12" customHeight="1">
      <c r="A46" s="158" t="s">
        <v>58</v>
      </c>
      <c r="B46" s="32" t="s">
        <v>98</v>
      </c>
      <c r="C46" s="74">
        <v>5230050</v>
      </c>
      <c r="D46" s="74">
        <v>5397088</v>
      </c>
      <c r="E46" s="74">
        <v>5397088</v>
      </c>
      <c r="F46" s="174"/>
      <c r="G46" s="174"/>
      <c r="H46" s="174">
        <v>5397088</v>
      </c>
      <c r="I46" s="174">
        <v>5397088</v>
      </c>
      <c r="J46" s="191"/>
      <c r="K46" s="301"/>
    </row>
    <row r="47" spans="1:11" ht="12" customHeight="1">
      <c r="A47" s="158" t="s">
        <v>59</v>
      </c>
      <c r="B47" s="32" t="s">
        <v>76</v>
      </c>
      <c r="C47" s="74">
        <v>4907534</v>
      </c>
      <c r="D47" s="74">
        <v>7608689</v>
      </c>
      <c r="E47" s="74">
        <v>7608689</v>
      </c>
      <c r="F47" s="174"/>
      <c r="G47" s="174"/>
      <c r="H47" s="174">
        <v>6572473</v>
      </c>
      <c r="I47" s="174">
        <v>6572473</v>
      </c>
      <c r="J47" s="191"/>
      <c r="K47" s="301"/>
    </row>
    <row r="48" spans="1:11" ht="12" customHeight="1">
      <c r="A48" s="158" t="s">
        <v>60</v>
      </c>
      <c r="B48" s="32" t="s">
        <v>99</v>
      </c>
      <c r="C48" s="74">
        <v>300000</v>
      </c>
      <c r="D48" s="74">
        <v>378810</v>
      </c>
      <c r="E48" s="74">
        <v>378810</v>
      </c>
      <c r="F48" s="174"/>
      <c r="G48" s="174"/>
      <c r="H48" s="174">
        <v>374430</v>
      </c>
      <c r="I48" s="174">
        <v>374430</v>
      </c>
      <c r="J48" s="191"/>
      <c r="K48" s="301"/>
    </row>
    <row r="49" spans="1:11" ht="12" customHeight="1" thickBot="1">
      <c r="A49" s="315" t="s">
        <v>77</v>
      </c>
      <c r="B49" s="35" t="s">
        <v>100</v>
      </c>
      <c r="C49" s="172"/>
      <c r="D49" s="172"/>
      <c r="E49" s="172"/>
      <c r="F49" s="320"/>
      <c r="G49" s="320"/>
      <c r="H49" s="320"/>
      <c r="I49" s="320"/>
      <c r="J49" s="290"/>
      <c r="K49" s="297"/>
    </row>
    <row r="50" spans="1:11" ht="12" customHeight="1" thickBot="1">
      <c r="A50" s="151" t="s">
        <v>6</v>
      </c>
      <c r="B50" s="45" t="s">
        <v>343</v>
      </c>
      <c r="C50" s="80">
        <f>SUM(C51:C54)</f>
        <v>101600</v>
      </c>
      <c r="D50" s="80">
        <f>SUM(D51:D54)</f>
        <v>466197</v>
      </c>
      <c r="E50" s="80">
        <f>SUM(E51:E54)</f>
        <v>466197</v>
      </c>
      <c r="F50" s="311"/>
      <c r="G50" s="311"/>
      <c r="H50" s="311">
        <f>SUM(H51:H54)</f>
        <v>466197</v>
      </c>
      <c r="I50" s="311">
        <f>SUM(I51:I54)</f>
        <v>466197</v>
      </c>
      <c r="J50" s="288"/>
      <c r="K50" s="289"/>
    </row>
    <row r="51" spans="1:11" s="26" customFormat="1" ht="12" customHeight="1">
      <c r="A51" s="159" t="s">
        <v>63</v>
      </c>
      <c r="B51" s="33" t="s">
        <v>116</v>
      </c>
      <c r="C51" s="19">
        <v>101600</v>
      </c>
      <c r="D51" s="19">
        <v>466197</v>
      </c>
      <c r="E51" s="19">
        <v>466197</v>
      </c>
      <c r="F51" s="312"/>
      <c r="G51" s="312"/>
      <c r="H51" s="312">
        <v>466197</v>
      </c>
      <c r="I51" s="312">
        <v>466197</v>
      </c>
      <c r="J51" s="284"/>
      <c r="K51" s="304"/>
    </row>
    <row r="52" spans="1:11" ht="12" customHeight="1">
      <c r="A52" s="158" t="s">
        <v>64</v>
      </c>
      <c r="B52" s="32" t="s">
        <v>102</v>
      </c>
      <c r="C52" s="74"/>
      <c r="D52" s="74"/>
      <c r="E52" s="74"/>
      <c r="F52" s="174"/>
      <c r="G52" s="174"/>
      <c r="H52" s="174"/>
      <c r="I52" s="174"/>
      <c r="J52" s="191"/>
      <c r="K52" s="301"/>
    </row>
    <row r="53" spans="1:11" ht="12" customHeight="1">
      <c r="A53" s="158" t="s">
        <v>65</v>
      </c>
      <c r="B53" s="32" t="s">
        <v>40</v>
      </c>
      <c r="C53" s="74"/>
      <c r="D53" s="74"/>
      <c r="E53" s="74"/>
      <c r="F53" s="174"/>
      <c r="G53" s="174"/>
      <c r="H53" s="174"/>
      <c r="I53" s="174"/>
      <c r="J53" s="191"/>
      <c r="K53" s="301"/>
    </row>
    <row r="54" spans="1:11" ht="12" customHeight="1" thickBot="1">
      <c r="A54" s="321" t="s">
        <v>66</v>
      </c>
      <c r="B54" s="322" t="s">
        <v>351</v>
      </c>
      <c r="C54" s="149"/>
      <c r="D54" s="149"/>
      <c r="E54" s="149"/>
      <c r="F54" s="175"/>
      <c r="G54" s="175"/>
      <c r="H54" s="175"/>
      <c r="I54" s="175"/>
      <c r="J54" s="296"/>
      <c r="K54" s="293"/>
    </row>
    <row r="55" spans="1:11" ht="12" customHeight="1" thickBot="1">
      <c r="A55" s="151" t="s">
        <v>7</v>
      </c>
      <c r="B55" s="155" t="s">
        <v>344</v>
      </c>
      <c r="C55" s="80">
        <f>SUM(C44+C50)</f>
        <v>33205015</v>
      </c>
      <c r="D55" s="80">
        <f>SUM(D44+D50)</f>
        <v>37490924</v>
      </c>
      <c r="E55" s="80">
        <f>SUM(E44+E50)</f>
        <v>37490924</v>
      </c>
      <c r="F55" s="311"/>
      <c r="G55" s="311"/>
      <c r="H55" s="311">
        <f>SUM(H44+H50)</f>
        <v>35629361</v>
      </c>
      <c r="I55" s="311">
        <f>SUM(I44+I50)</f>
        <v>35629361</v>
      </c>
      <c r="J55" s="288"/>
      <c r="K55" s="289"/>
    </row>
    <row r="56" spans="3:8" ht="13.5" thickBot="1">
      <c r="C56" s="157"/>
      <c r="D56" s="157"/>
      <c r="E56" s="157"/>
      <c r="F56" s="157"/>
      <c r="G56" s="157"/>
      <c r="H56" s="157"/>
    </row>
    <row r="57" spans="1:9" ht="15" customHeight="1" thickBot="1">
      <c r="A57" s="124" t="s">
        <v>347</v>
      </c>
      <c r="B57" s="125"/>
      <c r="C57" s="22">
        <v>7</v>
      </c>
      <c r="D57" s="411">
        <v>7</v>
      </c>
      <c r="E57" s="411">
        <v>7</v>
      </c>
      <c r="F57" s="532"/>
      <c r="G57" s="532"/>
      <c r="H57" s="532">
        <v>8</v>
      </c>
      <c r="I57" s="533">
        <v>8</v>
      </c>
    </row>
    <row r="58" spans="1:9" ht="14.25" customHeight="1" thickBot="1">
      <c r="A58" s="124" t="s">
        <v>113</v>
      </c>
      <c r="B58" s="125"/>
      <c r="C58" s="22">
        <v>0</v>
      </c>
      <c r="D58" s="22">
        <v>0</v>
      </c>
      <c r="E58" s="22">
        <v>0</v>
      </c>
      <c r="F58" s="313"/>
      <c r="G58" s="313"/>
      <c r="H58" s="313">
        <v>0</v>
      </c>
      <c r="I58" s="150">
        <v>0</v>
      </c>
    </row>
  </sheetData>
  <sheetProtection formatCells="0"/>
  <mergeCells count="11">
    <mergeCell ref="C5:C6"/>
    <mergeCell ref="D5:D6"/>
    <mergeCell ref="E5:G5"/>
    <mergeCell ref="H5:H6"/>
    <mergeCell ref="I5:K5"/>
    <mergeCell ref="A43:K43"/>
    <mergeCell ref="B2:K2"/>
    <mergeCell ref="B3:K3"/>
    <mergeCell ref="A7:K7"/>
    <mergeCell ref="B5:B6"/>
    <mergeCell ref="A5:A6"/>
  </mergeCells>
  <printOptions horizontalCentered="1"/>
  <pageMargins left="0.5905511811023623" right="0.5905511811023623" top="0.5905511811023623" bottom="0.5905511811023623" header="0.7874015748031497" footer="0.7874015748031497"/>
  <pageSetup fitToHeight="1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58"/>
  <sheetViews>
    <sheetView zoomScaleSheetLayoutView="145" workbookViewId="0" topLeftCell="A1">
      <selection activeCell="K1" sqref="K1"/>
    </sheetView>
  </sheetViews>
  <sheetFormatPr defaultColWidth="9.00390625" defaultRowHeight="12.75"/>
  <cols>
    <col min="1" max="1" width="9.00390625" style="156" customWidth="1"/>
    <col min="2" max="2" width="62.00390625" style="10" customWidth="1"/>
    <col min="3" max="3" width="15.875" style="10" customWidth="1"/>
    <col min="4" max="4" width="13.50390625" style="10" customWidth="1"/>
    <col min="5" max="5" width="12.50390625" style="10" customWidth="1"/>
    <col min="6" max="6" width="12.125" style="10" customWidth="1"/>
    <col min="7" max="7" width="10.375" style="10" customWidth="1"/>
    <col min="8" max="8" width="15.875" style="10" customWidth="1"/>
    <col min="9" max="9" width="12.375" style="10" customWidth="1"/>
    <col min="10" max="10" width="12.125" style="10" customWidth="1"/>
    <col min="11" max="11" width="12.50390625" style="10" customWidth="1"/>
    <col min="12" max="16384" width="9.375" style="10" customWidth="1"/>
  </cols>
  <sheetData>
    <row r="1" spans="1:11" s="116" customFormat="1" ht="21" customHeight="1" thickBot="1">
      <c r="A1" s="115"/>
      <c r="B1" s="117"/>
      <c r="C1" s="144"/>
      <c r="D1" s="144"/>
      <c r="E1" s="144"/>
      <c r="F1" s="144"/>
      <c r="G1" s="144"/>
      <c r="K1" s="624" t="s">
        <v>574</v>
      </c>
    </row>
    <row r="2" spans="1:11" s="145" customFormat="1" ht="25.5" customHeight="1" thickBot="1">
      <c r="A2" s="133" t="s">
        <v>111</v>
      </c>
      <c r="B2" s="759" t="s">
        <v>370</v>
      </c>
      <c r="C2" s="760"/>
      <c r="D2" s="760"/>
      <c r="E2" s="760"/>
      <c r="F2" s="760"/>
      <c r="G2" s="760"/>
      <c r="H2" s="760"/>
      <c r="I2" s="760"/>
      <c r="J2" s="760"/>
      <c r="K2" s="761"/>
    </row>
    <row r="3" spans="1:11" s="145" customFormat="1" ht="36.75" thickBot="1">
      <c r="A3" s="143" t="s">
        <v>110</v>
      </c>
      <c r="B3" s="762" t="s">
        <v>319</v>
      </c>
      <c r="C3" s="763"/>
      <c r="D3" s="763"/>
      <c r="E3" s="763"/>
      <c r="F3" s="763"/>
      <c r="G3" s="763"/>
      <c r="H3" s="763"/>
      <c r="I3" s="763"/>
      <c r="J3" s="763"/>
      <c r="K3" s="764"/>
    </row>
    <row r="4" spans="1:8" s="146" customFormat="1" ht="15.75" customHeight="1" thickBot="1">
      <c r="A4" s="118"/>
      <c r="B4" s="118"/>
      <c r="C4" s="119"/>
      <c r="D4" s="119"/>
      <c r="E4" s="119"/>
      <c r="F4" s="119"/>
      <c r="G4" s="119"/>
      <c r="H4" s="119"/>
    </row>
    <row r="5" spans="1:11" ht="12.75" customHeight="1">
      <c r="A5" s="757" t="s">
        <v>112</v>
      </c>
      <c r="B5" s="755" t="s">
        <v>37</v>
      </c>
      <c r="C5" s="755" t="s">
        <v>399</v>
      </c>
      <c r="D5" s="749" t="s">
        <v>397</v>
      </c>
      <c r="E5" s="742" t="s">
        <v>388</v>
      </c>
      <c r="F5" s="743"/>
      <c r="G5" s="744"/>
      <c r="H5" s="731" t="s">
        <v>398</v>
      </c>
      <c r="I5" s="734" t="s">
        <v>392</v>
      </c>
      <c r="J5" s="734"/>
      <c r="K5" s="735"/>
    </row>
    <row r="6" spans="1:11" s="147" customFormat="1" ht="43.5" customHeight="1" thickBot="1">
      <c r="A6" s="758"/>
      <c r="B6" s="756"/>
      <c r="C6" s="756"/>
      <c r="D6" s="750"/>
      <c r="E6" s="270" t="s">
        <v>389</v>
      </c>
      <c r="F6" s="271" t="s">
        <v>390</v>
      </c>
      <c r="G6" s="314" t="s">
        <v>391</v>
      </c>
      <c r="H6" s="732"/>
      <c r="I6" s="272" t="s">
        <v>389</v>
      </c>
      <c r="J6" s="272" t="s">
        <v>390</v>
      </c>
      <c r="K6" s="273" t="s">
        <v>391</v>
      </c>
    </row>
    <row r="7" spans="1:8" s="147" customFormat="1" ht="15.75" customHeight="1" thickBot="1">
      <c r="A7" s="752" t="s">
        <v>38</v>
      </c>
      <c r="B7" s="752"/>
      <c r="C7" s="752"/>
      <c r="D7" s="752"/>
      <c r="E7" s="752"/>
      <c r="F7" s="752"/>
      <c r="G7" s="752"/>
      <c r="H7" s="752"/>
    </row>
    <row r="8" spans="1:11" s="129" customFormat="1" ht="12" customHeight="1" thickBot="1">
      <c r="A8" s="114" t="s">
        <v>5</v>
      </c>
      <c r="B8" s="152" t="s">
        <v>325</v>
      </c>
      <c r="C8" s="80">
        <f>SUM(C9:C18)</f>
        <v>9539000</v>
      </c>
      <c r="D8" s="163">
        <f>SUM(D9:D18)</f>
        <v>9959832</v>
      </c>
      <c r="E8" s="163">
        <f>SUM(E9:E18)</f>
        <v>9959832</v>
      </c>
      <c r="F8" s="80"/>
      <c r="G8" s="80"/>
      <c r="H8" s="80">
        <f>SUM(H9:H18)</f>
        <v>8838147</v>
      </c>
      <c r="I8" s="80">
        <f>SUM(I9:I18)</f>
        <v>8838147</v>
      </c>
      <c r="J8" s="196"/>
      <c r="K8" s="197"/>
    </row>
    <row r="9" spans="1:11" s="129" customFormat="1" ht="12" customHeight="1">
      <c r="A9" s="159" t="s">
        <v>57</v>
      </c>
      <c r="B9" s="33" t="s">
        <v>171</v>
      </c>
      <c r="C9" s="76"/>
      <c r="D9" s="325"/>
      <c r="E9" s="325"/>
      <c r="F9" s="76"/>
      <c r="G9" s="76"/>
      <c r="H9" s="76"/>
      <c r="I9" s="76"/>
      <c r="J9" s="192"/>
      <c r="K9" s="305"/>
    </row>
    <row r="10" spans="1:11" s="129" customFormat="1" ht="12" customHeight="1">
      <c r="A10" s="158" t="s">
        <v>58</v>
      </c>
      <c r="B10" s="32" t="s">
        <v>172</v>
      </c>
      <c r="C10" s="77"/>
      <c r="D10" s="164">
        <v>10830</v>
      </c>
      <c r="E10" s="164">
        <v>10830</v>
      </c>
      <c r="F10" s="77"/>
      <c r="G10" s="77"/>
      <c r="H10" s="77">
        <v>10830</v>
      </c>
      <c r="I10" s="77">
        <v>10830</v>
      </c>
      <c r="J10" s="188"/>
      <c r="K10" s="308"/>
    </row>
    <row r="11" spans="1:11" s="129" customFormat="1" ht="12" customHeight="1">
      <c r="A11" s="158" t="s">
        <v>59</v>
      </c>
      <c r="B11" s="32" t="s">
        <v>173</v>
      </c>
      <c r="C11" s="77"/>
      <c r="D11" s="164"/>
      <c r="E11" s="164"/>
      <c r="F11" s="77"/>
      <c r="G11" s="77"/>
      <c r="H11" s="77"/>
      <c r="I11" s="77"/>
      <c r="J11" s="188"/>
      <c r="K11" s="308"/>
    </row>
    <row r="12" spans="1:11" s="129" customFormat="1" ht="12" customHeight="1">
      <c r="A12" s="158" t="s">
        <v>60</v>
      </c>
      <c r="B12" s="32" t="s">
        <v>174</v>
      </c>
      <c r="C12" s="77"/>
      <c r="D12" s="164"/>
      <c r="E12" s="164"/>
      <c r="F12" s="77"/>
      <c r="G12" s="77"/>
      <c r="H12" s="77"/>
      <c r="I12" s="77"/>
      <c r="J12" s="188"/>
      <c r="K12" s="308"/>
    </row>
    <row r="13" spans="1:11" s="129" customFormat="1" ht="12" customHeight="1">
      <c r="A13" s="158" t="s">
        <v>77</v>
      </c>
      <c r="B13" s="32" t="s">
        <v>175</v>
      </c>
      <c r="C13" s="77">
        <v>6721000</v>
      </c>
      <c r="D13" s="164">
        <v>6721000</v>
      </c>
      <c r="E13" s="164">
        <v>6721000</v>
      </c>
      <c r="F13" s="77"/>
      <c r="G13" s="77"/>
      <c r="H13" s="77">
        <v>6029575</v>
      </c>
      <c r="I13" s="77">
        <v>6029575</v>
      </c>
      <c r="J13" s="188"/>
      <c r="K13" s="308"/>
    </row>
    <row r="14" spans="1:11" s="129" customFormat="1" ht="12" customHeight="1">
      <c r="A14" s="158" t="s">
        <v>61</v>
      </c>
      <c r="B14" s="32" t="s">
        <v>326</v>
      </c>
      <c r="C14" s="77">
        <v>1815000</v>
      </c>
      <c r="D14" s="164">
        <v>1815000</v>
      </c>
      <c r="E14" s="164">
        <v>1815000</v>
      </c>
      <c r="F14" s="77"/>
      <c r="G14" s="77"/>
      <c r="H14" s="77">
        <v>1369924</v>
      </c>
      <c r="I14" s="77">
        <v>1369924</v>
      </c>
      <c r="J14" s="188"/>
      <c r="K14" s="308"/>
    </row>
    <row r="15" spans="1:11" s="148" customFormat="1" ht="12" customHeight="1">
      <c r="A15" s="158" t="s">
        <v>62</v>
      </c>
      <c r="B15" s="31" t="s">
        <v>327</v>
      </c>
      <c r="C15" s="77">
        <v>1000000</v>
      </c>
      <c r="D15" s="164">
        <v>1410000</v>
      </c>
      <c r="E15" s="164">
        <v>1410000</v>
      </c>
      <c r="F15" s="77"/>
      <c r="G15" s="77"/>
      <c r="H15" s="77">
        <v>1410000</v>
      </c>
      <c r="I15" s="77">
        <v>1410000</v>
      </c>
      <c r="J15" s="189"/>
      <c r="K15" s="306"/>
    </row>
    <row r="16" spans="1:11" s="148" customFormat="1" ht="12" customHeight="1">
      <c r="A16" s="158" t="s">
        <v>69</v>
      </c>
      <c r="B16" s="32" t="s">
        <v>178</v>
      </c>
      <c r="C16" s="20"/>
      <c r="D16" s="165"/>
      <c r="E16" s="165"/>
      <c r="F16" s="77"/>
      <c r="G16" s="77"/>
      <c r="H16" s="77"/>
      <c r="I16" s="77"/>
      <c r="J16" s="189"/>
      <c r="K16" s="306"/>
    </row>
    <row r="17" spans="1:11" s="129" customFormat="1" ht="12" customHeight="1">
      <c r="A17" s="158" t="s">
        <v>70</v>
      </c>
      <c r="B17" s="32" t="s">
        <v>180</v>
      </c>
      <c r="C17" s="77"/>
      <c r="D17" s="164"/>
      <c r="E17" s="164"/>
      <c r="F17" s="77"/>
      <c r="G17" s="77"/>
      <c r="H17" s="77"/>
      <c r="I17" s="77"/>
      <c r="J17" s="188"/>
      <c r="K17" s="308"/>
    </row>
    <row r="18" spans="1:11" s="148" customFormat="1" ht="12" customHeight="1" thickBot="1">
      <c r="A18" s="315" t="s">
        <v>71</v>
      </c>
      <c r="B18" s="31" t="s">
        <v>182</v>
      </c>
      <c r="C18" s="79">
        <v>3000</v>
      </c>
      <c r="D18" s="24">
        <v>3002</v>
      </c>
      <c r="E18" s="24">
        <v>3002</v>
      </c>
      <c r="F18" s="79"/>
      <c r="G18" s="79"/>
      <c r="H18" s="79">
        <v>17818</v>
      </c>
      <c r="I18" s="79">
        <v>17818</v>
      </c>
      <c r="J18" s="198"/>
      <c r="K18" s="309"/>
    </row>
    <row r="19" spans="1:11" s="148" customFormat="1" ht="12" customHeight="1" thickBot="1">
      <c r="A19" s="114" t="s">
        <v>6</v>
      </c>
      <c r="B19" s="152" t="s">
        <v>328</v>
      </c>
      <c r="C19" s="80">
        <f>SUM(C20:C22)</f>
        <v>0</v>
      </c>
      <c r="D19" s="163">
        <f>SUM(D20:D22)</f>
        <v>0</v>
      </c>
      <c r="E19" s="163">
        <f>SUM(E20:E22)</f>
        <v>0</v>
      </c>
      <c r="F19" s="80"/>
      <c r="G19" s="80"/>
      <c r="H19" s="80">
        <f>SUM(H20:H22)</f>
        <v>0</v>
      </c>
      <c r="I19" s="80">
        <f>SUM(I20:I22)</f>
        <v>0</v>
      </c>
      <c r="J19" s="200"/>
      <c r="K19" s="201"/>
    </row>
    <row r="20" spans="1:11" s="148" customFormat="1" ht="12" customHeight="1">
      <c r="A20" s="159" t="s">
        <v>63</v>
      </c>
      <c r="B20" s="33" t="s">
        <v>144</v>
      </c>
      <c r="C20" s="76"/>
      <c r="D20" s="325"/>
      <c r="E20" s="325"/>
      <c r="F20" s="76"/>
      <c r="G20" s="76"/>
      <c r="H20" s="76"/>
      <c r="I20" s="76"/>
      <c r="J20" s="199"/>
      <c r="K20" s="310"/>
    </row>
    <row r="21" spans="1:11" s="148" customFormat="1" ht="12" customHeight="1">
      <c r="A21" s="158" t="s">
        <v>64</v>
      </c>
      <c r="B21" s="32" t="s">
        <v>329</v>
      </c>
      <c r="C21" s="77"/>
      <c r="D21" s="164"/>
      <c r="E21" s="164"/>
      <c r="F21" s="77"/>
      <c r="G21" s="77"/>
      <c r="H21" s="77"/>
      <c r="I21" s="77"/>
      <c r="J21" s="189"/>
      <c r="K21" s="306"/>
    </row>
    <row r="22" spans="1:11" s="148" customFormat="1" ht="12" customHeight="1">
      <c r="A22" s="158" t="s">
        <v>65</v>
      </c>
      <c r="B22" s="32" t="s">
        <v>330</v>
      </c>
      <c r="C22" s="77"/>
      <c r="D22" s="77"/>
      <c r="E22" s="77"/>
      <c r="F22" s="77"/>
      <c r="G22" s="77"/>
      <c r="H22" s="77"/>
      <c r="I22" s="77"/>
      <c r="J22" s="189"/>
      <c r="K22" s="306"/>
    </row>
    <row r="23" spans="1:11" s="129" customFormat="1" ht="12" customHeight="1">
      <c r="A23" s="158" t="s">
        <v>66</v>
      </c>
      <c r="B23" s="32" t="s">
        <v>352</v>
      </c>
      <c r="C23" s="77"/>
      <c r="D23" s="77"/>
      <c r="E23" s="77"/>
      <c r="F23" s="77"/>
      <c r="G23" s="77"/>
      <c r="H23" s="77"/>
      <c r="I23" s="77"/>
      <c r="J23" s="188"/>
      <c r="K23" s="308"/>
    </row>
    <row r="24" spans="1:11" s="129" customFormat="1" ht="12" customHeight="1" thickBot="1">
      <c r="A24" s="316" t="s">
        <v>7</v>
      </c>
      <c r="B24" s="292" t="s">
        <v>89</v>
      </c>
      <c r="C24" s="319"/>
      <c r="D24" s="329"/>
      <c r="E24" s="329"/>
      <c r="F24" s="319"/>
      <c r="G24" s="319"/>
      <c r="H24" s="319"/>
      <c r="I24" s="319"/>
      <c r="J24" s="327"/>
      <c r="K24" s="328"/>
    </row>
    <row r="25" spans="1:11" s="129" customFormat="1" ht="12" customHeight="1" thickBot="1">
      <c r="A25" s="151" t="s">
        <v>8</v>
      </c>
      <c r="B25" s="45" t="s">
        <v>331</v>
      </c>
      <c r="C25" s="80">
        <f>+C26+C27</f>
        <v>0</v>
      </c>
      <c r="D25" s="163">
        <f>+D26+D27</f>
        <v>0</v>
      </c>
      <c r="E25" s="163">
        <f>+E26+E27</f>
        <v>0</v>
      </c>
      <c r="F25" s="80"/>
      <c r="G25" s="80"/>
      <c r="H25" s="80">
        <f>+H26+H27</f>
        <v>0</v>
      </c>
      <c r="I25" s="80">
        <f>+I26+I27</f>
        <v>0</v>
      </c>
      <c r="J25" s="196"/>
      <c r="K25" s="197"/>
    </row>
    <row r="26" spans="1:11" s="129" customFormat="1" ht="12" customHeight="1">
      <c r="A26" s="159" t="s">
        <v>158</v>
      </c>
      <c r="B26" s="160" t="s">
        <v>329</v>
      </c>
      <c r="C26" s="19"/>
      <c r="D26" s="162"/>
      <c r="E26" s="162"/>
      <c r="F26" s="19"/>
      <c r="G26" s="19"/>
      <c r="H26" s="19"/>
      <c r="I26" s="19"/>
      <c r="J26" s="192"/>
      <c r="K26" s="305"/>
    </row>
    <row r="27" spans="1:11" s="129" customFormat="1" ht="12" customHeight="1">
      <c r="A27" s="326" t="s">
        <v>164</v>
      </c>
      <c r="B27" s="330" t="s">
        <v>332</v>
      </c>
      <c r="C27" s="81"/>
      <c r="D27" s="167"/>
      <c r="E27" s="167"/>
      <c r="F27" s="172"/>
      <c r="G27" s="172"/>
      <c r="H27" s="172"/>
      <c r="I27" s="172"/>
      <c r="J27" s="195"/>
      <c r="K27" s="307"/>
    </row>
    <row r="28" spans="1:11" s="129" customFormat="1" ht="12" customHeight="1" thickBot="1">
      <c r="A28" s="315" t="s">
        <v>166</v>
      </c>
      <c r="B28" s="331" t="s">
        <v>353</v>
      </c>
      <c r="C28" s="172"/>
      <c r="D28" s="172"/>
      <c r="E28" s="172"/>
      <c r="F28" s="172"/>
      <c r="G28" s="172"/>
      <c r="H28" s="172"/>
      <c r="I28" s="172"/>
      <c r="J28" s="195"/>
      <c r="K28" s="307"/>
    </row>
    <row r="29" spans="1:11" s="129" customFormat="1" ht="12" customHeight="1" thickBot="1">
      <c r="A29" s="151" t="s">
        <v>9</v>
      </c>
      <c r="B29" s="45" t="s">
        <v>333</v>
      </c>
      <c r="C29" s="80">
        <f>+C30+C31+C32</f>
        <v>0</v>
      </c>
      <c r="D29" s="163">
        <f>+D30+D31+D32</f>
        <v>0</v>
      </c>
      <c r="E29" s="163">
        <f>+E30+E31+E32</f>
        <v>0</v>
      </c>
      <c r="F29" s="80"/>
      <c r="G29" s="80"/>
      <c r="H29" s="80">
        <f>+H30+H31+H32</f>
        <v>0</v>
      </c>
      <c r="I29" s="80">
        <f>+I30+I31+I32</f>
        <v>0</v>
      </c>
      <c r="J29" s="196"/>
      <c r="K29" s="197"/>
    </row>
    <row r="30" spans="1:11" s="129" customFormat="1" ht="12" customHeight="1">
      <c r="A30" s="159" t="s">
        <v>50</v>
      </c>
      <c r="B30" s="160" t="s">
        <v>184</v>
      </c>
      <c r="C30" s="19"/>
      <c r="D30" s="162"/>
      <c r="E30" s="162"/>
      <c r="F30" s="19"/>
      <c r="G30" s="19"/>
      <c r="H30" s="19"/>
      <c r="I30" s="19"/>
      <c r="J30" s="192"/>
      <c r="K30" s="305"/>
    </row>
    <row r="31" spans="1:11" s="129" customFormat="1" ht="12" customHeight="1">
      <c r="A31" s="159" t="s">
        <v>51</v>
      </c>
      <c r="B31" s="161" t="s">
        <v>185</v>
      </c>
      <c r="C31" s="81"/>
      <c r="D31" s="167"/>
      <c r="E31" s="167"/>
      <c r="F31" s="74"/>
      <c r="G31" s="74"/>
      <c r="H31" s="74"/>
      <c r="I31" s="74"/>
      <c r="J31" s="188"/>
      <c r="K31" s="308"/>
    </row>
    <row r="32" spans="1:11" s="129" customFormat="1" ht="12" customHeight="1" thickBot="1">
      <c r="A32" s="315" t="s">
        <v>52</v>
      </c>
      <c r="B32" s="169" t="s">
        <v>187</v>
      </c>
      <c r="C32" s="172"/>
      <c r="D32" s="324"/>
      <c r="E32" s="324"/>
      <c r="F32" s="172"/>
      <c r="G32" s="172"/>
      <c r="H32" s="172"/>
      <c r="I32" s="172"/>
      <c r="J32" s="195"/>
      <c r="K32" s="307"/>
    </row>
    <row r="33" spans="1:11" s="129" customFormat="1" ht="12" customHeight="1" thickBot="1">
      <c r="A33" s="151" t="s">
        <v>10</v>
      </c>
      <c r="B33" s="45" t="s">
        <v>299</v>
      </c>
      <c r="C33" s="12"/>
      <c r="D33" s="166"/>
      <c r="E33" s="166"/>
      <c r="F33" s="12"/>
      <c r="G33" s="12"/>
      <c r="H33" s="12"/>
      <c r="I33" s="12"/>
      <c r="J33" s="196"/>
      <c r="K33" s="197"/>
    </row>
    <row r="34" spans="1:11" s="129" customFormat="1" ht="12" customHeight="1" thickBot="1">
      <c r="A34" s="151" t="s">
        <v>11</v>
      </c>
      <c r="B34" s="45" t="s">
        <v>334</v>
      </c>
      <c r="C34" s="12"/>
      <c r="D34" s="166"/>
      <c r="E34" s="166"/>
      <c r="F34" s="12"/>
      <c r="G34" s="12"/>
      <c r="H34" s="12"/>
      <c r="I34" s="12"/>
      <c r="J34" s="196"/>
      <c r="K34" s="197"/>
    </row>
    <row r="35" spans="1:11" s="129" customFormat="1" ht="12" customHeight="1" thickBot="1">
      <c r="A35" s="114" t="s">
        <v>12</v>
      </c>
      <c r="B35" s="45" t="s">
        <v>335</v>
      </c>
      <c r="C35" s="80">
        <f>SUM(C8)</f>
        <v>9539000</v>
      </c>
      <c r="D35" s="163">
        <f>SUM(D8)</f>
        <v>9959832</v>
      </c>
      <c r="E35" s="163">
        <f>SUM(E8)</f>
        <v>9959832</v>
      </c>
      <c r="F35" s="80"/>
      <c r="G35" s="80"/>
      <c r="H35" s="80">
        <f>SUM(H8)</f>
        <v>8838147</v>
      </c>
      <c r="I35" s="80">
        <f>SUM(I8)</f>
        <v>8838147</v>
      </c>
      <c r="J35" s="196"/>
      <c r="K35" s="197"/>
    </row>
    <row r="36" spans="1:11" s="148" customFormat="1" ht="12" customHeight="1" thickBot="1">
      <c r="A36" s="153" t="s">
        <v>13</v>
      </c>
      <c r="B36" s="45" t="s">
        <v>336</v>
      </c>
      <c r="C36" s="80">
        <f>SUM(C37:C39)</f>
        <v>21274405</v>
      </c>
      <c r="D36" s="163">
        <f>SUM(D37:D39)</f>
        <v>24986581</v>
      </c>
      <c r="E36" s="163">
        <f>SUM(E37:E39)</f>
        <v>24986581</v>
      </c>
      <c r="F36" s="80"/>
      <c r="G36" s="80"/>
      <c r="H36" s="80">
        <f>SUM(H37:H39)</f>
        <v>24400804</v>
      </c>
      <c r="I36" s="80">
        <f>SUM(I37:I39)</f>
        <v>24400804</v>
      </c>
      <c r="J36" s="200"/>
      <c r="K36" s="201"/>
    </row>
    <row r="37" spans="1:11" s="148" customFormat="1" ht="15" customHeight="1">
      <c r="A37" s="159" t="s">
        <v>337</v>
      </c>
      <c r="B37" s="160" t="s">
        <v>124</v>
      </c>
      <c r="C37" s="19">
        <v>801606</v>
      </c>
      <c r="D37" s="162">
        <v>986365</v>
      </c>
      <c r="E37" s="162">
        <v>986365</v>
      </c>
      <c r="F37" s="19"/>
      <c r="G37" s="19"/>
      <c r="H37" s="19">
        <v>986365</v>
      </c>
      <c r="I37" s="19">
        <v>986365</v>
      </c>
      <c r="J37" s="199"/>
      <c r="K37" s="310"/>
    </row>
    <row r="38" spans="1:11" s="148" customFormat="1" ht="15" customHeight="1">
      <c r="A38" s="159" t="s">
        <v>338</v>
      </c>
      <c r="B38" s="161" t="s">
        <v>2</v>
      </c>
      <c r="C38" s="81"/>
      <c r="D38" s="167"/>
      <c r="E38" s="167"/>
      <c r="F38" s="74"/>
      <c r="G38" s="74"/>
      <c r="H38" s="74"/>
      <c r="I38" s="74"/>
      <c r="J38" s="189"/>
      <c r="K38" s="306"/>
    </row>
    <row r="39" spans="1:11" ht="13.5" thickBot="1">
      <c r="A39" s="315" t="s">
        <v>339</v>
      </c>
      <c r="B39" s="169" t="s">
        <v>340</v>
      </c>
      <c r="C39" s="172">
        <v>20472799</v>
      </c>
      <c r="D39" s="324">
        <v>24000216</v>
      </c>
      <c r="E39" s="324">
        <v>24000216</v>
      </c>
      <c r="F39" s="172"/>
      <c r="G39" s="172"/>
      <c r="H39" s="172">
        <v>23414439</v>
      </c>
      <c r="I39" s="172">
        <v>23414439</v>
      </c>
      <c r="J39" s="290"/>
      <c r="K39" s="297"/>
    </row>
    <row r="40" spans="1:11" s="147" customFormat="1" ht="16.5" customHeight="1" thickBot="1">
      <c r="A40" s="153" t="s">
        <v>14</v>
      </c>
      <c r="B40" s="154" t="s">
        <v>341</v>
      </c>
      <c r="C40" s="21">
        <f>SUM(C35+C36)</f>
        <v>30813405</v>
      </c>
      <c r="D40" s="168">
        <f>SUM(D35+D36)</f>
        <v>34946413</v>
      </c>
      <c r="E40" s="168">
        <f>SUM(E35+E36)</f>
        <v>34946413</v>
      </c>
      <c r="F40" s="21"/>
      <c r="G40" s="21"/>
      <c r="H40" s="21">
        <f>SUM(H35+H36)</f>
        <v>33238951</v>
      </c>
      <c r="I40" s="21">
        <f>SUM(I35+I36)</f>
        <v>33238951</v>
      </c>
      <c r="J40" s="193"/>
      <c r="K40" s="194"/>
    </row>
    <row r="41" spans="1:8" s="26" customFormat="1" ht="12" customHeight="1">
      <c r="A41" s="120"/>
      <c r="B41" s="121"/>
      <c r="C41" s="127"/>
      <c r="D41" s="127"/>
      <c r="E41" s="127"/>
      <c r="F41" s="127"/>
      <c r="G41" s="127"/>
      <c r="H41" s="127"/>
    </row>
    <row r="42" spans="1:8" ht="12" customHeight="1">
      <c r="A42" s="122"/>
      <c r="B42" s="123"/>
      <c r="C42" s="128"/>
      <c r="D42" s="128"/>
      <c r="E42" s="128"/>
      <c r="F42" s="128"/>
      <c r="G42" s="128"/>
      <c r="H42" s="128"/>
    </row>
    <row r="43" spans="1:11" ht="12" customHeight="1" thickBot="1">
      <c r="A43" s="723" t="s">
        <v>39</v>
      </c>
      <c r="B43" s="724"/>
      <c r="C43" s="724"/>
      <c r="D43" s="724"/>
      <c r="E43" s="724"/>
      <c r="F43" s="724"/>
      <c r="G43" s="724"/>
      <c r="H43" s="724"/>
      <c r="I43" s="724"/>
      <c r="J43" s="724"/>
      <c r="K43" s="724"/>
    </row>
    <row r="44" spans="1:11" ht="12" customHeight="1" thickBot="1">
      <c r="A44" s="151" t="s">
        <v>5</v>
      </c>
      <c r="B44" s="45" t="s">
        <v>342</v>
      </c>
      <c r="C44" s="80">
        <f>SUM(C45:C48)</f>
        <v>30638405</v>
      </c>
      <c r="D44" s="80">
        <f>SUM(D45:D49)</f>
        <v>34946413</v>
      </c>
      <c r="E44" s="80">
        <f>SUM(E45:E49)</f>
        <v>34946413</v>
      </c>
      <c r="F44" s="80"/>
      <c r="G44" s="80"/>
      <c r="H44" s="80">
        <f>SUM(H45:H49)</f>
        <v>33238951</v>
      </c>
      <c r="I44" s="80">
        <f>SUM(I45:I49)</f>
        <v>33238951</v>
      </c>
      <c r="J44" s="288"/>
      <c r="K44" s="289"/>
    </row>
    <row r="45" spans="1:11" ht="12" customHeight="1">
      <c r="A45" s="159" t="s">
        <v>57</v>
      </c>
      <c r="B45" s="33" t="s">
        <v>34</v>
      </c>
      <c r="C45" s="19">
        <v>14537890</v>
      </c>
      <c r="D45" s="19">
        <v>15390411</v>
      </c>
      <c r="E45" s="19">
        <v>15390411</v>
      </c>
      <c r="F45" s="19"/>
      <c r="G45" s="19"/>
      <c r="H45" s="19">
        <v>15316506</v>
      </c>
      <c r="I45" s="19">
        <v>15316506</v>
      </c>
      <c r="J45" s="285"/>
      <c r="K45" s="300"/>
    </row>
    <row r="46" spans="1:11" ht="12" customHeight="1">
      <c r="A46" s="158" t="s">
        <v>58</v>
      </c>
      <c r="B46" s="32" t="s">
        <v>98</v>
      </c>
      <c r="C46" s="74">
        <v>3298515</v>
      </c>
      <c r="D46" s="74">
        <v>3475246</v>
      </c>
      <c r="E46" s="74">
        <v>3475246</v>
      </c>
      <c r="F46" s="74"/>
      <c r="G46" s="74"/>
      <c r="H46" s="74">
        <v>3475246</v>
      </c>
      <c r="I46" s="74">
        <v>3475246</v>
      </c>
      <c r="J46" s="191"/>
      <c r="K46" s="301"/>
    </row>
    <row r="47" spans="1:11" ht="12" customHeight="1">
      <c r="A47" s="158" t="s">
        <v>59</v>
      </c>
      <c r="B47" s="32" t="s">
        <v>76</v>
      </c>
      <c r="C47" s="74">
        <v>12802000</v>
      </c>
      <c r="D47" s="74">
        <v>16080756</v>
      </c>
      <c r="E47" s="74">
        <v>16080756</v>
      </c>
      <c r="F47" s="74"/>
      <c r="G47" s="74"/>
      <c r="H47" s="74">
        <v>14447199</v>
      </c>
      <c r="I47" s="74">
        <v>14447199</v>
      </c>
      <c r="J47" s="191"/>
      <c r="K47" s="301"/>
    </row>
    <row r="48" spans="1:11" s="26" customFormat="1" ht="12" customHeight="1">
      <c r="A48" s="158" t="s">
        <v>60</v>
      </c>
      <c r="B48" s="32" t="s">
        <v>99</v>
      </c>
      <c r="C48" s="74"/>
      <c r="D48" s="74"/>
      <c r="E48" s="74"/>
      <c r="F48" s="74"/>
      <c r="G48" s="74"/>
      <c r="H48" s="74"/>
      <c r="I48" s="74"/>
      <c r="J48" s="190"/>
      <c r="K48" s="303"/>
    </row>
    <row r="49" spans="1:11" ht="12" customHeight="1" thickBot="1">
      <c r="A49" s="315" t="s">
        <v>77</v>
      </c>
      <c r="B49" s="35" t="s">
        <v>100</v>
      </c>
      <c r="C49" s="172"/>
      <c r="D49" s="172"/>
      <c r="E49" s="172"/>
      <c r="F49" s="172"/>
      <c r="G49" s="172"/>
      <c r="H49" s="172"/>
      <c r="I49" s="172"/>
      <c r="J49" s="290"/>
      <c r="K49" s="297"/>
    </row>
    <row r="50" spans="1:11" ht="12" customHeight="1" thickBot="1">
      <c r="A50" s="151" t="s">
        <v>6</v>
      </c>
      <c r="B50" s="45" t="s">
        <v>343</v>
      </c>
      <c r="C50" s="80">
        <f>SUM(C51:C53)</f>
        <v>175000</v>
      </c>
      <c r="D50" s="80">
        <f>SUM(D51:D53)</f>
        <v>0</v>
      </c>
      <c r="E50" s="80">
        <f>SUM(E51:E53)</f>
        <v>0</v>
      </c>
      <c r="F50" s="80"/>
      <c r="G50" s="80"/>
      <c r="H50" s="80">
        <f>SUM(H51:H53)</f>
        <v>0</v>
      </c>
      <c r="I50" s="80">
        <f>SUM(I51:I53)</f>
        <v>0</v>
      </c>
      <c r="J50" s="288"/>
      <c r="K50" s="289"/>
    </row>
    <row r="51" spans="1:11" ht="12" customHeight="1">
      <c r="A51" s="159" t="s">
        <v>63</v>
      </c>
      <c r="B51" s="33" t="s">
        <v>116</v>
      </c>
      <c r="C51" s="19">
        <v>175000</v>
      </c>
      <c r="D51" s="19"/>
      <c r="E51" s="19"/>
      <c r="F51" s="19"/>
      <c r="G51" s="19"/>
      <c r="H51" s="19"/>
      <c r="I51" s="19"/>
      <c r="J51" s="285"/>
      <c r="K51" s="300"/>
    </row>
    <row r="52" spans="1:11" ht="12" customHeight="1">
      <c r="A52" s="158" t="s">
        <v>64</v>
      </c>
      <c r="B52" s="32" t="s">
        <v>102</v>
      </c>
      <c r="C52" s="74"/>
      <c r="D52" s="74"/>
      <c r="E52" s="74"/>
      <c r="F52" s="74"/>
      <c r="G52" s="74"/>
      <c r="H52" s="74"/>
      <c r="I52" s="74"/>
      <c r="J52" s="191"/>
      <c r="K52" s="301"/>
    </row>
    <row r="53" spans="1:11" ht="15" customHeight="1">
      <c r="A53" s="158" t="s">
        <v>65</v>
      </c>
      <c r="B53" s="32" t="s">
        <v>40</v>
      </c>
      <c r="C53" s="74"/>
      <c r="D53" s="74"/>
      <c r="E53" s="74"/>
      <c r="F53" s="74"/>
      <c r="G53" s="74"/>
      <c r="H53" s="74"/>
      <c r="I53" s="74"/>
      <c r="J53" s="191"/>
      <c r="K53" s="301"/>
    </row>
    <row r="54" spans="1:11" ht="13.5" thickBot="1">
      <c r="A54" s="315" t="s">
        <v>66</v>
      </c>
      <c r="B54" s="35" t="s">
        <v>354</v>
      </c>
      <c r="C54" s="172"/>
      <c r="D54" s="172"/>
      <c r="E54" s="172"/>
      <c r="F54" s="172"/>
      <c r="G54" s="172"/>
      <c r="H54" s="172"/>
      <c r="I54" s="172"/>
      <c r="J54" s="290"/>
      <c r="K54" s="297"/>
    </row>
    <row r="55" spans="1:11" ht="15" customHeight="1" thickBot="1">
      <c r="A55" s="151" t="s">
        <v>7</v>
      </c>
      <c r="B55" s="155" t="s">
        <v>344</v>
      </c>
      <c r="C55" s="21">
        <f>SUM(C44+C50)</f>
        <v>30813405</v>
      </c>
      <c r="D55" s="21">
        <f>SUM(D44+D50)</f>
        <v>34946413</v>
      </c>
      <c r="E55" s="21">
        <f>SUM(E44+E50)</f>
        <v>34946413</v>
      </c>
      <c r="F55" s="21"/>
      <c r="G55" s="168"/>
      <c r="H55" s="21">
        <f>SUM(H44)</f>
        <v>33238951</v>
      </c>
      <c r="I55" s="21">
        <f>SUM(I44)</f>
        <v>33238951</v>
      </c>
      <c r="J55" s="288"/>
      <c r="K55" s="289"/>
    </row>
    <row r="56" spans="3:8" ht="13.5" thickBot="1">
      <c r="C56" s="157"/>
      <c r="D56" s="157"/>
      <c r="E56" s="157"/>
      <c r="F56" s="157"/>
      <c r="G56" s="157"/>
      <c r="H56" s="157"/>
    </row>
    <row r="57" spans="1:9" ht="13.5" thickBot="1">
      <c r="A57" s="124" t="s">
        <v>347</v>
      </c>
      <c r="B57" s="125"/>
      <c r="C57" s="22">
        <v>6</v>
      </c>
      <c r="D57" s="22">
        <v>6</v>
      </c>
      <c r="E57" s="313"/>
      <c r="F57" s="313"/>
      <c r="G57" s="313"/>
      <c r="H57" s="313">
        <v>6</v>
      </c>
      <c r="I57" s="150">
        <v>6</v>
      </c>
    </row>
    <row r="58" spans="1:9" ht="13.5" thickBot="1">
      <c r="A58" s="124" t="s">
        <v>113</v>
      </c>
      <c r="B58" s="125"/>
      <c r="C58" s="22">
        <v>0</v>
      </c>
      <c r="D58" s="22">
        <v>0</v>
      </c>
      <c r="E58" s="313"/>
      <c r="F58" s="313"/>
      <c r="G58" s="313"/>
      <c r="H58" s="313">
        <v>0</v>
      </c>
      <c r="I58" s="150">
        <v>0</v>
      </c>
    </row>
  </sheetData>
  <sheetProtection formatCells="0"/>
  <mergeCells count="11">
    <mergeCell ref="I5:K5"/>
    <mergeCell ref="B2:K2"/>
    <mergeCell ref="B3:K3"/>
    <mergeCell ref="B5:B6"/>
    <mergeCell ref="A5:A6"/>
    <mergeCell ref="A43:K43"/>
    <mergeCell ref="A7:H7"/>
    <mergeCell ref="C5:C6"/>
    <mergeCell ref="D5:D6"/>
    <mergeCell ref="E5:G5"/>
    <mergeCell ref="H5:H6"/>
  </mergeCells>
  <printOptions horizontalCentered="1"/>
  <pageMargins left="0.5905511811023623" right="0.5905511811023623" top="0.5905511811023623" bottom="0.5905511811023623" header="0.7874015748031497" footer="0.7874015748031497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Flora</cp:lastModifiedBy>
  <cp:lastPrinted>2018-05-31T11:58:32Z</cp:lastPrinted>
  <dcterms:created xsi:type="dcterms:W3CDTF">1999-10-30T10:30:45Z</dcterms:created>
  <dcterms:modified xsi:type="dcterms:W3CDTF">2018-05-31T11:58:37Z</dcterms:modified>
  <cp:category/>
  <cp:version/>
  <cp:contentType/>
  <cp:contentStatus/>
</cp:coreProperties>
</file>