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.sz.mel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'1.sz.mell.'!$B$2:$G$165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E151" i="1"/>
  <c r="D151" i="1"/>
  <c r="G148" i="1"/>
  <c r="F146" i="1"/>
  <c r="E146" i="1"/>
  <c r="G146" i="1" s="1"/>
  <c r="D146" i="1"/>
  <c r="F139" i="1"/>
  <c r="E139" i="1"/>
  <c r="D139" i="1"/>
  <c r="F135" i="1"/>
  <c r="F159" i="1" s="1"/>
  <c r="G159" i="1" s="1"/>
  <c r="E135" i="1"/>
  <c r="E159" i="1" s="1"/>
  <c r="D135" i="1"/>
  <c r="D159" i="1" s="1"/>
  <c r="G124" i="1"/>
  <c r="F123" i="1"/>
  <c r="G123" i="1" s="1"/>
  <c r="G122" i="1"/>
  <c r="G121" i="1"/>
  <c r="F121" i="1"/>
  <c r="E120" i="1"/>
  <c r="D120" i="1"/>
  <c r="E118" i="1"/>
  <c r="E117" i="1" s="1"/>
  <c r="E104" i="1" s="1"/>
  <c r="E99" i="1" s="1"/>
  <c r="E134" i="1" s="1"/>
  <c r="E160" i="1" s="1"/>
  <c r="D117" i="1"/>
  <c r="F116" i="1"/>
  <c r="G116" i="1" s="1"/>
  <c r="F111" i="1"/>
  <c r="G111" i="1" s="1"/>
  <c r="F105" i="1"/>
  <c r="G105" i="1" s="1"/>
  <c r="F104" i="1"/>
  <c r="G103" i="1"/>
  <c r="F103" i="1"/>
  <c r="G102" i="1"/>
  <c r="F102" i="1"/>
  <c r="G101" i="1"/>
  <c r="F101" i="1"/>
  <c r="G100" i="1"/>
  <c r="F100" i="1"/>
  <c r="D99" i="1"/>
  <c r="D134" i="1" s="1"/>
  <c r="D160" i="1" s="1"/>
  <c r="D92" i="1"/>
  <c r="G82" i="1"/>
  <c r="F81" i="1"/>
  <c r="E81" i="1"/>
  <c r="G81" i="1" s="1"/>
  <c r="F79" i="1"/>
  <c r="G79" i="1" s="1"/>
  <c r="F78" i="1"/>
  <c r="G78" i="1" s="1"/>
  <c r="E78" i="1"/>
  <c r="D78" i="1"/>
  <c r="F69" i="1"/>
  <c r="F92" i="1" s="1"/>
  <c r="E69" i="1"/>
  <c r="E92" i="1" s="1"/>
  <c r="E165" i="1" s="1"/>
  <c r="F63" i="1"/>
  <c r="E63" i="1"/>
  <c r="D63" i="1"/>
  <c r="F61" i="1"/>
  <c r="F58" i="1" s="1"/>
  <c r="E58" i="1"/>
  <c r="D58" i="1"/>
  <c r="F52" i="1"/>
  <c r="E52" i="1"/>
  <c r="D52" i="1"/>
  <c r="F51" i="1"/>
  <c r="F50" i="1"/>
  <c r="F49" i="1"/>
  <c r="F48" i="1"/>
  <c r="F40" i="1" s="1"/>
  <c r="G40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E40" i="1"/>
  <c r="D40" i="1"/>
  <c r="G39" i="1"/>
  <c r="F39" i="1"/>
  <c r="G37" i="1"/>
  <c r="F37" i="1"/>
  <c r="G36" i="1"/>
  <c r="F36" i="1"/>
  <c r="G34" i="1"/>
  <c r="F34" i="1"/>
  <c r="G33" i="1"/>
  <c r="F33" i="1"/>
  <c r="F32" i="1"/>
  <c r="E32" i="1"/>
  <c r="G32" i="1" s="1"/>
  <c r="D32" i="1"/>
  <c r="G31" i="1"/>
  <c r="F30" i="1"/>
  <c r="G30" i="1" s="1"/>
  <c r="G26" i="1"/>
  <c r="E25" i="1"/>
  <c r="D25" i="1"/>
  <c r="G24" i="1"/>
  <c r="F23" i="1"/>
  <c r="G23" i="1" s="1"/>
  <c r="F18" i="1"/>
  <c r="G18" i="1" s="1"/>
  <c r="E18" i="1"/>
  <c r="D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1" i="1"/>
  <c r="E68" i="1" s="1"/>
  <c r="D11" i="1"/>
  <c r="D68" i="1" s="1"/>
  <c r="D164" i="1" l="1"/>
  <c r="D93" i="1"/>
  <c r="E164" i="1"/>
  <c r="E93" i="1"/>
  <c r="F165" i="1"/>
  <c r="G92" i="1"/>
  <c r="D165" i="1"/>
  <c r="G104" i="1"/>
  <c r="F99" i="1"/>
  <c r="F120" i="1"/>
  <c r="G120" i="1" s="1"/>
  <c r="F25" i="1"/>
  <c r="G25" i="1" s="1"/>
  <c r="F68" i="1" l="1"/>
  <c r="G99" i="1"/>
  <c r="F134" i="1"/>
  <c r="G134" i="1" l="1"/>
  <c r="F160" i="1"/>
  <c r="G160" i="1" s="1"/>
  <c r="G68" i="1"/>
  <c r="F164" i="1"/>
  <c r="F93" i="1"/>
  <c r="G93" i="1" s="1"/>
</calcChain>
</file>

<file path=xl/sharedStrings.xml><?xml version="1.0" encoding="utf-8"?>
<sst xmlns="http://schemas.openxmlformats.org/spreadsheetml/2006/main" count="324" uniqueCount="275">
  <si>
    <t>TÉGLÁS VÁROS ÖNKORMÁNYZATÁNAK 
2018. ÉVI KÖLTSÉGVETÉSÉNEK ÖSSZEVONT MÉRLEGE</t>
  </si>
  <si>
    <t>B E V É T E L E K</t>
  </si>
  <si>
    <t>1. számú táblázat</t>
  </si>
  <si>
    <t>Forintban</t>
  </si>
  <si>
    <t>Sor-
szám</t>
  </si>
  <si>
    <t>Bevételi jogcím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</si>
  <si>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</si>
  <si>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</si>
  <si>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</si>
  <si>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</si>
  <si>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</si>
  <si>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</si>
  <si>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</si>
  <si>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</si>
  <si>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</si>
  <si>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</si>
  <si>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</si>
  <si>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</si>
  <si>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</si>
  <si>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</si>
  <si>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</si>
  <si>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</si>
  <si>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</si>
  <si>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</si>
  <si>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</si>
  <si>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</si>
  <si>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</si>
  <si>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</si>
  <si>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</si>
  <si>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</si>
  <si>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</si>
  <si>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</si>
  <si>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</si>
  <si>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</si>
  <si>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</si>
  <si>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</si>
  <si>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</si>
  <si>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</si>
  <si>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</si>
  <si>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</si>
  <si>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</si>
  <si>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</si>
  <si>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</si>
  <si>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</si>
  <si>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</si>
  <si>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</si>
  <si>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</si>
  <si>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</si>
  <si>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</si>
  <si>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</si>
  <si>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</si>
  <si>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</si>
  <si>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</si>
  <si>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</si>
  <si>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</si>
  <si>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</si>
  <si>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</si>
  <si>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</si>
  <si>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</si>
  <si>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</si>
  <si>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</si>
  <si>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</si>
  <si>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</si>
  <si>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</si>
  <si>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</si>
  <si>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</si>
  <si>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</si>
  <si>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</si>
  <si>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</si>
  <si>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</si>
  <si>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</si>
  <si>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</si>
  <si>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</si>
  <si>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</si>
  <si>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</si>
  <si>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</si>
  <si>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</si>
  <si>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</si>
  <si>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</si>
  <si>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</si>
  <si>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</si>
  <si>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</si>
  <si>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</si>
  <si>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</si>
  <si>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</si>
  <si>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</si>
  <si>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</si>
  <si>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</si>
  <si>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</si>
  <si>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</si>
  <si>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</si>
  <si>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</si>
  <si>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</si>
  <si>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</si>
  <si>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</si>
  <si>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</si>
  <si>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</si>
  <si>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</si>
  <si>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</si>
  <si>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</si>
  <si>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</si>
  <si>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</si>
  <si>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</si>
  <si>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</si>
  <si>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</si>
  <si>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</si>
  <si>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</si>
  <si>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</si>
  <si>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</si>
  <si>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</si>
  <si>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</si>
  <si>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</si>
  <si>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</si>
  <si>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</si>
  <si>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</si>
  <si>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</si>
  <si>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</si>
  <si>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</si>
  <si>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</si>
  <si>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</si>
  <si>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</si>
  <si>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</si>
  <si>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</si>
  <si>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</si>
  <si>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</si>
  <si>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</si>
  <si>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</si>
  <si>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</si>
  <si>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</si>
  <si>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</si>
  <si>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</si>
  <si>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</si>
  <si>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</si>
  <si>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</si>
  <si>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</si>
  <si>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</si>
  <si>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</si>
  <si>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</si>
  <si>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</si>
  <si>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</si>
  <si>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</si>
  <si>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</si>
  <si>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</si>
  <si>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</si>
  <si>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</si>
  <si>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</si>
  <si>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</si>
  <si>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</si>
  <si>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</si>
  <si>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</si>
  <si>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</si>
  <si>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</si>
  <si>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</si>
  <si>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</si>
  <si>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</si>
  <si>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</si>
  <si>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</si>
  <si>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</si>
  <si>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</si>
  <si>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</si>
  <si>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</si>
  <si>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</si>
  <si>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</si>
  <si>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</si>
  <si>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</si>
  <si>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</si>
  <si>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</si>
  <si>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</si>
  <si>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</si>
  <si>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</si>
  <si>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</si>
  <si>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</si>
  <si>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</si>
  <si>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</si>
  <si>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</si>
  <si>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</si>
  <si>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</si>
  <si>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</si>
  <si>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</si>
  <si>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</si>
  <si>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</si>
  <si>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</si>
  <si>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2. számú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</si>
  <si>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</si>
  <si>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</si>
  <si>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</si>
  <si>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</si>
  <si>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</si>
  <si>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</si>
  <si>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</si>
  <si>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</si>
  <si>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</si>
  <si>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</si>
  <si>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</si>
  <si>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</si>
  <si>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</si>
  <si>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</si>
  <si>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</si>
  <si>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</si>
  <si>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</si>
  <si>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</si>
  <si>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</si>
  <si>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</si>
  <si>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</si>
  <si>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</si>
  <si>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</si>
  <si>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</si>
  <si>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</si>
  <si>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</si>
  <si>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</si>
  <si>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</si>
  <si>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</si>
  <si>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</si>
  <si>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</si>
  <si>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</si>
  <si>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</si>
  <si>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</si>
  <si>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</si>
  <si>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</si>
  <si>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</si>
  <si>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</si>
  <si>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</si>
  <si>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</si>
  <si>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</si>
  <si>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</si>
  <si>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</si>
  <si>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</si>
  <si>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</si>
  <si>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</si>
  <si>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</si>
  <si>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</si>
  <si>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</si>
  <si>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</si>
  <si>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</si>
  <si>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</si>
  <si>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</si>
  <si>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</si>
  <si>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</si>
  <si>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</si>
  <si>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</si>
  <si>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</si>
  <si>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</si>
  <si>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</si>
  <si>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</si>
  <si>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</si>
  <si>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</si>
  <si>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</si>
  <si>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</si>
  <si>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</si>
  <si>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</si>
  <si>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</si>
  <si>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</si>
  <si>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</si>
  <si>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</si>
  <si>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</si>
  <si>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</si>
  <si>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</si>
  <si>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</si>
  <si>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</si>
  <si>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</si>
  <si>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</si>
  <si>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</si>
  <si>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</si>
  <si>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</si>
  <si>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</si>
  <si>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</si>
  <si>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</si>
  <si>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</si>
  <si>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</si>
  <si>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</si>
  <si>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</si>
  <si>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</si>
  <si>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</si>
  <si>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</si>
  <si>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1. melléklet a 9/2019. (V.29.)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</si>
</sst>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9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10" xfId="1" applyNumberFormat="1" applyFont="1" applyFill="1" applyBorder="1" applyAlignment="1" applyProtection="1">
      <alignment horizontal="right" vertical="center" wrapText="1" indent="1"/>
    </xf>
    <xf numFmtId="165" fontId="8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165" fontId="12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165" fontId="12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3" fontId="13" fillId="0" borderId="10" xfId="0" applyNumberFormat="1" applyFont="1" applyBorder="1" applyAlignment="1" applyProtection="1">
      <alignment horizontal="right" vertical="center" wrapText="1" indent="1"/>
    </xf>
    <xf numFmtId="3" fontId="13" fillId="0" borderId="10" xfId="0" applyNumberFormat="1" applyFont="1" applyFill="1" applyBorder="1" applyAlignment="1" applyProtection="1">
      <alignment horizontal="right" vertical="center" wrapText="1" indent="1"/>
    </xf>
    <xf numFmtId="3" fontId="11" fillId="0" borderId="13" xfId="0" applyNumberFormat="1" applyFont="1" applyBorder="1" applyAlignment="1" applyProtection="1">
      <alignment wrapText="1"/>
    </xf>
    <xf numFmtId="165" fontId="12" fillId="0" borderId="22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Fill="1" applyBorder="1" applyAlignment="1" applyProtection="1">
      <alignment horizontal="right" wrapText="1" inden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11" fillId="0" borderId="15" xfId="0" applyNumberFormat="1" applyFont="1" applyBorder="1" applyAlignment="1" applyProtection="1">
      <alignment horizontal="right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0" fontId="14" fillId="0" borderId="12" xfId="0" applyFont="1" applyBorder="1" applyAlignment="1" applyProtection="1">
      <alignment horizontal="left" wrapText="1" indent="1"/>
    </xf>
    <xf numFmtId="0" fontId="14" fillId="0" borderId="15" xfId="0" applyFont="1" applyBorder="1" applyAlignment="1" applyProtection="1">
      <alignment horizontal="left" wrapText="1" indent="1"/>
    </xf>
    <xf numFmtId="3" fontId="11" fillId="0" borderId="13" xfId="0" applyNumberFormat="1" applyFont="1" applyFill="1" applyBorder="1" applyAlignment="1" applyProtection="1">
      <alignment horizontal="right" wrapText="1" indent="1"/>
    </xf>
    <xf numFmtId="0" fontId="15" fillId="0" borderId="15" xfId="1" applyFont="1" applyFill="1" applyBorder="1" applyAlignment="1" applyProtection="1">
      <alignment horizontal="lef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3" fontId="11" fillId="0" borderId="13" xfId="0" applyNumberFormat="1" applyFont="1" applyBorder="1" applyAlignment="1" applyProtection="1">
      <alignment horizontal="left" wrapText="1" indent="1"/>
    </xf>
    <xf numFmtId="165" fontId="8" fillId="0" borderId="22" xfId="2" applyNumberFormat="1" applyFont="1" applyFill="1" applyBorder="1" applyAlignment="1" applyProtection="1">
      <alignment horizontal="right" vertical="center" wrapText="1" indent="1"/>
    </xf>
    <xf numFmtId="165" fontId="8" fillId="0" borderId="17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2" xfId="0" applyFont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/>
    </xf>
    <xf numFmtId="165" fontId="8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2" fillId="0" borderId="0" xfId="0" applyFont="1" applyAlignment="1">
      <alignment horizontal="left" indent="1"/>
    </xf>
    <xf numFmtId="0" fontId="11" fillId="0" borderId="19" xfId="0" applyFont="1" applyBorder="1" applyAlignment="1" applyProtection="1">
      <alignment horizontal="left" vertical="center" wrapText="1" indent="1"/>
    </xf>
    <xf numFmtId="0" fontId="13" fillId="0" borderId="2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3" fontId="13" fillId="0" borderId="10" xfId="0" applyNumberFormat="1" applyFont="1" applyBorder="1" applyAlignment="1" applyProtection="1">
      <alignment horizontal="right" wrapText="1" indent="1"/>
    </xf>
    <xf numFmtId="3" fontId="13" fillId="0" borderId="10" xfId="0" applyNumberFormat="1" applyFont="1" applyFill="1" applyBorder="1" applyAlignment="1" applyProtection="1">
      <alignment horizontal="right" wrapText="1" indent="1"/>
    </xf>
    <xf numFmtId="0" fontId="13" fillId="0" borderId="25" xfId="0" applyFont="1" applyBorder="1" applyAlignment="1" applyProtection="1">
      <alignment wrapText="1"/>
    </xf>
    <xf numFmtId="3" fontId="13" fillId="0" borderId="26" xfId="0" applyNumberFormat="1" applyFont="1" applyBorder="1" applyAlignment="1" applyProtection="1">
      <alignment horizontal="right" wrapText="1" indent="1"/>
    </xf>
    <xf numFmtId="3" fontId="13" fillId="0" borderId="26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vertical="center" wrapTex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165" fontId="8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12" fillId="0" borderId="0" xfId="1" applyNumberFormat="1" applyFont="1" applyFill="1" applyProtection="1"/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horizontal="righ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3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6" fillId="0" borderId="10" xfId="1" applyFont="1" applyFill="1" applyBorder="1" applyAlignment="1" applyProtection="1">
      <alignment horizontal="left" vertical="center" wrapText="1" indent="1"/>
    </xf>
    <xf numFmtId="165" fontId="16" fillId="0" borderId="5" xfId="2" applyNumberFormat="1" applyFont="1" applyFill="1" applyBorder="1" applyAlignment="1" applyProtection="1">
      <alignment horizontal="right" vertical="center" wrapText="1" indent="1"/>
    </xf>
    <xf numFmtId="0" fontId="16" fillId="0" borderId="3" xfId="1" applyFont="1" applyFill="1" applyBorder="1" applyAlignment="1" applyProtection="1">
      <alignment horizontal="left" vertical="center" wrapText="1" indent="1"/>
    </xf>
    <xf numFmtId="3" fontId="16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vertical="center" wrapText="1"/>
    </xf>
    <xf numFmtId="0" fontId="9" fillId="0" borderId="23" xfId="1" applyFont="1" applyFill="1" applyBorder="1" applyAlignment="1" applyProtection="1">
      <alignment horizontal="left" vertical="center" wrapTex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9" fillId="0" borderId="23" xfId="1" applyFont="1" applyFill="1" applyBorder="1" applyAlignment="1" applyProtection="1">
      <alignment horizontal="left" vertical="center" wrapText="1" indent="1"/>
    </xf>
    <xf numFmtId="165" fontId="8" fillId="0" borderId="34" xfId="2" applyNumberFormat="1" applyFont="1" applyFill="1" applyBorder="1" applyAlignment="1" applyProtection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8" fillId="0" borderId="0" xfId="1" applyFont="1" applyFill="1" applyProtection="1"/>
    <xf numFmtId="3" fontId="16" fillId="0" borderId="3" xfId="1" applyNumberFormat="1" applyFont="1" applyFill="1" applyBorder="1" applyAlignment="1" applyProtection="1">
      <alignment vertical="center" wrapText="1"/>
    </xf>
    <xf numFmtId="3" fontId="16" fillId="0" borderId="1" xfId="1" applyNumberFormat="1" applyFont="1" applyFill="1" applyBorder="1" applyAlignment="1" applyProtection="1">
      <alignment horizontal="right" vertical="center" wrapText="1" indent="1"/>
    </xf>
    <xf numFmtId="3" fontId="16" fillId="0" borderId="25" xfId="1" applyNumberFormat="1" applyFont="1" applyFill="1" applyBorder="1" applyAlignment="1" applyProtection="1">
      <alignment horizontal="right" vertical="center" wrapText="1" indent="1"/>
    </xf>
    <xf numFmtId="3" fontId="16" fillId="0" borderId="26" xfId="1" applyNumberFormat="1" applyFont="1" applyFill="1" applyBorder="1" applyAlignment="1" applyProtection="1">
      <alignment horizontal="right" vertical="center" wrapText="1" indent="1"/>
    </xf>
    <xf numFmtId="0" fontId="13" fillId="0" borderId="40" xfId="0" applyFont="1" applyBorder="1" applyAlignment="1" applyProtection="1">
      <alignment horizontal="left" vertical="center" wrapText="1" indent="1"/>
    </xf>
    <xf numFmtId="0" fontId="19" fillId="0" borderId="41" xfId="0" applyFont="1" applyBorder="1" applyAlignment="1" applyProtection="1">
      <alignment horizontal="left" vertical="center" wrapText="1" indent="1"/>
    </xf>
    <xf numFmtId="3" fontId="19" fillId="0" borderId="26" xfId="0" applyNumberFormat="1" applyFont="1" applyBorder="1" applyAlignment="1" applyProtection="1">
      <alignment horizontal="right" vertical="center" wrapText="1" indent="1"/>
    </xf>
    <xf numFmtId="3" fontId="19" fillId="0" borderId="26" xfId="0" applyNumberFormat="1" applyFont="1" applyFill="1" applyBorder="1" applyAlignment="1" applyProtection="1">
      <alignment horizontal="right" vertical="center" wrapText="1" indent="1"/>
    </xf>
    <xf numFmtId="3" fontId="19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8" fillId="0" borderId="5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Border="1" applyProtection="1"/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114264240</v>
          </cell>
        </row>
        <row r="9">
          <cell r="F9">
            <v>153687636</v>
          </cell>
        </row>
        <row r="10">
          <cell r="F10">
            <v>109567591</v>
          </cell>
        </row>
        <row r="11">
          <cell r="F11">
            <v>9327175</v>
          </cell>
        </row>
        <row r="12">
          <cell r="F12">
            <v>11818779</v>
          </cell>
        </row>
        <row r="13">
          <cell r="F13">
            <v>7897489</v>
          </cell>
        </row>
        <row r="19">
          <cell r="F19">
            <v>207272041</v>
          </cell>
        </row>
        <row r="26">
          <cell r="F26">
            <v>23561226</v>
          </cell>
        </row>
        <row r="30">
          <cell r="F30">
            <v>49865508</v>
          </cell>
        </row>
        <row r="32">
          <cell r="F32">
            <v>203290690</v>
          </cell>
        </row>
        <row r="33">
          <cell r="F33">
            <v>14490949</v>
          </cell>
        </row>
        <row r="35">
          <cell r="F35">
            <v>2369052</v>
          </cell>
        </row>
        <row r="37">
          <cell r="F37">
            <v>1767661</v>
          </cell>
        </row>
        <row r="38">
          <cell r="F38">
            <v>9271244</v>
          </cell>
        </row>
        <row r="39">
          <cell r="F39">
            <v>3688313</v>
          </cell>
        </row>
        <row r="40">
          <cell r="F40">
            <v>5731650</v>
          </cell>
        </row>
        <row r="42">
          <cell r="F42">
            <v>3232036</v>
          </cell>
        </row>
        <row r="43">
          <cell r="F43">
            <v>809000</v>
          </cell>
        </row>
        <row r="44">
          <cell r="F44">
            <v>3915643</v>
          </cell>
        </row>
        <row r="46">
          <cell r="F46">
            <v>435798</v>
          </cell>
        </row>
        <row r="47">
          <cell r="F47">
            <v>30498103</v>
          </cell>
        </row>
        <row r="57">
          <cell r="F57">
            <v>662855</v>
          </cell>
        </row>
        <row r="75">
          <cell r="F75">
            <v>867474724</v>
          </cell>
        </row>
        <row r="96">
          <cell r="F96">
            <v>137979629</v>
          </cell>
        </row>
        <row r="97">
          <cell r="F97">
            <v>18375172</v>
          </cell>
        </row>
        <row r="98">
          <cell r="F98">
            <v>101155353</v>
          </cell>
        </row>
        <row r="99">
          <cell r="F99">
            <v>9782820</v>
          </cell>
        </row>
        <row r="101">
          <cell r="F101">
            <v>15165</v>
          </cell>
        </row>
        <row r="107">
          <cell r="F107">
            <v>22377715</v>
          </cell>
        </row>
        <row r="112">
          <cell r="F112">
            <v>9005000</v>
          </cell>
        </row>
        <row r="117">
          <cell r="F117">
            <v>115904223</v>
          </cell>
        </row>
        <row r="119">
          <cell r="F119">
            <v>158181548</v>
          </cell>
        </row>
      </sheetData>
      <sheetData sheetId="7"/>
      <sheetData sheetId="8"/>
      <sheetData sheetId="9"/>
      <sheetData sheetId="10">
        <row r="9">
          <cell r="E9">
            <v>148120</v>
          </cell>
        </row>
        <row r="10">
          <cell r="E10">
            <v>53583208</v>
          </cell>
        </row>
        <row r="11">
          <cell r="E11">
            <v>5306802</v>
          </cell>
        </row>
        <row r="13">
          <cell r="E13">
            <v>907323</v>
          </cell>
        </row>
        <row r="14">
          <cell r="E14">
            <v>14881316</v>
          </cell>
        </row>
        <row r="15">
          <cell r="E15">
            <v>932000</v>
          </cell>
        </row>
        <row r="16">
          <cell r="E16">
            <v>2035</v>
          </cell>
        </row>
        <row r="19">
          <cell r="E19">
            <v>1501199</v>
          </cell>
        </row>
        <row r="23">
          <cell r="E23">
            <v>1373267</v>
          </cell>
        </row>
        <row r="25">
          <cell r="E25">
            <v>682950</v>
          </cell>
        </row>
        <row r="38">
          <cell r="E38">
            <v>806038</v>
          </cell>
        </row>
        <row r="46">
          <cell r="E46">
            <v>165255605</v>
          </cell>
        </row>
        <row r="47">
          <cell r="E47">
            <v>36806042</v>
          </cell>
        </row>
        <row r="48">
          <cell r="E48">
            <v>104902353</v>
          </cell>
        </row>
        <row r="50">
          <cell r="E50">
            <v>254535</v>
          </cell>
        </row>
        <row r="52">
          <cell r="E52">
            <v>1815565</v>
          </cell>
        </row>
      </sheetData>
      <sheetData sheetId="11"/>
      <sheetData sheetId="12"/>
      <sheetData sheetId="13"/>
      <sheetData sheetId="14">
        <row r="10">
          <cell r="E10">
            <v>714870</v>
          </cell>
        </row>
        <row r="16">
          <cell r="E16">
            <v>669</v>
          </cell>
        </row>
        <row r="19">
          <cell r="E19">
            <v>4351</v>
          </cell>
        </row>
        <row r="23">
          <cell r="E23">
            <v>800000</v>
          </cell>
        </row>
        <row r="34">
          <cell r="E34">
            <v>50000</v>
          </cell>
        </row>
        <row r="38">
          <cell r="E38">
            <v>654114</v>
          </cell>
        </row>
        <row r="46">
          <cell r="E46">
            <v>126533428</v>
          </cell>
        </row>
        <row r="47">
          <cell r="E47">
            <v>28157687</v>
          </cell>
        </row>
        <row r="48">
          <cell r="E48">
            <v>10470133</v>
          </cell>
        </row>
        <row r="52">
          <cell r="E52">
            <v>631813</v>
          </cell>
        </row>
      </sheetData>
      <sheetData sheetId="15">
        <row r="10">
          <cell r="E10">
            <v>4230860</v>
          </cell>
        </row>
        <row r="11">
          <cell r="E11">
            <v>764693</v>
          </cell>
        </row>
        <row r="16">
          <cell r="E16">
            <v>752</v>
          </cell>
        </row>
        <row r="19">
          <cell r="E19">
            <v>48006</v>
          </cell>
        </row>
        <row r="38">
          <cell r="E38">
            <v>999245</v>
          </cell>
        </row>
        <row r="46">
          <cell r="E46">
            <v>15937667</v>
          </cell>
        </row>
        <row r="47">
          <cell r="E47">
            <v>3214189</v>
          </cell>
        </row>
        <row r="48">
          <cell r="E48">
            <v>6467560</v>
          </cell>
        </row>
        <row r="52">
          <cell r="E52">
            <v>128981</v>
          </cell>
        </row>
        <row r="53">
          <cell r="E53">
            <v>18737005</v>
          </cell>
        </row>
      </sheetData>
      <sheetData sheetId="16">
        <row r="9">
          <cell r="E9">
            <v>30000</v>
          </cell>
        </row>
        <row r="16">
          <cell r="E16">
            <v>676</v>
          </cell>
        </row>
        <row r="19">
          <cell r="E19">
            <v>3740</v>
          </cell>
        </row>
        <row r="23">
          <cell r="E23">
            <v>498180</v>
          </cell>
        </row>
        <row r="34">
          <cell r="E34">
            <v>60000</v>
          </cell>
        </row>
        <row r="38">
          <cell r="E38">
            <v>720597</v>
          </cell>
        </row>
        <row r="46">
          <cell r="E46">
            <v>40289267</v>
          </cell>
        </row>
        <row r="47">
          <cell r="E47">
            <v>8126003</v>
          </cell>
        </row>
        <row r="48">
          <cell r="E48">
            <v>6835653</v>
          </cell>
        </row>
        <row r="52">
          <cell r="E52">
            <v>1193914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169"/>
  <sheetViews>
    <sheetView tabSelected="1" zoomScale="120" zoomScaleNormal="120" zoomScaleSheetLayoutView="100" workbookViewId="0">
      <selection activeCell="I11" sqref="I11"/>
    </sheetView>
  </sheetViews>
  <sheetFormatPr defaultRowHeight="15.75" x14ac:dyDescent="0.25"/>
  <cols>
    <col min="1" max="1" width="9.33203125" style="3"/>
    <col min="2" max="2" width="9.5" style="1" customWidth="1"/>
    <col min="3" max="3" width="55" style="1" customWidth="1"/>
    <col min="4" max="4" width="15.5" style="1" customWidth="1"/>
    <col min="5" max="5" width="15.1640625" style="1" customWidth="1"/>
    <col min="6" max="6" width="14" style="1" customWidth="1"/>
    <col min="7" max="7" width="14.6640625" style="152" customWidth="1"/>
    <col min="8" max="8" width="13.33203125" style="3" customWidth="1"/>
    <col min="9" max="9" width="9.33203125" style="3"/>
    <col min="10" max="10" width="11.83203125" style="3" bestFit="1" customWidth="1"/>
    <col min="11" max="11" width="9.33203125" style="3"/>
    <col min="12" max="12" width="10.83203125" style="3" bestFit="1" customWidth="1"/>
    <col min="13" max="16384" width="9.33203125" style="3"/>
  </cols>
  <sheetData>
    <row r="2" spans="2:9" x14ac:dyDescent="0.25">
      <c r="G2" s="2" t="s">
        <v>274</v>
      </c>
    </row>
    <row r="3" spans="2:9" x14ac:dyDescent="0.25">
      <c r="G3" s="3"/>
    </row>
    <row r="4" spans="2:9" x14ac:dyDescent="0.25">
      <c r="B4" s="4" t="s">
        <v>0</v>
      </c>
      <c r="C4" s="5"/>
      <c r="D4" s="5"/>
      <c r="E4" s="5"/>
      <c r="F4" s="5"/>
      <c r="G4" s="5"/>
    </row>
    <row r="5" spans="2:9" x14ac:dyDescent="0.25">
      <c r="B5" s="5"/>
      <c r="C5" s="5"/>
      <c r="D5" s="5"/>
      <c r="E5" s="5"/>
      <c r="F5" s="5"/>
      <c r="G5" s="5"/>
    </row>
    <row r="7" spans="2:9" ht="15.95" customHeight="1" x14ac:dyDescent="0.25">
      <c r="B7" s="6" t="s">
        <v>1</v>
      </c>
      <c r="C7" s="6"/>
      <c r="D7" s="6"/>
      <c r="E7" s="6"/>
      <c r="F7" s="6"/>
      <c r="G7" s="6"/>
    </row>
    <row r="8" spans="2:9" ht="15.95" customHeight="1" thickBot="1" x14ac:dyDescent="0.3">
      <c r="B8" s="7" t="s">
        <v>2</v>
      </c>
      <c r="C8" s="8"/>
      <c r="D8" s="9"/>
      <c r="E8" s="9"/>
      <c r="F8" s="9"/>
      <c r="G8" s="10" t="s">
        <v>3</v>
      </c>
    </row>
    <row r="9" spans="2:9" ht="38.1" customHeight="1" thickBot="1" x14ac:dyDescent="0.3"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  <c r="G9" s="14" t="s">
        <v>9</v>
      </c>
    </row>
    <row r="10" spans="2:9" s="19" customFormat="1" ht="12" customHeight="1" thickBot="1" x14ac:dyDescent="0.25">
      <c r="B10" s="15"/>
      <c r="C10" s="16" t="s">
        <v>10</v>
      </c>
      <c r="D10" s="17" t="s">
        <v>11</v>
      </c>
      <c r="E10" s="17" t="s">
        <v>12</v>
      </c>
      <c r="F10" s="17" t="s">
        <v>13</v>
      </c>
      <c r="G10" s="18" t="s">
        <v>14</v>
      </c>
    </row>
    <row r="11" spans="2:9" s="25" customFormat="1" ht="12" customHeight="1" thickBot="1" x14ac:dyDescent="0.25">
      <c r="B11" s="20" t="s">
        <v>15</v>
      </c>
      <c r="C11" s="21" t="s">
        <v>16</v>
      </c>
      <c r="D11" s="22">
        <f>SUM(D12:D17)</f>
        <v>382586000</v>
      </c>
      <c r="E11" s="22">
        <f>SUM(E12:E17)</f>
        <v>406562910</v>
      </c>
      <c r="F11" s="22">
        <f>SUM(F12:F17)</f>
        <v>406562910</v>
      </c>
      <c r="G11" s="23">
        <f t="shared" ref="G11:G18" si="0">F11/E11</f>
        <v>1</v>
      </c>
      <c r="H11" s="24"/>
    </row>
    <row r="12" spans="2:9" s="25" customFormat="1" ht="12" customHeight="1" x14ac:dyDescent="0.2">
      <c r="B12" s="26" t="s">
        <v>17</v>
      </c>
      <c r="C12" s="27" t="s">
        <v>18</v>
      </c>
      <c r="D12" s="28">
        <v>114033000</v>
      </c>
      <c r="E12" s="28">
        <v>114264240</v>
      </c>
      <c r="F12" s="28">
        <f>+'[1]4.-önkormányzat'!F8</f>
        <v>114264240</v>
      </c>
      <c r="G12" s="29">
        <f t="shared" si="0"/>
        <v>1</v>
      </c>
    </row>
    <row r="13" spans="2:9" s="25" customFormat="1" ht="12" customHeight="1" x14ac:dyDescent="0.2">
      <c r="B13" s="30" t="s">
        <v>19</v>
      </c>
      <c r="C13" s="31" t="s">
        <v>20</v>
      </c>
      <c r="D13" s="32">
        <v>152089000</v>
      </c>
      <c r="E13" s="32">
        <v>153687636</v>
      </c>
      <c r="F13" s="32">
        <f>+'[1]4.-önkormányzat'!F9</f>
        <v>153687636</v>
      </c>
      <c r="G13" s="33">
        <f t="shared" si="0"/>
        <v>1</v>
      </c>
    </row>
    <row r="14" spans="2:9" s="25" customFormat="1" ht="12" customHeight="1" x14ac:dyDescent="0.2">
      <c r="B14" s="30" t="s">
        <v>21</v>
      </c>
      <c r="C14" s="31" t="s">
        <v>22</v>
      </c>
      <c r="D14" s="32">
        <v>108678000</v>
      </c>
      <c r="E14" s="32">
        <v>109567591</v>
      </c>
      <c r="F14" s="32">
        <f>+'[1]4.-önkormányzat'!F10</f>
        <v>109567591</v>
      </c>
      <c r="G14" s="33">
        <f t="shared" si="0"/>
        <v>1</v>
      </c>
      <c r="I14" s="24"/>
    </row>
    <row r="15" spans="2:9" s="25" customFormat="1" ht="12" customHeight="1" x14ac:dyDescent="0.2">
      <c r="B15" s="30" t="s">
        <v>23</v>
      </c>
      <c r="C15" s="31" t="s">
        <v>24</v>
      </c>
      <c r="D15" s="32">
        <v>7786000</v>
      </c>
      <c r="E15" s="32">
        <v>9327175</v>
      </c>
      <c r="F15" s="32">
        <f>+'[1]4.-önkormányzat'!F11</f>
        <v>9327175</v>
      </c>
      <c r="G15" s="33">
        <f t="shared" si="0"/>
        <v>1</v>
      </c>
    </row>
    <row r="16" spans="2:9" s="25" customFormat="1" ht="12" customHeight="1" x14ac:dyDescent="0.2">
      <c r="B16" s="30" t="s">
        <v>25</v>
      </c>
      <c r="C16" s="31" t="s">
        <v>26</v>
      </c>
      <c r="D16" s="32"/>
      <c r="E16" s="32">
        <v>11818779</v>
      </c>
      <c r="F16" s="32">
        <f>+'[1]4.-önkormányzat'!F12</f>
        <v>11818779</v>
      </c>
      <c r="G16" s="33">
        <f t="shared" si="0"/>
        <v>1</v>
      </c>
    </row>
    <row r="17" spans="2:9" s="25" customFormat="1" ht="12" customHeight="1" thickBot="1" x14ac:dyDescent="0.25">
      <c r="B17" s="34" t="s">
        <v>27</v>
      </c>
      <c r="C17" s="35" t="s">
        <v>28</v>
      </c>
      <c r="D17" s="36"/>
      <c r="E17" s="36">
        <v>7897489</v>
      </c>
      <c r="F17" s="36">
        <f>+'[1]4.-önkormányzat'!F13</f>
        <v>7897489</v>
      </c>
      <c r="G17" s="37">
        <f t="shared" si="0"/>
        <v>1</v>
      </c>
    </row>
    <row r="18" spans="2:9" s="25" customFormat="1" ht="12" customHeight="1" thickBot="1" x14ac:dyDescent="0.25">
      <c r="B18" s="20" t="s">
        <v>29</v>
      </c>
      <c r="C18" s="38" t="s">
        <v>30</v>
      </c>
      <c r="D18" s="39">
        <f>SUM(D19:D23)</f>
        <v>128886000</v>
      </c>
      <c r="E18" s="39">
        <f>SUM(E19:E23)</f>
        <v>211363671</v>
      </c>
      <c r="F18" s="40">
        <f>SUM(F19:F23)</f>
        <v>209943488</v>
      </c>
      <c r="G18" s="23">
        <f t="shared" si="0"/>
        <v>0.99328085572472857</v>
      </c>
      <c r="H18" s="24"/>
      <c r="I18" s="24"/>
    </row>
    <row r="19" spans="2:9" s="25" customFormat="1" ht="12" customHeight="1" x14ac:dyDescent="0.2">
      <c r="B19" s="26" t="s">
        <v>31</v>
      </c>
      <c r="C19" s="27" t="s">
        <v>32</v>
      </c>
      <c r="D19" s="41"/>
      <c r="E19" s="28"/>
      <c r="F19" s="28"/>
      <c r="G19" s="42"/>
    </row>
    <row r="20" spans="2:9" s="25" customFormat="1" ht="12" customHeight="1" x14ac:dyDescent="0.2">
      <c r="B20" s="30" t="s">
        <v>33</v>
      </c>
      <c r="C20" s="31" t="s">
        <v>34</v>
      </c>
      <c r="D20" s="32"/>
      <c r="E20" s="32"/>
      <c r="F20" s="32"/>
      <c r="G20" s="33"/>
    </row>
    <row r="21" spans="2:9" s="25" customFormat="1" ht="12" customHeight="1" x14ac:dyDescent="0.2">
      <c r="B21" s="30" t="s">
        <v>35</v>
      </c>
      <c r="C21" s="31" t="s">
        <v>36</v>
      </c>
      <c r="D21" s="32"/>
      <c r="E21" s="32"/>
      <c r="F21" s="32"/>
      <c r="G21" s="33"/>
    </row>
    <row r="22" spans="2:9" s="25" customFormat="1" ht="12" customHeight="1" x14ac:dyDescent="0.2">
      <c r="B22" s="30" t="s">
        <v>37</v>
      </c>
      <c r="C22" s="31" t="s">
        <v>38</v>
      </c>
      <c r="D22" s="32"/>
      <c r="E22" s="32"/>
      <c r="F22" s="32"/>
      <c r="G22" s="33"/>
    </row>
    <row r="23" spans="2:9" s="25" customFormat="1" ht="12" customHeight="1" x14ac:dyDescent="0.2">
      <c r="B23" s="30" t="s">
        <v>39</v>
      </c>
      <c r="C23" s="31" t="s">
        <v>40</v>
      </c>
      <c r="D23" s="32">
        <v>128886000</v>
      </c>
      <c r="E23" s="32">
        <v>211363671</v>
      </c>
      <c r="F23" s="32">
        <f>+'[1]4.-önkormányzat'!F19+'[1]5.-hivatal'!E23+'[1]6.-Óvoda'!E23+'[1]8.-Bölcsőde'!E23</f>
        <v>209943488</v>
      </c>
      <c r="G23" s="33">
        <f>F23/E23</f>
        <v>0.99328085572472857</v>
      </c>
    </row>
    <row r="24" spans="2:9" s="25" customFormat="1" ht="12" customHeight="1" thickBot="1" x14ac:dyDescent="0.25">
      <c r="B24" s="34" t="s">
        <v>41</v>
      </c>
      <c r="C24" s="35" t="s">
        <v>42</v>
      </c>
      <c r="D24" s="36"/>
      <c r="E24" s="36">
        <v>35720082</v>
      </c>
      <c r="F24" s="43">
        <v>35720082</v>
      </c>
      <c r="G24" s="33">
        <f>F24/E24</f>
        <v>1</v>
      </c>
    </row>
    <row r="25" spans="2:9" s="25" customFormat="1" ht="24" customHeight="1" thickBot="1" x14ac:dyDescent="0.25">
      <c r="B25" s="20" t="s">
        <v>43</v>
      </c>
      <c r="C25" s="21" t="s">
        <v>44</v>
      </c>
      <c r="D25" s="22">
        <f>SUM(D26:D30)</f>
        <v>0</v>
      </c>
      <c r="E25" s="22">
        <f>SUM(E26:E30)</f>
        <v>90801464</v>
      </c>
      <c r="F25" s="22">
        <f>SUM(F26:F30)</f>
        <v>90007375</v>
      </c>
      <c r="G25" s="23">
        <f>F25/E25</f>
        <v>0.99125466743575852</v>
      </c>
    </row>
    <row r="26" spans="2:9" s="25" customFormat="1" ht="12" customHeight="1" x14ac:dyDescent="0.2">
      <c r="B26" s="26" t="s">
        <v>45</v>
      </c>
      <c r="C26" s="27" t="s">
        <v>46</v>
      </c>
      <c r="D26" s="44"/>
      <c r="E26" s="28">
        <v>66447000</v>
      </c>
      <c r="F26" s="28">
        <v>66446149</v>
      </c>
      <c r="G26" s="42">
        <f>F26/E26</f>
        <v>0.99998719280027693</v>
      </c>
    </row>
    <row r="27" spans="2:9" s="25" customFormat="1" ht="12" customHeight="1" x14ac:dyDescent="0.2">
      <c r="B27" s="30" t="s">
        <v>47</v>
      </c>
      <c r="C27" s="31" t="s">
        <v>48</v>
      </c>
      <c r="D27" s="45"/>
      <c r="E27" s="46"/>
      <c r="F27" s="32"/>
      <c r="G27" s="33"/>
    </row>
    <row r="28" spans="2:9" s="25" customFormat="1" ht="12" customHeight="1" x14ac:dyDescent="0.2">
      <c r="B28" s="30" t="s">
        <v>49</v>
      </c>
      <c r="C28" s="31" t="s">
        <v>50</v>
      </c>
      <c r="D28" s="45"/>
      <c r="E28" s="46"/>
      <c r="F28" s="32"/>
      <c r="G28" s="33"/>
    </row>
    <row r="29" spans="2:9" s="25" customFormat="1" ht="12" customHeight="1" x14ac:dyDescent="0.2">
      <c r="B29" s="30" t="s">
        <v>51</v>
      </c>
      <c r="C29" s="31" t="s">
        <v>52</v>
      </c>
      <c r="D29" s="45"/>
      <c r="E29" s="46"/>
      <c r="F29" s="32"/>
      <c r="G29" s="33"/>
    </row>
    <row r="30" spans="2:9" s="25" customFormat="1" ht="12" customHeight="1" x14ac:dyDescent="0.2">
      <c r="B30" s="30" t="s">
        <v>53</v>
      </c>
      <c r="C30" s="31" t="s">
        <v>54</v>
      </c>
      <c r="D30" s="32"/>
      <c r="E30" s="32">
        <v>24354464</v>
      </c>
      <c r="F30" s="32">
        <f>+'[1]4.-önkormányzat'!F26</f>
        <v>23561226</v>
      </c>
      <c r="G30" s="33">
        <f>F30/E30</f>
        <v>0.96742946180215672</v>
      </c>
    </row>
    <row r="31" spans="2:9" s="25" customFormat="1" ht="12" customHeight="1" thickBot="1" x14ac:dyDescent="0.25">
      <c r="B31" s="34" t="s">
        <v>55</v>
      </c>
      <c r="C31" s="35" t="s">
        <v>56</v>
      </c>
      <c r="D31" s="36"/>
      <c r="E31" s="36">
        <v>19513464</v>
      </c>
      <c r="F31" s="43">
        <v>19513464</v>
      </c>
      <c r="G31" s="33">
        <f>F31/E31</f>
        <v>1</v>
      </c>
    </row>
    <row r="32" spans="2:9" s="25" customFormat="1" ht="12" customHeight="1" thickBot="1" x14ac:dyDescent="0.25">
      <c r="B32" s="20" t="s">
        <v>57</v>
      </c>
      <c r="C32" s="21" t="s">
        <v>58</v>
      </c>
      <c r="D32" s="22">
        <f>D33+D37+D38+D39</f>
        <v>221070000</v>
      </c>
      <c r="E32" s="22">
        <f>E33+E37+E38+E39</f>
        <v>221720000</v>
      </c>
      <c r="F32" s="22">
        <f>F33+F37+F38+F39</f>
        <v>270699149</v>
      </c>
      <c r="G32" s="23">
        <f>F32/E32</f>
        <v>1.2209054167418365</v>
      </c>
      <c r="H32" s="24"/>
    </row>
    <row r="33" spans="2:8" s="25" customFormat="1" ht="12" customHeight="1" x14ac:dyDescent="0.2">
      <c r="B33" s="26" t="s">
        <v>59</v>
      </c>
      <c r="C33" s="27" t="s">
        <v>60</v>
      </c>
      <c r="D33" s="28">
        <v>209000000</v>
      </c>
      <c r="E33" s="28">
        <v>209000000</v>
      </c>
      <c r="F33" s="47">
        <f>+F34+F35+F36</f>
        <v>253156198</v>
      </c>
      <c r="G33" s="42">
        <f>F33/E33</f>
        <v>1.2112736746411483</v>
      </c>
    </row>
    <row r="34" spans="2:8" s="25" customFormat="1" ht="12" customHeight="1" x14ac:dyDescent="0.2">
      <c r="B34" s="30" t="s">
        <v>61</v>
      </c>
      <c r="C34" s="31" t="s">
        <v>62</v>
      </c>
      <c r="D34" s="32">
        <v>44000000</v>
      </c>
      <c r="E34" s="32">
        <v>44000000</v>
      </c>
      <c r="F34" s="48">
        <f>+'[1]4.-önkormányzat'!F30</f>
        <v>49865508</v>
      </c>
      <c r="G34" s="33">
        <f>F34/E34</f>
        <v>1.1333070000000001</v>
      </c>
    </row>
    <row r="35" spans="2:8" s="25" customFormat="1" ht="12" customHeight="1" x14ac:dyDescent="0.2">
      <c r="B35" s="30" t="s">
        <v>63</v>
      </c>
      <c r="C35" s="31" t="s">
        <v>64</v>
      </c>
      <c r="D35" s="32"/>
      <c r="E35" s="32"/>
      <c r="F35" s="48"/>
      <c r="G35" s="33"/>
    </row>
    <row r="36" spans="2:8" customFormat="1" ht="12" customHeight="1" x14ac:dyDescent="0.2">
      <c r="B36" s="30" t="s">
        <v>65</v>
      </c>
      <c r="C36" s="49" t="s">
        <v>66</v>
      </c>
      <c r="D36" s="32">
        <v>165000000</v>
      </c>
      <c r="E36" s="32">
        <v>165000000</v>
      </c>
      <c r="F36" s="48">
        <f>+'[1]4.-önkormányzat'!F32</f>
        <v>203290690</v>
      </c>
      <c r="G36" s="33">
        <f>F36/E36</f>
        <v>1.2320647878787878</v>
      </c>
    </row>
    <row r="37" spans="2:8" s="25" customFormat="1" ht="12" customHeight="1" x14ac:dyDescent="0.2">
      <c r="B37" s="30" t="s">
        <v>67</v>
      </c>
      <c r="C37" s="31" t="s">
        <v>68</v>
      </c>
      <c r="D37" s="32">
        <v>11000000</v>
      </c>
      <c r="E37" s="32">
        <v>11000000</v>
      </c>
      <c r="F37" s="48">
        <f>+'[1]4.-önkormányzat'!F33</f>
        <v>14490949</v>
      </c>
      <c r="G37" s="33">
        <f t="shared" ref="G37:G46" si="1">F37/E37</f>
        <v>1.3173589999999999</v>
      </c>
    </row>
    <row r="38" spans="2:8" s="25" customFormat="1" ht="12" customHeight="1" x14ac:dyDescent="0.2">
      <c r="B38" s="30" t="s">
        <v>69</v>
      </c>
      <c r="C38" s="31" t="s">
        <v>70</v>
      </c>
      <c r="D38" s="32">
        <v>500000</v>
      </c>
      <c r="E38" s="32">
        <v>0</v>
      </c>
      <c r="F38" s="48"/>
      <c r="G38" s="33"/>
    </row>
    <row r="39" spans="2:8" s="25" customFormat="1" ht="12" customHeight="1" thickBot="1" x14ac:dyDescent="0.25">
      <c r="B39" s="34" t="s">
        <v>71</v>
      </c>
      <c r="C39" s="35" t="s">
        <v>72</v>
      </c>
      <c r="D39" s="36">
        <v>570000</v>
      </c>
      <c r="E39" s="36">
        <v>1720000</v>
      </c>
      <c r="F39" s="50">
        <f>+'[1]4.-önkormányzat'!F35+'[1]5.-hivatal'!E25</f>
        <v>3052002</v>
      </c>
      <c r="G39" s="37">
        <f t="shared" si="1"/>
        <v>1.7744197674418605</v>
      </c>
    </row>
    <row r="40" spans="2:8" s="25" customFormat="1" ht="12" customHeight="1" thickBot="1" x14ac:dyDescent="0.25">
      <c r="B40" s="20" t="s">
        <v>73</v>
      </c>
      <c r="C40" s="21" t="s">
        <v>74</v>
      </c>
      <c r="D40" s="22">
        <f>SUM(D41:D51)</f>
        <v>81742000</v>
      </c>
      <c r="E40" s="22">
        <f>SUM(E41:E51)</f>
        <v>134299449</v>
      </c>
      <c r="F40" s="22">
        <f>SUM(F41:F51)</f>
        <v>142410068</v>
      </c>
      <c r="G40" s="23">
        <f t="shared" si="1"/>
        <v>1.0603920497097497</v>
      </c>
      <c r="H40" s="24"/>
    </row>
    <row r="41" spans="2:8" s="25" customFormat="1" ht="12" customHeight="1" x14ac:dyDescent="0.2">
      <c r="B41" s="26" t="s">
        <v>75</v>
      </c>
      <c r="C41" s="51" t="s">
        <v>76</v>
      </c>
      <c r="D41" s="28">
        <v>300000</v>
      </c>
      <c r="E41" s="28">
        <v>300000</v>
      </c>
      <c r="F41" s="32">
        <f>+'[1]4.-önkormányzat'!F37+'[1]5.-hivatal'!E9+'[1]8.-Bölcsőde'!E9</f>
        <v>1945781</v>
      </c>
      <c r="G41" s="42">
        <f t="shared" si="1"/>
        <v>6.4859366666666665</v>
      </c>
    </row>
    <row r="42" spans="2:8" s="25" customFormat="1" ht="12" customHeight="1" x14ac:dyDescent="0.2">
      <c r="B42" s="30" t="s">
        <v>77</v>
      </c>
      <c r="C42" s="52" t="s">
        <v>78</v>
      </c>
      <c r="D42" s="53">
        <v>43000000</v>
      </c>
      <c r="E42" s="32">
        <v>59527000</v>
      </c>
      <c r="F42" s="32">
        <f>+'[1]4.-önkormányzat'!F38+'[1]5.-hivatal'!E10+'[1]7.-Könyvtár'!E10+'[1]6.-Óvoda'!E10+'[1]8.-Bölcsőde'!E10</f>
        <v>67800182</v>
      </c>
      <c r="G42" s="33">
        <f t="shared" si="1"/>
        <v>1.1389820081643625</v>
      </c>
    </row>
    <row r="43" spans="2:8" s="25" customFormat="1" ht="12" customHeight="1" x14ac:dyDescent="0.2">
      <c r="B43" s="30" t="s">
        <v>79</v>
      </c>
      <c r="C43" s="52" t="s">
        <v>80</v>
      </c>
      <c r="D43" s="28">
        <v>9722000</v>
      </c>
      <c r="E43" s="32">
        <v>9722000</v>
      </c>
      <c r="F43" s="32">
        <f>+'[1]4.-önkormányzat'!F39+'[1]5.-hivatal'!E11+'[1]7.-Könyvtár'!E11+'[1]6.-Óvoda'!E11</f>
        <v>9759808</v>
      </c>
      <c r="G43" s="33">
        <f t="shared" si="1"/>
        <v>1.0038889117465541</v>
      </c>
    </row>
    <row r="44" spans="2:8" s="25" customFormat="1" ht="12" customHeight="1" x14ac:dyDescent="0.2">
      <c r="B44" s="30" t="s">
        <v>81</v>
      </c>
      <c r="C44" s="52" t="s">
        <v>82</v>
      </c>
      <c r="D44" s="28">
        <v>3626000</v>
      </c>
      <c r="E44" s="32">
        <v>5732000</v>
      </c>
      <c r="F44" s="32">
        <f>+'[1]4.-önkormányzat'!F40+'[1]5.-hivatal'!E12+'[1]7.-Könyvtár'!E12+'[1]6.-Óvoda'!E12</f>
        <v>5731650</v>
      </c>
      <c r="G44" s="33">
        <f>F44/E44</f>
        <v>0.99993893928820654</v>
      </c>
    </row>
    <row r="45" spans="2:8" s="25" customFormat="1" ht="12" customHeight="1" x14ac:dyDescent="0.2">
      <c r="B45" s="30" t="s">
        <v>83</v>
      </c>
      <c r="C45" s="52" t="s">
        <v>84</v>
      </c>
      <c r="D45" s="28">
        <v>8461000</v>
      </c>
      <c r="E45" s="32">
        <v>8461000</v>
      </c>
      <c r="F45" s="32">
        <f>+'[1]4.-önkormányzat'!F41+'[1]5.-hivatal'!E13+'[1]7.-Könyvtár'!E13+'[1]6.-Óvoda'!E13</f>
        <v>907323</v>
      </c>
      <c r="G45" s="33">
        <f t="shared" si="1"/>
        <v>0.1072359059212859</v>
      </c>
    </row>
    <row r="46" spans="2:8" s="25" customFormat="1" ht="12" customHeight="1" x14ac:dyDescent="0.2">
      <c r="B46" s="30" t="s">
        <v>85</v>
      </c>
      <c r="C46" s="52" t="s">
        <v>86</v>
      </c>
      <c r="D46" s="28">
        <v>16633000</v>
      </c>
      <c r="E46" s="32">
        <v>20761000</v>
      </c>
      <c r="F46" s="32">
        <f>+'[1]4.-önkormányzat'!F42+'[1]5.-hivatal'!E14+'[1]7.-Könyvtár'!E14+'[1]6.-Óvoda'!E14</f>
        <v>18113352</v>
      </c>
      <c r="G46" s="33">
        <f t="shared" si="1"/>
        <v>0.87247011222966142</v>
      </c>
    </row>
    <row r="47" spans="2:8" s="25" customFormat="1" ht="12" customHeight="1" x14ac:dyDescent="0.2">
      <c r="B47" s="30" t="s">
        <v>87</v>
      </c>
      <c r="C47" s="52" t="s">
        <v>88</v>
      </c>
      <c r="D47" s="28"/>
      <c r="E47" s="32"/>
      <c r="F47" s="32">
        <f>+'[1]4.-önkormányzat'!F43+'[1]5.-hivatal'!E15+'[1]7.-Könyvtár'!E15+'[1]6.-Óvoda'!E15</f>
        <v>1741000</v>
      </c>
      <c r="G47" s="33"/>
    </row>
    <row r="48" spans="2:8" s="25" customFormat="1" ht="12" customHeight="1" x14ac:dyDescent="0.2">
      <c r="B48" s="30" t="s">
        <v>89</v>
      </c>
      <c r="C48" s="52" t="s">
        <v>90</v>
      </c>
      <c r="D48" s="28"/>
      <c r="E48" s="32">
        <v>2674417</v>
      </c>
      <c r="F48" s="32">
        <f>+'[1]4.-önkormányzat'!F44+'[1]5.-hivatal'!E16+'[1]6.-Óvoda'!E16+'[1]7.-Könyvtár'!E16+'[1]8.-Bölcsőde'!E16</f>
        <v>3919775</v>
      </c>
      <c r="G48" s="33"/>
    </row>
    <row r="49" spans="2:9" s="25" customFormat="1" ht="12" customHeight="1" x14ac:dyDescent="0.2">
      <c r="B49" s="30" t="s">
        <v>91</v>
      </c>
      <c r="C49" s="52" t="s">
        <v>92</v>
      </c>
      <c r="D49" s="28"/>
      <c r="E49" s="32"/>
      <c r="F49" s="32">
        <f>+'[1]4.-önkormányzat'!F45+'[1]5.-hivatal'!E17+'[1]7.-Könyvtár'!E17+'[1]6.-Óvoda'!E17</f>
        <v>0</v>
      </c>
      <c r="G49" s="33"/>
    </row>
    <row r="50" spans="2:9" s="25" customFormat="1" ht="12" customHeight="1" x14ac:dyDescent="0.2">
      <c r="B50" s="34" t="s">
        <v>93</v>
      </c>
      <c r="C50" s="54" t="s">
        <v>94</v>
      </c>
      <c r="D50" s="28"/>
      <c r="E50" s="36"/>
      <c r="F50" s="32">
        <f>+'[1]4.-önkormányzat'!F46+'[1]5.-hivatal'!E18+'[1]7.-Könyvtár'!E18+'[1]6.-Óvoda'!E18</f>
        <v>435798</v>
      </c>
      <c r="G50" s="37"/>
    </row>
    <row r="51" spans="2:9" s="25" customFormat="1" ht="12" customHeight="1" thickBot="1" x14ac:dyDescent="0.25">
      <c r="B51" s="34" t="s">
        <v>95</v>
      </c>
      <c r="C51" s="55" t="s">
        <v>96</v>
      </c>
      <c r="D51" s="28"/>
      <c r="E51" s="36">
        <v>27122032</v>
      </c>
      <c r="F51" s="32">
        <f>+'[1]4.-önkormányzat'!F47+'[1]5.-hivatal'!E19+'[1]6.-Óvoda'!E19+'[1]7.-Könyvtár'!E19+'[1]8.-Bölcsőde'!E19</f>
        <v>32055399</v>
      </c>
      <c r="G51" s="37"/>
    </row>
    <row r="52" spans="2:9" s="25" customFormat="1" ht="12" customHeight="1" thickBot="1" x14ac:dyDescent="0.25">
      <c r="B52" s="20" t="s">
        <v>97</v>
      </c>
      <c r="C52" s="21" t="s">
        <v>98</v>
      </c>
      <c r="D52" s="22">
        <f>SUM(D53:D57)</f>
        <v>0</v>
      </c>
      <c r="E52" s="22">
        <f>SUM(E53:E57)</f>
        <v>0</v>
      </c>
      <c r="F52" s="22">
        <f>SUM(F53:F57)</f>
        <v>654710</v>
      </c>
      <c r="G52" s="23"/>
      <c r="H52" s="24"/>
    </row>
    <row r="53" spans="2:9" s="25" customFormat="1" ht="12" customHeight="1" x14ac:dyDescent="0.2">
      <c r="B53" s="26" t="s">
        <v>99</v>
      </c>
      <c r="C53" s="27" t="s">
        <v>100</v>
      </c>
      <c r="D53" s="56"/>
      <c r="E53" s="56"/>
      <c r="F53" s="56"/>
      <c r="G53" s="57"/>
    </row>
    <row r="54" spans="2:9" s="25" customFormat="1" ht="12" customHeight="1" x14ac:dyDescent="0.2">
      <c r="B54" s="30" t="s">
        <v>101</v>
      </c>
      <c r="C54" s="31" t="s">
        <v>102</v>
      </c>
      <c r="D54" s="32"/>
      <c r="E54" s="32"/>
      <c r="F54" s="46"/>
      <c r="G54" s="58"/>
    </row>
    <row r="55" spans="2:9" s="25" customFormat="1" ht="12" customHeight="1" x14ac:dyDescent="0.2">
      <c r="B55" s="30" t="s">
        <v>103</v>
      </c>
      <c r="C55" s="31" t="s">
        <v>104</v>
      </c>
      <c r="D55" s="32"/>
      <c r="E55" s="32"/>
      <c r="F55" s="32"/>
      <c r="G55" s="58"/>
    </row>
    <row r="56" spans="2:9" s="25" customFormat="1" ht="12" customHeight="1" x14ac:dyDescent="0.2">
      <c r="B56" s="30" t="s">
        <v>105</v>
      </c>
      <c r="C56" s="31" t="s">
        <v>106</v>
      </c>
      <c r="D56" s="46"/>
      <c r="E56" s="46"/>
      <c r="F56" s="32"/>
      <c r="G56" s="58"/>
    </row>
    <row r="57" spans="2:9" s="25" customFormat="1" ht="12" customHeight="1" thickBot="1" x14ac:dyDescent="0.25">
      <c r="B57" s="34" t="s">
        <v>107</v>
      </c>
      <c r="C57" s="35" t="s">
        <v>108</v>
      </c>
      <c r="D57" s="59"/>
      <c r="E57" s="59"/>
      <c r="F57" s="36">
        <v>654710</v>
      </c>
      <c r="G57" s="60"/>
    </row>
    <row r="58" spans="2:9" s="25" customFormat="1" ht="12" customHeight="1" thickBot="1" x14ac:dyDescent="0.25">
      <c r="B58" s="20" t="s">
        <v>109</v>
      </c>
      <c r="C58" s="21" t="s">
        <v>110</v>
      </c>
      <c r="D58" s="22">
        <f>SUM(D59:D62)</f>
        <v>0</v>
      </c>
      <c r="E58" s="22">
        <f>SUM(E59:E62)</f>
        <v>50000</v>
      </c>
      <c r="F58" s="22">
        <f>SUM(F59:F62)</f>
        <v>772855</v>
      </c>
      <c r="G58" s="23"/>
      <c r="I58" s="24"/>
    </row>
    <row r="59" spans="2:9" s="25" customFormat="1" ht="12.75" customHeight="1" x14ac:dyDescent="0.2">
      <c r="B59" s="26" t="s">
        <v>111</v>
      </c>
      <c r="C59" s="27" t="s">
        <v>112</v>
      </c>
      <c r="D59" s="28"/>
      <c r="E59" s="28"/>
      <c r="F59" s="28"/>
      <c r="G59" s="57"/>
    </row>
    <row r="60" spans="2:9" s="25" customFormat="1" ht="12" customHeight="1" x14ac:dyDescent="0.2">
      <c r="B60" s="30" t="s">
        <v>113</v>
      </c>
      <c r="C60" s="31" t="s">
        <v>114</v>
      </c>
      <c r="D60" s="32"/>
      <c r="E60" s="32"/>
      <c r="F60" s="32"/>
      <c r="G60" s="58"/>
    </row>
    <row r="61" spans="2:9" s="25" customFormat="1" ht="12" customHeight="1" x14ac:dyDescent="0.2">
      <c r="B61" s="30" t="s">
        <v>115</v>
      </c>
      <c r="C61" s="31" t="s">
        <v>116</v>
      </c>
      <c r="D61" s="32"/>
      <c r="E61" s="32">
        <v>50000</v>
      </c>
      <c r="F61" s="32">
        <f>+'[1]4.-önkormányzat'!F57+'[1]6.-Óvoda'!E34+'[1]8.-Bölcsőde'!E34</f>
        <v>772855</v>
      </c>
      <c r="G61" s="33"/>
    </row>
    <row r="62" spans="2:9" s="25" customFormat="1" ht="12" customHeight="1" thickBot="1" x14ac:dyDescent="0.25">
      <c r="B62" s="34" t="s">
        <v>117</v>
      </c>
      <c r="C62" s="35" t="s">
        <v>118</v>
      </c>
      <c r="D62" s="36"/>
      <c r="E62" s="36"/>
      <c r="F62" s="36"/>
      <c r="G62" s="60"/>
    </row>
    <row r="63" spans="2:9" s="25" customFormat="1" ht="12" customHeight="1" thickBot="1" x14ac:dyDescent="0.25">
      <c r="B63" s="20" t="s">
        <v>119</v>
      </c>
      <c r="C63" s="38" t="s">
        <v>120</v>
      </c>
      <c r="D63" s="39">
        <f>SUM(D64:D66)</f>
        <v>0</v>
      </c>
      <c r="E63" s="39">
        <f>SUM(E64:E67)</f>
        <v>0</v>
      </c>
      <c r="F63" s="39">
        <f>SUM(F64:F67)</f>
        <v>0</v>
      </c>
      <c r="G63" s="23"/>
    </row>
    <row r="64" spans="2:9" s="25" customFormat="1" ht="12" customHeight="1" x14ac:dyDescent="0.2">
      <c r="B64" s="26" t="s">
        <v>121</v>
      </c>
      <c r="C64" s="27" t="s">
        <v>122</v>
      </c>
      <c r="D64" s="28"/>
      <c r="E64" s="28"/>
      <c r="F64" s="28"/>
      <c r="G64" s="57"/>
    </row>
    <row r="65" spans="2:8" s="25" customFormat="1" ht="12" customHeight="1" x14ac:dyDescent="0.2">
      <c r="B65" s="30" t="s">
        <v>123</v>
      </c>
      <c r="C65" s="31" t="s">
        <v>124</v>
      </c>
      <c r="D65" s="32"/>
      <c r="E65" s="32"/>
      <c r="F65" s="32"/>
      <c r="G65" s="33"/>
    </row>
    <row r="66" spans="2:8" s="25" customFormat="1" ht="12" customHeight="1" x14ac:dyDescent="0.2">
      <c r="B66" s="30" t="s">
        <v>125</v>
      </c>
      <c r="C66" s="31" t="s">
        <v>126</v>
      </c>
      <c r="D66" s="32"/>
      <c r="E66" s="32"/>
      <c r="F66" s="32"/>
      <c r="G66" s="33"/>
    </row>
    <row r="67" spans="2:8" s="25" customFormat="1" ht="12" customHeight="1" thickBot="1" x14ac:dyDescent="0.25">
      <c r="B67" s="34" t="s">
        <v>127</v>
      </c>
      <c r="C67" s="35" t="s">
        <v>128</v>
      </c>
      <c r="D67" s="36"/>
      <c r="E67" s="36"/>
      <c r="F67" s="36"/>
      <c r="G67" s="60"/>
    </row>
    <row r="68" spans="2:8" s="25" customFormat="1" ht="12" customHeight="1" thickBot="1" x14ac:dyDescent="0.25">
      <c r="B68" s="20" t="s">
        <v>129</v>
      </c>
      <c r="C68" s="21" t="s">
        <v>130</v>
      </c>
      <c r="D68" s="22">
        <f>D11+D18+D25+D32+D40+D52+D58+D63</f>
        <v>814284000</v>
      </c>
      <c r="E68" s="22">
        <f>E11+E18+E25+E32+E40+E52+E58+E63</f>
        <v>1064797494</v>
      </c>
      <c r="F68" s="22">
        <f>F11+F18+F25+F32+F40+F52+F58+F63</f>
        <v>1121050555</v>
      </c>
      <c r="G68" s="23">
        <f>F68/E68</f>
        <v>1.0528298209912954</v>
      </c>
      <c r="H68" s="24"/>
    </row>
    <row r="69" spans="2:8" s="25" customFormat="1" ht="12" customHeight="1" thickBot="1" x14ac:dyDescent="0.25">
      <c r="B69" s="61" t="s">
        <v>131</v>
      </c>
      <c r="C69" s="38" t="s">
        <v>132</v>
      </c>
      <c r="D69" s="39"/>
      <c r="E69" s="39">
        <f>SUM(E70:E72)</f>
        <v>0</v>
      </c>
      <c r="F69" s="39">
        <f>SUM(F70:F72)</f>
        <v>0</v>
      </c>
      <c r="G69" s="23"/>
    </row>
    <row r="70" spans="2:8" s="25" customFormat="1" ht="12" customHeight="1" x14ac:dyDescent="0.2">
      <c r="B70" s="26" t="s">
        <v>133</v>
      </c>
      <c r="C70" s="27" t="s">
        <v>134</v>
      </c>
      <c r="D70" s="28"/>
      <c r="E70" s="28"/>
      <c r="F70" s="28"/>
      <c r="G70" s="42"/>
    </row>
    <row r="71" spans="2:8" s="25" customFormat="1" ht="12" customHeight="1" x14ac:dyDescent="0.2">
      <c r="B71" s="30" t="s">
        <v>135</v>
      </c>
      <c r="C71" s="31" t="s">
        <v>136</v>
      </c>
      <c r="D71" s="32"/>
      <c r="E71" s="32"/>
      <c r="F71" s="32"/>
      <c r="G71" s="58"/>
    </row>
    <row r="72" spans="2:8" s="25" customFormat="1" ht="12" customHeight="1" thickBot="1" x14ac:dyDescent="0.25">
      <c r="B72" s="34" t="s">
        <v>137</v>
      </c>
      <c r="C72" s="62" t="s">
        <v>138</v>
      </c>
      <c r="D72" s="63"/>
      <c r="E72" s="63"/>
      <c r="F72" s="63"/>
      <c r="G72" s="60"/>
    </row>
    <row r="73" spans="2:8" s="25" customFormat="1" ht="12" customHeight="1" thickBot="1" x14ac:dyDescent="0.25">
      <c r="B73" s="61" t="s">
        <v>139</v>
      </c>
      <c r="C73" s="38" t="s">
        <v>140</v>
      </c>
      <c r="D73" s="39"/>
      <c r="E73" s="39"/>
      <c r="F73" s="39"/>
      <c r="G73" s="23"/>
    </row>
    <row r="74" spans="2:8" s="25" customFormat="1" ht="12" customHeight="1" x14ac:dyDescent="0.2">
      <c r="B74" s="26" t="s">
        <v>141</v>
      </c>
      <c r="C74" s="27" t="s">
        <v>142</v>
      </c>
      <c r="D74" s="28"/>
      <c r="E74" s="28"/>
      <c r="F74" s="28"/>
      <c r="G74" s="57"/>
    </row>
    <row r="75" spans="2:8" s="25" customFormat="1" ht="12" customHeight="1" x14ac:dyDescent="0.2">
      <c r="B75" s="30" t="s">
        <v>143</v>
      </c>
      <c r="C75" s="31" t="s">
        <v>144</v>
      </c>
      <c r="D75" s="32"/>
      <c r="E75" s="32"/>
      <c r="F75" s="32"/>
      <c r="G75" s="58"/>
    </row>
    <row r="76" spans="2:8" s="25" customFormat="1" ht="12" customHeight="1" x14ac:dyDescent="0.2">
      <c r="B76" s="30" t="s">
        <v>145</v>
      </c>
      <c r="C76" s="31" t="s">
        <v>146</v>
      </c>
      <c r="D76" s="32"/>
      <c r="E76" s="32"/>
      <c r="F76" s="32"/>
      <c r="G76" s="58"/>
    </row>
    <row r="77" spans="2:8" s="25" customFormat="1" ht="12" customHeight="1" thickBot="1" x14ac:dyDescent="0.25">
      <c r="B77" s="34" t="s">
        <v>147</v>
      </c>
      <c r="C77" s="35" t="s">
        <v>148</v>
      </c>
      <c r="D77" s="36"/>
      <c r="E77" s="36"/>
      <c r="F77" s="36"/>
      <c r="G77" s="60"/>
    </row>
    <row r="78" spans="2:8" s="25" customFormat="1" ht="12" customHeight="1" thickBot="1" x14ac:dyDescent="0.25">
      <c r="B78" s="61" t="s">
        <v>149</v>
      </c>
      <c r="C78" s="38" t="s">
        <v>150</v>
      </c>
      <c r="D78" s="39">
        <f>SUM(D79:D80)</f>
        <v>854940000</v>
      </c>
      <c r="E78" s="39">
        <f>SUM(E79:E80)</f>
        <v>870654718</v>
      </c>
      <c r="F78" s="39">
        <f>SUM(F79:F80)</f>
        <v>870654718</v>
      </c>
      <c r="G78" s="23">
        <f>F78/E78</f>
        <v>1</v>
      </c>
    </row>
    <row r="79" spans="2:8" s="25" customFormat="1" ht="12" customHeight="1" x14ac:dyDescent="0.2">
      <c r="B79" s="26" t="s">
        <v>151</v>
      </c>
      <c r="C79" s="27" t="s">
        <v>152</v>
      </c>
      <c r="D79" s="28">
        <v>854940000</v>
      </c>
      <c r="E79" s="28">
        <v>870654718</v>
      </c>
      <c r="F79" s="28">
        <f>+'[1]4.-önkormányzat'!F75+'[1]5.-hivatal'!E38+'[1]6.-Óvoda'!E38+'[1]7.-Könyvtár'!E38+'[1]8.-Bölcsőde'!E38</f>
        <v>870654718</v>
      </c>
      <c r="G79" s="57">
        <f>F79/E79</f>
        <v>1</v>
      </c>
    </row>
    <row r="80" spans="2:8" s="25" customFormat="1" ht="12" customHeight="1" thickBot="1" x14ac:dyDescent="0.25">
      <c r="B80" s="34" t="s">
        <v>153</v>
      </c>
      <c r="C80" s="35" t="s">
        <v>154</v>
      </c>
      <c r="D80" s="36"/>
      <c r="E80" s="36"/>
      <c r="F80" s="36"/>
      <c r="G80" s="60"/>
    </row>
    <row r="81" spans="2:8" s="25" customFormat="1" ht="12" customHeight="1" thickBot="1" x14ac:dyDescent="0.25">
      <c r="B81" s="61" t="s">
        <v>155</v>
      </c>
      <c r="C81" s="38" t="s">
        <v>156</v>
      </c>
      <c r="D81" s="39"/>
      <c r="E81" s="39">
        <f>SUM(E82:E84)</f>
        <v>13833523</v>
      </c>
      <c r="F81" s="39">
        <f>SUM(F82:F84)</f>
        <v>13833523</v>
      </c>
      <c r="G81" s="23">
        <f>+F81/E81</f>
        <v>1</v>
      </c>
    </row>
    <row r="82" spans="2:8" s="25" customFormat="1" ht="12" customHeight="1" x14ac:dyDescent="0.2">
      <c r="B82" s="26" t="s">
        <v>157</v>
      </c>
      <c r="C82" s="27" t="s">
        <v>158</v>
      </c>
      <c r="D82" s="28"/>
      <c r="E82" s="28">
        <v>13833523</v>
      </c>
      <c r="F82" s="28">
        <v>13833523</v>
      </c>
      <c r="G82" s="57">
        <f>+F82/E82</f>
        <v>1</v>
      </c>
    </row>
    <row r="83" spans="2:8" s="25" customFormat="1" ht="12" customHeight="1" x14ac:dyDescent="0.2">
      <c r="B83" s="30" t="s">
        <v>159</v>
      </c>
      <c r="C83" s="31" t="s">
        <v>160</v>
      </c>
      <c r="D83" s="28"/>
      <c r="E83" s="28"/>
      <c r="F83" s="28"/>
      <c r="G83" s="64"/>
    </row>
    <row r="84" spans="2:8" s="25" customFormat="1" ht="12" customHeight="1" thickBot="1" x14ac:dyDescent="0.25">
      <c r="B84" s="30" t="s">
        <v>161</v>
      </c>
      <c r="C84" s="31" t="s">
        <v>162</v>
      </c>
      <c r="D84" s="32"/>
      <c r="E84" s="32"/>
      <c r="F84" s="32"/>
      <c r="G84" s="60"/>
    </row>
    <row r="85" spans="2:8" s="25" customFormat="1" ht="12" customHeight="1" thickBot="1" x14ac:dyDescent="0.25">
      <c r="B85" s="61" t="s">
        <v>163</v>
      </c>
      <c r="C85" s="38" t="s">
        <v>164</v>
      </c>
      <c r="D85" s="39"/>
      <c r="E85" s="39"/>
      <c r="F85" s="39"/>
      <c r="G85" s="23"/>
    </row>
    <row r="86" spans="2:8" s="25" customFormat="1" ht="12" customHeight="1" x14ac:dyDescent="0.2">
      <c r="B86" s="65" t="s">
        <v>165</v>
      </c>
      <c r="C86" s="27" t="s">
        <v>166</v>
      </c>
      <c r="D86" s="28"/>
      <c r="E86" s="28"/>
      <c r="F86" s="28"/>
      <c r="G86" s="57"/>
    </row>
    <row r="87" spans="2:8" s="25" customFormat="1" ht="12" customHeight="1" x14ac:dyDescent="0.2">
      <c r="B87" s="66" t="s">
        <v>167</v>
      </c>
      <c r="C87" s="31" t="s">
        <v>168</v>
      </c>
      <c r="D87" s="28"/>
      <c r="E87" s="28"/>
      <c r="F87" s="28"/>
      <c r="G87" s="57"/>
    </row>
    <row r="88" spans="2:8" s="25" customFormat="1" ht="12" customHeight="1" x14ac:dyDescent="0.2">
      <c r="B88" s="66" t="s">
        <v>169</v>
      </c>
      <c r="C88" s="67" t="s">
        <v>170</v>
      </c>
      <c r="D88" s="28"/>
      <c r="E88" s="28"/>
      <c r="F88" s="28"/>
      <c r="G88" s="57"/>
    </row>
    <row r="89" spans="2:8" s="25" customFormat="1" ht="12" customHeight="1" thickBot="1" x14ac:dyDescent="0.25">
      <c r="B89" s="66" t="s">
        <v>171</v>
      </c>
      <c r="C89" s="68" t="s">
        <v>172</v>
      </c>
      <c r="D89" s="32"/>
      <c r="E89" s="32"/>
      <c r="F89" s="32"/>
      <c r="G89" s="60"/>
    </row>
    <row r="90" spans="2:8" s="25" customFormat="1" ht="13.5" customHeight="1" thickBot="1" x14ac:dyDescent="0.25">
      <c r="B90" s="69" t="s">
        <v>173</v>
      </c>
      <c r="C90" s="38" t="s">
        <v>174</v>
      </c>
      <c r="D90" s="39"/>
      <c r="E90" s="39"/>
      <c r="F90" s="39"/>
      <c r="G90" s="23"/>
    </row>
    <row r="91" spans="2:8" s="25" customFormat="1" ht="13.5" customHeight="1" thickBot="1" x14ac:dyDescent="0.25">
      <c r="B91" s="69" t="s">
        <v>175</v>
      </c>
      <c r="C91" s="38" t="s">
        <v>176</v>
      </c>
      <c r="D91" s="39"/>
      <c r="E91" s="39"/>
      <c r="F91" s="39"/>
      <c r="G91" s="23"/>
    </row>
    <row r="92" spans="2:8" s="25" customFormat="1" ht="15.75" customHeight="1" thickBot="1" x14ac:dyDescent="0.25">
      <c r="B92" s="69" t="s">
        <v>177</v>
      </c>
      <c r="C92" s="70" t="s">
        <v>178</v>
      </c>
      <c r="D92" s="71">
        <f>D69+D73+D78+D81+D85</f>
        <v>854940000</v>
      </c>
      <c r="E92" s="71">
        <f>E69+E73+E78+E81+E85</f>
        <v>884488241</v>
      </c>
      <c r="F92" s="72">
        <f>F69+F78+F81</f>
        <v>884488241</v>
      </c>
      <c r="G92" s="23">
        <f>F92/E92</f>
        <v>1</v>
      </c>
    </row>
    <row r="93" spans="2:8" s="25" customFormat="1" ht="13.5" customHeight="1" thickBot="1" x14ac:dyDescent="0.25">
      <c r="B93" s="69" t="s">
        <v>179</v>
      </c>
      <c r="C93" s="73" t="s">
        <v>180</v>
      </c>
      <c r="D93" s="74">
        <f>D68+D92</f>
        <v>1669224000</v>
      </c>
      <c r="E93" s="75">
        <f>E68+E92</f>
        <v>1949285735</v>
      </c>
      <c r="F93" s="75">
        <f>F68+F92</f>
        <v>2005538796</v>
      </c>
      <c r="G93" s="23">
        <f>F93/E93</f>
        <v>1.0288582940868851</v>
      </c>
      <c r="H93" s="24"/>
    </row>
    <row r="94" spans="2:8" s="25" customFormat="1" ht="36" customHeight="1" x14ac:dyDescent="0.2">
      <c r="B94" s="76"/>
      <c r="C94" s="77"/>
      <c r="D94" s="77"/>
      <c r="E94" s="77"/>
      <c r="F94" s="77"/>
      <c r="G94" s="78"/>
    </row>
    <row r="95" spans="2:8" ht="16.5" customHeight="1" x14ac:dyDescent="0.25">
      <c r="B95" s="6" t="s">
        <v>181</v>
      </c>
      <c r="C95" s="6"/>
      <c r="D95" s="6"/>
      <c r="E95" s="6"/>
      <c r="F95" s="6"/>
      <c r="G95" s="6"/>
    </row>
    <row r="96" spans="2:8" s="82" customFormat="1" ht="16.5" customHeight="1" thickBot="1" x14ac:dyDescent="0.3">
      <c r="B96" s="79" t="s">
        <v>182</v>
      </c>
      <c r="C96" s="79"/>
      <c r="D96" s="80"/>
      <c r="E96" s="80"/>
      <c r="F96" s="80"/>
      <c r="G96" s="81" t="s">
        <v>3</v>
      </c>
    </row>
    <row r="97" spans="2:9" ht="38.1" customHeight="1" thickBot="1" x14ac:dyDescent="0.3">
      <c r="B97" s="11" t="s">
        <v>4</v>
      </c>
      <c r="C97" s="12" t="s">
        <v>183</v>
      </c>
      <c r="D97" s="12" t="s">
        <v>6</v>
      </c>
      <c r="E97" s="12" t="s">
        <v>7</v>
      </c>
      <c r="F97" s="13" t="s">
        <v>8</v>
      </c>
      <c r="G97" s="14" t="s">
        <v>9</v>
      </c>
    </row>
    <row r="98" spans="2:9" s="19" customFormat="1" ht="12" customHeight="1" thickBot="1" x14ac:dyDescent="0.25">
      <c r="B98" s="83"/>
      <c r="C98" s="84" t="s">
        <v>10</v>
      </c>
      <c r="D98" s="85" t="s">
        <v>11</v>
      </c>
      <c r="E98" s="85" t="s">
        <v>12</v>
      </c>
      <c r="F98" s="85" t="s">
        <v>13</v>
      </c>
      <c r="G98" s="86" t="s">
        <v>14</v>
      </c>
    </row>
    <row r="99" spans="2:9" ht="12" customHeight="1" thickBot="1" x14ac:dyDescent="0.3">
      <c r="B99" s="87" t="s">
        <v>15</v>
      </c>
      <c r="C99" s="88" t="s">
        <v>184</v>
      </c>
      <c r="D99" s="89">
        <f>SUM(D100:D104)</f>
        <v>1647054000</v>
      </c>
      <c r="E99" s="89">
        <f>SUM(E100:E104)</f>
        <v>1609124074</v>
      </c>
      <c r="F99" s="89">
        <f>SUM(F100:F104)</f>
        <v>851940976</v>
      </c>
      <c r="G99" s="90">
        <f>F99/E99</f>
        <v>0.52944393149387436</v>
      </c>
      <c r="H99" s="91"/>
    </row>
    <row r="100" spans="2:9" ht="12" customHeight="1" x14ac:dyDescent="0.25">
      <c r="B100" s="92" t="s">
        <v>17</v>
      </c>
      <c r="C100" s="93" t="s">
        <v>185</v>
      </c>
      <c r="D100" s="94">
        <v>489073000</v>
      </c>
      <c r="E100" s="95">
        <v>519298878</v>
      </c>
      <c r="F100" s="94">
        <f>+'[1]4.-önkormányzat'!F96+'[1]5.-hivatal'!E46+'[1]6.-Óvoda'!E46+'[1]7.-Könyvtár'!E46+'[1]8.-Bölcsőde'!E46</f>
        <v>485995596</v>
      </c>
      <c r="G100" s="29">
        <f t="shared" ref="G100:G105" si="2">F100/E100</f>
        <v>0.93586875802955227</v>
      </c>
      <c r="I100" s="96"/>
    </row>
    <row r="101" spans="2:9" ht="12" customHeight="1" x14ac:dyDescent="0.25">
      <c r="B101" s="30" t="s">
        <v>19</v>
      </c>
      <c r="C101" s="97" t="s">
        <v>186</v>
      </c>
      <c r="D101" s="98">
        <v>100980000</v>
      </c>
      <c r="E101" s="99">
        <v>105194110</v>
      </c>
      <c r="F101" s="98">
        <f>+'[1]4.-önkormányzat'!F97+'[1]5.-hivatal'!E47+'[1]6.-Óvoda'!E47+'[1]7.-Könyvtár'!E47+'[1]8.-Bölcsőde'!E47</f>
        <v>94679093</v>
      </c>
      <c r="G101" s="33">
        <f t="shared" si="2"/>
        <v>0.90004177039950239</v>
      </c>
      <c r="I101" s="96"/>
    </row>
    <row r="102" spans="2:9" ht="12" customHeight="1" x14ac:dyDescent="0.25">
      <c r="B102" s="30" t="s">
        <v>21</v>
      </c>
      <c r="C102" s="97" t="s">
        <v>187</v>
      </c>
      <c r="D102" s="98">
        <v>266793000</v>
      </c>
      <c r="E102" s="100">
        <v>316688201</v>
      </c>
      <c r="F102" s="98">
        <f>+'[1]4.-önkormányzat'!F98+'[1]5.-hivatal'!E48+'[1]6.-Óvoda'!E48+'[1]7.-Könyvtár'!E48+'[1]8.-Bölcsőde'!E48</f>
        <v>229831052</v>
      </c>
      <c r="G102" s="33">
        <f t="shared" si="2"/>
        <v>0.72573291734351664</v>
      </c>
      <c r="H102" s="91"/>
      <c r="I102" s="96"/>
    </row>
    <row r="103" spans="2:9" ht="12" customHeight="1" x14ac:dyDescent="0.25">
      <c r="B103" s="30" t="s">
        <v>23</v>
      </c>
      <c r="C103" s="101" t="s">
        <v>188</v>
      </c>
      <c r="D103" s="98">
        <v>5000000</v>
      </c>
      <c r="E103" s="98">
        <v>10734000</v>
      </c>
      <c r="F103" s="102">
        <f>+'[1]4.-önkormányzat'!F99+'[1]5.-hivatal'!E49+'[1]6.-Óvoda'!E49+'[1]7.-Könyvtár'!E49</f>
        <v>9782820</v>
      </c>
      <c r="G103" s="33">
        <f t="shared" si="2"/>
        <v>0.91138624930128564</v>
      </c>
      <c r="I103" s="96"/>
    </row>
    <row r="104" spans="2:9" ht="12" customHeight="1" x14ac:dyDescent="0.25">
      <c r="B104" s="30" t="s">
        <v>189</v>
      </c>
      <c r="C104" s="103" t="s">
        <v>190</v>
      </c>
      <c r="D104" s="98">
        <v>785208000</v>
      </c>
      <c r="E104" s="98">
        <f>+E105+E111+E117+E116</f>
        <v>657208885</v>
      </c>
      <c r="F104" s="98">
        <f>SUM(F105:F117)</f>
        <v>31652415</v>
      </c>
      <c r="G104" s="33">
        <f t="shared" si="2"/>
        <v>4.8161879308737589E-2</v>
      </c>
      <c r="I104" s="104"/>
    </row>
    <row r="105" spans="2:9" ht="12" customHeight="1" x14ac:dyDescent="0.25">
      <c r="B105" s="30" t="s">
        <v>27</v>
      </c>
      <c r="C105" s="97" t="s">
        <v>191</v>
      </c>
      <c r="D105" s="98"/>
      <c r="E105" s="100">
        <v>15165</v>
      </c>
      <c r="F105" s="100">
        <f>+'[1]4.-önkormányzat'!F101</f>
        <v>15165</v>
      </c>
      <c r="G105" s="33">
        <f t="shared" si="2"/>
        <v>1</v>
      </c>
    </row>
    <row r="106" spans="2:9" ht="12" customHeight="1" x14ac:dyDescent="0.25">
      <c r="B106" s="30" t="s">
        <v>192</v>
      </c>
      <c r="C106" s="105" t="s">
        <v>193</v>
      </c>
      <c r="D106" s="98"/>
      <c r="E106" s="106"/>
      <c r="F106" s="100"/>
      <c r="G106" s="33"/>
    </row>
    <row r="107" spans="2:9" ht="13.5" customHeight="1" x14ac:dyDescent="0.25">
      <c r="B107" s="30" t="s">
        <v>194</v>
      </c>
      <c r="C107" s="105" t="s">
        <v>195</v>
      </c>
      <c r="D107" s="98"/>
      <c r="E107" s="100"/>
      <c r="F107" s="100"/>
      <c r="G107" s="33"/>
    </row>
    <row r="108" spans="2:9" ht="19.5" customHeight="1" x14ac:dyDescent="0.25">
      <c r="B108" s="30" t="s">
        <v>196</v>
      </c>
      <c r="C108" s="107" t="s">
        <v>197</v>
      </c>
      <c r="D108" s="98"/>
      <c r="E108" s="100"/>
      <c r="F108" s="100"/>
      <c r="G108" s="33"/>
    </row>
    <row r="109" spans="2:9" ht="21" customHeight="1" x14ac:dyDescent="0.25">
      <c r="B109" s="30" t="s">
        <v>198</v>
      </c>
      <c r="C109" s="108" t="s">
        <v>199</v>
      </c>
      <c r="D109" s="98"/>
      <c r="E109" s="106"/>
      <c r="F109" s="100"/>
      <c r="G109" s="33"/>
    </row>
    <row r="110" spans="2:9" ht="21" customHeight="1" x14ac:dyDescent="0.25">
      <c r="B110" s="30" t="s">
        <v>200</v>
      </c>
      <c r="C110" s="108" t="s">
        <v>201</v>
      </c>
      <c r="D110" s="98"/>
      <c r="E110" s="106"/>
      <c r="F110" s="100"/>
      <c r="G110" s="33"/>
    </row>
    <row r="111" spans="2:9" ht="11.25" customHeight="1" x14ac:dyDescent="0.25">
      <c r="B111" s="30" t="s">
        <v>202</v>
      </c>
      <c r="C111" s="107" t="s">
        <v>203</v>
      </c>
      <c r="D111" s="98">
        <v>21935000</v>
      </c>
      <c r="E111" s="100">
        <v>25590000</v>
      </c>
      <c r="F111" s="100">
        <f>+'[1]4.-önkormányzat'!F107+'[1]5.-hivatal'!E50</f>
        <v>22632250</v>
      </c>
      <c r="G111" s="33">
        <f>F111/E111</f>
        <v>0.88441774130519735</v>
      </c>
    </row>
    <row r="112" spans="2:9" ht="12" customHeight="1" x14ac:dyDescent="0.25">
      <c r="B112" s="30" t="s">
        <v>204</v>
      </c>
      <c r="C112" s="107" t="s">
        <v>205</v>
      </c>
      <c r="D112" s="98"/>
      <c r="E112" s="100"/>
      <c r="F112" s="100"/>
      <c r="G112" s="33"/>
    </row>
    <row r="113" spans="2:12" ht="9.75" customHeight="1" x14ac:dyDescent="0.25">
      <c r="B113" s="30" t="s">
        <v>206</v>
      </c>
      <c r="C113" s="108" t="s">
        <v>207</v>
      </c>
      <c r="D113" s="98"/>
      <c r="E113" s="100"/>
      <c r="F113" s="100"/>
      <c r="G113" s="33"/>
    </row>
    <row r="114" spans="2:12" ht="11.25" customHeight="1" x14ac:dyDescent="0.25">
      <c r="B114" s="109" t="s">
        <v>208</v>
      </c>
      <c r="C114" s="105" t="s">
        <v>209</v>
      </c>
      <c r="D114" s="110"/>
      <c r="E114" s="100"/>
      <c r="F114" s="100"/>
      <c r="G114" s="37"/>
    </row>
    <row r="115" spans="2:12" customFormat="1" ht="11.25" customHeight="1" x14ac:dyDescent="0.2">
      <c r="B115" s="30" t="s">
        <v>210</v>
      </c>
      <c r="C115" s="105" t="s">
        <v>211</v>
      </c>
      <c r="D115" s="98"/>
      <c r="E115" s="98"/>
      <c r="F115" s="100"/>
      <c r="G115" s="33"/>
    </row>
    <row r="116" spans="2:12" customFormat="1" ht="11.25" customHeight="1" x14ac:dyDescent="0.2">
      <c r="B116" s="34" t="s">
        <v>212</v>
      </c>
      <c r="C116" s="108" t="s">
        <v>213</v>
      </c>
      <c r="D116" s="98">
        <v>10000000</v>
      </c>
      <c r="E116" s="98">
        <v>10000000</v>
      </c>
      <c r="F116" s="100">
        <f>+'[1]4.-önkormányzat'!F112</f>
        <v>9005000</v>
      </c>
      <c r="G116" s="33">
        <f>F116/E116</f>
        <v>0.90049999999999997</v>
      </c>
    </row>
    <row r="117" spans="2:12" customFormat="1" ht="11.25" customHeight="1" x14ac:dyDescent="0.2">
      <c r="B117" s="30" t="s">
        <v>214</v>
      </c>
      <c r="C117" s="111" t="s">
        <v>215</v>
      </c>
      <c r="D117" s="98">
        <f>+D118+D119</f>
        <v>753273000</v>
      </c>
      <c r="E117" s="98">
        <f>+E118+E119</f>
        <v>621603720</v>
      </c>
      <c r="F117" s="98"/>
      <c r="G117" s="33"/>
    </row>
    <row r="118" spans="2:12" customFormat="1" ht="11.25" customHeight="1" x14ac:dyDescent="0.2">
      <c r="B118" s="30" t="s">
        <v>216</v>
      </c>
      <c r="C118" s="97" t="s">
        <v>217</v>
      </c>
      <c r="D118" s="98">
        <v>12000000</v>
      </c>
      <c r="E118" s="98">
        <f>39139320+13833523</f>
        <v>52972843</v>
      </c>
      <c r="F118" s="98"/>
      <c r="G118" s="33"/>
    </row>
    <row r="119" spans="2:12" customFormat="1" ht="11.25" customHeight="1" thickBot="1" x14ac:dyDescent="0.25">
      <c r="B119" s="112" t="s">
        <v>218</v>
      </c>
      <c r="C119" s="105" t="s">
        <v>219</v>
      </c>
      <c r="D119" s="113">
        <v>741273000</v>
      </c>
      <c r="E119" s="114">
        <v>568630877</v>
      </c>
      <c r="F119" s="115"/>
      <c r="G119" s="33"/>
    </row>
    <row r="120" spans="2:12" ht="12" customHeight="1" thickBot="1" x14ac:dyDescent="0.3">
      <c r="B120" s="20" t="s">
        <v>29</v>
      </c>
      <c r="C120" s="116" t="s">
        <v>220</v>
      </c>
      <c r="D120" s="117">
        <f>SUM(D121+D123+D125)</f>
        <v>9019000</v>
      </c>
      <c r="E120" s="117">
        <f>SUM(E121+E123+E125)</f>
        <v>327010661</v>
      </c>
      <c r="F120" s="117">
        <f>SUM(F121+F123+F125)</f>
        <v>296593049</v>
      </c>
      <c r="G120" s="118">
        <f>F120/E120</f>
        <v>0.90698281240439438</v>
      </c>
    </row>
    <row r="121" spans="2:12" ht="12" customHeight="1" x14ac:dyDescent="0.25">
      <c r="B121" s="26" t="s">
        <v>31</v>
      </c>
      <c r="C121" s="97" t="s">
        <v>221</v>
      </c>
      <c r="D121" s="102">
        <v>9019000</v>
      </c>
      <c r="E121" s="102">
        <v>130368031</v>
      </c>
      <c r="F121" s="102">
        <f>+'[1]4.-önkormányzat'!F117+'[1]5.-hivatal'!E52+'[1]6.-Óvoda'!E52+'[1]7.-Könyvtár'!E52+'[1]8.-Bölcsőde'!E52</f>
        <v>119674496</v>
      </c>
      <c r="G121" s="42">
        <f>F121/E121</f>
        <v>0.91797425397948984</v>
      </c>
      <c r="I121" s="91"/>
    </row>
    <row r="122" spans="2:12" ht="12" customHeight="1" x14ac:dyDescent="0.25">
      <c r="B122" s="26" t="s">
        <v>33</v>
      </c>
      <c r="C122" s="119" t="s">
        <v>222</v>
      </c>
      <c r="D122" s="102"/>
      <c r="E122" s="110">
        <v>91188385</v>
      </c>
      <c r="F122" s="102">
        <v>91186741</v>
      </c>
      <c r="G122" s="42">
        <f>F122/E122</f>
        <v>0.99998197138813238</v>
      </c>
    </row>
    <row r="123" spans="2:12" ht="12" customHeight="1" x14ac:dyDescent="0.25">
      <c r="B123" s="26" t="s">
        <v>35</v>
      </c>
      <c r="C123" s="119" t="s">
        <v>223</v>
      </c>
      <c r="D123" s="102"/>
      <c r="E123" s="100">
        <v>195142630</v>
      </c>
      <c r="F123" s="102">
        <f>+'[1]4.-önkormányzat'!F119+'[1]5.-hivatal'!E53+'[1]6.-Óvoda'!E53+'[1]7.-Könyvtár'!E53</f>
        <v>176918553</v>
      </c>
      <c r="G123" s="33">
        <f>+F123/E123</f>
        <v>0.90661150257122192</v>
      </c>
    </row>
    <row r="124" spans="2:12" ht="12" customHeight="1" x14ac:dyDescent="0.25">
      <c r="B124" s="26" t="s">
        <v>37</v>
      </c>
      <c r="C124" s="119" t="s">
        <v>224</v>
      </c>
      <c r="D124" s="102"/>
      <c r="E124" s="98">
        <v>111257423</v>
      </c>
      <c r="F124" s="98">
        <v>111090338</v>
      </c>
      <c r="G124" s="33">
        <f>+F124/E124</f>
        <v>0.99849821256420801</v>
      </c>
      <c r="L124" s="91"/>
    </row>
    <row r="125" spans="2:12" ht="12" customHeight="1" x14ac:dyDescent="0.25">
      <c r="B125" s="26" t="s">
        <v>39</v>
      </c>
      <c r="C125" s="68" t="s">
        <v>225</v>
      </c>
      <c r="D125" s="102"/>
      <c r="E125" s="102">
        <v>1500000</v>
      </c>
      <c r="F125" s="102"/>
      <c r="G125" s="33"/>
    </row>
    <row r="126" spans="2:12" ht="11.25" customHeight="1" x14ac:dyDescent="0.25">
      <c r="B126" s="26" t="s">
        <v>41</v>
      </c>
      <c r="C126" s="120" t="s">
        <v>226</v>
      </c>
      <c r="D126" s="102"/>
      <c r="E126" s="121"/>
      <c r="F126" s="121"/>
      <c r="G126" s="33"/>
    </row>
    <row r="127" spans="2:12" ht="10.5" customHeight="1" x14ac:dyDescent="0.25">
      <c r="B127" s="26" t="s">
        <v>227</v>
      </c>
      <c r="C127" s="122" t="s">
        <v>228</v>
      </c>
      <c r="D127" s="102"/>
      <c r="E127" s="98"/>
      <c r="F127" s="98"/>
      <c r="G127" s="33"/>
    </row>
    <row r="128" spans="2:12" ht="10.5" customHeight="1" x14ac:dyDescent="0.25">
      <c r="B128" s="26" t="s">
        <v>229</v>
      </c>
      <c r="C128" s="123" t="s">
        <v>230</v>
      </c>
      <c r="D128" s="102"/>
      <c r="E128" s="98"/>
      <c r="F128" s="98"/>
      <c r="G128" s="33"/>
    </row>
    <row r="129" spans="2:10" ht="12" customHeight="1" x14ac:dyDescent="0.25">
      <c r="B129" s="26" t="s">
        <v>231</v>
      </c>
      <c r="C129" s="123" t="s">
        <v>232</v>
      </c>
      <c r="D129" s="102"/>
      <c r="E129" s="98">
        <v>1500000</v>
      </c>
      <c r="F129" s="98"/>
      <c r="G129" s="33"/>
    </row>
    <row r="130" spans="2:10" ht="12" customHeight="1" x14ac:dyDescent="0.25">
      <c r="B130" s="26" t="s">
        <v>233</v>
      </c>
      <c r="C130" s="123" t="s">
        <v>234</v>
      </c>
      <c r="D130" s="102"/>
      <c r="E130" s="98"/>
      <c r="F130" s="98"/>
      <c r="G130" s="33"/>
    </row>
    <row r="131" spans="2:10" ht="12" customHeight="1" x14ac:dyDescent="0.25">
      <c r="B131" s="26" t="s">
        <v>235</v>
      </c>
      <c r="C131" s="123" t="s">
        <v>236</v>
      </c>
      <c r="D131" s="102"/>
      <c r="E131" s="98"/>
      <c r="F131" s="98"/>
      <c r="G131" s="33"/>
    </row>
    <row r="132" spans="2:10" ht="12" customHeight="1" x14ac:dyDescent="0.25">
      <c r="B132" s="26" t="s">
        <v>237</v>
      </c>
      <c r="C132" s="123" t="s">
        <v>238</v>
      </c>
      <c r="D132" s="102"/>
      <c r="E132" s="98"/>
      <c r="F132" s="98"/>
      <c r="G132" s="33"/>
    </row>
    <row r="133" spans="2:10" ht="10.5" customHeight="1" thickBot="1" x14ac:dyDescent="0.3">
      <c r="B133" s="109" t="s">
        <v>239</v>
      </c>
      <c r="C133" s="123" t="s">
        <v>240</v>
      </c>
      <c r="D133" s="110"/>
      <c r="E133" s="124"/>
      <c r="F133" s="124"/>
      <c r="G133" s="37"/>
    </row>
    <row r="134" spans="2:10" ht="12" customHeight="1" thickBot="1" x14ac:dyDescent="0.3">
      <c r="B134" s="20">
        <v>3</v>
      </c>
      <c r="C134" s="125" t="s">
        <v>241</v>
      </c>
      <c r="D134" s="117">
        <f>D99+D120</f>
        <v>1656073000</v>
      </c>
      <c r="E134" s="117">
        <f>E99+E120</f>
        <v>1936134735</v>
      </c>
      <c r="F134" s="117">
        <f>F99+F120</f>
        <v>1148534025</v>
      </c>
      <c r="G134" s="126">
        <f>+F134/E134</f>
        <v>0.59320976181959773</v>
      </c>
      <c r="H134" s="91"/>
      <c r="J134" s="91"/>
    </row>
    <row r="135" spans="2:10" ht="12" customHeight="1" thickBot="1" x14ac:dyDescent="0.3">
      <c r="B135" s="20" t="s">
        <v>242</v>
      </c>
      <c r="C135" s="127" t="s">
        <v>243</v>
      </c>
      <c r="D135" s="128">
        <f>SUM(D136:D138)</f>
        <v>0</v>
      </c>
      <c r="E135" s="128">
        <f>SUM(E136:E138)</f>
        <v>0</v>
      </c>
      <c r="F135" s="117">
        <f>SUM(F136:F138)</f>
        <v>0</v>
      </c>
      <c r="G135" s="118">
        <v>0</v>
      </c>
    </row>
    <row r="136" spans="2:10" ht="12" customHeight="1" x14ac:dyDescent="0.25">
      <c r="B136" s="26" t="s">
        <v>59</v>
      </c>
      <c r="C136" s="129" t="s">
        <v>244</v>
      </c>
      <c r="D136" s="130"/>
      <c r="E136" s="131"/>
      <c r="F136" s="131"/>
      <c r="G136" s="42"/>
    </row>
    <row r="137" spans="2:10" ht="12" customHeight="1" x14ac:dyDescent="0.25">
      <c r="B137" s="26" t="s">
        <v>67</v>
      </c>
      <c r="C137" s="129" t="s">
        <v>245</v>
      </c>
      <c r="D137" s="132"/>
      <c r="E137" s="98"/>
      <c r="F137" s="98"/>
      <c r="G137" s="58"/>
    </row>
    <row r="138" spans="2:10" ht="12" customHeight="1" thickBot="1" x14ac:dyDescent="0.3">
      <c r="B138" s="109" t="s">
        <v>69</v>
      </c>
      <c r="C138" s="133" t="s">
        <v>246</v>
      </c>
      <c r="D138" s="134"/>
      <c r="E138" s="124"/>
      <c r="F138" s="124"/>
      <c r="G138" s="60"/>
    </row>
    <row r="139" spans="2:10" ht="12" customHeight="1" thickBot="1" x14ac:dyDescent="0.3">
      <c r="B139" s="20" t="s">
        <v>73</v>
      </c>
      <c r="C139" s="127" t="s">
        <v>247</v>
      </c>
      <c r="D139" s="128">
        <f>SUM(D140:D145)</f>
        <v>0</v>
      </c>
      <c r="E139" s="128">
        <f>SUM(E140:E145)</f>
        <v>0</v>
      </c>
      <c r="F139" s="117">
        <f>SUM(F140:F145)</f>
        <v>0</v>
      </c>
      <c r="G139" s="118"/>
    </row>
    <row r="140" spans="2:10" ht="12" customHeight="1" x14ac:dyDescent="0.25">
      <c r="B140" s="26" t="s">
        <v>75</v>
      </c>
      <c r="C140" s="111" t="s">
        <v>248</v>
      </c>
      <c r="D140" s="132"/>
      <c r="E140" s="131"/>
      <c r="F140" s="131"/>
      <c r="G140" s="57"/>
    </row>
    <row r="141" spans="2:10" ht="12" customHeight="1" x14ac:dyDescent="0.25">
      <c r="B141" s="26" t="s">
        <v>77</v>
      </c>
      <c r="C141" s="111" t="s">
        <v>249</v>
      </c>
      <c r="D141" s="132"/>
      <c r="E141" s="98"/>
      <c r="F141" s="98"/>
      <c r="G141" s="58"/>
    </row>
    <row r="142" spans="2:10" ht="12" customHeight="1" x14ac:dyDescent="0.25">
      <c r="B142" s="26" t="s">
        <v>79</v>
      </c>
      <c r="C142" s="111" t="s">
        <v>250</v>
      </c>
      <c r="D142" s="132"/>
      <c r="E142" s="98"/>
      <c r="F142" s="98"/>
      <c r="G142" s="58"/>
    </row>
    <row r="143" spans="2:10" ht="12" customHeight="1" x14ac:dyDescent="0.25">
      <c r="B143" s="26" t="s">
        <v>81</v>
      </c>
      <c r="C143" s="111" t="s">
        <v>251</v>
      </c>
      <c r="D143" s="135"/>
      <c r="E143" s="98"/>
      <c r="F143" s="98"/>
      <c r="G143" s="58"/>
    </row>
    <row r="144" spans="2:10" customFormat="1" ht="12" customHeight="1" x14ac:dyDescent="0.2">
      <c r="B144" s="26" t="s">
        <v>83</v>
      </c>
      <c r="C144" s="111" t="s">
        <v>252</v>
      </c>
      <c r="D144" s="135"/>
      <c r="E144" s="98"/>
      <c r="F144" s="98"/>
      <c r="G144" s="58"/>
    </row>
    <row r="145" spans="2:13" customFormat="1" ht="12" customHeight="1" thickBot="1" x14ac:dyDescent="0.25">
      <c r="B145" s="109" t="s">
        <v>85</v>
      </c>
      <c r="C145" s="111" t="s">
        <v>253</v>
      </c>
      <c r="D145" s="135"/>
      <c r="E145" s="135"/>
      <c r="F145" s="135"/>
      <c r="G145" s="136"/>
    </row>
    <row r="146" spans="2:13" ht="12" customHeight="1" thickBot="1" x14ac:dyDescent="0.3">
      <c r="B146" s="20" t="s">
        <v>97</v>
      </c>
      <c r="C146" s="127" t="s">
        <v>254</v>
      </c>
      <c r="D146" s="128">
        <f>SUM(D147:D150)</f>
        <v>13151000</v>
      </c>
      <c r="E146" s="128">
        <f>SUM(E147:E150)</f>
        <v>13151000</v>
      </c>
      <c r="F146" s="117">
        <f>SUM(F147:F150)</f>
        <v>13150132</v>
      </c>
      <c r="G146" s="118">
        <f>+E146/F146</f>
        <v>1.0000660069419836</v>
      </c>
    </row>
    <row r="147" spans="2:13" ht="12" customHeight="1" x14ac:dyDescent="0.25">
      <c r="B147" s="26" t="s">
        <v>99</v>
      </c>
      <c r="C147" s="111" t="s">
        <v>255</v>
      </c>
      <c r="D147" s="132"/>
      <c r="E147" s="131"/>
      <c r="F147" s="131"/>
      <c r="G147" s="57"/>
    </row>
    <row r="148" spans="2:13" ht="12" customHeight="1" x14ac:dyDescent="0.25">
      <c r="B148" s="26" t="s">
        <v>101</v>
      </c>
      <c r="C148" s="111" t="s">
        <v>256</v>
      </c>
      <c r="D148" s="130">
        <v>13151000</v>
      </c>
      <c r="E148" s="98">
        <v>13151000</v>
      </c>
      <c r="F148" s="98">
        <v>13150132</v>
      </c>
      <c r="G148" s="58">
        <f>+E148/F148</f>
        <v>1.0000660069419836</v>
      </c>
    </row>
    <row r="149" spans="2:13" ht="12" customHeight="1" x14ac:dyDescent="0.25">
      <c r="B149" s="26" t="s">
        <v>103</v>
      </c>
      <c r="C149" s="111" t="s">
        <v>257</v>
      </c>
      <c r="D149" s="132"/>
      <c r="E149" s="98"/>
      <c r="F149" s="98"/>
      <c r="G149" s="58"/>
    </row>
    <row r="150" spans="2:13" ht="12" customHeight="1" thickBot="1" x14ac:dyDescent="0.3">
      <c r="B150" s="109" t="s">
        <v>105</v>
      </c>
      <c r="C150" s="137" t="s">
        <v>258</v>
      </c>
      <c r="D150" s="134"/>
      <c r="E150" s="124"/>
      <c r="F150" s="124"/>
      <c r="G150" s="60"/>
    </row>
    <row r="151" spans="2:13" ht="12" customHeight="1" thickBot="1" x14ac:dyDescent="0.3">
      <c r="B151" s="20" t="s">
        <v>259</v>
      </c>
      <c r="C151" s="127" t="s">
        <v>260</v>
      </c>
      <c r="D151" s="128">
        <f>SUM(D152:D156)</f>
        <v>0</v>
      </c>
      <c r="E151" s="128">
        <f>SUM(E152:E156)</f>
        <v>0</v>
      </c>
      <c r="F151" s="117">
        <f>SUM(F152:F156)</f>
        <v>0</v>
      </c>
      <c r="G151" s="118"/>
    </row>
    <row r="152" spans="2:13" ht="12" customHeight="1" x14ac:dyDescent="0.25">
      <c r="B152" s="26" t="s">
        <v>111</v>
      </c>
      <c r="C152" s="111" t="s">
        <v>261</v>
      </c>
      <c r="D152" s="132"/>
      <c r="E152" s="131"/>
      <c r="F152" s="131"/>
      <c r="G152" s="57"/>
    </row>
    <row r="153" spans="2:13" ht="12" customHeight="1" x14ac:dyDescent="0.25">
      <c r="B153" s="26" t="s">
        <v>113</v>
      </c>
      <c r="C153" s="111" t="s">
        <v>262</v>
      </c>
      <c r="D153" s="135"/>
      <c r="E153" s="135"/>
      <c r="F153" s="135"/>
      <c r="G153" s="58"/>
    </row>
    <row r="154" spans="2:13" ht="12" customHeight="1" x14ac:dyDescent="0.25">
      <c r="B154" s="26" t="s">
        <v>115</v>
      </c>
      <c r="C154" s="111" t="s">
        <v>263</v>
      </c>
      <c r="D154" s="135"/>
      <c r="E154" s="135"/>
      <c r="F154" s="135"/>
      <c r="G154" s="58"/>
    </row>
    <row r="155" spans="2:13" ht="21" customHeight="1" x14ac:dyDescent="0.25">
      <c r="B155" s="26" t="s">
        <v>117</v>
      </c>
      <c r="C155" s="111" t="s">
        <v>264</v>
      </c>
      <c r="D155" s="135"/>
      <c r="E155" s="135"/>
      <c r="F155" s="135"/>
      <c r="G155" s="58"/>
    </row>
    <row r="156" spans="2:13" customFormat="1" ht="12" customHeight="1" thickBot="1" x14ac:dyDescent="0.25">
      <c r="B156" s="26" t="s">
        <v>265</v>
      </c>
      <c r="C156" s="111" t="s">
        <v>266</v>
      </c>
      <c r="D156" s="132"/>
      <c r="E156" s="138"/>
      <c r="F156" s="139"/>
      <c r="G156" s="140"/>
    </row>
    <row r="157" spans="2:13" ht="15" customHeight="1" thickBot="1" x14ac:dyDescent="0.3">
      <c r="B157" s="20" t="s">
        <v>119</v>
      </c>
      <c r="C157" s="127" t="s">
        <v>267</v>
      </c>
      <c r="D157" s="128">
        <v>0</v>
      </c>
      <c r="E157" s="128">
        <v>0</v>
      </c>
      <c r="F157" s="117">
        <v>0</v>
      </c>
      <c r="G157" s="118"/>
      <c r="J157" s="141"/>
      <c r="K157" s="142"/>
      <c r="L157" s="142"/>
      <c r="M157" s="142"/>
    </row>
    <row r="158" spans="2:13" customFormat="1" ht="15" customHeight="1" thickBot="1" x14ac:dyDescent="0.25">
      <c r="B158" s="20" t="s">
        <v>129</v>
      </c>
      <c r="C158" s="127" t="s">
        <v>268</v>
      </c>
      <c r="D158" s="143"/>
      <c r="E158" s="144"/>
      <c r="F158" s="145"/>
      <c r="G158" s="118"/>
    </row>
    <row r="159" spans="2:13" customFormat="1" ht="15" customHeight="1" thickBot="1" x14ac:dyDescent="0.25">
      <c r="B159" s="87" t="s">
        <v>131</v>
      </c>
      <c r="C159" s="127" t="s">
        <v>269</v>
      </c>
      <c r="D159" s="146">
        <f>+D135+D139+D146+D151+D157+D158</f>
        <v>13151000</v>
      </c>
      <c r="E159" s="146">
        <f>+E135+E139+E146+E151+E157+E158</f>
        <v>13151000</v>
      </c>
      <c r="F159" s="145">
        <f>+F135+F139+F146+F151+F157+F158</f>
        <v>13150132</v>
      </c>
      <c r="G159" s="118">
        <f>F159/E159</f>
        <v>0.99993399741464528</v>
      </c>
    </row>
    <row r="160" spans="2:13" s="25" customFormat="1" ht="12.95" customHeight="1" thickBot="1" x14ac:dyDescent="0.25">
      <c r="B160" s="147" t="s">
        <v>139</v>
      </c>
      <c r="C160" s="148" t="s">
        <v>270</v>
      </c>
      <c r="D160" s="149">
        <f>D134+D159</f>
        <v>1669224000</v>
      </c>
      <c r="E160" s="150">
        <f>E134+E159</f>
        <v>1949285735</v>
      </c>
      <c r="F160" s="151">
        <f>F134+F159</f>
        <v>1161684157</v>
      </c>
      <c r="G160" s="118">
        <f>F160/E160</f>
        <v>0.59595375687700292</v>
      </c>
      <c r="H160" s="24"/>
    </row>
    <row r="161" spans="2:8" ht="7.5" customHeight="1" x14ac:dyDescent="0.25"/>
    <row r="162" spans="2:8" x14ac:dyDescent="0.25">
      <c r="B162" s="153" t="s">
        <v>271</v>
      </c>
      <c r="C162" s="153"/>
      <c r="D162" s="153"/>
      <c r="E162" s="153"/>
      <c r="F162" s="153"/>
      <c r="G162" s="153"/>
    </row>
    <row r="163" spans="2:8" ht="15" customHeight="1" thickBot="1" x14ac:dyDescent="0.3">
      <c r="B163" s="8"/>
      <c r="C163" s="8"/>
      <c r="D163" s="9"/>
      <c r="E163" s="9"/>
      <c r="F163" s="9"/>
      <c r="G163" s="10" t="s">
        <v>3</v>
      </c>
    </row>
    <row r="164" spans="2:8" ht="27.75" customHeight="1" thickBot="1" x14ac:dyDescent="0.3">
      <c r="B164" s="20">
        <v>1</v>
      </c>
      <c r="C164" s="154" t="s">
        <v>272</v>
      </c>
      <c r="D164" s="22">
        <f>D68-D134</f>
        <v>-841789000</v>
      </c>
      <c r="E164" s="22">
        <f>E68-E134</f>
        <v>-871337241</v>
      </c>
      <c r="F164" s="22">
        <f>F68-F134</f>
        <v>-27483470</v>
      </c>
      <c r="G164" s="155"/>
      <c r="H164" s="156"/>
    </row>
    <row r="165" spans="2:8" ht="27.75" customHeight="1" thickBot="1" x14ac:dyDescent="0.3">
      <c r="B165" s="20" t="s">
        <v>29</v>
      </c>
      <c r="C165" s="154" t="s">
        <v>273</v>
      </c>
      <c r="D165" s="22">
        <f>+D92-D159</f>
        <v>841789000</v>
      </c>
      <c r="E165" s="22">
        <f>+E92-E159</f>
        <v>871337241</v>
      </c>
      <c r="F165" s="22">
        <f>+F92-F159</f>
        <v>871338109</v>
      </c>
      <c r="G165" s="157"/>
    </row>
    <row r="169" spans="2:8" x14ac:dyDescent="0.25">
      <c r="D169" s="158"/>
    </row>
  </sheetData>
  <mergeCells count="7">
    <mergeCell ref="B163:C163"/>
    <mergeCell ref="B4:G5"/>
    <mergeCell ref="B7:G7"/>
    <mergeCell ref="B8:C8"/>
    <mergeCell ref="B95:G95"/>
    <mergeCell ref="B96:C96"/>
    <mergeCell ref="B162:G162"/>
  </mergeCells>
  <printOptions horizontalCentered="1"/>
  <pageMargins left="0.59" right="0.47" top="0.39370078740157483" bottom="0" header="0.78740157480314965" footer="0.15748031496062992"/>
  <pageSetup paperSize="9" scale="66" fitToHeight="2" orientation="portrait" r:id="rId1"/>
  <headerFooter alignWithMargins="0"/>
  <rowBreaks count="1" manualBreakCount="1">
    <brk id="93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2019-05-26T07:46:56Z</dcterms:created>
  <dcterms:modified xsi:type="dcterms:W3CDTF">2019-05-26T07:49:36Z</dcterms:modified>
</cp:coreProperties>
</file>