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5480" windowHeight="11640"/>
  </bookViews>
  <sheets>
    <sheet name="1." sheetId="23" r:id="rId1"/>
    <sheet name="2." sheetId="24" r:id="rId2"/>
    <sheet name="3." sheetId="27" r:id="rId3"/>
    <sheet name="4." sheetId="25" r:id="rId4"/>
    <sheet name="5" sheetId="38" r:id="rId5"/>
    <sheet name="5.1" sheetId="39" r:id="rId6"/>
    <sheet name="5.2" sheetId="31" r:id="rId7"/>
    <sheet name="5.-6." sheetId="28" r:id="rId8"/>
    <sheet name="7.A" sheetId="30" r:id="rId9"/>
    <sheet name="7.B" sheetId="33" r:id="rId10"/>
    <sheet name="8." sheetId="37" r:id="rId11"/>
    <sheet name="9." sheetId="40" r:id="rId12"/>
    <sheet name="Munka1" sheetId="41" r:id="rId13"/>
  </sheets>
  <externalReferences>
    <externalReference r:id="rId14"/>
  </externalReferences>
  <definedNames>
    <definedName name="_xlnm.Print_Titles" localSheetId="5">'5.1'!$A:$A</definedName>
    <definedName name="_xlnm.Print_Area" localSheetId="4">'5'!$A$1:$D$43</definedName>
    <definedName name="_xlnm.Print_Area" localSheetId="5">'5.1'!$A$1:$T$46</definedName>
    <definedName name="_xlnm.Print_Area" localSheetId="11">'9.'!$A$1:$B$27</definedName>
  </definedNames>
  <calcPr calcId="114210" fullCalcOnLoad="1"/>
</workbook>
</file>

<file path=xl/calcChain.xml><?xml version="1.0" encoding="utf-8"?>
<calcChain xmlns="http://schemas.openxmlformats.org/spreadsheetml/2006/main">
  <c r="F39" i="33"/>
  <c r="D39"/>
  <c r="K38"/>
  <c r="J38"/>
  <c r="K37"/>
  <c r="G37"/>
  <c r="J36"/>
  <c r="H36"/>
  <c r="I8"/>
  <c r="M6"/>
  <c r="L6"/>
  <c r="K6"/>
  <c r="J6"/>
  <c r="I6"/>
  <c r="H6"/>
  <c r="G6"/>
  <c r="F6"/>
  <c r="E6"/>
  <c r="D6"/>
  <c r="C6"/>
  <c r="B6"/>
  <c r="L18" i="30"/>
  <c r="K19"/>
  <c r="O21"/>
  <c r="G20"/>
  <c r="E20"/>
  <c r="L19"/>
  <c r="H18"/>
  <c r="K17"/>
  <c r="I17"/>
  <c r="J7"/>
  <c r="N5"/>
  <c r="M5"/>
  <c r="L5"/>
  <c r="K5"/>
  <c r="J5"/>
  <c r="I5"/>
  <c r="H5"/>
  <c r="G5"/>
  <c r="F5"/>
  <c r="E5"/>
  <c r="D5"/>
  <c r="C5"/>
  <c r="B12" i="28"/>
  <c r="B46" i="39"/>
  <c r="T19"/>
  <c r="T20"/>
  <c r="T21"/>
  <c r="T22"/>
  <c r="T23"/>
  <c r="T24"/>
  <c r="T25"/>
  <c r="B26"/>
  <c r="D26"/>
  <c r="I17"/>
  <c r="B33" i="37"/>
  <c r="T10" i="39"/>
  <c r="T9"/>
  <c r="T11"/>
  <c r="O22" i="30"/>
  <c r="O24"/>
  <c r="O10"/>
  <c r="O6"/>
  <c r="F24" i="37"/>
  <c r="B24"/>
  <c r="K17" i="39"/>
  <c r="K28"/>
  <c r="G17"/>
  <c r="G28"/>
  <c r="G46"/>
  <c r="F17"/>
  <c r="D14" i="31"/>
  <c r="D13"/>
  <c r="O20" i="30"/>
  <c r="O19"/>
  <c r="Q24"/>
  <c r="O18"/>
  <c r="O17"/>
  <c r="O16"/>
  <c r="O13"/>
  <c r="O9"/>
  <c r="O7"/>
  <c r="O5"/>
  <c r="G11" i="37"/>
  <c r="H11"/>
  <c r="G10"/>
  <c r="H10"/>
  <c r="G9"/>
  <c r="H9"/>
  <c r="G8"/>
  <c r="H8"/>
  <c r="G7"/>
  <c r="H7"/>
  <c r="F15"/>
  <c r="C17"/>
  <c r="D17"/>
  <c r="C10"/>
  <c r="D10"/>
  <c r="C9"/>
  <c r="D9"/>
  <c r="C8"/>
  <c r="D8"/>
  <c r="C7"/>
  <c r="D7"/>
  <c r="B15"/>
  <c r="C15"/>
  <c r="D15"/>
  <c r="B14" i="38"/>
  <c r="D15" i="24"/>
  <c r="D19"/>
  <c r="B31" i="23"/>
  <c r="B17"/>
  <c r="T32" i="39"/>
  <c r="T31"/>
  <c r="T30"/>
  <c r="T15"/>
  <c r="T14"/>
  <c r="T13"/>
  <c r="T12"/>
  <c r="S33"/>
  <c r="S26"/>
  <c r="S17"/>
  <c r="N17"/>
  <c r="N28"/>
  <c r="M17"/>
  <c r="M28"/>
  <c r="K46"/>
  <c r="I33"/>
  <c r="L42"/>
  <c r="M42"/>
  <c r="M44"/>
  <c r="N42"/>
  <c r="N44"/>
  <c r="S42"/>
  <c r="S44"/>
  <c r="K42"/>
  <c r="I42"/>
  <c r="J42"/>
  <c r="H42"/>
  <c r="G42"/>
  <c r="F42"/>
  <c r="E42"/>
  <c r="C42"/>
  <c r="C44"/>
  <c r="D42"/>
  <c r="D44"/>
  <c r="F28"/>
  <c r="F46"/>
  <c r="D28"/>
  <c r="S28"/>
  <c r="S46"/>
  <c r="M46"/>
  <c r="N46"/>
  <c r="H15" i="37"/>
  <c r="G15"/>
  <c r="B19"/>
  <c r="C19"/>
  <c r="I44" i="39"/>
  <c r="D19" i="37"/>
  <c r="D46" i="39"/>
  <c r="D12" i="31"/>
  <c r="D11"/>
  <c r="T17" i="39"/>
  <c r="O17"/>
  <c r="L17"/>
  <c r="L28"/>
  <c r="L46"/>
  <c r="J17"/>
  <c r="J28"/>
  <c r="J46"/>
  <c r="I28"/>
  <c r="H17"/>
  <c r="H28"/>
  <c r="H46"/>
  <c r="E17"/>
  <c r="E28"/>
  <c r="E46"/>
  <c r="C17"/>
  <c r="C28"/>
  <c r="C46"/>
  <c r="I46"/>
  <c r="B8" i="40"/>
  <c r="B25"/>
  <c r="F33" i="37"/>
  <c r="G33"/>
  <c r="H33"/>
  <c r="F29"/>
  <c r="G29"/>
  <c r="H29"/>
  <c r="G26"/>
  <c r="H26"/>
  <c r="B29"/>
  <c r="B35"/>
  <c r="B31"/>
  <c r="F19"/>
  <c r="F35"/>
  <c r="F31"/>
  <c r="G31"/>
  <c r="H31"/>
  <c r="B34" i="25"/>
  <c r="D33" i="24"/>
  <c r="B33"/>
  <c r="B12" i="38"/>
  <c r="B17" i="39"/>
  <c r="P17"/>
  <c r="Q17"/>
  <c r="R17"/>
  <c r="T18"/>
  <c r="B15" i="38"/>
  <c r="B16"/>
  <c r="B18"/>
  <c r="B20"/>
  <c r="B22"/>
  <c r="O26" i="39"/>
  <c r="O28"/>
  <c r="P26"/>
  <c r="Q26"/>
  <c r="R26"/>
  <c r="T27"/>
  <c r="T29"/>
  <c r="B29" i="38"/>
  <c r="B33" i="39"/>
  <c r="O33"/>
  <c r="P33"/>
  <c r="P44"/>
  <c r="Q33"/>
  <c r="R33"/>
  <c r="T34"/>
  <c r="T35"/>
  <c r="B32" i="38"/>
  <c r="T36" i="39"/>
  <c r="B33" i="38"/>
  <c r="T37" i="39"/>
  <c r="B34" i="38"/>
  <c r="T38" i="39"/>
  <c r="T39"/>
  <c r="T40"/>
  <c r="B37" i="38"/>
  <c r="T41" i="39"/>
  <c r="B38" i="38"/>
  <c r="B42" i="39"/>
  <c r="O42"/>
  <c r="P42"/>
  <c r="Q42"/>
  <c r="R42"/>
  <c r="T43"/>
  <c r="T45"/>
  <c r="C6" i="38"/>
  <c r="C7"/>
  <c r="C8"/>
  <c r="C9"/>
  <c r="C10"/>
  <c r="B11"/>
  <c r="C11"/>
  <c r="C12"/>
  <c r="C13"/>
  <c r="C14"/>
  <c r="C15"/>
  <c r="C16"/>
  <c r="B17"/>
  <c r="C17"/>
  <c r="C18"/>
  <c r="C19"/>
  <c r="C20"/>
  <c r="B21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T26" i="39"/>
  <c r="T33"/>
  <c r="B30" i="38"/>
  <c r="T42" i="39"/>
  <c r="Q44"/>
  <c r="B39" i="38"/>
  <c r="B23"/>
  <c r="B25"/>
  <c r="G19" i="37"/>
  <c r="H19"/>
  <c r="G35"/>
  <c r="H35"/>
  <c r="R44" i="39"/>
  <c r="R28"/>
  <c r="Q28"/>
  <c r="Q46"/>
  <c r="P28"/>
  <c r="P46"/>
  <c r="B28"/>
  <c r="O44"/>
  <c r="R46"/>
  <c r="T44"/>
  <c r="T28"/>
  <c r="B41" i="38"/>
  <c r="B43"/>
  <c r="O46" i="39"/>
  <c r="T46"/>
  <c r="D22" i="38"/>
  <c r="D6"/>
  <c r="D16"/>
  <c r="D17"/>
  <c r="D27"/>
  <c r="D38"/>
  <c r="D12"/>
  <c r="D29"/>
  <c r="D32"/>
  <c r="D37"/>
  <c r="D21"/>
  <c r="D20"/>
  <c r="D33"/>
  <c r="D10"/>
  <c r="D11"/>
  <c r="D28"/>
  <c r="D18"/>
  <c r="D15"/>
  <c r="D19"/>
  <c r="D35"/>
  <c r="D34"/>
  <c r="D8"/>
  <c r="D30"/>
  <c r="D9"/>
  <c r="D36"/>
  <c r="D7"/>
  <c r="D39"/>
  <c r="D23"/>
  <c r="D25"/>
  <c r="D43"/>
  <c r="D14"/>
  <c r="N62" i="33"/>
  <c r="M61"/>
  <c r="L61"/>
  <c r="K61"/>
  <c r="J61"/>
  <c r="I61"/>
  <c r="H61"/>
  <c r="G61"/>
  <c r="F61"/>
  <c r="E61"/>
  <c r="D61"/>
  <c r="C61"/>
  <c r="B61"/>
  <c r="N60"/>
  <c r="N58"/>
  <c r="N56"/>
  <c r="N55"/>
  <c r="N54"/>
  <c r="N53"/>
  <c r="L52"/>
  <c r="L57"/>
  <c r="K52"/>
  <c r="K57"/>
  <c r="J52"/>
  <c r="J57"/>
  <c r="I52"/>
  <c r="I57"/>
  <c r="H52"/>
  <c r="H57"/>
  <c r="G52"/>
  <c r="G57"/>
  <c r="F52"/>
  <c r="F57"/>
  <c r="E52"/>
  <c r="E57"/>
  <c r="D52"/>
  <c r="D57"/>
  <c r="C52"/>
  <c r="C57"/>
  <c r="B52"/>
  <c r="B57"/>
  <c r="N51"/>
  <c r="N50"/>
  <c r="N49"/>
  <c r="M52"/>
  <c r="M57"/>
  <c r="N48"/>
  <c r="N46"/>
  <c r="N45"/>
  <c r="N44"/>
  <c r="L43"/>
  <c r="L47"/>
  <c r="L63"/>
  <c r="K43"/>
  <c r="K59"/>
  <c r="J43"/>
  <c r="J47"/>
  <c r="J63"/>
  <c r="I43"/>
  <c r="I59"/>
  <c r="H43"/>
  <c r="H47"/>
  <c r="H63"/>
  <c r="G43"/>
  <c r="G59"/>
  <c r="F43"/>
  <c r="F47"/>
  <c r="F63"/>
  <c r="E43"/>
  <c r="E59"/>
  <c r="D43"/>
  <c r="D47"/>
  <c r="D63"/>
  <c r="C43"/>
  <c r="C59"/>
  <c r="B43"/>
  <c r="B47"/>
  <c r="N42"/>
  <c r="N41"/>
  <c r="N40"/>
  <c r="N39"/>
  <c r="N38"/>
  <c r="N37"/>
  <c r="N36"/>
  <c r="N35"/>
  <c r="N33"/>
  <c r="M32"/>
  <c r="L32"/>
  <c r="K32"/>
  <c r="J32"/>
  <c r="I32"/>
  <c r="H32"/>
  <c r="G32"/>
  <c r="D32"/>
  <c r="C32"/>
  <c r="B32"/>
  <c r="N31"/>
  <c r="N29"/>
  <c r="N27"/>
  <c r="N26"/>
  <c r="N25"/>
  <c r="N24"/>
  <c r="M23"/>
  <c r="M28"/>
  <c r="L23"/>
  <c r="L28"/>
  <c r="J23"/>
  <c r="J28"/>
  <c r="I23"/>
  <c r="I28"/>
  <c r="H23"/>
  <c r="H28"/>
  <c r="G23"/>
  <c r="G28"/>
  <c r="F23"/>
  <c r="F28"/>
  <c r="E23"/>
  <c r="E28"/>
  <c r="D23"/>
  <c r="D28"/>
  <c r="C23"/>
  <c r="C28"/>
  <c r="B23"/>
  <c r="B28"/>
  <c r="N22"/>
  <c r="K23"/>
  <c r="K28"/>
  <c r="N20"/>
  <c r="N19"/>
  <c r="N17"/>
  <c r="N16"/>
  <c r="N15"/>
  <c r="L14"/>
  <c r="L18"/>
  <c r="L34"/>
  <c r="L64"/>
  <c r="K14"/>
  <c r="K30"/>
  <c r="J14"/>
  <c r="J18"/>
  <c r="J34"/>
  <c r="J64"/>
  <c r="I14"/>
  <c r="H14"/>
  <c r="H18"/>
  <c r="H34"/>
  <c r="H64"/>
  <c r="G14"/>
  <c r="F14"/>
  <c r="F18"/>
  <c r="F34"/>
  <c r="F64"/>
  <c r="E14"/>
  <c r="D14"/>
  <c r="D18"/>
  <c r="D34"/>
  <c r="D64"/>
  <c r="C14"/>
  <c r="B14"/>
  <c r="B18"/>
  <c r="N13"/>
  <c r="N12"/>
  <c r="N11"/>
  <c r="N10"/>
  <c r="N9"/>
  <c r="N8"/>
  <c r="N7"/>
  <c r="M14"/>
  <c r="C33" i="37"/>
  <c r="D33"/>
  <c r="C31"/>
  <c r="D31"/>
  <c r="C29"/>
  <c r="C16"/>
  <c r="D16"/>
  <c r="B16"/>
  <c r="D29"/>
  <c r="C35"/>
  <c r="D35"/>
  <c r="C30" i="33"/>
  <c r="E30"/>
  <c r="G30"/>
  <c r="I30"/>
  <c r="N32"/>
  <c r="N21"/>
  <c r="N28"/>
  <c r="N57"/>
  <c r="N61"/>
  <c r="M30"/>
  <c r="M18"/>
  <c r="M34"/>
  <c r="B34"/>
  <c r="B63"/>
  <c r="N14"/>
  <c r="C18"/>
  <c r="C34"/>
  <c r="E18"/>
  <c r="E34"/>
  <c r="G18"/>
  <c r="G34"/>
  <c r="I18"/>
  <c r="I34"/>
  <c r="K18"/>
  <c r="K34"/>
  <c r="N23"/>
  <c r="B30"/>
  <c r="D30"/>
  <c r="F30"/>
  <c r="H30"/>
  <c r="J30"/>
  <c r="L30"/>
  <c r="M43"/>
  <c r="C47"/>
  <c r="C63"/>
  <c r="E47"/>
  <c r="E63"/>
  <c r="G47"/>
  <c r="G63"/>
  <c r="I47"/>
  <c r="I63"/>
  <c r="K47"/>
  <c r="K63"/>
  <c r="N52"/>
  <c r="B59"/>
  <c r="D59"/>
  <c r="F59"/>
  <c r="H59"/>
  <c r="J59"/>
  <c r="L59"/>
  <c r="N6"/>
  <c r="N43"/>
  <c r="I64"/>
  <c r="E64"/>
  <c r="N18"/>
  <c r="M59"/>
  <c r="N59"/>
  <c r="M47"/>
  <c r="M63"/>
  <c r="N63"/>
  <c r="B64"/>
  <c r="N34"/>
  <c r="N30"/>
  <c r="K64"/>
  <c r="G64"/>
  <c r="C64"/>
  <c r="M64"/>
  <c r="N64"/>
  <c r="B65"/>
  <c r="N47"/>
  <c r="C5"/>
  <c r="C65"/>
  <c r="D65"/>
  <c r="D5"/>
  <c r="E5"/>
  <c r="E65"/>
  <c r="F65"/>
  <c r="F5"/>
  <c r="G5"/>
  <c r="G65"/>
  <c r="H65"/>
  <c r="H5"/>
  <c r="D22" i="31"/>
  <c r="C20"/>
  <c r="D19"/>
  <c r="D18"/>
  <c r="C16"/>
  <c r="D15"/>
  <c r="D10"/>
  <c r="C8"/>
  <c r="D7"/>
  <c r="D6"/>
  <c r="N25" i="30"/>
  <c r="M25"/>
  <c r="L25"/>
  <c r="K25"/>
  <c r="J25"/>
  <c r="I25"/>
  <c r="H25"/>
  <c r="G25"/>
  <c r="F25"/>
  <c r="E25"/>
  <c r="D25"/>
  <c r="C25"/>
  <c r="O23"/>
  <c r="N14"/>
  <c r="M14"/>
  <c r="L14"/>
  <c r="K14"/>
  <c r="J14"/>
  <c r="I14"/>
  <c r="H14"/>
  <c r="G14"/>
  <c r="F14"/>
  <c r="E14"/>
  <c r="D14"/>
  <c r="C14"/>
  <c r="O12"/>
  <c r="O11"/>
  <c r="D28" i="25"/>
  <c r="C28"/>
  <c r="H27"/>
  <c r="G27"/>
  <c r="D27"/>
  <c r="C27"/>
  <c r="H24"/>
  <c r="G24"/>
  <c r="F24"/>
  <c r="F25"/>
  <c r="D24"/>
  <c r="C24"/>
  <c r="H23"/>
  <c r="G23"/>
  <c r="D23"/>
  <c r="C23"/>
  <c r="H22"/>
  <c r="G22"/>
  <c r="G25"/>
  <c r="G30"/>
  <c r="D22"/>
  <c r="C22"/>
  <c r="C25"/>
  <c r="C30"/>
  <c r="H18"/>
  <c r="H34"/>
  <c r="G18"/>
  <c r="D18"/>
  <c r="C18"/>
  <c r="C34"/>
  <c r="H14"/>
  <c r="G14"/>
  <c r="F14"/>
  <c r="H13"/>
  <c r="G13"/>
  <c r="F13"/>
  <c r="H12"/>
  <c r="H11"/>
  <c r="H16"/>
  <c r="G11"/>
  <c r="D11"/>
  <c r="C11"/>
  <c r="G10"/>
  <c r="D10"/>
  <c r="C10"/>
  <c r="G9"/>
  <c r="D9"/>
  <c r="D16"/>
  <c r="C9"/>
  <c r="B16"/>
  <c r="G8"/>
  <c r="C8"/>
  <c r="B28" i="24"/>
  <c r="D23"/>
  <c r="D24"/>
  <c r="D29"/>
  <c r="B24"/>
  <c r="D14"/>
  <c r="B14"/>
  <c r="D13"/>
  <c r="B13"/>
  <c r="D12"/>
  <c r="B12"/>
  <c r="B11"/>
  <c r="B15"/>
  <c r="D84" i="23"/>
  <c r="C84"/>
  <c r="D83"/>
  <c r="C83"/>
  <c r="D82"/>
  <c r="C82"/>
  <c r="D81"/>
  <c r="C81"/>
  <c r="D80"/>
  <c r="C80"/>
  <c r="B80"/>
  <c r="D79"/>
  <c r="C79"/>
  <c r="D78"/>
  <c r="C78"/>
  <c r="D77"/>
  <c r="C77"/>
  <c r="D76"/>
  <c r="C76"/>
  <c r="D75"/>
  <c r="C75"/>
  <c r="D74"/>
  <c r="C74"/>
  <c r="D73"/>
  <c r="C73"/>
  <c r="D72"/>
  <c r="C72"/>
  <c r="D71"/>
  <c r="C71"/>
  <c r="D70"/>
  <c r="C70"/>
  <c r="D69"/>
  <c r="C69"/>
  <c r="D68"/>
  <c r="C68"/>
  <c r="D67"/>
  <c r="C67"/>
  <c r="D66"/>
  <c r="C66"/>
  <c r="B66"/>
  <c r="D65"/>
  <c r="C65"/>
  <c r="D64"/>
  <c r="C64"/>
  <c r="D63"/>
  <c r="C63"/>
  <c r="B63"/>
  <c r="D62"/>
  <c r="C62"/>
  <c r="D61"/>
  <c r="C61"/>
  <c r="D60"/>
  <c r="C60"/>
  <c r="D59"/>
  <c r="C59"/>
  <c r="D58"/>
  <c r="C58"/>
  <c r="D57"/>
  <c r="C57"/>
  <c r="D56"/>
  <c r="C56"/>
  <c r="D55"/>
  <c r="C55"/>
  <c r="D54"/>
  <c r="C54"/>
  <c r="D53"/>
  <c r="C53"/>
  <c r="D52"/>
  <c r="C52"/>
  <c r="D51"/>
  <c r="C51"/>
  <c r="D50"/>
  <c r="C50"/>
  <c r="B50"/>
  <c r="D49"/>
  <c r="C49"/>
  <c r="D48"/>
  <c r="C48"/>
  <c r="D47"/>
  <c r="C47"/>
  <c r="B47"/>
  <c r="D46"/>
  <c r="C46"/>
  <c r="D45"/>
  <c r="E45"/>
  <c r="D44"/>
  <c r="C44"/>
  <c r="D43"/>
  <c r="C43"/>
  <c r="D42"/>
  <c r="C42"/>
  <c r="D41"/>
  <c r="C41"/>
  <c r="D40"/>
  <c r="C40"/>
  <c r="D39"/>
  <c r="C39"/>
  <c r="D38"/>
  <c r="C38"/>
  <c r="D37"/>
  <c r="C37"/>
  <c r="D36"/>
  <c r="C36"/>
  <c r="B36"/>
  <c r="D35"/>
  <c r="C35"/>
  <c r="D34"/>
  <c r="C34"/>
  <c r="D33"/>
  <c r="C33"/>
  <c r="D32"/>
  <c r="C32"/>
  <c r="D31"/>
  <c r="C31"/>
  <c r="D30"/>
  <c r="C30"/>
  <c r="D29"/>
  <c r="C29"/>
  <c r="D28"/>
  <c r="C28"/>
  <c r="D27"/>
  <c r="C27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D16"/>
  <c r="C16"/>
  <c r="D15"/>
  <c r="C15"/>
  <c r="D14"/>
  <c r="C14"/>
  <c r="D13"/>
  <c r="C13"/>
  <c r="D12"/>
  <c r="C12"/>
  <c r="D11"/>
  <c r="C11"/>
  <c r="D10"/>
  <c r="C10"/>
  <c r="D9"/>
  <c r="C9"/>
  <c r="D8"/>
  <c r="C8"/>
  <c r="D7"/>
  <c r="C7"/>
  <c r="B29" i="24"/>
  <c r="E48" i="23"/>
  <c r="B55"/>
  <c r="E54"/>
  <c r="E56"/>
  <c r="E57"/>
  <c r="E58"/>
  <c r="E59"/>
  <c r="E81"/>
  <c r="E83"/>
  <c r="B19" i="24"/>
  <c r="B35"/>
  <c r="D35"/>
  <c r="D31"/>
  <c r="D34" i="25"/>
  <c r="G34"/>
  <c r="B25"/>
  <c r="D25"/>
  <c r="D30"/>
  <c r="H25"/>
  <c r="H30"/>
  <c r="C21" i="31"/>
  <c r="C23"/>
  <c r="F34" i="25"/>
  <c r="F30"/>
  <c r="F16"/>
  <c r="F32"/>
  <c r="F36"/>
  <c r="E8" i="23"/>
  <c r="E10"/>
  <c r="E12"/>
  <c r="E13"/>
  <c r="E14"/>
  <c r="E15"/>
  <c r="E16"/>
  <c r="E18"/>
  <c r="E19"/>
  <c r="E25"/>
  <c r="E26"/>
  <c r="E27"/>
  <c r="E28"/>
  <c r="E29"/>
  <c r="E30"/>
  <c r="E32"/>
  <c r="E33"/>
  <c r="E34"/>
  <c r="E35"/>
  <c r="E36"/>
  <c r="E46"/>
  <c r="E51"/>
  <c r="E64"/>
  <c r="E65"/>
  <c r="B69"/>
  <c r="E69"/>
  <c r="E68"/>
  <c r="E70"/>
  <c r="E72"/>
  <c r="E73"/>
  <c r="E74"/>
  <c r="E75"/>
  <c r="E76"/>
  <c r="E77"/>
  <c r="E78"/>
  <c r="E79"/>
  <c r="C16" i="25"/>
  <c r="C20"/>
  <c r="G16"/>
  <c r="G32"/>
  <c r="G36"/>
  <c r="D8" i="31"/>
  <c r="D16"/>
  <c r="D20"/>
  <c r="E9" i="23"/>
  <c r="E11"/>
  <c r="E20"/>
  <c r="E21"/>
  <c r="E22"/>
  <c r="E23"/>
  <c r="E24"/>
  <c r="E37"/>
  <c r="E39"/>
  <c r="E40"/>
  <c r="E41"/>
  <c r="E42"/>
  <c r="E43"/>
  <c r="E44"/>
  <c r="E60"/>
  <c r="E61"/>
  <c r="E62"/>
  <c r="E63"/>
  <c r="E67"/>
  <c r="E52"/>
  <c r="E53"/>
  <c r="E80"/>
  <c r="O14" i="30"/>
  <c r="D26"/>
  <c r="M26"/>
  <c r="K26"/>
  <c r="I26"/>
  <c r="G26"/>
  <c r="E26"/>
  <c r="N26"/>
  <c r="L26"/>
  <c r="J26"/>
  <c r="H26"/>
  <c r="F26"/>
  <c r="O25"/>
  <c r="I5" i="33"/>
  <c r="I65"/>
  <c r="C26" i="30"/>
  <c r="H20" i="25"/>
  <c r="C32"/>
  <c r="C36"/>
  <c r="B20"/>
  <c r="D32"/>
  <c r="D36"/>
  <c r="D20"/>
  <c r="E47" i="23"/>
  <c r="E17"/>
  <c r="E55"/>
  <c r="E31"/>
  <c r="E50"/>
  <c r="E66"/>
  <c r="E7"/>
  <c r="F20" i="25"/>
  <c r="B31" i="24"/>
  <c r="O26" i="30"/>
  <c r="B30" i="25"/>
  <c r="B36"/>
  <c r="B37"/>
  <c r="B32"/>
  <c r="H32"/>
  <c r="H36"/>
  <c r="F37"/>
  <c r="G20"/>
  <c r="B71" i="23"/>
  <c r="E71"/>
  <c r="D21" i="31"/>
  <c r="D23"/>
  <c r="J65" i="33"/>
  <c r="J5"/>
  <c r="B38" i="23"/>
  <c r="B82"/>
  <c r="E82"/>
  <c r="K5" i="33"/>
  <c r="K65"/>
  <c r="B49" i="23"/>
  <c r="E38"/>
  <c r="L65" i="33"/>
  <c r="L5"/>
  <c r="B84" i="23"/>
  <c r="E84"/>
  <c r="E49"/>
  <c r="M5" i="33"/>
  <c r="M65"/>
</calcChain>
</file>

<file path=xl/sharedStrings.xml><?xml version="1.0" encoding="utf-8"?>
<sst xmlns="http://schemas.openxmlformats.org/spreadsheetml/2006/main" count="491" uniqueCount="292">
  <si>
    <t>1.</t>
  </si>
  <si>
    <t>2.</t>
  </si>
  <si>
    <t>3.</t>
  </si>
  <si>
    <t>5.</t>
  </si>
  <si>
    <t>6.</t>
  </si>
  <si>
    <t>8.</t>
  </si>
  <si>
    <t>10.</t>
  </si>
  <si>
    <t>11.</t>
  </si>
  <si>
    <t>12.</t>
  </si>
  <si>
    <t>13.</t>
  </si>
  <si>
    <t>Sor-szám</t>
  </si>
  <si>
    <t>Munkaadókat terhelő járulékok és szociális hozzájárulási adó</t>
  </si>
  <si>
    <t>Egyéb működési célú kiadások</t>
  </si>
  <si>
    <t>Felújítások</t>
  </si>
  <si>
    <t>4.</t>
  </si>
  <si>
    <t>7.</t>
  </si>
  <si>
    <t>Bevételek</t>
  </si>
  <si>
    <t>Kiadások</t>
  </si>
  <si>
    <t>Megnevezés</t>
  </si>
  <si>
    <t>Személyi juttatások</t>
  </si>
  <si>
    <t>Dologi kiadások</t>
  </si>
  <si>
    <t>9.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</si>
  <si>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</si>
  <si>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</si>
  <si>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</si>
  <si>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</si>
  <si>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</si>
  <si>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</si>
  <si>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</si>
  <si>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</si>
  <si>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</si>
  <si>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</si>
  <si>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Összesen</t>
  </si>
  <si>
    <t>Összesen:</t>
  </si>
  <si>
    <t>Előirányzat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</si>
  <si>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</si>
  <si>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</si>
  <si>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</si>
  <si>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</si>
  <si>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</si>
  <si>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</si>
  <si>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</si>
  <si>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</si>
  <si>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</si>
  <si>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</si>
  <si>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</si>
  <si>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</si>
  <si>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Bevételek összesen:</t>
  </si>
  <si>
    <t>Ellátottak pénzbeli juttatása</t>
  </si>
  <si>
    <t>Kiadások összesen:</t>
  </si>
  <si>
    <t>Egyenleg</t>
  </si>
  <si>
    <t>Szociális étkeztetés</t>
  </si>
  <si>
    <t>2. melléklet</t>
  </si>
  <si>
    <t>4. melléklet</t>
  </si>
  <si>
    <t>6. melléklet</t>
  </si>
  <si>
    <t>Önkormányzat</t>
  </si>
  <si>
    <t>a) Működési</t>
  </si>
  <si>
    <t>b) Felhalmozási</t>
  </si>
  <si>
    <t>Intézményfinanszírozás</t>
  </si>
  <si>
    <t>Összes kiadás</t>
  </si>
  <si>
    <t>I.Együtt</t>
  </si>
  <si>
    <t>II.Együtt</t>
  </si>
  <si>
    <t>III.Együtt</t>
  </si>
  <si>
    <t>II.Önként vállalt feladat</t>
  </si>
  <si>
    <t>III.Állami (államigazgatási) feladat</t>
  </si>
  <si>
    <t>I.Kötelező feladat (2011. évi CLXXXIX. törvény 13.§-a alapján)</t>
  </si>
  <si>
    <t>a) Működési ( jegyző hatáskörében lévő segélyek)</t>
  </si>
  <si>
    <t>Beruházások</t>
  </si>
  <si>
    <t>Egyéb felhalmozási kiadások</t>
  </si>
  <si>
    <t>Finanszírozási kiadások</t>
  </si>
  <si>
    <t>Gyermekétkeztetés üzemeltetési támogatása</t>
  </si>
  <si>
    <t xml:space="preserve">                  1. melléklet</t>
  </si>
  <si>
    <t xml:space="preserve">  BEVÉTELEK JOGCÍMEI</t>
  </si>
  <si>
    <t xml:space="preserve">Önkormányzat </t>
  </si>
  <si>
    <t xml:space="preserve">Mindösszesen </t>
  </si>
  <si>
    <t>B111. Helyi önkormányzatok működésének általános támogatása</t>
  </si>
  <si>
    <t xml:space="preserve">B112. Települési önk. egyes köznevelési támogatás </t>
  </si>
  <si>
    <t>B113. Települési önk. szociális, gyermekjóléti feladatainak támogatása</t>
  </si>
  <si>
    <t xml:space="preserve">B114. Települési önk. kulturális feladatainak támogatása </t>
  </si>
  <si>
    <t xml:space="preserve">B115. Működési célú központosított előirányzatok </t>
  </si>
  <si>
    <t>B116. Helyi önkormányzatok kiegészítő támogatásai</t>
  </si>
  <si>
    <t xml:space="preserve">B13. Működési célú garancia- és kezességvállalásból származó megtérülések államháztartáson belülről </t>
  </si>
  <si>
    <t xml:space="preserve">B14. Működési célú visszatérítendő támogatások, kölcsönök visszatérülése államháztartáson belülről </t>
  </si>
  <si>
    <t xml:space="preserve">B15. Működési célú visszatérítendő támogatások, kölcsönök igénybevétele államháztartáson belülről </t>
  </si>
  <si>
    <t xml:space="preserve">B16. Egyéb működési célú támogatások bevételei államháztartáson belülről </t>
  </si>
  <si>
    <t xml:space="preserve">B1. Működési célú támogatások államázt.-on belülről összesen </t>
  </si>
  <si>
    <t>B3. Közhatalmi bevételek összesen</t>
  </si>
  <si>
    <t xml:space="preserve">B401. Készletértékesítés  ellenértéke </t>
  </si>
  <si>
    <t xml:space="preserve">B402. Szolgáltatások ellenértéke </t>
  </si>
  <si>
    <t xml:space="preserve">B403. Közvetített szolgáltatások ellenértéke </t>
  </si>
  <si>
    <t xml:space="preserve">B404. Tulajdonosi bevételek </t>
  </si>
  <si>
    <t xml:space="preserve">B405. Ellátási díjak </t>
  </si>
  <si>
    <t>B406. Kiszámlázott általános forgalmi adó</t>
  </si>
  <si>
    <t xml:space="preserve">B407. Általános forgalmi adó visszatérülése </t>
  </si>
  <si>
    <t xml:space="preserve">B408. Kamatbevételek </t>
  </si>
  <si>
    <t xml:space="preserve">B409. Egyéb pénzügyi műveletek bevételei </t>
  </si>
  <si>
    <t xml:space="preserve">B410. Egyéb működési bevételek </t>
  </si>
  <si>
    <t xml:space="preserve">B4. Működési bevételek összesen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</si>
  <si>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</si>
  <si>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</si>
  <si>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B63. Egyéb működési célú átvett pénzeszközök </t>
  </si>
  <si>
    <t xml:space="preserve">B6. Működési célú átvett péneszközök összesen </t>
  </si>
  <si>
    <t xml:space="preserve">MŰKÖDÉSI KÖLTSÉGVETÉSI BEVÉTELEK ÖSSZESEN (B1.+B3.+B4.+B.6.) </t>
  </si>
  <si>
    <t xml:space="preserve">B811. Hitel-, és kölcsönfelvétel államháztartáson kívülről </t>
  </si>
  <si>
    <t>B812. Belföldi értékpapírok bevételei</t>
  </si>
  <si>
    <t>B813. Maradvány igénybevétele</t>
  </si>
  <si>
    <t>B814. Államháztartáson belüli megelőlegezések</t>
  </si>
  <si>
    <t xml:space="preserve">B815. Államháztartáson belüli megelőlegezések törlesztése </t>
  </si>
  <si>
    <t xml:space="preserve">B816. Központi, irányíító szervi támogatás </t>
  </si>
  <si>
    <t>B817. Betétek megszüntetése</t>
  </si>
  <si>
    <t>B8. Finaszírozási bevételek összesen (B811. … +B817.)</t>
  </si>
  <si>
    <t xml:space="preserve">MŰKÖDÉSI BEVÉTELEK MINDÖSSZESEN </t>
  </si>
  <si>
    <t xml:space="preserve">B21. Felhalmozási célú önkormányzati támogatások </t>
  </si>
  <si>
    <t xml:space="preserve">B22. Felhalmozási célú garancia- és kezességvállalából származó megtérülések államháztartáson belülről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</si>
  <si>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</si>
  <si>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</si>
  <si>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</si>
  <si>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 xml:space="preserve">B2. Felhalmozási célú támogatások államháztartáson belülről összesen </t>
  </si>
  <si>
    <t xml:space="preserve">B51. Immateriális javak értékesítése </t>
  </si>
  <si>
    <t xml:space="preserve">B52. Ingatlanok értékesítése </t>
  </si>
  <si>
    <t xml:space="preserve">B53. Egyéb tárgyi eszközök értékesítése </t>
  </si>
  <si>
    <t xml:space="preserve">B54. Részesedések értékesítése </t>
  </si>
  <si>
    <t xml:space="preserve">B55. Részesedések megszűnéséhez kapcsolódó bevételek </t>
  </si>
  <si>
    <t xml:space="preserve">B5. Felhalmozási bevételek összesen </t>
  </si>
  <si>
    <t>B71. Felhalmozási célú garancia- és kezességvállalából származó megtérülések államháztartáson kívülről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</si>
  <si>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</si>
  <si>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</si>
  <si>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 xml:space="preserve">B7. Felhalmozási célú átvett pénzeszközök </t>
  </si>
  <si>
    <t>FELHALMOZÁSI KÖLTSÉGVETÉSI BEVÉTELEK ÖSSZESEN (B2.+B5.+B7.)</t>
  </si>
  <si>
    <t>FELHALMOZÁSI BEVÉTELEK MINDÖSSZESEN</t>
  </si>
  <si>
    <t xml:space="preserve">BEVÉTELEK MINDÖSSZESEN </t>
  </si>
  <si>
    <t>ÖNKORM.-i Hivatal</t>
  </si>
  <si>
    <t xml:space="preserve"> </t>
  </si>
  <si>
    <t xml:space="preserve">Bevétel </t>
  </si>
  <si>
    <t>Kiadás</t>
  </si>
  <si>
    <t xml:space="preserve">Megnevezés </t>
  </si>
  <si>
    <t xml:space="preserve">B1. Működési célú támogatások államháztartáson belülről </t>
  </si>
  <si>
    <t>K1. Személyi juttatás</t>
  </si>
  <si>
    <t xml:space="preserve">B3. Közhatalmi bevételek </t>
  </si>
  <si>
    <t xml:space="preserve">K2. Munkaadót terhelő járulékok és szociális hozzájárulási adó </t>
  </si>
  <si>
    <t xml:space="preserve">B4. Működési bevételek </t>
  </si>
  <si>
    <t xml:space="preserve">K3. Dologi kiadások </t>
  </si>
  <si>
    <t>B6. Működési célú átvett pénzeszközök</t>
  </si>
  <si>
    <t>K4. Ellátottak pénzbeli juttatásai</t>
  </si>
  <si>
    <t xml:space="preserve">K5. Egyéb működési célú kiadások </t>
  </si>
  <si>
    <t xml:space="preserve">      Ebből: Általános tartalék </t>
  </si>
  <si>
    <t xml:space="preserve">                 Céltartalék </t>
  </si>
  <si>
    <t>A. MŰKÖDÉSI KÖLTSÉGVETÉSI BEVÉTELEK ÖSSZESEN (B1+B3+B4+B6)</t>
  </si>
  <si>
    <t>A. MŰKÖDÉSI KÖLTSÉGVETÉSI KIADÁSOK ÖSSZESEN (K1. …+K5.)</t>
  </si>
  <si>
    <t xml:space="preserve">B. FINANSZÍROZÁSI BEVÉTELEK (B8.) ÖSSZESEN </t>
  </si>
  <si>
    <t>B. FINASZÍROZÁSI KIADÁSOK (K9.) ÖSSZESEN</t>
  </si>
  <si>
    <t>C. MŰKÖDÉSI BEVÉTELEK MINDÖSSZESEN (A+B)</t>
  </si>
  <si>
    <t xml:space="preserve">C. MŰKÖDÉSI KIADÁSOK MINDÖSSZESEN (A+B) </t>
  </si>
  <si>
    <t xml:space="preserve">B2. Felhalmozási célú támogatások államháztartáson belülről </t>
  </si>
  <si>
    <t xml:space="preserve">K6. Beruházások </t>
  </si>
  <si>
    <t xml:space="preserve">B5. Felhalmozási bevételek </t>
  </si>
  <si>
    <t xml:space="preserve">K7. Felújítások </t>
  </si>
  <si>
    <t xml:space="preserve">K8. Egyéb felhalmozási célú kiadások </t>
  </si>
  <si>
    <t>D. FELHALMOZÁSI KÖLTSÉGVETÉSI BEVÉTELEK ÖSSZESEN (B2.+B5.+B7.)</t>
  </si>
  <si>
    <t>D. FELHALMOZÁSI KÖLTSÉGVETÉSI KIADÁSOK ÖSSZESEN (K6. …+K8.)</t>
  </si>
  <si>
    <t xml:space="preserve">E. FINANSZÍROZÁSI BEVÉTELEK (B8.) ÖSSZESEN </t>
  </si>
  <si>
    <t>E. FINANSZÍROZÁSI KIADÁSOK (K9.) ÖSSZESEN</t>
  </si>
  <si>
    <t xml:space="preserve">Ebből: B813. Maradvány igénybevétele </t>
  </si>
  <si>
    <t>F. FELHALMOZÁSI BEVÉTELEK MINDÖSSZESEN (D+E)</t>
  </si>
  <si>
    <t xml:space="preserve">F. FELHALMOZÁSI KIADÁSOK MINDÖSSZESEN (D+E) </t>
  </si>
  <si>
    <t>G. KÖLTSÉGVETÉSI BEVÉTELEK ÖSSZESEN (A+D)</t>
  </si>
  <si>
    <t>G. KÖLTSÉGVETÉSI KIADÁSOK ÖSSZESEN (A+D)</t>
  </si>
  <si>
    <t>H. FINANSZÍROZÁSI BEVÉTELEK ÖSSZESEN (B+E)</t>
  </si>
  <si>
    <t>H. FINANSZÍROZÁSI KIADÁSOK ÖSSZESEN (B+E)</t>
  </si>
  <si>
    <t>I. BEVÉTELEK MINDÖSSZESEN (C+F)</t>
  </si>
  <si>
    <t>I. KIADÁSOK MINDÖSSZESEN (C+F)</t>
  </si>
  <si>
    <t>TÁMOGATÁSOK</t>
  </si>
  <si>
    <t>A települési önkormányzatok szociális feladatainak egyéb támogatása</t>
  </si>
  <si>
    <t>A finanszírozás szempontjából elismert dolgozók bértámogatása</t>
  </si>
  <si>
    <t>3. melléklet</t>
  </si>
  <si>
    <t xml:space="preserve">Kötelező feladatok </t>
  </si>
  <si>
    <t xml:space="preserve">Önként vállalt feladat </t>
  </si>
  <si>
    <t xml:space="preserve">Állami (államigazg.) feladat </t>
  </si>
  <si>
    <t xml:space="preserve">MINDÖSSZESEN </t>
  </si>
  <si>
    <t>MINDÖSSZESEN</t>
  </si>
  <si>
    <t xml:space="preserve">K.6. Beruházási előirányzat célonkénti részletezése </t>
  </si>
  <si>
    <t>Beruházási feladat</t>
  </si>
  <si>
    <t xml:space="preserve">Előirányzat összege </t>
  </si>
  <si>
    <t>Önkormányzat beruházásai</t>
  </si>
  <si>
    <t>Beruházás összesen</t>
  </si>
  <si>
    <t>8. melléklet</t>
  </si>
  <si>
    <t xml:space="preserve">Összesen </t>
  </si>
  <si>
    <t xml:space="preserve">A költségvetési évet követő három év tervezett előirányzatainak keretszámai főbb csoportokban </t>
  </si>
  <si>
    <t>Előirányzat összege</t>
  </si>
  <si>
    <t>BEVÉTELEK JOGCÍMEI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</si>
  <si>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</si>
  <si>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</si>
  <si>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</si>
  <si>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</si>
  <si>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</si>
  <si>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</si>
  <si>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</si>
  <si>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</si>
  <si>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</si>
  <si>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</si>
  <si>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</si>
  <si>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</si>
  <si>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Év összesen</t>
  </si>
  <si>
    <t>Nyitó pénzeszköz</t>
  </si>
  <si>
    <t>TÁRGYHAVI EGYENLEG</t>
  </si>
  <si>
    <t>HALMOZOTT EGYENLEG</t>
  </si>
  <si>
    <t>G. KIADÁS MINDÖSSZESEN (C+F)</t>
  </si>
  <si>
    <t xml:space="preserve">E. Finanszírozási kiadások összesen (K911. …+K917.) </t>
  </si>
  <si>
    <t xml:space="preserve">K917. Pénzügyi lízing kiadásai </t>
  </si>
  <si>
    <t xml:space="preserve">K916. Péneszközök betétként elhelyezése </t>
  </si>
  <si>
    <t xml:space="preserve">K915. Központi, irányítószervi támogatás folyósítása </t>
  </si>
  <si>
    <t>K914. Államháztartáson belüli megelőlegezések visszafizetése</t>
  </si>
  <si>
    <t xml:space="preserve">K913. Államháztartáson belüli megelőlegezések folyóstása </t>
  </si>
  <si>
    <t>K912. Belföldi értékpapírok kiadásai</t>
  </si>
  <si>
    <t xml:space="preserve">K911. Hitel-, kölcsöntörlesztés államháztartáson kívülre </t>
  </si>
  <si>
    <t>D. Felhalmozási költségvetési kiadásai össz. (K. …+K8.)</t>
  </si>
  <si>
    <t xml:space="preserve">K8. Egyéb felhalmozási kiadások </t>
  </si>
  <si>
    <t xml:space="preserve">B. Finanszírozási kiadások összesen (K911. …+K917.) </t>
  </si>
  <si>
    <t>A. Működési költségvetési kiadásai össz. (K1. …+K5.)</t>
  </si>
  <si>
    <r>
      <t xml:space="preserve">      </t>
    </r>
    <r>
      <rPr>
        <i/>
        <sz val="8"/>
        <rFont val="Arial CE"/>
        <charset val="238"/>
      </rPr>
      <t xml:space="preserve">     Céltartalék</t>
    </r>
  </si>
  <si>
    <t xml:space="preserve">Ebből: Általános tartalék </t>
  </si>
  <si>
    <t xml:space="preserve">K5. Egyéb működési kiadások összesen </t>
  </si>
  <si>
    <t xml:space="preserve">K4. Ellátottak pénzbeli juttatásai </t>
  </si>
  <si>
    <t>K3. Dologi kiadások</t>
  </si>
  <si>
    <t xml:space="preserve">K2. Munkaadót terhelő járulékok és szoc. hozzájár. adó </t>
  </si>
  <si>
    <t xml:space="preserve">KIADÁSOK JOGCÍMEI </t>
  </si>
  <si>
    <t xml:space="preserve">   5.  melléklet</t>
  </si>
  <si>
    <t>Közvilágítás</t>
  </si>
  <si>
    <t>Önkormányzati igazgatás</t>
  </si>
  <si>
    <t xml:space="preserve">Önkormányzat feladatai </t>
  </si>
  <si>
    <t>előirányzatai  feladatonként</t>
  </si>
  <si>
    <t>ÚJCSANÁLOS ÖNKORMÁNYZAT KÖLTSÉGVETÉS MÉRLEGE</t>
  </si>
  <si>
    <t>Újcsanálos Önkormányzat működési célú bevételek és kiadások valamint a felhalmozási bevételek és kiadások mérlege</t>
  </si>
  <si>
    <t>Zöldterület kezelés</t>
  </si>
  <si>
    <t xml:space="preserve">5.1.  melléklet </t>
  </si>
  <si>
    <t>5.2. melléklet</t>
  </si>
  <si>
    <t xml:space="preserve">7B.  melléklet </t>
  </si>
  <si>
    <t>7A. melléklet</t>
  </si>
  <si>
    <t xml:space="preserve">II. Adósságot keletkeztető más ügyletek </t>
  </si>
  <si>
    <t xml:space="preserve">1. </t>
  </si>
  <si>
    <t>I. Fejlesztési cél, amelyek megvalósításához adósságot keletkeztető ügylet megkötése válik, vagy válhat szükségessé</t>
  </si>
  <si>
    <t xml:space="preserve">Összeg </t>
  </si>
  <si>
    <t>Adósságot keletkeztető ügylet megnevezése</t>
  </si>
  <si>
    <t>azon fejlesztési célokról, amelyek megvalósításához a Magyarország gazdasági stabilitásáról szóló 2011. évi CXCIV. törvény 3. § (1) bekezdés szerinti adósságot keletkeztető ügylet megkötése válik vagy válhat szükségessé, az adósságot keletkeztető ügyletek várható összegével együtt</t>
  </si>
  <si>
    <t>KIMUTATÁS</t>
  </si>
  <si>
    <t xml:space="preserve">9.  melléklet </t>
  </si>
  <si>
    <t>Köztemető fenntartás</t>
  </si>
  <si>
    <t>Önkormányzatok elsz. a közp. Ktgvetéssel</t>
  </si>
  <si>
    <t>Sart közmunkaprogram</t>
  </si>
  <si>
    <t>Közutak, hidak üzemeltetése</t>
  </si>
  <si>
    <t>Város,- községgazdálkodási m.n.s. szolgáltatások</t>
  </si>
  <si>
    <t>Család és nővédelmi egészségügyi szolgáltatás</t>
  </si>
  <si>
    <t>Ifjúsági és egészségügyi gondozás</t>
  </si>
  <si>
    <t>Közművelődés, közösségi és társadalmi részvétel fejl.</t>
  </si>
  <si>
    <t>Civil szervezetek működési támogatása</t>
  </si>
  <si>
    <t>Óvodai nevelés ellátási feladatai</t>
  </si>
  <si>
    <t>Gyermekétkeztetés köznevelési intézményben</t>
  </si>
  <si>
    <t>Gyermekvédelmi pénzbeni és természetbeni ell.</t>
  </si>
  <si>
    <t>Egyéb szociális pénzbeni és természetbeni ellátások</t>
  </si>
  <si>
    <t>Önkormányzatok funkcióra nem sorolható kiadásai</t>
  </si>
  <si>
    <t xml:space="preserve">a) Működési </t>
  </si>
  <si>
    <t xml:space="preserve"> - az Újcsanálosi Általános Iskoláért Alapítvány támogatása</t>
  </si>
  <si>
    <t>- Újcsanálos Református Egyházközösség</t>
  </si>
  <si>
    <t>- Újcsanálos Evangélikus Egyházközösség</t>
  </si>
  <si>
    <t>Orvosi rendelő felújítása</t>
  </si>
  <si>
    <t xml:space="preserve"> - Újcsanálosi Polgárőr Egyesület</t>
  </si>
  <si>
    <t xml:space="preserve">     A 2017. évi bevételi előirányzatok intézményenként és összesen</t>
  </si>
  <si>
    <t>Külterületi földutak</t>
  </si>
  <si>
    <t>Előirányzat-felhasználási terv
2017. évre</t>
  </si>
  <si>
    <t>Újcsanálos Önkormányzat Likviditási terve  2017. év</t>
  </si>
  <si>
    <t>2017.</t>
  </si>
  <si>
    <t>Az Önkormányzat  2017. évi költségvetési kiadási</t>
  </si>
  <si>
    <t>2017. év</t>
  </si>
  <si>
    <t xml:space="preserve">     A KÖTELEZŐ feladatok 2017. évi kiadási előirányzatai</t>
  </si>
  <si>
    <t>Költségvetési kiadások kötelező, önként vállalt valamint államigazgatási megbontásban</t>
  </si>
  <si>
    <t>Jogcím megnevezése</t>
  </si>
  <si>
    <t>elszámolás felmérés szerinti Ft</t>
  </si>
  <si>
    <t>Támogatás összesen - beszámítás után</t>
  </si>
  <si>
    <t>A zöldterület-gazdálkodással kapcsolatos feladatok ellátásának támogatása - beszámítás után</t>
  </si>
  <si>
    <t>Közvilágítás fenntartásának támogatása - beszámítás után</t>
  </si>
  <si>
    <t>Köztemető fenntartással kapcsolatos feladatok támogatása - beszámítás után</t>
  </si>
  <si>
    <t>Közutak fenntartásának támogatása - beszámítás után</t>
  </si>
  <si>
    <t>Egyéb önkormányzati feladatok támogatása - beszámítás után</t>
  </si>
  <si>
    <t>I.1. jogcímekhez kapcsolódó kiegészítés</t>
  </si>
  <si>
    <t>A települési önkormányzatok működésének támogatása beszámítás és kiegészítés után</t>
  </si>
  <si>
    <t>A 2016. évről áthúzódó bérkompenzáció támogatása</t>
  </si>
  <si>
    <t>A településképi arculati kézikönyv elkészítésének támogatása</t>
  </si>
  <si>
    <t>A helyi önkormányzatok működésének általános támogatása összesen</t>
  </si>
  <si>
    <t>A rászoruló gyermekek szünidei étkeztetésének támogatása</t>
  </si>
  <si>
    <t>elszámolás támogatás a bölcsődében, mini bölcsődében foglalkoztatott, felsőfokú végzettségű kisgyermeknevelők és szakemberek béréhez</t>
  </si>
  <si>
    <t>A települési önkormányzatok szociális, gyermekjóléti és gyermekétkeztetési feladatainak támogatása</t>
  </si>
  <si>
    <t>Könyvtári, közművelődési és műzeumi feladatok támogatása összesen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</si>
</sst>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53">
    <font>
      <sz val="10"/>
      <name val="Times New Roman CE"/>
      <charset val="238"/>
    </font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Times New Roman CE"/>
      <charset val="238"/>
    </font>
    <font>
      <sz val="10"/>
      <name val="Arial"/>
      <family val="2"/>
      <charset val="238"/>
    </font>
    <font>
      <i/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color indexed="9"/>
      <name val="Arial CE"/>
      <charset val="238"/>
    </font>
    <font>
      <b/>
      <sz val="8"/>
      <name val="Arial CE"/>
      <charset val="238"/>
    </font>
    <font>
      <b/>
      <sz val="9"/>
      <name val="Arial"/>
      <family val="2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6"/>
      <name val="Arial"/>
      <family val="2"/>
      <charset val="238"/>
    </font>
    <font>
      <b/>
      <i/>
      <sz val="10"/>
      <name val="Arial CE"/>
      <charset val="238"/>
    </font>
    <font>
      <i/>
      <sz val="8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sz val="9"/>
      <color indexed="8"/>
      <name val="Arial CE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  <font>
      <b/>
      <sz val="11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10"/>
      <name val="Arial CE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  <font>
      <b/>
      <sz val="9"/>
      <color indexed="8"/>
      <name val="Arial CE"/>
      <family val="2"/>
    </font>
    <font>
      <sz val="9"/>
      <color indexed="8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0" borderId="5" applyNumberFormat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" fillId="4" borderId="7" applyNumberFormat="0" applyFont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20" fillId="0" borderId="0"/>
    <xf numFmtId="0" fontId="33" fillId="0" borderId="0"/>
    <xf numFmtId="0" fontId="20" fillId="0" borderId="0"/>
    <xf numFmtId="0" fontId="19" fillId="0" borderId="0"/>
    <xf numFmtId="0" fontId="15" fillId="0" borderId="9" applyNumberFormat="0" applyFill="0" applyAlignment="0" applyProtection="0"/>
    <xf numFmtId="0" fontId="16" fillId="17" borderId="0" applyNumberFormat="0" applyBorder="0" applyAlignment="0" applyProtection="0"/>
    <xf numFmtId="0" fontId="17" fillId="7" borderId="0" applyNumberFormat="0" applyBorder="0" applyAlignment="0" applyProtection="0"/>
    <xf numFmtId="0" fontId="18" fillId="16" borderId="1" applyNumberFormat="0" applyAlignment="0" applyProtection="0"/>
  </cellStyleXfs>
  <cellXfs count="353">
    <xf numFmtId="0" fontId="0" fillId="0" borderId="0" xfId="0"/>
    <xf numFmtId="0" fontId="0" fillId="0" borderId="0" xfId="0" applyFill="1"/>
    <xf numFmtId="0" fontId="20" fillId="0" borderId="0" xfId="41"/>
    <xf numFmtId="0" fontId="21" fillId="0" borderId="0" xfId="41" applyFont="1"/>
    <xf numFmtId="0" fontId="22" fillId="0" borderId="10" xfId="41" applyFont="1" applyBorder="1" applyAlignment="1">
      <alignment horizontal="center"/>
    </xf>
    <xf numFmtId="0" fontId="22" fillId="0" borderId="0" xfId="41" applyFont="1"/>
    <xf numFmtId="0" fontId="22" fillId="0" borderId="10" xfId="41" applyFont="1" applyBorder="1"/>
    <xf numFmtId="3" fontId="22" fillId="0" borderId="10" xfId="41" applyNumberFormat="1" applyFont="1" applyBorder="1"/>
    <xf numFmtId="0" fontId="20" fillId="0" borderId="10" xfId="41" applyBorder="1"/>
    <xf numFmtId="3" fontId="20" fillId="0" borderId="10" xfId="41" applyNumberFormat="1" applyBorder="1"/>
    <xf numFmtId="0" fontId="20" fillId="0" borderId="10" xfId="41" applyFont="1" applyBorder="1"/>
    <xf numFmtId="0" fontId="20" fillId="0" borderId="10" xfId="41" applyFont="1" applyBorder="1" applyAlignment="1">
      <alignment wrapText="1"/>
    </xf>
    <xf numFmtId="0" fontId="20" fillId="0" borderId="10" xfId="41" applyBorder="1" applyAlignment="1">
      <alignment horizontal="left" indent="3"/>
    </xf>
    <xf numFmtId="0" fontId="20" fillId="0" borderId="10" xfId="41" applyFont="1" applyBorder="1" applyAlignment="1">
      <alignment horizontal="left" indent="3"/>
    </xf>
    <xf numFmtId="0" fontId="22" fillId="0" borderId="10" xfId="41" applyFont="1" applyBorder="1" applyAlignment="1">
      <alignment horizontal="left" indent="3"/>
    </xf>
    <xf numFmtId="0" fontId="20" fillId="0" borderId="10" xfId="41" applyFont="1" applyBorder="1" applyAlignment="1">
      <alignment horizontal="left" wrapText="1" indent="3"/>
    </xf>
    <xf numFmtId="0" fontId="24" fillId="0" borderId="0" xfId="0" applyFont="1"/>
    <xf numFmtId="3" fontId="0" fillId="0" borderId="0" xfId="0" applyNumberFormat="1"/>
    <xf numFmtId="0" fontId="27" fillId="0" borderId="10" xfId="0" applyFont="1" applyBorder="1" applyAlignment="1">
      <alignment horizontal="left"/>
    </xf>
    <xf numFmtId="0" fontId="27" fillId="0" borderId="11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/>
    </xf>
    <xf numFmtId="0" fontId="29" fillId="0" borderId="11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left"/>
    </xf>
    <xf numFmtId="0" fontId="27" fillId="0" borderId="10" xfId="0" applyFont="1" applyFill="1" applyBorder="1" applyAlignment="1">
      <alignment horizontal="left"/>
    </xf>
    <xf numFmtId="0" fontId="27" fillId="0" borderId="10" xfId="0" applyFont="1" applyBorder="1" applyAlignment="1">
      <alignment horizontal="left" vertical="center" wrapText="1"/>
    </xf>
    <xf numFmtId="3" fontId="30" fillId="0" borderId="10" xfId="0" applyNumberFormat="1" applyFont="1" applyFill="1" applyBorder="1"/>
    <xf numFmtId="3" fontId="24" fillId="0" borderId="10" xfId="0" applyNumberFormat="1" applyFont="1" applyFill="1" applyBorder="1"/>
    <xf numFmtId="0" fontId="27" fillId="0" borderId="10" xfId="0" applyFont="1" applyFill="1" applyBorder="1" applyAlignment="1">
      <alignment horizontal="left" vertical="center" wrapText="1"/>
    </xf>
    <xf numFmtId="0" fontId="27" fillId="0" borderId="10" xfId="0" applyFont="1" applyFill="1" applyBorder="1" applyAlignment="1">
      <alignment horizontal="left" wrapText="1"/>
    </xf>
    <xf numFmtId="0" fontId="27" fillId="0" borderId="11" xfId="0" applyFont="1" applyFill="1" applyBorder="1" applyAlignment="1">
      <alignment horizontal="left" wrapText="1"/>
    </xf>
    <xf numFmtId="0" fontId="29" fillId="0" borderId="10" xfId="0" applyFont="1" applyFill="1" applyBorder="1" applyAlignment="1">
      <alignment horizontal="left" vertical="center" wrapText="1"/>
    </xf>
    <xf numFmtId="3" fontId="22" fillId="0" borderId="10" xfId="0" applyNumberFormat="1" applyFont="1" applyBorder="1"/>
    <xf numFmtId="0" fontId="29" fillId="18" borderId="10" xfId="0" applyFont="1" applyFill="1" applyBorder="1" applyAlignment="1">
      <alignment horizontal="left"/>
    </xf>
    <xf numFmtId="0" fontId="25" fillId="0" borderId="10" xfId="0" applyFont="1" applyBorder="1" applyAlignment="1">
      <alignment horizontal="center" vertical="center"/>
    </xf>
    <xf numFmtId="0" fontId="33" fillId="0" borderId="0" xfId="0" applyFont="1"/>
    <xf numFmtId="0" fontId="30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32" fillId="18" borderId="10" xfId="0" applyFont="1" applyFill="1" applyBorder="1" applyAlignment="1">
      <alignment horizontal="left" wrapText="1"/>
    </xf>
    <xf numFmtId="3" fontId="32" fillId="0" borderId="10" xfId="0" applyNumberFormat="1" applyFont="1" applyFill="1" applyBorder="1"/>
    <xf numFmtId="3" fontId="34" fillId="0" borderId="11" xfId="0" applyNumberFormat="1" applyFont="1" applyFill="1" applyBorder="1"/>
    <xf numFmtId="3" fontId="35" fillId="0" borderId="12" xfId="0" applyNumberFormat="1" applyFont="1" applyFill="1" applyBorder="1"/>
    <xf numFmtId="3" fontId="34" fillId="18" borderId="10" xfId="0" applyNumberFormat="1" applyFont="1" applyFill="1" applyBorder="1"/>
    <xf numFmtId="0" fontId="32" fillId="0" borderId="0" xfId="0" applyFont="1"/>
    <xf numFmtId="3" fontId="32" fillId="0" borderId="0" xfId="0" applyNumberFormat="1" applyFont="1"/>
    <xf numFmtId="0" fontId="32" fillId="0" borderId="10" xfId="0" applyFont="1" applyBorder="1" applyAlignment="1">
      <alignment horizontal="left" wrapText="1"/>
    </xf>
    <xf numFmtId="0" fontId="32" fillId="0" borderId="11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left" wrapText="1"/>
    </xf>
    <xf numFmtId="0" fontId="32" fillId="0" borderId="0" xfId="0" applyFont="1" applyFill="1"/>
    <xf numFmtId="0" fontId="34" fillId="0" borderId="11" xfId="0" applyFont="1" applyBorder="1" applyAlignment="1">
      <alignment horizontal="left" vertical="center" wrapText="1"/>
    </xf>
    <xf numFmtId="3" fontId="34" fillId="0" borderId="10" xfId="0" applyNumberFormat="1" applyFont="1" applyFill="1" applyBorder="1"/>
    <xf numFmtId="49" fontId="34" fillId="0" borderId="11" xfId="0" applyNumberFormat="1" applyFont="1" applyBorder="1" applyAlignment="1">
      <alignment horizontal="left" vertical="center" wrapText="1"/>
    </xf>
    <xf numFmtId="0" fontId="34" fillId="0" borderId="10" xfId="0" applyFont="1" applyBorder="1" applyAlignment="1">
      <alignment horizontal="left" wrapText="1"/>
    </xf>
    <xf numFmtId="0" fontId="32" fillId="0" borderId="10" xfId="0" applyFont="1" applyFill="1" applyBorder="1" applyAlignment="1">
      <alignment horizontal="left" wrapText="1"/>
    </xf>
    <xf numFmtId="0" fontId="32" fillId="0" borderId="10" xfId="0" applyFont="1" applyBorder="1" applyAlignment="1">
      <alignment horizontal="left" vertical="center" wrapText="1"/>
    </xf>
    <xf numFmtId="3" fontId="32" fillId="0" borderId="0" xfId="0" applyNumberFormat="1" applyFont="1" applyFill="1"/>
    <xf numFmtId="0" fontId="32" fillId="19" borderId="0" xfId="0" applyFont="1" applyFill="1"/>
    <xf numFmtId="0" fontId="32" fillId="0" borderId="10" xfId="0" applyFont="1" applyBorder="1" applyAlignment="1">
      <alignment horizontal="center" wrapText="1"/>
    </xf>
    <xf numFmtId="0" fontId="32" fillId="0" borderId="10" xfId="0" applyFont="1" applyFill="1" applyBorder="1" applyAlignment="1">
      <alignment horizontal="left" vertical="center" wrapText="1"/>
    </xf>
    <xf numFmtId="0" fontId="32" fillId="0" borderId="11" xfId="0" applyFont="1" applyFill="1" applyBorder="1" applyAlignment="1">
      <alignment horizontal="left" wrapText="1"/>
    </xf>
    <xf numFmtId="0" fontId="34" fillId="0" borderId="10" xfId="0" applyFont="1" applyFill="1" applyBorder="1" applyAlignment="1">
      <alignment horizontal="left" vertical="center" wrapText="1"/>
    </xf>
    <xf numFmtId="0" fontId="34" fillId="0" borderId="10" xfId="0" applyFont="1" applyFill="1" applyBorder="1" applyAlignment="1">
      <alignment horizontal="center" vertical="center" wrapText="1"/>
    </xf>
    <xf numFmtId="49" fontId="34" fillId="0" borderId="10" xfId="0" applyNumberFormat="1" applyFont="1" applyBorder="1" applyAlignment="1">
      <alignment horizontal="center" vertical="center" wrapText="1"/>
    </xf>
    <xf numFmtId="49" fontId="34" fillId="0" borderId="10" xfId="0" applyNumberFormat="1" applyFont="1" applyBorder="1" applyAlignment="1">
      <alignment horizontal="left" vertical="center" wrapText="1"/>
    </xf>
    <xf numFmtId="3" fontId="34" fillId="0" borderId="10" xfId="0" applyNumberFormat="1" applyFont="1" applyBorder="1"/>
    <xf numFmtId="0" fontId="32" fillId="0" borderId="10" xfId="0" applyFont="1" applyBorder="1"/>
    <xf numFmtId="0" fontId="34" fillId="0" borderId="10" xfId="0" applyFont="1" applyFill="1" applyBorder="1" applyAlignment="1">
      <alignment horizontal="left" wrapText="1"/>
    </xf>
    <xf numFmtId="0" fontId="32" fillId="0" borderId="10" xfId="0" applyFont="1" applyBorder="1" applyAlignment="1">
      <alignment wrapText="1"/>
    </xf>
    <xf numFmtId="0" fontId="34" fillId="18" borderId="10" xfId="0" applyFont="1" applyFill="1" applyBorder="1" applyAlignment="1">
      <alignment horizontal="left" wrapText="1"/>
    </xf>
    <xf numFmtId="0" fontId="32" fillId="0" borderId="10" xfId="0" applyFont="1" applyFill="1" applyBorder="1"/>
    <xf numFmtId="0" fontId="34" fillId="0" borderId="10" xfId="0" applyFont="1" applyFill="1" applyBorder="1"/>
    <xf numFmtId="0" fontId="31" fillId="0" borderId="0" xfId="0" applyFont="1" applyAlignment="1">
      <alignment horizontal="right"/>
    </xf>
    <xf numFmtId="3" fontId="26" fillId="0" borderId="10" xfId="0" applyNumberFormat="1" applyFont="1" applyBorder="1"/>
    <xf numFmtId="0" fontId="38" fillId="0" borderId="11" xfId="0" applyFont="1" applyBorder="1" applyAlignment="1">
      <alignment horizontal="left"/>
    </xf>
    <xf numFmtId="0" fontId="27" fillId="0" borderId="10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3" fontId="25" fillId="0" borderId="10" xfId="0" applyNumberFormat="1" applyFont="1" applyBorder="1"/>
    <xf numFmtId="0" fontId="29" fillId="0" borderId="11" xfId="0" applyFont="1" applyBorder="1" applyAlignment="1">
      <alignment horizontal="left"/>
    </xf>
    <xf numFmtId="0" fontId="29" fillId="0" borderId="11" xfId="0" applyFont="1" applyBorder="1" applyAlignment="1">
      <alignment horizontal="center"/>
    </xf>
    <xf numFmtId="0" fontId="29" fillId="0" borderId="10" xfId="0" applyFont="1" applyBorder="1" applyAlignment="1">
      <alignment horizontal="left" vertical="center" wrapText="1"/>
    </xf>
    <xf numFmtId="0" fontId="38" fillId="0" borderId="10" xfId="0" applyFont="1" applyBorder="1" applyAlignment="1">
      <alignment horizontal="left"/>
    </xf>
    <xf numFmtId="0" fontId="27" fillId="0" borderId="10" xfId="0" applyFont="1" applyBorder="1" applyAlignment="1">
      <alignment horizontal="left" wrapText="1"/>
    </xf>
    <xf numFmtId="0" fontId="29" fillId="0" borderId="11" xfId="0" applyFont="1" applyBorder="1" applyAlignment="1">
      <alignment horizontal="center" vertical="center" wrapText="1"/>
    </xf>
    <xf numFmtId="3" fontId="0" fillId="0" borderId="10" xfId="0" applyNumberFormat="1" applyFill="1" applyBorder="1"/>
    <xf numFmtId="3" fontId="22" fillId="0" borderId="10" xfId="0" applyNumberFormat="1" applyFont="1" applyFill="1" applyBorder="1"/>
    <xf numFmtId="0" fontId="22" fillId="0" borderId="0" xfId="0" applyFont="1" applyAlignment="1">
      <alignment horizontal="right"/>
    </xf>
    <xf numFmtId="0" fontId="22" fillId="0" borderId="0" xfId="0" applyFont="1" applyBorder="1"/>
    <xf numFmtId="3" fontId="22" fillId="0" borderId="0" xfId="0" applyNumberFormat="1" applyFont="1" applyBorder="1"/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3" fontId="27" fillId="0" borderId="10" xfId="0" applyNumberFormat="1" applyFont="1" applyBorder="1" applyAlignment="1">
      <alignment vertical="center" wrapText="1"/>
    </xf>
    <xf numFmtId="3" fontId="26" fillId="0" borderId="11" xfId="0" applyNumberFormat="1" applyFont="1" applyBorder="1"/>
    <xf numFmtId="3" fontId="25" fillId="0" borderId="11" xfId="0" applyNumberFormat="1" applyFont="1" applyBorder="1" applyAlignment="1"/>
    <xf numFmtId="3" fontId="25" fillId="0" borderId="10" xfId="0" applyNumberFormat="1" applyFont="1" applyBorder="1" applyAlignment="1">
      <alignment wrapText="1"/>
    </xf>
    <xf numFmtId="0" fontId="25" fillId="0" borderId="10" xfId="0" applyFont="1" applyBorder="1"/>
    <xf numFmtId="0" fontId="26" fillId="0" borderId="10" xfId="0" applyFont="1" applyBorder="1"/>
    <xf numFmtId="3" fontId="25" fillId="0" borderId="11" xfId="0" applyNumberFormat="1" applyFont="1" applyBorder="1"/>
    <xf numFmtId="3" fontId="29" fillId="0" borderId="10" xfId="0" applyNumberFormat="1" applyFont="1" applyBorder="1" applyAlignment="1">
      <alignment vertical="center" wrapText="1"/>
    </xf>
    <xf numFmtId="0" fontId="22" fillId="0" borderId="10" xfId="0" applyFont="1" applyBorder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right"/>
    </xf>
    <xf numFmtId="0" fontId="29" fillId="0" borderId="0" xfId="0" applyFont="1" applyAlignment="1">
      <alignment horizontal="centerContinuous"/>
    </xf>
    <xf numFmtId="0" fontId="27" fillId="0" borderId="0" xfId="0" applyFont="1" applyAlignment="1">
      <alignment horizontal="centerContinuous"/>
    </xf>
    <xf numFmtId="0" fontId="25" fillId="0" borderId="10" xfId="0" applyFont="1" applyBorder="1" applyAlignment="1">
      <alignment vertical="center"/>
    </xf>
    <xf numFmtId="3" fontId="25" fillId="0" borderId="10" xfId="0" applyNumberFormat="1" applyFont="1" applyBorder="1" applyAlignment="1">
      <alignment horizontal="right" vertical="center"/>
    </xf>
    <xf numFmtId="0" fontId="40" fillId="0" borderId="10" xfId="0" applyFont="1" applyBorder="1" applyAlignment="1">
      <alignment horizontal="left" vertical="center"/>
    </xf>
    <xf numFmtId="3" fontId="41" fillId="0" borderId="10" xfId="0" applyNumberFormat="1" applyFont="1" applyFill="1" applyBorder="1"/>
    <xf numFmtId="0" fontId="41" fillId="0" borderId="10" xfId="0" applyFont="1" applyFill="1" applyBorder="1"/>
    <xf numFmtId="3" fontId="41" fillId="0" borderId="10" xfId="0" applyNumberFormat="1" applyFont="1" applyFill="1" applyBorder="1" applyAlignment="1">
      <alignment horizontal="right"/>
    </xf>
    <xf numFmtId="0" fontId="41" fillId="0" borderId="10" xfId="0" applyFont="1" applyFill="1" applyBorder="1" applyAlignment="1">
      <alignment horizontal="left" wrapText="1"/>
    </xf>
    <xf numFmtId="0" fontId="41" fillId="0" borderId="10" xfId="0" applyFont="1" applyFill="1" applyBorder="1" applyAlignment="1">
      <alignment horizontal="left"/>
    </xf>
    <xf numFmtId="0" fontId="25" fillId="18" borderId="10" xfId="0" applyFont="1" applyFill="1" applyBorder="1" applyAlignment="1">
      <alignment vertical="center"/>
    </xf>
    <xf numFmtId="3" fontId="25" fillId="18" borderId="10" xfId="0" applyNumberFormat="1" applyFont="1" applyFill="1" applyBorder="1" applyAlignment="1">
      <alignment vertical="center"/>
    </xf>
    <xf numFmtId="0" fontId="43" fillId="0" borderId="0" xfId="0" applyFont="1" applyAlignment="1">
      <alignment horizontal="center"/>
    </xf>
    <xf numFmtId="0" fontId="27" fillId="0" borderId="15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29" fillId="0" borderId="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3" fontId="27" fillId="0" borderId="10" xfId="0" applyNumberFormat="1" applyFont="1" applyBorder="1" applyAlignment="1">
      <alignment horizontal="right" vertical="center"/>
    </xf>
    <xf numFmtId="0" fontId="27" fillId="0" borderId="0" xfId="0" applyFont="1" applyBorder="1"/>
    <xf numFmtId="0" fontId="29" fillId="0" borderId="10" xfId="0" applyFont="1" applyBorder="1" applyAlignment="1">
      <alignment horizontal="left" wrapText="1"/>
    </xf>
    <xf numFmtId="0" fontId="29" fillId="0" borderId="11" xfId="0" applyFont="1" applyBorder="1" applyAlignment="1">
      <alignment horizontal="left" wrapText="1"/>
    </xf>
    <xf numFmtId="0" fontId="0" fillId="0" borderId="0" xfId="0" applyFill="1" applyAlignment="1">
      <alignment wrapText="1"/>
    </xf>
    <xf numFmtId="0" fontId="41" fillId="0" borderId="0" xfId="0" applyFont="1" applyFill="1"/>
    <xf numFmtId="0" fontId="39" fillId="0" borderId="16" xfId="0" applyFont="1" applyFill="1" applyBorder="1" applyAlignment="1">
      <alignment wrapText="1"/>
    </xf>
    <xf numFmtId="0" fontId="39" fillId="0" borderId="17" xfId="0" applyFont="1" applyFill="1" applyBorder="1" applyAlignment="1">
      <alignment horizontal="center"/>
    </xf>
    <xf numFmtId="0" fontId="39" fillId="0" borderId="18" xfId="0" applyFont="1" applyFill="1" applyBorder="1" applyAlignment="1">
      <alignment horizontal="center"/>
    </xf>
    <xf numFmtId="0" fontId="39" fillId="0" borderId="19" xfId="0" applyFont="1" applyFill="1" applyBorder="1" applyAlignment="1">
      <alignment wrapText="1"/>
    </xf>
    <xf numFmtId="3" fontId="0" fillId="0" borderId="10" xfId="0" applyNumberFormat="1" applyFill="1" applyBorder="1" applyAlignment="1">
      <alignment horizontal="right"/>
    </xf>
    <xf numFmtId="3" fontId="0" fillId="0" borderId="20" xfId="0" applyNumberFormat="1" applyFill="1" applyBorder="1" applyAlignment="1">
      <alignment horizontal="right"/>
    </xf>
    <xf numFmtId="3" fontId="26" fillId="0" borderId="10" xfId="0" applyNumberFormat="1" applyFont="1" applyFill="1" applyBorder="1" applyAlignment="1"/>
    <xf numFmtId="3" fontId="22" fillId="0" borderId="20" xfId="0" applyNumberFormat="1" applyFont="1" applyFill="1" applyBorder="1" applyAlignment="1">
      <alignment horizontal="right"/>
    </xf>
    <xf numFmtId="0" fontId="27" fillId="0" borderId="11" xfId="0" applyFont="1" applyFill="1" applyBorder="1" applyAlignment="1">
      <alignment horizontal="left" vertical="center" wrapText="1"/>
    </xf>
    <xf numFmtId="0" fontId="27" fillId="0" borderId="11" xfId="0" applyFont="1" applyFill="1" applyBorder="1" applyAlignment="1">
      <alignment horizontal="left"/>
    </xf>
    <xf numFmtId="3" fontId="25" fillId="0" borderId="10" xfId="0" applyNumberFormat="1" applyFont="1" applyFill="1" applyBorder="1" applyAlignment="1"/>
    <xf numFmtId="0" fontId="22" fillId="0" borderId="0" xfId="0" applyFont="1" applyFill="1"/>
    <xf numFmtId="0" fontId="29" fillId="0" borderId="10" xfId="0" applyFont="1" applyFill="1" applyBorder="1" applyAlignment="1">
      <alignment horizontal="left" wrapText="1"/>
    </xf>
    <xf numFmtId="0" fontId="29" fillId="0" borderId="11" xfId="0" applyFont="1" applyFill="1" applyBorder="1" applyAlignment="1">
      <alignment horizontal="left"/>
    </xf>
    <xf numFmtId="3" fontId="22" fillId="0" borderId="0" xfId="0" applyNumberFormat="1" applyFont="1" applyFill="1"/>
    <xf numFmtId="3" fontId="26" fillId="0" borderId="10" xfId="0" applyNumberFormat="1" applyFont="1" applyFill="1" applyBorder="1" applyAlignment="1">
      <alignment vertical="center" wrapText="1"/>
    </xf>
    <xf numFmtId="3" fontId="25" fillId="0" borderId="10" xfId="0" applyNumberFormat="1" applyFont="1" applyFill="1" applyBorder="1" applyAlignment="1">
      <alignment horizontal="right"/>
    </xf>
    <xf numFmtId="3" fontId="24" fillId="0" borderId="10" xfId="0" applyNumberFormat="1" applyFont="1" applyFill="1" applyBorder="1" applyAlignment="1"/>
    <xf numFmtId="0" fontId="29" fillId="0" borderId="11" xfId="0" applyFont="1" applyFill="1" applyBorder="1" applyAlignment="1">
      <alignment horizontal="center" vertical="center" wrapText="1"/>
    </xf>
    <xf numFmtId="3" fontId="26" fillId="0" borderId="10" xfId="0" applyNumberFormat="1" applyFont="1" applyFill="1" applyBorder="1" applyAlignment="1">
      <alignment wrapText="1"/>
    </xf>
    <xf numFmtId="0" fontId="29" fillId="0" borderId="11" xfId="0" applyFont="1" applyFill="1" applyBorder="1" applyAlignment="1">
      <alignment horizontal="left" vertical="center" wrapText="1"/>
    </xf>
    <xf numFmtId="3" fontId="25" fillId="0" borderId="10" xfId="0" applyNumberFormat="1" applyFont="1" applyFill="1" applyBorder="1" applyAlignment="1">
      <alignment vertical="center" wrapText="1"/>
    </xf>
    <xf numFmtId="3" fontId="25" fillId="0" borderId="10" xfId="0" applyNumberFormat="1" applyFont="1" applyFill="1" applyBorder="1" applyAlignment="1">
      <alignment wrapText="1"/>
    </xf>
    <xf numFmtId="0" fontId="33" fillId="0" borderId="0" xfId="0" applyFont="1" applyFill="1"/>
    <xf numFmtId="0" fontId="29" fillId="0" borderId="11" xfId="0" applyFont="1" applyFill="1" applyBorder="1" applyAlignment="1">
      <alignment horizontal="left" wrapText="1"/>
    </xf>
    <xf numFmtId="3" fontId="26" fillId="0" borderId="10" xfId="0" applyNumberFormat="1" applyFont="1" applyFill="1" applyBorder="1" applyAlignment="1">
      <alignment horizontal="right"/>
    </xf>
    <xf numFmtId="3" fontId="33" fillId="0" borderId="0" xfId="0" applyNumberFormat="1" applyFont="1" applyFill="1"/>
    <xf numFmtId="0" fontId="29" fillId="0" borderId="11" xfId="0" applyFont="1" applyFill="1" applyBorder="1" applyAlignment="1">
      <alignment horizontal="center" wrapText="1"/>
    </xf>
    <xf numFmtId="0" fontId="46" fillId="0" borderId="21" xfId="0" applyFont="1" applyFill="1" applyBorder="1" applyAlignment="1">
      <alignment wrapText="1"/>
    </xf>
    <xf numFmtId="3" fontId="24" fillId="0" borderId="10" xfId="0" applyNumberFormat="1" applyFont="1" applyFill="1" applyBorder="1" applyAlignment="1">
      <alignment horizontal="right"/>
    </xf>
    <xf numFmtId="0" fontId="46" fillId="0" borderId="22" xfId="0" applyFont="1" applyFill="1" applyBorder="1" applyAlignment="1">
      <alignment wrapText="1"/>
    </xf>
    <xf numFmtId="3" fontId="0" fillId="0" borderId="23" xfId="0" applyNumberFormat="1" applyFill="1" applyBorder="1" applyAlignment="1">
      <alignment horizontal="right"/>
    </xf>
    <xf numFmtId="3" fontId="33" fillId="0" borderId="23" xfId="0" applyNumberFormat="1" applyFont="1" applyFill="1" applyBorder="1" applyAlignment="1">
      <alignment horizontal="right"/>
    </xf>
    <xf numFmtId="3" fontId="0" fillId="0" borderId="0" xfId="0" applyNumberFormat="1" applyFill="1" applyBorder="1"/>
    <xf numFmtId="0" fontId="0" fillId="0" borderId="0" xfId="0" applyFill="1" applyBorder="1"/>
    <xf numFmtId="0" fontId="48" fillId="0" borderId="0" xfId="42" applyFont="1" applyFill="1" applyProtection="1">
      <protection locked="0"/>
    </xf>
    <xf numFmtId="0" fontId="48" fillId="0" borderId="0" xfId="42" applyFont="1" applyFill="1" applyProtection="1"/>
    <xf numFmtId="0" fontId="23" fillId="0" borderId="0" xfId="0" applyFont="1" applyFill="1" applyAlignment="1">
      <alignment horizontal="right"/>
    </xf>
    <xf numFmtId="0" fontId="30" fillId="0" borderId="24" xfId="42" applyFont="1" applyFill="1" applyBorder="1" applyAlignment="1" applyProtection="1">
      <alignment horizontal="center" vertical="center" wrapText="1"/>
    </xf>
    <xf numFmtId="0" fontId="30" fillId="0" borderId="25" xfId="42" applyFont="1" applyFill="1" applyBorder="1" applyAlignment="1" applyProtection="1">
      <alignment horizontal="center" vertical="center"/>
    </xf>
    <xf numFmtId="0" fontId="32" fillId="0" borderId="26" xfId="42" applyFont="1" applyFill="1" applyBorder="1" applyAlignment="1" applyProtection="1">
      <alignment horizontal="left" vertical="center" indent="1"/>
    </xf>
    <xf numFmtId="0" fontId="48" fillId="0" borderId="0" xfId="42" applyFont="1" applyFill="1" applyAlignment="1" applyProtection="1">
      <alignment vertical="center"/>
    </xf>
    <xf numFmtId="164" fontId="32" fillId="0" borderId="14" xfId="42" applyNumberFormat="1" applyFont="1" applyFill="1" applyBorder="1" applyAlignment="1" applyProtection="1">
      <alignment vertical="center"/>
      <protection locked="0"/>
    </xf>
    <xf numFmtId="164" fontId="32" fillId="0" borderId="27" xfId="42" applyNumberFormat="1" applyFont="1" applyFill="1" applyBorder="1" applyAlignment="1" applyProtection="1">
      <alignment vertical="center"/>
    </xf>
    <xf numFmtId="0" fontId="32" fillId="0" borderId="10" xfId="42" applyFont="1" applyFill="1" applyBorder="1" applyAlignment="1" applyProtection="1">
      <alignment horizontal="left" vertical="center" wrapText="1" indent="1"/>
    </xf>
    <xf numFmtId="164" fontId="32" fillId="0" borderId="10" xfId="42" applyNumberFormat="1" applyFont="1" applyFill="1" applyBorder="1" applyAlignment="1" applyProtection="1">
      <alignment vertical="center"/>
      <protection locked="0"/>
    </xf>
    <xf numFmtId="164" fontId="32" fillId="0" borderId="20" xfId="42" applyNumberFormat="1" applyFont="1" applyFill="1" applyBorder="1" applyAlignment="1" applyProtection="1">
      <alignment vertical="center"/>
    </xf>
    <xf numFmtId="0" fontId="48" fillId="0" borderId="0" xfId="42" applyFont="1" applyFill="1" applyAlignment="1" applyProtection="1">
      <alignment vertical="center"/>
      <protection locked="0"/>
    </xf>
    <xf numFmtId="0" fontId="32" fillId="0" borderId="28" xfId="42" applyFont="1" applyFill="1" applyBorder="1" applyAlignment="1" applyProtection="1">
      <alignment horizontal="left" vertical="center" wrapText="1" indent="1"/>
    </xf>
    <xf numFmtId="164" fontId="32" fillId="0" borderId="28" xfId="42" applyNumberFormat="1" applyFont="1" applyFill="1" applyBorder="1" applyAlignment="1" applyProtection="1">
      <alignment vertical="center"/>
      <protection locked="0"/>
    </xf>
    <xf numFmtId="164" fontId="32" fillId="0" borderId="29" xfId="42" applyNumberFormat="1" applyFont="1" applyFill="1" applyBorder="1" applyAlignment="1" applyProtection="1">
      <alignment vertical="center"/>
    </xf>
    <xf numFmtId="0" fontId="30" fillId="0" borderId="30" xfId="42" applyFont="1" applyFill="1" applyBorder="1" applyAlignment="1" applyProtection="1">
      <alignment horizontal="left" vertical="center" indent="1"/>
    </xf>
    <xf numFmtId="164" fontId="34" fillId="0" borderId="30" xfId="42" applyNumberFormat="1" applyFont="1" applyFill="1" applyBorder="1" applyAlignment="1" applyProtection="1">
      <alignment vertical="center"/>
    </xf>
    <xf numFmtId="164" fontId="34" fillId="0" borderId="31" xfId="42" applyNumberFormat="1" applyFont="1" applyFill="1" applyBorder="1" applyAlignment="1" applyProtection="1">
      <alignment vertical="center"/>
    </xf>
    <xf numFmtId="0" fontId="30" fillId="0" borderId="30" xfId="42" applyFont="1" applyFill="1" applyBorder="1" applyAlignment="1" applyProtection="1">
      <alignment horizontal="left" vertical="center" wrapText="1" indent="1"/>
    </xf>
    <xf numFmtId="0" fontId="30" fillId="0" borderId="30" xfId="42" applyFont="1" applyFill="1" applyBorder="1" applyAlignment="1" applyProtection="1">
      <alignment horizontal="left" indent="1"/>
    </xf>
    <xf numFmtId="164" fontId="34" fillId="0" borderId="30" xfId="42" applyNumberFormat="1" applyFont="1" applyFill="1" applyBorder="1" applyProtection="1"/>
    <xf numFmtId="164" fontId="34" fillId="0" borderId="31" xfId="42" applyNumberFormat="1" applyFont="1" applyFill="1" applyBorder="1" applyProtection="1"/>
    <xf numFmtId="0" fontId="33" fillId="0" borderId="0" xfId="42" applyFont="1" applyFill="1" applyProtection="1"/>
    <xf numFmtId="0" fontId="44" fillId="0" borderId="0" xfId="42" applyFont="1" applyFill="1" applyProtection="1">
      <protection locked="0"/>
    </xf>
    <xf numFmtId="0" fontId="47" fillId="0" borderId="0" xfId="42" applyFont="1" applyFill="1" applyProtection="1">
      <protection locked="0"/>
    </xf>
    <xf numFmtId="0" fontId="34" fillId="0" borderId="32" xfId="42" applyFont="1" applyFill="1" applyBorder="1" applyAlignment="1" applyProtection="1">
      <alignment horizontal="center" vertical="center"/>
    </xf>
    <xf numFmtId="0" fontId="20" fillId="0" borderId="0" xfId="39" applyFill="1"/>
    <xf numFmtId="3" fontId="25" fillId="0" borderId="10" xfId="39" applyNumberFormat="1" applyFont="1" applyFill="1" applyBorder="1" applyAlignment="1">
      <alignment horizontal="right" vertical="center"/>
    </xf>
    <xf numFmtId="3" fontId="28" fillId="0" borderId="12" xfId="39" applyNumberFormat="1" applyFont="1" applyFill="1" applyBorder="1" applyAlignment="1">
      <alignment horizontal="right"/>
    </xf>
    <xf numFmtId="3" fontId="25" fillId="0" borderId="10" xfId="39" applyNumberFormat="1" applyFont="1" applyFill="1" applyBorder="1" applyAlignment="1">
      <alignment horizontal="right"/>
    </xf>
    <xf numFmtId="0" fontId="29" fillId="0" borderId="10" xfId="39" applyFont="1" applyFill="1" applyBorder="1" applyAlignment="1">
      <alignment vertical="center" wrapText="1"/>
    </xf>
    <xf numFmtId="0" fontId="27" fillId="0" borderId="10" xfId="39" applyFont="1" applyFill="1" applyBorder="1"/>
    <xf numFmtId="0" fontId="20" fillId="0" borderId="0" xfId="39" applyFill="1" applyBorder="1"/>
    <xf numFmtId="0" fontId="29" fillId="0" borderId="11" xfId="39" applyFont="1" applyFill="1" applyBorder="1" applyAlignment="1"/>
    <xf numFmtId="0" fontId="29" fillId="0" borderId="11" xfId="39" applyFont="1" applyFill="1" applyBorder="1" applyAlignment="1">
      <alignment horizontal="left"/>
    </xf>
    <xf numFmtId="0" fontId="27" fillId="0" borderId="11" xfId="39" applyFont="1" applyFill="1" applyBorder="1" applyAlignment="1"/>
    <xf numFmtId="3" fontId="20" fillId="0" borderId="0" xfId="39" applyNumberFormat="1" applyFill="1" applyBorder="1"/>
    <xf numFmtId="0" fontId="27" fillId="0" borderId="11" xfId="39" applyFont="1" applyFill="1" applyBorder="1" applyAlignment="1">
      <alignment vertical="center"/>
    </xf>
    <xf numFmtId="0" fontId="29" fillId="0" borderId="11" xfId="39" applyFont="1" applyFill="1" applyBorder="1" applyAlignment="1">
      <alignment horizontal="left" vertical="center"/>
    </xf>
    <xf numFmtId="0" fontId="22" fillId="0" borderId="0" xfId="39" applyFont="1" applyFill="1"/>
    <xf numFmtId="0" fontId="22" fillId="0" borderId="0" xfId="39" applyFont="1" applyFill="1" applyBorder="1"/>
    <xf numFmtId="3" fontId="20" fillId="0" borderId="0" xfId="39" applyNumberFormat="1" applyFill="1"/>
    <xf numFmtId="3" fontId="22" fillId="0" borderId="0" xfId="39" applyNumberFormat="1" applyFont="1" applyFill="1"/>
    <xf numFmtId="16" fontId="27" fillId="0" borderId="11" xfId="39" applyNumberFormat="1" applyFont="1" applyFill="1" applyBorder="1" applyAlignment="1">
      <alignment horizontal="left" vertical="center" wrapText="1"/>
    </xf>
    <xf numFmtId="0" fontId="27" fillId="0" borderId="11" xfId="39" applyFont="1" applyFill="1" applyBorder="1"/>
    <xf numFmtId="0" fontId="38" fillId="0" borderId="11" xfId="39" applyFont="1" applyFill="1" applyBorder="1" applyAlignment="1">
      <alignment horizontal="left"/>
    </xf>
    <xf numFmtId="0" fontId="27" fillId="0" borderId="11" xfId="39" applyFont="1" applyFill="1" applyBorder="1" applyAlignment="1">
      <alignment horizontal="left"/>
    </xf>
    <xf numFmtId="16" fontId="27" fillId="0" borderId="11" xfId="39" applyNumberFormat="1" applyFont="1" applyFill="1" applyBorder="1" applyAlignment="1">
      <alignment horizontal="left" wrapText="1"/>
    </xf>
    <xf numFmtId="3" fontId="22" fillId="0" borderId="0" xfId="39" applyNumberFormat="1" applyFont="1" applyFill="1" applyBorder="1"/>
    <xf numFmtId="0" fontId="27" fillId="0" borderId="11" xfId="39" applyFont="1" applyFill="1" applyBorder="1" applyAlignment="1">
      <alignment horizontal="left" vertical="center" wrapText="1"/>
    </xf>
    <xf numFmtId="0" fontId="42" fillId="0" borderId="0" xfId="39" applyFont="1" applyFill="1" applyAlignment="1">
      <alignment horizontal="right"/>
    </xf>
    <xf numFmtId="0" fontId="49" fillId="0" borderId="0" xfId="39" applyFont="1" applyFill="1"/>
    <xf numFmtId="0" fontId="43" fillId="0" borderId="0" xfId="39" applyFont="1" applyFill="1" applyAlignment="1"/>
    <xf numFmtId="0" fontId="20" fillId="0" borderId="0" xfId="39"/>
    <xf numFmtId="0" fontId="29" fillId="0" borderId="14" xfId="39" applyFont="1" applyBorder="1" applyAlignment="1">
      <alignment horizontal="center" vertical="center"/>
    </xf>
    <xf numFmtId="0" fontId="29" fillId="0" borderId="10" xfId="39" applyFont="1" applyBorder="1" applyAlignment="1">
      <alignment horizontal="center" vertical="center"/>
    </xf>
    <xf numFmtId="0" fontId="31" fillId="0" borderId="0" xfId="39" applyFont="1" applyAlignment="1"/>
    <xf numFmtId="3" fontId="30" fillId="0" borderId="10" xfId="39" applyNumberFormat="1" applyFont="1" applyBorder="1" applyAlignment="1">
      <alignment horizontal="right" vertical="center"/>
    </xf>
    <xf numFmtId="3" fontId="25" fillId="0" borderId="10" xfId="39" applyNumberFormat="1" applyFont="1" applyFill="1" applyBorder="1" applyAlignment="1"/>
    <xf numFmtId="0" fontId="25" fillId="0" borderId="10" xfId="39" applyFont="1" applyFill="1" applyBorder="1" applyAlignment="1"/>
    <xf numFmtId="0" fontId="26" fillId="0" borderId="10" xfId="39" applyFont="1" applyFill="1" applyBorder="1" applyAlignment="1"/>
    <xf numFmtId="0" fontId="25" fillId="0" borderId="10" xfId="39" applyFont="1" applyFill="1" applyBorder="1" applyAlignment="1">
      <alignment vertical="center"/>
    </xf>
    <xf numFmtId="0" fontId="26" fillId="0" borderId="10" xfId="39" applyFont="1" applyFill="1" applyBorder="1" applyAlignment="1">
      <alignment vertical="center" wrapText="1"/>
    </xf>
    <xf numFmtId="3" fontId="27" fillId="0" borderId="10" xfId="39" applyNumberFormat="1" applyFont="1" applyBorder="1"/>
    <xf numFmtId="3" fontId="27" fillId="0" borderId="10" xfId="39" applyNumberFormat="1" applyFont="1" applyFill="1" applyBorder="1"/>
    <xf numFmtId="3" fontId="27" fillId="0" borderId="10" xfId="39" applyNumberFormat="1" applyFont="1" applyBorder="1" applyAlignment="1"/>
    <xf numFmtId="3" fontId="27" fillId="0" borderId="10" xfId="39" applyNumberFormat="1" applyFont="1" applyFill="1" applyBorder="1" applyAlignment="1"/>
    <xf numFmtId="0" fontId="27" fillId="0" borderId="10" xfId="39" applyFont="1" applyBorder="1" applyAlignment="1">
      <alignment horizontal="left" wrapText="1"/>
    </xf>
    <xf numFmtId="0" fontId="27" fillId="0" borderId="10" xfId="39" applyFont="1" applyFill="1" applyBorder="1" applyAlignment="1">
      <alignment horizontal="left" wrapText="1"/>
    </xf>
    <xf numFmtId="0" fontId="29" fillId="0" borderId="10" xfId="39" applyFont="1" applyFill="1" applyBorder="1" applyAlignment="1">
      <alignment horizontal="right" wrapText="1"/>
    </xf>
    <xf numFmtId="0" fontId="29" fillId="0" borderId="10" xfId="39" applyFont="1" applyFill="1" applyBorder="1"/>
    <xf numFmtId="3" fontId="29" fillId="0" borderId="10" xfId="39" applyNumberFormat="1" applyFont="1" applyFill="1" applyBorder="1"/>
    <xf numFmtId="3" fontId="26" fillId="0" borderId="10" xfId="39" applyNumberFormat="1" applyFont="1" applyFill="1" applyBorder="1" applyAlignment="1"/>
    <xf numFmtId="3" fontId="30" fillId="0" borderId="10" xfId="39" applyNumberFormat="1" applyFont="1" applyFill="1" applyBorder="1" applyAlignment="1">
      <alignment horizontal="right" vertical="center"/>
    </xf>
    <xf numFmtId="0" fontId="26" fillId="0" borderId="10" xfId="39" applyFont="1" applyFill="1" applyBorder="1" applyAlignment="1">
      <alignment vertical="center"/>
    </xf>
    <xf numFmtId="3" fontId="29" fillId="0" borderId="10" xfId="39" applyNumberFormat="1" applyFont="1" applyFill="1" applyBorder="1" applyAlignment="1">
      <alignment wrapText="1"/>
    </xf>
    <xf numFmtId="3" fontId="25" fillId="0" borderId="10" xfId="39" applyNumberFormat="1" applyFont="1" applyFill="1" applyBorder="1" applyAlignment="1">
      <alignment wrapText="1"/>
    </xf>
    <xf numFmtId="3" fontId="26" fillId="0" borderId="10" xfId="39" applyNumberFormat="1" applyFont="1" applyFill="1" applyBorder="1" applyAlignment="1">
      <alignment wrapText="1"/>
    </xf>
    <xf numFmtId="3" fontId="27" fillId="0" borderId="10" xfId="39" applyNumberFormat="1" applyFont="1" applyFill="1" applyBorder="1" applyAlignment="1">
      <alignment wrapText="1"/>
    </xf>
    <xf numFmtId="16" fontId="27" fillId="0" borderId="10" xfId="39" applyNumberFormat="1" applyFont="1" applyFill="1" applyBorder="1" applyAlignment="1">
      <alignment wrapText="1"/>
    </xf>
    <xf numFmtId="0" fontId="26" fillId="0" borderId="10" xfId="39" applyFont="1" applyFill="1" applyBorder="1" applyAlignment="1">
      <alignment wrapText="1"/>
    </xf>
    <xf numFmtId="0" fontId="27" fillId="0" borderId="10" xfId="39" applyFont="1" applyFill="1" applyBorder="1" applyAlignment="1">
      <alignment wrapText="1"/>
    </xf>
    <xf numFmtId="0" fontId="26" fillId="0" borderId="10" xfId="39" applyFont="1" applyFill="1" applyBorder="1"/>
    <xf numFmtId="3" fontId="26" fillId="0" borderId="10" xfId="39" applyNumberFormat="1" applyFont="1" applyFill="1" applyBorder="1" applyAlignment="1">
      <alignment horizontal="right"/>
    </xf>
    <xf numFmtId="0" fontId="33" fillId="0" borderId="0" xfId="39" applyFont="1"/>
    <xf numFmtId="3" fontId="24" fillId="0" borderId="10" xfId="39" applyNumberFormat="1" applyFont="1" applyBorder="1" applyAlignment="1">
      <alignment horizontal="right" vertical="center"/>
    </xf>
    <xf numFmtId="0" fontId="51" fillId="0" borderId="10" xfId="39" applyFont="1" applyFill="1" applyBorder="1" applyAlignment="1">
      <alignment horizontal="center" vertical="center" wrapText="1"/>
    </xf>
    <xf numFmtId="0" fontId="51" fillId="0" borderId="33" xfId="39" applyFont="1" applyFill="1" applyBorder="1" applyAlignment="1">
      <alignment horizontal="center" vertical="center" wrapText="1"/>
    </xf>
    <xf numFmtId="0" fontId="29" fillId="0" borderId="13" xfId="39" applyFont="1" applyBorder="1" applyAlignment="1">
      <alignment horizontal="center" vertical="center"/>
    </xf>
    <xf numFmtId="0" fontId="27" fillId="0" borderId="0" xfId="39" applyFont="1" applyAlignment="1"/>
    <xf numFmtId="0" fontId="27" fillId="0" borderId="0" xfId="39" applyFont="1" applyAlignment="1">
      <alignment horizontal="right"/>
    </xf>
    <xf numFmtId="0" fontId="43" fillId="0" borderId="0" xfId="39" applyFont="1" applyAlignment="1"/>
    <xf numFmtId="0" fontId="42" fillId="0" borderId="0" xfId="39" applyFont="1"/>
    <xf numFmtId="0" fontId="39" fillId="0" borderId="0" xfId="39" applyFont="1" applyAlignment="1"/>
    <xf numFmtId="0" fontId="33" fillId="0" borderId="0" xfId="40"/>
    <xf numFmtId="0" fontId="27" fillId="0" borderId="0" xfId="40" applyFont="1"/>
    <xf numFmtId="3" fontId="25" fillId="0" borderId="10" xfId="40" applyNumberFormat="1" applyFont="1" applyBorder="1"/>
    <xf numFmtId="0" fontId="25" fillId="0" borderId="10" xfId="40" applyFont="1" applyBorder="1"/>
    <xf numFmtId="3" fontId="26" fillId="0" borderId="10" xfId="40" applyNumberFormat="1" applyFont="1" applyBorder="1"/>
    <xf numFmtId="0" fontId="26" fillId="0" borderId="10" xfId="40" applyFont="1" applyBorder="1"/>
    <xf numFmtId="0" fontId="26" fillId="0" borderId="10" xfId="40" applyFont="1" applyBorder="1" applyAlignment="1">
      <alignment vertical="center" wrapText="1"/>
    </xf>
    <xf numFmtId="0" fontId="25" fillId="0" borderId="10" xfId="40" applyFont="1" applyBorder="1" applyAlignment="1">
      <alignment horizontal="center"/>
    </xf>
    <xf numFmtId="0" fontId="26" fillId="0" borderId="0" xfId="40" applyFont="1" applyAlignment="1">
      <alignment horizontal="right"/>
    </xf>
    <xf numFmtId="0" fontId="26" fillId="0" borderId="0" xfId="40" applyFont="1"/>
    <xf numFmtId="0" fontId="25" fillId="0" borderId="0" xfId="40" applyFont="1" applyAlignment="1">
      <alignment horizontal="center" vertical="center" wrapText="1"/>
    </xf>
    <xf numFmtId="49" fontId="20" fillId="0" borderId="10" xfId="41" applyNumberFormat="1" applyFont="1" applyBorder="1" applyAlignment="1">
      <alignment horizontal="left" wrapText="1" indent="3"/>
    </xf>
    <xf numFmtId="3" fontId="20" fillId="0" borderId="0" xfId="39" applyNumberFormat="1"/>
    <xf numFmtId="164" fontId="48" fillId="0" borderId="0" xfId="42" applyNumberFormat="1" applyFont="1" applyFill="1" applyAlignment="1" applyProtection="1">
      <alignment vertical="center"/>
      <protection locked="0"/>
    </xf>
    <xf numFmtId="1" fontId="30" fillId="0" borderId="10" xfId="26" applyNumberFormat="1" applyFont="1" applyBorder="1" applyAlignment="1">
      <alignment horizontal="right" vertical="center"/>
    </xf>
    <xf numFmtId="3" fontId="52" fillId="0" borderId="10" xfId="0" applyNumberFormat="1" applyFont="1" applyBorder="1" applyAlignment="1">
      <alignment horizontal="right" wrapText="1"/>
    </xf>
    <xf numFmtId="3" fontId="52" fillId="0" borderId="10" xfId="0" applyNumberFormat="1" applyFont="1" applyBorder="1" applyAlignment="1">
      <alignment horizontal="right" vertical="center" wrapText="1"/>
    </xf>
    <xf numFmtId="0" fontId="25" fillId="0" borderId="10" xfId="39" applyFont="1" applyFill="1" applyBorder="1" applyAlignment="1">
      <alignment horizontal="right" wrapText="1"/>
    </xf>
    <xf numFmtId="1" fontId="26" fillId="0" borderId="10" xfId="26" applyNumberFormat="1" applyFont="1" applyFill="1" applyBorder="1" applyAlignment="1">
      <alignment horizontal="right"/>
    </xf>
    <xf numFmtId="1" fontId="24" fillId="0" borderId="10" xfId="26" applyNumberFormat="1" applyFont="1" applyBorder="1" applyAlignment="1">
      <alignment horizontal="right" vertical="center"/>
    </xf>
    <xf numFmtId="0" fontId="27" fillId="0" borderId="10" xfId="0" applyFont="1" applyFill="1" applyBorder="1" applyAlignment="1">
      <alignment horizontal="center" wrapText="1"/>
    </xf>
    <xf numFmtId="0" fontId="38" fillId="0" borderId="10" xfId="0" applyFont="1" applyFill="1" applyBorder="1" applyAlignment="1">
      <alignment horizontal="left" wrapText="1"/>
    </xf>
    <xf numFmtId="0" fontId="38" fillId="0" borderId="11" xfId="0" applyFont="1" applyFill="1" applyBorder="1" applyAlignment="1">
      <alignment horizontal="left" wrapText="1"/>
    </xf>
    <xf numFmtId="0" fontId="27" fillId="0" borderId="11" xfId="0" applyFont="1" applyFill="1" applyBorder="1" applyAlignment="1">
      <alignment horizontal="center" wrapText="1"/>
    </xf>
    <xf numFmtId="3" fontId="36" fillId="0" borderId="0" xfId="0" applyNumberFormat="1" applyFont="1" applyBorder="1"/>
    <xf numFmtId="0" fontId="36" fillId="0" borderId="0" xfId="0" applyFont="1" applyBorder="1" applyAlignment="1">
      <alignment horizontal="center" wrapText="1"/>
    </xf>
    <xf numFmtId="3" fontId="33" fillId="0" borderId="0" xfId="0" applyNumberFormat="1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vertical="center"/>
    </xf>
    <xf numFmtId="3" fontId="33" fillId="0" borderId="0" xfId="0" applyNumberFormat="1" applyFont="1" applyFill="1" applyBorder="1"/>
    <xf numFmtId="3" fontId="22" fillId="0" borderId="0" xfId="0" applyNumberFormat="1" applyFont="1" applyFill="1" applyBorder="1"/>
    <xf numFmtId="0" fontId="22" fillId="0" borderId="0" xfId="0" applyFont="1" applyFill="1" applyBorder="1"/>
    <xf numFmtId="0" fontId="33" fillId="0" borderId="0" xfId="0" applyFont="1" applyBorder="1"/>
    <xf numFmtId="0" fontId="34" fillId="18" borderId="0" xfId="0" applyFont="1" applyFill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22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 wrapText="1"/>
    </xf>
    <xf numFmtId="0" fontId="33" fillId="0" borderId="0" xfId="0" applyFont="1" applyFill="1" applyBorder="1"/>
    <xf numFmtId="0" fontId="22" fillId="0" borderId="0" xfId="0" applyFont="1" applyFill="1" applyBorder="1" applyAlignment="1">
      <alignment wrapText="1"/>
    </xf>
    <xf numFmtId="0" fontId="20" fillId="0" borderId="0" xfId="0" applyFont="1" applyFill="1" applyBorder="1"/>
    <xf numFmtId="0" fontId="34" fillId="0" borderId="0" xfId="0" applyFont="1" applyBorder="1" applyAlignment="1">
      <alignment horizontal="left"/>
    </xf>
    <xf numFmtId="1" fontId="33" fillId="0" borderId="0" xfId="0" applyNumberFormat="1" applyFont="1" applyBorder="1"/>
    <xf numFmtId="0" fontId="0" fillId="0" borderId="10" xfId="0" applyBorder="1" applyAlignment="1">
      <alignment wrapText="1"/>
    </xf>
    <xf numFmtId="3" fontId="0" fillId="0" borderId="10" xfId="0" applyNumberFormat="1" applyBorder="1"/>
    <xf numFmtId="0" fontId="22" fillId="0" borderId="10" xfId="0" applyFont="1" applyBorder="1" applyAlignment="1">
      <alignment wrapText="1"/>
    </xf>
    <xf numFmtId="0" fontId="32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34" fillId="0" borderId="10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36" fillId="0" borderId="37" xfId="0" applyFont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25" fillId="0" borderId="10" xfId="0" applyFont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3" fontId="22" fillId="0" borderId="38" xfId="0" applyNumberFormat="1" applyFont="1" applyBorder="1" applyAlignment="1">
      <alignment horizontal="center"/>
    </xf>
    <xf numFmtId="3" fontId="22" fillId="0" borderId="12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0" fontId="31" fillId="0" borderId="0" xfId="0" applyFont="1" applyAlignment="1">
      <alignment horizontal="right"/>
    </xf>
    <xf numFmtId="0" fontId="25" fillId="0" borderId="11" xfId="0" applyFont="1" applyBorder="1" applyAlignment="1">
      <alignment horizontal="center"/>
    </xf>
    <xf numFmtId="0" fontId="25" fillId="0" borderId="38" xfId="0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0" fontId="25" fillId="0" borderId="11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50" fillId="0" borderId="0" xfId="39" applyFont="1" applyFill="1" applyAlignment="1">
      <alignment horizontal="right"/>
    </xf>
    <xf numFmtId="0" fontId="20" fillId="0" borderId="0" xfId="39" applyFill="1" applyAlignment="1">
      <alignment horizontal="right"/>
    </xf>
    <xf numFmtId="0" fontId="29" fillId="0" borderId="10" xfId="39" applyFont="1" applyFill="1" applyBorder="1" applyAlignment="1">
      <alignment horizontal="center" vertical="center"/>
    </xf>
    <xf numFmtId="0" fontId="29" fillId="0" borderId="35" xfId="39" applyFont="1" applyFill="1" applyBorder="1" applyAlignment="1">
      <alignment horizontal="center" vertical="center" wrapText="1"/>
    </xf>
    <xf numFmtId="0" fontId="29" fillId="0" borderId="37" xfId="39" applyFont="1" applyFill="1" applyBorder="1" applyAlignment="1">
      <alignment horizontal="center" vertical="center" wrapText="1"/>
    </xf>
    <xf numFmtId="0" fontId="29" fillId="0" borderId="11" xfId="39" applyFont="1" applyBorder="1" applyAlignment="1">
      <alignment horizontal="center" vertical="center"/>
    </xf>
    <xf numFmtId="0" fontId="29" fillId="0" borderId="38" xfId="39" applyFont="1" applyBorder="1" applyAlignment="1">
      <alignment horizontal="center" vertical="center"/>
    </xf>
    <xf numFmtId="0" fontId="29" fillId="0" borderId="12" xfId="39" applyFont="1" applyBorder="1" applyAlignment="1">
      <alignment horizontal="center" vertical="center"/>
    </xf>
    <xf numFmtId="0" fontId="20" fillId="0" borderId="0" xfId="41" applyAlignment="1">
      <alignment horizontal="center"/>
    </xf>
    <xf numFmtId="0" fontId="22" fillId="0" borderId="0" xfId="41" applyFont="1" applyAlignment="1">
      <alignment horizontal="center"/>
    </xf>
    <xf numFmtId="0" fontId="22" fillId="0" borderId="15" xfId="41" applyFont="1" applyBorder="1" applyAlignment="1">
      <alignment horizontal="center"/>
    </xf>
    <xf numFmtId="0" fontId="23" fillId="0" borderId="34" xfId="41" applyFont="1" applyBorder="1" applyAlignment="1">
      <alignment horizontal="center" textRotation="180"/>
    </xf>
    <xf numFmtId="0" fontId="29" fillId="0" borderId="0" xfId="0" applyFont="1" applyAlignment="1">
      <alignment horizontal="center"/>
    </xf>
    <xf numFmtId="0" fontId="27" fillId="0" borderId="0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47" fillId="0" borderId="0" xfId="42" applyFont="1" applyFill="1" applyAlignment="1" applyProtection="1">
      <alignment horizontal="center" wrapText="1"/>
    </xf>
    <xf numFmtId="0" fontId="47" fillId="0" borderId="0" xfId="42" applyFont="1" applyFill="1" applyAlignment="1" applyProtection="1">
      <alignment horizontal="center"/>
    </xf>
    <xf numFmtId="0" fontId="23" fillId="0" borderId="0" xfId="42" applyFont="1" applyFill="1" applyAlignment="1" applyProtection="1">
      <alignment horizontal="center" textRotation="180"/>
      <protection locked="0"/>
    </xf>
    <xf numFmtId="0" fontId="45" fillId="0" borderId="39" xfId="42" applyFont="1" applyFill="1" applyBorder="1" applyAlignment="1" applyProtection="1">
      <alignment horizontal="left" vertical="center" indent="1"/>
    </xf>
    <xf numFmtId="0" fontId="45" fillId="0" borderId="40" xfId="42" applyFont="1" applyFill="1" applyBorder="1" applyAlignment="1" applyProtection="1">
      <alignment horizontal="left" vertical="center" indent="1"/>
    </xf>
    <xf numFmtId="0" fontId="45" fillId="0" borderId="41" xfId="42" applyFont="1" applyFill="1" applyBorder="1" applyAlignment="1" applyProtection="1">
      <alignment horizontal="left" vertical="center" indent="1"/>
    </xf>
    <xf numFmtId="0" fontId="39" fillId="0" borderId="0" xfId="0" applyFont="1" applyFill="1" applyAlignment="1">
      <alignment horizontal="center"/>
    </xf>
    <xf numFmtId="0" fontId="43" fillId="0" borderId="0" xfId="0" applyFont="1" applyAlignment="1">
      <alignment horizontal="center"/>
    </xf>
    <xf numFmtId="0" fontId="29" fillId="0" borderId="10" xfId="0" applyFont="1" applyBorder="1" applyAlignment="1">
      <alignment horizontal="center"/>
    </xf>
    <xf numFmtId="0" fontId="29" fillId="0" borderId="33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5" fillId="0" borderId="0" xfId="40" applyFont="1" applyAlignment="1">
      <alignment horizontal="center"/>
    </xf>
    <xf numFmtId="0" fontId="25" fillId="0" borderId="0" xfId="40" applyFont="1" applyAlignment="1">
      <alignment horizontal="center" vertical="center" wrapText="1"/>
    </xf>
  </cellXfs>
  <cellStyles count="4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 2" xfId="39"/>
    <cellStyle name="Normál 3" xfId="40"/>
    <cellStyle name="Normál_köteleő,önként vállalt feladat megoszlása" xfId="41"/>
    <cellStyle name="Normál_SEGEDLETEK" xfId="42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iv/Documents/K&#246;lts&#233;gvet&#233;s/2016.%20Ktgvet&#233;s/ktgvet&#233;s2015/mell&#233;klet%20a%20rendelethez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1.1"/>
      <sheetName val="2"/>
      <sheetName val="2.1"/>
      <sheetName val="2.2"/>
      <sheetName val="2.3.-2.6."/>
      <sheetName val="2.7.-2.10"/>
      <sheetName val="3"/>
      <sheetName val="3.1"/>
      <sheetName val="4"/>
      <sheetName val="5"/>
      <sheetName val="5.1"/>
      <sheetName val="5.2"/>
      <sheetName val="5.3-5.5"/>
      <sheetName val="6"/>
      <sheetName val="6.1"/>
      <sheetName val="7"/>
      <sheetName val="8,9"/>
      <sheetName val="10,11"/>
      <sheetName val="12"/>
      <sheetName val="14-16"/>
      <sheetName val="17"/>
      <sheetName val="18"/>
      <sheetName val="19"/>
      <sheetName val="20"/>
      <sheetName val="21"/>
      <sheetName val="22"/>
      <sheetName val="23"/>
      <sheetName val="24.1"/>
      <sheetName val="24.2"/>
      <sheetName val="24.3"/>
      <sheetName val="24.4"/>
      <sheetName val="24.5"/>
      <sheetName val="24.6."/>
      <sheetName val="25"/>
    </sheetNames>
    <sheetDataSet>
      <sheetData sheetId="0">
        <row r="16">
          <cell r="B16">
            <v>0</v>
          </cell>
        </row>
      </sheetData>
      <sheetData sheetId="1">
        <row r="13">
          <cell r="F13">
            <v>0</v>
          </cell>
          <cell r="G13">
            <v>0</v>
          </cell>
          <cell r="H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</row>
        <row r="24">
          <cell r="F24">
            <v>0</v>
          </cell>
          <cell r="G24">
            <v>0</v>
          </cell>
          <cell r="H24">
            <v>0</v>
          </cell>
        </row>
      </sheetData>
      <sheetData sheetId="2"/>
      <sheetData sheetId="3">
        <row r="7">
          <cell r="B7">
            <v>0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  <cell r="C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  <cell r="C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  <cell r="C36">
            <v>0</v>
          </cell>
        </row>
        <row r="37">
          <cell r="B37">
            <v>0</v>
          </cell>
        </row>
        <row r="38">
          <cell r="B38">
            <v>0</v>
          </cell>
          <cell r="C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44">
          <cell r="B44">
            <v>0</v>
          </cell>
        </row>
        <row r="46">
          <cell r="B46">
            <v>0</v>
          </cell>
        </row>
        <row r="47">
          <cell r="B47">
            <v>0</v>
          </cell>
          <cell r="C47">
            <v>0</v>
          </cell>
        </row>
        <row r="48">
          <cell r="B48">
            <v>0</v>
          </cell>
        </row>
        <row r="49">
          <cell r="B49">
            <v>0</v>
          </cell>
          <cell r="C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  <cell r="C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>
            <v>0</v>
          </cell>
        </row>
        <row r="63">
          <cell r="B63">
            <v>0</v>
          </cell>
          <cell r="C63">
            <v>0</v>
          </cell>
        </row>
        <row r="64">
          <cell r="B64">
            <v>0</v>
          </cell>
        </row>
        <row r="65">
          <cell r="B65">
            <v>0</v>
          </cell>
        </row>
        <row r="66">
          <cell r="B66">
            <v>0</v>
          </cell>
        </row>
        <row r="67">
          <cell r="B67">
            <v>0</v>
          </cell>
        </row>
        <row r="68">
          <cell r="B68">
            <v>0</v>
          </cell>
        </row>
        <row r="69">
          <cell r="B69">
            <v>0</v>
          </cell>
          <cell r="C69">
            <v>0</v>
          </cell>
        </row>
        <row r="70">
          <cell r="B70">
            <v>0</v>
          </cell>
        </row>
        <row r="71">
          <cell r="B71">
            <v>0</v>
          </cell>
          <cell r="C71">
            <v>0</v>
          </cell>
        </row>
        <row r="72">
          <cell r="B72">
            <v>0</v>
          </cell>
        </row>
        <row r="73">
          <cell r="B73">
            <v>0</v>
          </cell>
        </row>
        <row r="74">
          <cell r="B74">
            <v>0</v>
          </cell>
        </row>
        <row r="75">
          <cell r="B75">
            <v>0</v>
          </cell>
        </row>
        <row r="76">
          <cell r="B76">
            <v>0</v>
          </cell>
        </row>
        <row r="77">
          <cell r="B77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0</v>
          </cell>
          <cell r="C80">
            <v>0</v>
          </cell>
        </row>
        <row r="81">
          <cell r="B81">
            <v>0</v>
          </cell>
        </row>
        <row r="82">
          <cell r="B82">
            <v>0</v>
          </cell>
          <cell r="C82">
            <v>0</v>
          </cell>
        </row>
        <row r="83">
          <cell r="B83">
            <v>0</v>
          </cell>
        </row>
        <row r="84">
          <cell r="B84">
            <v>0</v>
          </cell>
          <cell r="C84">
            <v>0</v>
          </cell>
        </row>
      </sheetData>
      <sheetData sheetId="4"/>
      <sheetData sheetId="5"/>
      <sheetData sheetId="6">
        <row r="36">
          <cell r="B36">
            <v>0</v>
          </cell>
        </row>
      </sheetData>
      <sheetData sheetId="7">
        <row r="17">
          <cell r="D17">
            <v>0</v>
          </cell>
        </row>
        <row r="19">
          <cell r="D19">
            <v>0</v>
          </cell>
        </row>
        <row r="31">
          <cell r="D31">
            <v>0</v>
          </cell>
        </row>
        <row r="36">
          <cell r="D36">
            <v>0</v>
          </cell>
        </row>
        <row r="47">
          <cell r="D47">
            <v>0</v>
          </cell>
        </row>
        <row r="55">
          <cell r="D55">
            <v>0</v>
          </cell>
        </row>
        <row r="63">
          <cell r="D63">
            <v>0</v>
          </cell>
        </row>
        <row r="69">
          <cell r="D69">
            <v>0</v>
          </cell>
        </row>
        <row r="75">
          <cell r="D75">
            <v>0</v>
          </cell>
        </row>
        <row r="80">
          <cell r="D80">
            <v>0</v>
          </cell>
        </row>
      </sheetData>
      <sheetData sheetId="8" refreshError="1"/>
      <sheetData sheetId="9">
        <row r="31">
          <cell r="B31">
            <v>0</v>
          </cell>
        </row>
        <row r="36">
          <cell r="B36">
            <v>0</v>
          </cell>
        </row>
        <row r="47">
          <cell r="B47">
            <v>0</v>
          </cell>
        </row>
        <row r="55">
          <cell r="B55">
            <v>0</v>
          </cell>
        </row>
        <row r="63">
          <cell r="B63">
            <v>0</v>
          </cell>
        </row>
        <row r="69">
          <cell r="B69">
            <v>0</v>
          </cell>
        </row>
        <row r="80">
          <cell r="B80">
            <v>0</v>
          </cell>
        </row>
      </sheetData>
      <sheetData sheetId="10" refreshError="1"/>
      <sheetData sheetId="11">
        <row r="15">
          <cell r="C15">
            <v>0</v>
          </cell>
        </row>
        <row r="24">
          <cell r="C24">
            <v>0</v>
          </cell>
        </row>
        <row r="26">
          <cell r="C26">
            <v>0</v>
          </cell>
        </row>
        <row r="31">
          <cell r="C31">
            <v>0</v>
          </cell>
        </row>
        <row r="40">
          <cell r="C40">
            <v>0</v>
          </cell>
        </row>
        <row r="42">
          <cell r="C42">
            <v>0</v>
          </cell>
        </row>
        <row r="44">
          <cell r="C44">
            <v>0</v>
          </cell>
        </row>
      </sheetData>
      <sheetData sheetId="12" refreshError="1"/>
      <sheetData sheetId="13"/>
      <sheetData sheetId="14"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  <row r="13">
          <cell r="D13">
            <v>0</v>
          </cell>
        </row>
        <row r="14">
          <cell r="D14">
            <v>0</v>
          </cell>
        </row>
        <row r="25">
          <cell r="D25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41">
          <cell r="D41">
            <v>0</v>
          </cell>
        </row>
      </sheetData>
      <sheetData sheetId="15" refreshError="1"/>
      <sheetData sheetId="16">
        <row r="25">
          <cell r="B25">
            <v>0</v>
          </cell>
        </row>
        <row r="41">
          <cell r="B41">
            <v>0</v>
          </cell>
        </row>
      </sheetData>
      <sheetData sheetId="17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Z84"/>
  <sheetViews>
    <sheetView tabSelected="1" workbookViewId="0">
      <selection activeCell="B36" sqref="B36"/>
    </sheetView>
  </sheetViews>
  <sheetFormatPr defaultRowHeight="12.75"/>
  <cols>
    <col min="1" max="1" width="87" style="34" customWidth="1"/>
    <col min="2" max="2" width="12.83203125" style="34" customWidth="1"/>
    <col min="3" max="3" width="9.33203125" style="34"/>
    <col min="4" max="4" width="3.6640625" style="34" customWidth="1"/>
    <col min="5" max="5" width="11.6640625" style="34" customWidth="1"/>
    <col min="6" max="16384" width="9.33203125" style="34"/>
  </cols>
  <sheetData>
    <row r="1" spans="1:8" ht="9" customHeight="1">
      <c r="A1" s="300" t="s">
        <v>71</v>
      </c>
      <c r="B1" s="300"/>
      <c r="C1" s="300"/>
      <c r="D1" s="300"/>
      <c r="E1" s="300"/>
    </row>
    <row r="2" spans="1:8" ht="9" customHeight="1">
      <c r="A2" s="16"/>
      <c r="B2" s="16"/>
      <c r="C2" s="16"/>
      <c r="D2" s="16"/>
      <c r="E2" s="16"/>
    </row>
    <row r="3" spans="1:8">
      <c r="A3" s="301" t="s">
        <v>266</v>
      </c>
      <c r="B3" s="301"/>
      <c r="C3" s="301"/>
      <c r="D3" s="301"/>
      <c r="E3" s="35"/>
    </row>
    <row r="4" spans="1:8">
      <c r="A4" s="16"/>
      <c r="B4" s="16"/>
      <c r="C4" s="16"/>
      <c r="D4" s="16"/>
      <c r="E4" s="36"/>
    </row>
    <row r="5" spans="1:8" ht="12.75" customHeight="1">
      <c r="A5" s="302" t="s">
        <v>72</v>
      </c>
      <c r="B5" s="303" t="s">
        <v>73</v>
      </c>
      <c r="C5" s="304" t="s">
        <v>131</v>
      </c>
      <c r="D5" s="305"/>
      <c r="E5" s="303" t="s">
        <v>74</v>
      </c>
    </row>
    <row r="6" spans="1:8" ht="9.75" customHeight="1">
      <c r="A6" s="302"/>
      <c r="B6" s="303"/>
      <c r="C6" s="306"/>
      <c r="D6" s="307"/>
      <c r="E6" s="303"/>
    </row>
    <row r="7" spans="1:8" s="42" customFormat="1" ht="16.5" customHeight="1">
      <c r="A7" s="37" t="s">
        <v>75</v>
      </c>
      <c r="B7" s="38">
        <v>17679309</v>
      </c>
      <c r="C7" s="39">
        <f>+'[1]2.1'!B7</f>
        <v>0</v>
      </c>
      <c r="D7" s="40">
        <f>+'[1]2.1'!C7</f>
        <v>0</v>
      </c>
      <c r="E7" s="41">
        <f>SUM(B7:D7)</f>
        <v>17679309</v>
      </c>
      <c r="H7" s="43"/>
    </row>
    <row r="8" spans="1:8" s="42" customFormat="1" ht="16.5" customHeight="1">
      <c r="A8" s="44" t="s">
        <v>76</v>
      </c>
      <c r="B8" s="38"/>
      <c r="C8" s="39">
        <f>+'[1]2.1'!B8</f>
        <v>0</v>
      </c>
      <c r="D8" s="40">
        <f>+'[1]2.1'!C8</f>
        <v>0</v>
      </c>
      <c r="E8" s="41">
        <f t="shared" ref="E8:E74" si="0">SUM(B8:D8)</f>
        <v>0</v>
      </c>
    </row>
    <row r="9" spans="1:8" s="42" customFormat="1" ht="16.5" customHeight="1">
      <c r="A9" s="45" t="s">
        <v>77</v>
      </c>
      <c r="B9" s="38">
        <v>17131534</v>
      </c>
      <c r="C9" s="39">
        <f>+'[1]2.1'!B9</f>
        <v>0</v>
      </c>
      <c r="D9" s="40">
        <f>+'[1]2.1'!C9</f>
        <v>0</v>
      </c>
      <c r="E9" s="41">
        <f t="shared" si="0"/>
        <v>17131534</v>
      </c>
    </row>
    <row r="10" spans="1:8" s="42" customFormat="1" ht="16.5" customHeight="1">
      <c r="A10" s="46" t="s">
        <v>78</v>
      </c>
      <c r="B10" s="38">
        <v>1200000</v>
      </c>
      <c r="C10" s="39">
        <f>+'[1]2.1'!B10</f>
        <v>0</v>
      </c>
      <c r="D10" s="40">
        <f>+'[1]2.1'!C10</f>
        <v>0</v>
      </c>
      <c r="E10" s="41">
        <f t="shared" si="0"/>
        <v>1200000</v>
      </c>
    </row>
    <row r="11" spans="1:8" s="42" customFormat="1" ht="16.5" customHeight="1">
      <c r="A11" s="46" t="s">
        <v>79</v>
      </c>
      <c r="B11" s="38">
        <v>10846112</v>
      </c>
      <c r="C11" s="39">
        <f>+'[1]2.1'!B11</f>
        <v>0</v>
      </c>
      <c r="D11" s="40">
        <f>+'[1]2.1'!C11</f>
        <v>0</v>
      </c>
      <c r="E11" s="41">
        <f t="shared" si="0"/>
        <v>10846112</v>
      </c>
      <c r="H11" s="43"/>
    </row>
    <row r="12" spans="1:8" s="42" customFormat="1" ht="16.5" customHeight="1">
      <c r="A12" s="46" t="s">
        <v>80</v>
      </c>
      <c r="B12" s="38"/>
      <c r="C12" s="39">
        <f>+'[1]2.1'!B12</f>
        <v>0</v>
      </c>
      <c r="D12" s="40">
        <f>+'[1]2.1'!C12</f>
        <v>0</v>
      </c>
      <c r="E12" s="41">
        <f t="shared" si="0"/>
        <v>0</v>
      </c>
    </row>
    <row r="13" spans="1:8" s="42" customFormat="1" ht="16.5" customHeight="1">
      <c r="A13" s="45" t="s">
        <v>81</v>
      </c>
      <c r="B13" s="38"/>
      <c r="C13" s="39">
        <f>+'[1]2.1'!B13</f>
        <v>0</v>
      </c>
      <c r="D13" s="40">
        <f>+'[1]2.1'!C13</f>
        <v>0</v>
      </c>
      <c r="E13" s="41">
        <f t="shared" si="0"/>
        <v>0</v>
      </c>
    </row>
    <row r="14" spans="1:8" s="47" customFormat="1" ht="16.5" customHeight="1">
      <c r="A14" s="45" t="s">
        <v>82</v>
      </c>
      <c r="B14" s="38"/>
      <c r="C14" s="39">
        <f>+'[1]2.1'!B14</f>
        <v>0</v>
      </c>
      <c r="D14" s="40">
        <f>+'[1]2.1'!C14</f>
        <v>0</v>
      </c>
      <c r="E14" s="41">
        <f t="shared" si="0"/>
        <v>0</v>
      </c>
    </row>
    <row r="15" spans="1:8" s="42" customFormat="1" ht="16.5" customHeight="1">
      <c r="A15" s="45" t="s">
        <v>83</v>
      </c>
      <c r="B15" s="38"/>
      <c r="C15" s="39">
        <f>+'[1]2.1'!B15</f>
        <v>0</v>
      </c>
      <c r="D15" s="40">
        <f>+'[1]2.1'!C15</f>
        <v>0</v>
      </c>
      <c r="E15" s="41">
        <f t="shared" si="0"/>
        <v>0</v>
      </c>
    </row>
    <row r="16" spans="1:8" s="42" customFormat="1" ht="16.5" customHeight="1">
      <c r="A16" s="45" t="s">
        <v>84</v>
      </c>
      <c r="B16" s="38">
        <v>81201024</v>
      </c>
      <c r="C16" s="39">
        <f>+'[1]2.1'!B16</f>
        <v>0</v>
      </c>
      <c r="D16" s="40">
        <f>+'[1]2.1'!C16</f>
        <v>0</v>
      </c>
      <c r="E16" s="41">
        <f t="shared" si="0"/>
        <v>81201024</v>
      </c>
    </row>
    <row r="17" spans="1:52" s="42" customFormat="1" ht="16.5" customHeight="1">
      <c r="A17" s="48" t="s">
        <v>85</v>
      </c>
      <c r="B17" s="49">
        <f>SUM(B7:B16)</f>
        <v>128057979</v>
      </c>
      <c r="C17" s="39">
        <f>+'[1]2.1'!B17</f>
        <v>0</v>
      </c>
      <c r="D17" s="40">
        <f>+'[1]2.1'!C17</f>
        <v>0</v>
      </c>
      <c r="E17" s="41">
        <f t="shared" si="0"/>
        <v>128057979</v>
      </c>
    </row>
    <row r="18" spans="1:52" s="47" customFormat="1" ht="16.5" customHeight="1">
      <c r="A18" s="44"/>
      <c r="B18" s="38"/>
      <c r="C18" s="39">
        <f>+'[1]2.1'!B18</f>
        <v>0</v>
      </c>
      <c r="D18" s="40">
        <f>+'[1]2.1'!C18</f>
        <v>0</v>
      </c>
      <c r="E18" s="41">
        <f t="shared" si="0"/>
        <v>0</v>
      </c>
    </row>
    <row r="19" spans="1:52" s="47" customFormat="1" ht="16.5" customHeight="1">
      <c r="A19" s="50" t="s">
        <v>86</v>
      </c>
      <c r="B19" s="49">
        <v>5150000</v>
      </c>
      <c r="C19" s="39">
        <f>+'[1]2.1'!B19</f>
        <v>0</v>
      </c>
      <c r="D19" s="40">
        <f>+'[1]2.1'!C19</f>
        <v>0</v>
      </c>
      <c r="E19" s="41">
        <f t="shared" si="0"/>
        <v>5150000</v>
      </c>
    </row>
    <row r="20" spans="1:52" s="47" customFormat="1" ht="16.5" customHeight="1">
      <c r="A20" s="51"/>
      <c r="B20" s="38"/>
      <c r="C20" s="39">
        <f>+'[1]2.1'!B20</f>
        <v>0</v>
      </c>
      <c r="D20" s="40">
        <f>+'[1]2.1'!C20</f>
        <v>0</v>
      </c>
      <c r="E20" s="41">
        <f t="shared" si="0"/>
        <v>0</v>
      </c>
    </row>
    <row r="21" spans="1:52" s="42" customFormat="1" ht="16.5" customHeight="1">
      <c r="A21" s="52" t="s">
        <v>87</v>
      </c>
      <c r="B21" s="38"/>
      <c r="C21" s="39">
        <f>+'[1]2.1'!B21</f>
        <v>0</v>
      </c>
      <c r="D21" s="40">
        <f>+'[1]2.1'!C21</f>
        <v>0</v>
      </c>
      <c r="E21" s="41">
        <f t="shared" si="0"/>
        <v>0</v>
      </c>
    </row>
    <row r="22" spans="1:52" s="42" customFormat="1" ht="16.5" customHeight="1">
      <c r="A22" s="53" t="s">
        <v>88</v>
      </c>
      <c r="B22" s="38">
        <v>13534495</v>
      </c>
      <c r="C22" s="39">
        <f>+'[1]2.1'!B22</f>
        <v>0</v>
      </c>
      <c r="D22" s="40">
        <f>+'[1]2.1'!C22</f>
        <v>0</v>
      </c>
      <c r="E22" s="41">
        <f t="shared" si="0"/>
        <v>13534495</v>
      </c>
    </row>
    <row r="23" spans="1:52" s="42" customFormat="1" ht="16.5" customHeight="1">
      <c r="A23" s="44" t="s">
        <v>89</v>
      </c>
      <c r="B23" s="49"/>
      <c r="C23" s="39">
        <f>+'[1]2.1'!B23</f>
        <v>0</v>
      </c>
      <c r="D23" s="40">
        <f>+'[1]2.1'!C23</f>
        <v>0</v>
      </c>
      <c r="E23" s="41">
        <f t="shared" si="0"/>
        <v>0</v>
      </c>
      <c r="H23" s="43"/>
    </row>
    <row r="24" spans="1:52" s="42" customFormat="1" ht="16.5" customHeight="1">
      <c r="A24" s="52" t="s">
        <v>90</v>
      </c>
      <c r="B24" s="38"/>
      <c r="C24" s="39">
        <f>+'[1]2.1'!B24</f>
        <v>0</v>
      </c>
      <c r="D24" s="40">
        <f>+'[1]2.1'!C24</f>
        <v>0</v>
      </c>
      <c r="E24" s="41">
        <f t="shared" si="0"/>
        <v>0</v>
      </c>
      <c r="H24" s="43"/>
    </row>
    <row r="25" spans="1:52" s="42" customFormat="1" ht="16.5" customHeight="1">
      <c r="A25" s="52" t="s">
        <v>91</v>
      </c>
      <c r="B25" s="38">
        <v>564127</v>
      </c>
      <c r="C25" s="39">
        <f>+'[1]2.1'!B25</f>
        <v>0</v>
      </c>
      <c r="D25" s="40">
        <f>+'[1]2.1'!C25</f>
        <v>0</v>
      </c>
      <c r="E25" s="41">
        <f t="shared" si="0"/>
        <v>564127</v>
      </c>
    </row>
    <row r="26" spans="1:52" s="42" customFormat="1" ht="16.5" customHeight="1">
      <c r="A26" s="44" t="s">
        <v>92</v>
      </c>
      <c r="B26" s="38">
        <v>2089246</v>
      </c>
      <c r="C26" s="39">
        <f>+'[1]2.1'!B26</f>
        <v>0</v>
      </c>
      <c r="D26" s="40">
        <f>+'[1]2.1'!C26</f>
        <v>0</v>
      </c>
      <c r="E26" s="41">
        <f t="shared" si="0"/>
        <v>2089246</v>
      </c>
    </row>
    <row r="27" spans="1:52" s="42" customFormat="1" ht="16.5" customHeight="1">
      <c r="A27" s="46" t="s">
        <v>93</v>
      </c>
      <c r="B27" s="38"/>
      <c r="C27" s="39">
        <f>+'[1]2.1'!B27</f>
        <v>0</v>
      </c>
      <c r="D27" s="40">
        <f>+'[1]2.1'!C27</f>
        <v>0</v>
      </c>
      <c r="E27" s="41">
        <f t="shared" si="0"/>
        <v>0</v>
      </c>
    </row>
    <row r="28" spans="1:52" s="42" customFormat="1" ht="16.5" customHeight="1">
      <c r="A28" s="44" t="s">
        <v>94</v>
      </c>
      <c r="B28" s="38"/>
      <c r="C28" s="39">
        <f>+'[1]2.1'!B28</f>
        <v>0</v>
      </c>
      <c r="D28" s="40">
        <f>+'[1]2.1'!C28</f>
        <v>0</v>
      </c>
      <c r="E28" s="41">
        <f t="shared" si="0"/>
        <v>0</v>
      </c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</row>
    <row r="29" spans="1:52" s="55" customFormat="1" ht="16.5" customHeight="1">
      <c r="A29" s="44" t="s">
        <v>95</v>
      </c>
      <c r="B29" s="49"/>
      <c r="C29" s="39">
        <f>+'[1]2.1'!B29</f>
        <v>0</v>
      </c>
      <c r="D29" s="40">
        <f>+'[1]2.1'!C29</f>
        <v>0</v>
      </c>
      <c r="E29" s="41">
        <f t="shared" si="0"/>
        <v>0</v>
      </c>
      <c r="F29" s="47"/>
      <c r="G29" s="47"/>
      <c r="H29" s="54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</row>
    <row r="30" spans="1:52" s="42" customFormat="1" ht="16.5" customHeight="1">
      <c r="A30" s="46" t="s">
        <v>96</v>
      </c>
      <c r="B30" s="38">
        <v>1444116</v>
      </c>
      <c r="C30" s="39">
        <f>+'[1]2.1'!B30</f>
        <v>0</v>
      </c>
      <c r="D30" s="40">
        <f>+'[1]2.1'!C30</f>
        <v>0</v>
      </c>
      <c r="E30" s="41">
        <f t="shared" si="0"/>
        <v>1444116</v>
      </c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</row>
    <row r="31" spans="1:52" s="42" customFormat="1" ht="16.5" customHeight="1">
      <c r="A31" s="51" t="s">
        <v>97</v>
      </c>
      <c r="B31" s="49">
        <f>SUM(B21:B30)</f>
        <v>17631984</v>
      </c>
      <c r="C31" s="39">
        <f>+'[1]2.1'!B31</f>
        <v>0</v>
      </c>
      <c r="D31" s="40">
        <f>+'[1]2.1'!C31</f>
        <v>0</v>
      </c>
      <c r="E31" s="41">
        <f t="shared" si="0"/>
        <v>17631984</v>
      </c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</row>
    <row r="32" spans="1:52" s="42" customFormat="1" ht="16.5" customHeight="1">
      <c r="A32" s="56"/>
      <c r="B32" s="49"/>
      <c r="C32" s="39">
        <f>+'[1]2.1'!B32</f>
        <v>0</v>
      </c>
      <c r="D32" s="40">
        <f>+'[1]2.1'!C32</f>
        <v>0</v>
      </c>
      <c r="E32" s="41">
        <f t="shared" si="0"/>
        <v>0</v>
      </c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</row>
    <row r="33" spans="1:5" s="42" customFormat="1" ht="16.5" customHeight="1">
      <c r="A33" s="53" t="s">
        <v>98</v>
      </c>
      <c r="B33" s="49"/>
      <c r="C33" s="39">
        <f>+'[1]2.1'!B33</f>
        <v>0</v>
      </c>
      <c r="D33" s="40">
        <f>+'[1]2.1'!C33</f>
        <v>0</v>
      </c>
      <c r="E33" s="41">
        <f t="shared" si="0"/>
        <v>0</v>
      </c>
    </row>
    <row r="34" spans="1:5" s="42" customFormat="1" ht="16.5" customHeight="1">
      <c r="A34" s="53" t="s">
        <v>99</v>
      </c>
      <c r="B34" s="38">
        <v>0</v>
      </c>
      <c r="C34" s="39">
        <f>+'[1]2.1'!B34</f>
        <v>0</v>
      </c>
      <c r="D34" s="40">
        <f>+'[1]2.1'!C34</f>
        <v>0</v>
      </c>
      <c r="E34" s="41">
        <f t="shared" si="0"/>
        <v>0</v>
      </c>
    </row>
    <row r="35" spans="1:5" s="42" customFormat="1" ht="16.5" customHeight="1">
      <c r="A35" s="44" t="s">
        <v>100</v>
      </c>
      <c r="B35" s="38">
        <v>543300</v>
      </c>
      <c r="C35" s="39">
        <f>+'[1]2.1'!B35</f>
        <v>0</v>
      </c>
      <c r="D35" s="40">
        <f>+'[1]2.1'!C35</f>
        <v>0</v>
      </c>
      <c r="E35" s="41">
        <f t="shared" si="0"/>
        <v>543300</v>
      </c>
    </row>
    <row r="36" spans="1:5" s="42" customFormat="1" ht="16.5" customHeight="1">
      <c r="A36" s="51" t="s">
        <v>101</v>
      </c>
      <c r="B36" s="49">
        <f>SUM(B33:B35)</f>
        <v>543300</v>
      </c>
      <c r="C36" s="39">
        <f>+'[1]2.1'!B36</f>
        <v>0</v>
      </c>
      <c r="D36" s="40">
        <f>+'[1]2.1'!C36</f>
        <v>0</v>
      </c>
      <c r="E36" s="41">
        <f t="shared" si="0"/>
        <v>543300</v>
      </c>
    </row>
    <row r="37" spans="1:5" s="42" customFormat="1" ht="16.5" customHeight="1">
      <c r="A37" s="44"/>
      <c r="B37" s="38"/>
      <c r="C37" s="39">
        <f>+'[1]2.1'!B37</f>
        <v>0</v>
      </c>
      <c r="D37" s="40">
        <f>+'[1]2.1'!C37</f>
        <v>0</v>
      </c>
      <c r="E37" s="41">
        <f t="shared" si="0"/>
        <v>0</v>
      </c>
    </row>
    <row r="38" spans="1:5" s="42" customFormat="1" ht="16.5" customHeight="1">
      <c r="A38" s="51" t="s">
        <v>102</v>
      </c>
      <c r="B38" s="49">
        <f>+B17+B19+B31+B36</f>
        <v>151383263</v>
      </c>
      <c r="C38" s="39">
        <f>+'[1]2.1'!B38</f>
        <v>0</v>
      </c>
      <c r="D38" s="40">
        <f>+'[1]2.1'!C38</f>
        <v>0</v>
      </c>
      <c r="E38" s="41">
        <f t="shared" si="0"/>
        <v>151383263</v>
      </c>
    </row>
    <row r="39" spans="1:5" s="42" customFormat="1" ht="16.5" customHeight="1">
      <c r="A39" s="44"/>
      <c r="B39" s="38"/>
      <c r="C39" s="39">
        <f>+'[1]2.1'!B39</f>
        <v>0</v>
      </c>
      <c r="D39" s="40">
        <f>+'[1]2.1'!C39</f>
        <v>0</v>
      </c>
      <c r="E39" s="41">
        <f t="shared" si="0"/>
        <v>0</v>
      </c>
    </row>
    <row r="40" spans="1:5" s="42" customFormat="1" ht="16.5" customHeight="1">
      <c r="A40" s="44" t="s">
        <v>103</v>
      </c>
      <c r="B40" s="38"/>
      <c r="C40" s="39">
        <f>+'[1]2.1'!B40</f>
        <v>0</v>
      </c>
      <c r="D40" s="40">
        <f>+'[1]2.1'!C40</f>
        <v>0</v>
      </c>
      <c r="E40" s="41">
        <f t="shared" si="0"/>
        <v>0</v>
      </c>
    </row>
    <row r="41" spans="1:5" s="42" customFormat="1" ht="16.5" customHeight="1">
      <c r="A41" s="44" t="s">
        <v>104</v>
      </c>
      <c r="B41" s="38"/>
      <c r="C41" s="39">
        <f>+'[1]2.1'!B41</f>
        <v>0</v>
      </c>
      <c r="D41" s="40">
        <f>+'[1]2.1'!C41</f>
        <v>0</v>
      </c>
      <c r="E41" s="41">
        <f t="shared" si="0"/>
        <v>0</v>
      </c>
    </row>
    <row r="42" spans="1:5" s="42" customFormat="1" ht="16.5" customHeight="1">
      <c r="A42" s="44" t="s">
        <v>105</v>
      </c>
      <c r="B42" s="38">
        <v>11721100</v>
      </c>
      <c r="C42" s="39">
        <f>+'[1]2.1'!B42</f>
        <v>0</v>
      </c>
      <c r="D42" s="40">
        <f>+'[1]2.1'!C42</f>
        <v>0</v>
      </c>
      <c r="E42" s="41">
        <f t="shared" si="0"/>
        <v>11721100</v>
      </c>
    </row>
    <row r="43" spans="1:5" s="42" customFormat="1" ht="16.5" customHeight="1">
      <c r="A43" s="44" t="s">
        <v>106</v>
      </c>
      <c r="B43" s="38"/>
      <c r="C43" s="39">
        <f>+'[1]2.1'!B43</f>
        <v>0</v>
      </c>
      <c r="D43" s="40">
        <f>+'[1]2.1'!C43</f>
        <v>0</v>
      </c>
      <c r="E43" s="41">
        <f t="shared" si="0"/>
        <v>0</v>
      </c>
    </row>
    <row r="44" spans="1:5" s="42" customFormat="1" ht="16.5" customHeight="1">
      <c r="A44" s="44" t="s">
        <v>107</v>
      </c>
      <c r="B44" s="49"/>
      <c r="C44" s="39">
        <f>+'[1]2.1'!B44</f>
        <v>0</v>
      </c>
      <c r="D44" s="40">
        <f>+'[1]2.1'!C44</f>
        <v>0</v>
      </c>
      <c r="E44" s="41">
        <f t="shared" si="0"/>
        <v>0</v>
      </c>
    </row>
    <row r="45" spans="1:5" s="42" customFormat="1" ht="16.5" customHeight="1">
      <c r="A45" s="46" t="s">
        <v>108</v>
      </c>
      <c r="B45" s="49"/>
      <c r="C45" s="39"/>
      <c r="D45" s="40">
        <f>+'[1]2.1'!C45</f>
        <v>0</v>
      </c>
      <c r="E45" s="41">
        <f t="shared" si="0"/>
        <v>0</v>
      </c>
    </row>
    <row r="46" spans="1:5" s="42" customFormat="1" ht="16.5" customHeight="1">
      <c r="A46" s="46" t="s">
        <v>109</v>
      </c>
      <c r="B46" s="49"/>
      <c r="C46" s="39">
        <f>+'[1]2.1'!B46</f>
        <v>0</v>
      </c>
      <c r="D46" s="40">
        <f>+'[1]2.1'!C46</f>
        <v>0</v>
      </c>
      <c r="E46" s="41">
        <f t="shared" si="0"/>
        <v>0</v>
      </c>
    </row>
    <row r="47" spans="1:5" s="42" customFormat="1" ht="16.5" customHeight="1">
      <c r="A47" s="51" t="s">
        <v>110</v>
      </c>
      <c r="B47" s="49">
        <f>SUM(B40:B46)</f>
        <v>11721100</v>
      </c>
      <c r="C47" s="39">
        <f>+'[1]2.1'!B47</f>
        <v>0</v>
      </c>
      <c r="D47" s="40">
        <f>+'[1]2.1'!C47</f>
        <v>0</v>
      </c>
      <c r="E47" s="41">
        <f t="shared" si="0"/>
        <v>11721100</v>
      </c>
    </row>
    <row r="48" spans="1:5" s="42" customFormat="1" ht="16.5" customHeight="1">
      <c r="A48" s="44"/>
      <c r="B48" s="49"/>
      <c r="C48" s="39">
        <f>+'[1]2.1'!B48</f>
        <v>0</v>
      </c>
      <c r="D48" s="40">
        <f>+'[1]2.1'!C48</f>
        <v>0</v>
      </c>
      <c r="E48" s="41">
        <f t="shared" si="0"/>
        <v>0</v>
      </c>
    </row>
    <row r="49" spans="1:5" s="42" customFormat="1" ht="16.5" customHeight="1">
      <c r="A49" s="51" t="s">
        <v>111</v>
      </c>
      <c r="B49" s="49">
        <f>+B38+B47</f>
        <v>163104363</v>
      </c>
      <c r="C49" s="39">
        <f>+'[1]2.1'!B49</f>
        <v>0</v>
      </c>
      <c r="D49" s="40">
        <f>+'[1]2.1'!C49</f>
        <v>0</v>
      </c>
      <c r="E49" s="41">
        <f t="shared" si="0"/>
        <v>163104363</v>
      </c>
    </row>
    <row r="50" spans="1:5" s="42" customFormat="1" ht="16.5" customHeight="1">
      <c r="A50" s="52" t="s">
        <v>112</v>
      </c>
      <c r="B50" s="38">
        <f>+'[1]2.7.-2.10'!B8</f>
        <v>0</v>
      </c>
      <c r="C50" s="39">
        <f>+'[1]2.1'!B50</f>
        <v>0</v>
      </c>
      <c r="D50" s="40">
        <f>+'[1]2.1'!C50</f>
        <v>0</v>
      </c>
      <c r="E50" s="41">
        <f t="shared" si="0"/>
        <v>0</v>
      </c>
    </row>
    <row r="51" spans="1:5" s="42" customFormat="1" ht="16.5" customHeight="1">
      <c r="A51" s="57" t="s">
        <v>113</v>
      </c>
      <c r="B51" s="38"/>
      <c r="C51" s="39">
        <f>+'[1]2.1'!B51</f>
        <v>0</v>
      </c>
      <c r="D51" s="40">
        <f>+'[1]2.1'!C51</f>
        <v>0</v>
      </c>
      <c r="E51" s="41">
        <f t="shared" si="0"/>
        <v>0</v>
      </c>
    </row>
    <row r="52" spans="1:5" s="42" customFormat="1" ht="16.5" customHeight="1">
      <c r="A52" s="52" t="s">
        <v>114</v>
      </c>
      <c r="B52" s="38"/>
      <c r="C52" s="39">
        <f>+'[1]2.1'!B52</f>
        <v>0</v>
      </c>
      <c r="D52" s="40">
        <f>+'[1]2.1'!C52</f>
        <v>0</v>
      </c>
      <c r="E52" s="41">
        <f t="shared" si="0"/>
        <v>0</v>
      </c>
    </row>
    <row r="53" spans="1:5" s="42" customFormat="1" ht="16.5" customHeight="1">
      <c r="A53" s="52" t="s">
        <v>115</v>
      </c>
      <c r="B53" s="38"/>
      <c r="C53" s="39">
        <f>+'[1]2.1'!B53</f>
        <v>0</v>
      </c>
      <c r="D53" s="40">
        <f>+'[1]2.1'!C53</f>
        <v>0</v>
      </c>
      <c r="E53" s="41">
        <f t="shared" si="0"/>
        <v>0</v>
      </c>
    </row>
    <row r="54" spans="1:5" s="42" customFormat="1" ht="16.5" customHeight="1">
      <c r="A54" s="58" t="s">
        <v>116</v>
      </c>
      <c r="B54" s="38">
        <v>41249977</v>
      </c>
      <c r="C54" s="39">
        <f>+'[1]2.1'!B54</f>
        <v>0</v>
      </c>
      <c r="D54" s="40">
        <f>+'[1]2.1'!C54</f>
        <v>0</v>
      </c>
      <c r="E54" s="41">
        <f t="shared" si="0"/>
        <v>41249977</v>
      </c>
    </row>
    <row r="55" spans="1:5" s="42" customFormat="1" ht="16.5" customHeight="1">
      <c r="A55" s="59" t="s">
        <v>117</v>
      </c>
      <c r="B55" s="49">
        <f>SUM(B50:B54)</f>
        <v>41249977</v>
      </c>
      <c r="C55" s="39">
        <f>+'[1]2.1'!B55</f>
        <v>0</v>
      </c>
      <c r="D55" s="40">
        <f>+'[1]2.1'!C55</f>
        <v>0</v>
      </c>
      <c r="E55" s="41">
        <f t="shared" si="0"/>
        <v>41249977</v>
      </c>
    </row>
    <row r="56" spans="1:5" s="42" customFormat="1" ht="16.5" customHeight="1">
      <c r="A56" s="60"/>
      <c r="B56" s="49"/>
      <c r="C56" s="39">
        <f>+'[1]2.1'!B56</f>
        <v>0</v>
      </c>
      <c r="D56" s="40">
        <f>+'[1]2.1'!C56</f>
        <v>0</v>
      </c>
      <c r="E56" s="41">
        <f t="shared" si="0"/>
        <v>0</v>
      </c>
    </row>
    <row r="57" spans="1:5" s="42" customFormat="1" ht="16.5" customHeight="1">
      <c r="A57" s="52" t="s">
        <v>118</v>
      </c>
      <c r="B57" s="68"/>
      <c r="C57" s="39">
        <f>+'[1]2.1'!B57</f>
        <v>0</v>
      </c>
      <c r="D57" s="40">
        <f>+'[1]2.1'!C57</f>
        <v>0</v>
      </c>
      <c r="E57" s="41">
        <f t="shared" si="0"/>
        <v>0</v>
      </c>
    </row>
    <row r="58" spans="1:5" s="42" customFormat="1" ht="16.5" customHeight="1">
      <c r="A58" s="52" t="s">
        <v>119</v>
      </c>
      <c r="B58" s="38">
        <v>8800000</v>
      </c>
      <c r="C58" s="39">
        <f>+'[1]2.1'!B58</f>
        <v>0</v>
      </c>
      <c r="D58" s="40">
        <f>+'[1]2.1'!C58</f>
        <v>0</v>
      </c>
      <c r="E58" s="41">
        <f t="shared" si="0"/>
        <v>8800000</v>
      </c>
    </row>
    <row r="59" spans="1:5" s="42" customFormat="1" ht="16.5" customHeight="1">
      <c r="A59" s="44" t="s">
        <v>120</v>
      </c>
      <c r="B59" s="68"/>
      <c r="C59" s="39">
        <f>+'[1]2.1'!B59</f>
        <v>0</v>
      </c>
      <c r="D59" s="40">
        <f>+'[1]2.1'!C59</f>
        <v>0</v>
      </c>
      <c r="E59" s="41">
        <f t="shared" si="0"/>
        <v>0</v>
      </c>
    </row>
    <row r="60" spans="1:5" s="42" customFormat="1" ht="16.5" customHeight="1">
      <c r="A60" s="46" t="s">
        <v>121</v>
      </c>
      <c r="B60" s="38"/>
      <c r="C60" s="39">
        <f>+'[1]2.1'!B60</f>
        <v>0</v>
      </c>
      <c r="D60" s="40">
        <f>+'[1]2.1'!C60</f>
        <v>0</v>
      </c>
      <c r="E60" s="41">
        <f t="shared" si="0"/>
        <v>0</v>
      </c>
    </row>
    <row r="61" spans="1:5" s="42" customFormat="1" ht="16.5" customHeight="1">
      <c r="A61" s="46" t="s">
        <v>122</v>
      </c>
      <c r="B61" s="38"/>
      <c r="C61" s="39">
        <f>+'[1]2.1'!B61</f>
        <v>0</v>
      </c>
      <c r="D61" s="40">
        <f>+'[1]2.1'!C61</f>
        <v>0</v>
      </c>
      <c r="E61" s="41">
        <f t="shared" si="0"/>
        <v>0</v>
      </c>
    </row>
    <row r="62" spans="1:5" s="42" customFormat="1" ht="16.5" customHeight="1">
      <c r="A62" s="61"/>
      <c r="B62" s="38"/>
      <c r="C62" s="39">
        <f>+'[1]2.1'!B62</f>
        <v>0</v>
      </c>
      <c r="D62" s="40">
        <f>+'[1]2.1'!C62</f>
        <v>0</v>
      </c>
      <c r="E62" s="41">
        <f t="shared" si="0"/>
        <v>0</v>
      </c>
    </row>
    <row r="63" spans="1:5" s="42" customFormat="1" ht="16.5" customHeight="1">
      <c r="A63" s="62" t="s">
        <v>123</v>
      </c>
      <c r="B63" s="49">
        <f>SUM(B57:B61)</f>
        <v>8800000</v>
      </c>
      <c r="C63" s="39">
        <f>+'[1]2.1'!B63</f>
        <v>0</v>
      </c>
      <c r="D63" s="40">
        <f>+'[1]2.1'!C63</f>
        <v>0</v>
      </c>
      <c r="E63" s="41">
        <f t="shared" si="0"/>
        <v>8800000</v>
      </c>
    </row>
    <row r="64" spans="1:5" s="42" customFormat="1" ht="16.5" customHeight="1">
      <c r="A64" s="61"/>
      <c r="B64" s="68"/>
      <c r="C64" s="39">
        <f>+'[1]2.1'!B64</f>
        <v>0</v>
      </c>
      <c r="D64" s="40">
        <f>+'[1]2.1'!C64</f>
        <v>0</v>
      </c>
      <c r="E64" s="41">
        <f t="shared" si="0"/>
        <v>0</v>
      </c>
    </row>
    <row r="65" spans="1:5" s="42" customFormat="1" ht="16.5" customHeight="1">
      <c r="A65" s="57" t="s">
        <v>124</v>
      </c>
      <c r="B65" s="68"/>
      <c r="C65" s="39">
        <f>+'[1]2.1'!B65</f>
        <v>0</v>
      </c>
      <c r="D65" s="40">
        <f>+'[1]2.1'!C65</f>
        <v>0</v>
      </c>
      <c r="E65" s="41">
        <f t="shared" si="0"/>
        <v>0</v>
      </c>
    </row>
    <row r="66" spans="1:5" s="42" customFormat="1" ht="16.5" customHeight="1">
      <c r="A66" s="52" t="s">
        <v>125</v>
      </c>
      <c r="B66" s="68">
        <f>+'[1]2.7.-2.10'!B36</f>
        <v>0</v>
      </c>
      <c r="C66" s="39">
        <f>+'[1]2.1'!B66</f>
        <v>0</v>
      </c>
      <c r="D66" s="40">
        <f>+'[1]2.1'!C66</f>
        <v>0</v>
      </c>
      <c r="E66" s="41">
        <f t="shared" si="0"/>
        <v>0</v>
      </c>
    </row>
    <row r="67" spans="1:5" s="42" customFormat="1" ht="16.5" customHeight="1">
      <c r="A67" s="52" t="s">
        <v>126</v>
      </c>
      <c r="B67" s="68">
        <v>75000000</v>
      </c>
      <c r="C67" s="39">
        <f>+'[1]2.1'!B67</f>
        <v>0</v>
      </c>
      <c r="D67" s="40">
        <f>+'[1]2.1'!C67</f>
        <v>0</v>
      </c>
      <c r="E67" s="41">
        <f t="shared" si="0"/>
        <v>75000000</v>
      </c>
    </row>
    <row r="68" spans="1:5" s="42" customFormat="1" ht="16.5" customHeight="1">
      <c r="A68" s="44"/>
      <c r="B68" s="68"/>
      <c r="C68" s="39">
        <f>+'[1]2.1'!B68</f>
        <v>0</v>
      </c>
      <c r="D68" s="40">
        <f>+'[1]2.1'!C68</f>
        <v>0</v>
      </c>
      <c r="E68" s="41">
        <f t="shared" si="0"/>
        <v>0</v>
      </c>
    </row>
    <row r="69" spans="1:5" s="42" customFormat="1" ht="16.5" customHeight="1">
      <c r="A69" s="65" t="s">
        <v>127</v>
      </c>
      <c r="B69" s="69">
        <f>SUM(B65:B67)</f>
        <v>75000000</v>
      </c>
      <c r="C69" s="39">
        <f>+'[1]2.1'!B69</f>
        <v>0</v>
      </c>
      <c r="D69" s="40">
        <f>+'[1]2.1'!C69</f>
        <v>0</v>
      </c>
      <c r="E69" s="41">
        <f t="shared" si="0"/>
        <v>75000000</v>
      </c>
    </row>
    <row r="70" spans="1:5" s="42" customFormat="1" ht="16.5" customHeight="1">
      <c r="A70" s="44"/>
      <c r="B70" s="68"/>
      <c r="C70" s="39">
        <f>+'[1]2.1'!B70</f>
        <v>0</v>
      </c>
      <c r="D70" s="40">
        <f>+'[1]2.1'!C70</f>
        <v>0</v>
      </c>
      <c r="E70" s="41">
        <f t="shared" si="0"/>
        <v>0</v>
      </c>
    </row>
    <row r="71" spans="1:5" s="42" customFormat="1" ht="16.5" customHeight="1">
      <c r="A71" s="48" t="s">
        <v>128</v>
      </c>
      <c r="B71" s="49">
        <f>+B55+B63+B69</f>
        <v>125049977</v>
      </c>
      <c r="C71" s="39">
        <f>+'[1]2.1'!B71</f>
        <v>0</v>
      </c>
      <c r="D71" s="40">
        <f>+'[1]2.1'!C71</f>
        <v>0</v>
      </c>
      <c r="E71" s="41">
        <f t="shared" si="0"/>
        <v>125049977</v>
      </c>
    </row>
    <row r="72" spans="1:5" s="42" customFormat="1" ht="16.5" customHeight="1">
      <c r="A72" s="44"/>
      <c r="B72" s="68"/>
      <c r="C72" s="39">
        <f>+'[1]2.1'!B72</f>
        <v>0</v>
      </c>
      <c r="D72" s="40">
        <f>+'[1]2.1'!C72</f>
        <v>0</v>
      </c>
      <c r="E72" s="41">
        <f t="shared" si="0"/>
        <v>0</v>
      </c>
    </row>
    <row r="73" spans="1:5" s="42" customFormat="1" ht="16.5" customHeight="1">
      <c r="A73" s="44" t="s">
        <v>103</v>
      </c>
      <c r="B73" s="38"/>
      <c r="C73" s="39">
        <f>+'[1]2.1'!B73</f>
        <v>0</v>
      </c>
      <c r="D73" s="40">
        <f>+'[1]2.1'!C73</f>
        <v>0</v>
      </c>
      <c r="E73" s="41">
        <f t="shared" si="0"/>
        <v>0</v>
      </c>
    </row>
    <row r="74" spans="1:5" s="42" customFormat="1" ht="16.5" customHeight="1">
      <c r="A74" s="44" t="s">
        <v>104</v>
      </c>
      <c r="B74" s="68"/>
      <c r="C74" s="39">
        <f>+'[1]2.1'!B74</f>
        <v>0</v>
      </c>
      <c r="D74" s="40">
        <f>+'[1]2.1'!C74</f>
        <v>0</v>
      </c>
      <c r="E74" s="41">
        <f t="shared" si="0"/>
        <v>0</v>
      </c>
    </row>
    <row r="75" spans="1:5" s="42" customFormat="1" ht="16.5" customHeight="1">
      <c r="A75" s="44" t="s">
        <v>105</v>
      </c>
      <c r="B75" s="38">
        <v>0</v>
      </c>
      <c r="C75" s="39">
        <f>+'[1]2.1'!B75</f>
        <v>0</v>
      </c>
      <c r="D75" s="40">
        <f>+'[1]2.1'!C75</f>
        <v>0</v>
      </c>
      <c r="E75" s="41">
        <f t="shared" ref="E75:E84" si="1">SUM(B75:D75)</f>
        <v>0</v>
      </c>
    </row>
    <row r="76" spans="1:5" s="42" customFormat="1" ht="16.5" customHeight="1">
      <c r="A76" s="44" t="s">
        <v>106</v>
      </c>
      <c r="B76" s="38"/>
      <c r="C76" s="39">
        <f>+'[1]2.1'!B76</f>
        <v>0</v>
      </c>
      <c r="D76" s="40">
        <f>+'[1]2.1'!C76</f>
        <v>0</v>
      </c>
      <c r="E76" s="41">
        <f t="shared" si="1"/>
        <v>0</v>
      </c>
    </row>
    <row r="77" spans="1:5" s="42" customFormat="1" ht="16.5" customHeight="1">
      <c r="A77" s="44" t="s">
        <v>107</v>
      </c>
      <c r="B77" s="38"/>
      <c r="C77" s="39">
        <f>+'[1]2.1'!B77</f>
        <v>0</v>
      </c>
      <c r="D77" s="40">
        <f>+'[1]2.1'!C77</f>
        <v>0</v>
      </c>
      <c r="E77" s="41">
        <f t="shared" si="1"/>
        <v>0</v>
      </c>
    </row>
    <row r="78" spans="1:5" s="42" customFormat="1" ht="16.5" customHeight="1">
      <c r="A78" s="46" t="s">
        <v>108</v>
      </c>
      <c r="B78" s="38"/>
      <c r="C78" s="39">
        <f>+'[1]2.1'!B78</f>
        <v>0</v>
      </c>
      <c r="D78" s="40">
        <f>+'[1]2.1'!C78</f>
        <v>0</v>
      </c>
      <c r="E78" s="41">
        <f t="shared" si="1"/>
        <v>0</v>
      </c>
    </row>
    <row r="79" spans="1:5" s="42" customFormat="1" ht="16.5" customHeight="1">
      <c r="A79" s="46" t="s">
        <v>109</v>
      </c>
      <c r="B79" s="38"/>
      <c r="C79" s="39">
        <f>+'[1]2.1'!B79</f>
        <v>0</v>
      </c>
      <c r="D79" s="40">
        <f>+'[1]2.1'!C79</f>
        <v>0</v>
      </c>
      <c r="E79" s="41">
        <f t="shared" si="1"/>
        <v>0</v>
      </c>
    </row>
    <row r="80" spans="1:5" s="42" customFormat="1" ht="16.5" customHeight="1">
      <c r="A80" s="51" t="s">
        <v>110</v>
      </c>
      <c r="B80" s="49">
        <f>SUM(B73:B79)</f>
        <v>0</v>
      </c>
      <c r="C80" s="39">
        <f>+'[1]2.1'!B80</f>
        <v>0</v>
      </c>
      <c r="D80" s="40">
        <f>+'[1]2.1'!C80</f>
        <v>0</v>
      </c>
      <c r="E80" s="41">
        <f t="shared" si="1"/>
        <v>0</v>
      </c>
    </row>
    <row r="81" spans="1:5" s="42" customFormat="1" ht="16.5" customHeight="1">
      <c r="A81" s="56"/>
      <c r="B81" s="68"/>
      <c r="C81" s="39">
        <f>+'[1]2.1'!B81</f>
        <v>0</v>
      </c>
      <c r="D81" s="40">
        <f>+'[1]2.1'!C81</f>
        <v>0</v>
      </c>
      <c r="E81" s="41">
        <f t="shared" si="1"/>
        <v>0</v>
      </c>
    </row>
    <row r="82" spans="1:5" s="42" customFormat="1" ht="16.5" customHeight="1">
      <c r="A82" s="51" t="s">
        <v>129</v>
      </c>
      <c r="B82" s="63">
        <f>+B71+B80</f>
        <v>125049977</v>
      </c>
      <c r="C82" s="39">
        <f>+'[1]2.1'!B82</f>
        <v>0</v>
      </c>
      <c r="D82" s="40">
        <f>+'[1]2.1'!C82</f>
        <v>0</v>
      </c>
      <c r="E82" s="41">
        <f t="shared" si="1"/>
        <v>125049977</v>
      </c>
    </row>
    <row r="83" spans="1:5" s="42" customFormat="1" ht="16.5" customHeight="1">
      <c r="A83" s="66"/>
      <c r="B83" s="64"/>
      <c r="C83" s="39">
        <f>+'[1]2.1'!B83</f>
        <v>0</v>
      </c>
      <c r="D83" s="40">
        <f>+'[1]2.1'!C83</f>
        <v>0</v>
      </c>
      <c r="E83" s="41">
        <f t="shared" si="1"/>
        <v>0</v>
      </c>
    </row>
    <row r="84" spans="1:5" s="42" customFormat="1" ht="16.5" customHeight="1">
      <c r="A84" s="67" t="s">
        <v>130</v>
      </c>
      <c r="B84" s="63">
        <f>+B49+B82</f>
        <v>288154340</v>
      </c>
      <c r="C84" s="39">
        <f>+'[1]2.1'!B84</f>
        <v>0</v>
      </c>
      <c r="D84" s="40">
        <f>+'[1]2.1'!C84</f>
        <v>0</v>
      </c>
      <c r="E84" s="41">
        <f t="shared" si="1"/>
        <v>288154340</v>
      </c>
    </row>
  </sheetData>
  <mergeCells count="6">
    <mergeCell ref="A1:E1"/>
    <mergeCell ref="A3:D3"/>
    <mergeCell ref="A5:A6"/>
    <mergeCell ref="B5:B6"/>
    <mergeCell ref="C5:D6"/>
    <mergeCell ref="E5:E6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5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73"/>
  <sheetViews>
    <sheetView topLeftCell="A49" workbookViewId="0">
      <selection activeCell="P14" sqref="P14"/>
    </sheetView>
  </sheetViews>
  <sheetFormatPr defaultRowHeight="12.75"/>
  <cols>
    <col min="1" max="1" width="40.83203125" style="124" customWidth="1"/>
    <col min="2" max="13" width="12.83203125" style="1" customWidth="1"/>
    <col min="14" max="14" width="13" style="1" customWidth="1"/>
    <col min="15" max="15" width="9.33203125" style="1"/>
    <col min="16" max="16" width="17.5" style="1" customWidth="1"/>
    <col min="17" max="16384" width="9.33203125" style="1"/>
  </cols>
  <sheetData>
    <row r="1" spans="1:16">
      <c r="A1" s="342" t="s">
        <v>269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</row>
    <row r="2" spans="1:16">
      <c r="M2" s="125" t="s">
        <v>236</v>
      </c>
    </row>
    <row r="3" spans="1:16" ht="13.5" thickBot="1"/>
    <row r="4" spans="1:16" ht="25.5" customHeight="1">
      <c r="A4" s="126" t="s">
        <v>189</v>
      </c>
      <c r="B4" s="127" t="s">
        <v>190</v>
      </c>
      <c r="C4" s="127" t="s">
        <v>191</v>
      </c>
      <c r="D4" s="127" t="s">
        <v>192</v>
      </c>
      <c r="E4" s="127" t="s">
        <v>193</v>
      </c>
      <c r="F4" s="127" t="s">
        <v>194</v>
      </c>
      <c r="G4" s="127" t="s">
        <v>195</v>
      </c>
      <c r="H4" s="127" t="s">
        <v>196</v>
      </c>
      <c r="I4" s="127" t="s">
        <v>197</v>
      </c>
      <c r="J4" s="127" t="s">
        <v>198</v>
      </c>
      <c r="K4" s="127" t="s">
        <v>199</v>
      </c>
      <c r="L4" s="127" t="s">
        <v>200</v>
      </c>
      <c r="M4" s="127" t="s">
        <v>201</v>
      </c>
      <c r="N4" s="128" t="s">
        <v>202</v>
      </c>
    </row>
    <row r="5" spans="1:16" ht="18" customHeight="1">
      <c r="A5" s="129" t="s">
        <v>203</v>
      </c>
      <c r="B5" s="130">
        <v>11761926</v>
      </c>
      <c r="C5" s="130">
        <f>+B65</f>
        <v>12467406</v>
      </c>
      <c r="D5" s="130">
        <f t="shared" ref="D5:M5" si="0">+C65</f>
        <v>26791690</v>
      </c>
      <c r="E5" s="130">
        <f t="shared" si="0"/>
        <v>26886089</v>
      </c>
      <c r="F5" s="130">
        <f t="shared" si="0"/>
        <v>23955273</v>
      </c>
      <c r="G5" s="130">
        <f t="shared" si="0"/>
        <v>13424457</v>
      </c>
      <c r="H5" s="130">
        <f t="shared" si="0"/>
        <v>6299767</v>
      </c>
      <c r="I5" s="130">
        <f t="shared" si="0"/>
        <v>6991294</v>
      </c>
      <c r="J5" s="130">
        <f t="shared" si="0"/>
        <v>24228537</v>
      </c>
      <c r="K5" s="130">
        <f t="shared" si="0"/>
        <v>11478261</v>
      </c>
      <c r="L5" s="130">
        <f t="shared" si="0"/>
        <v>5916505</v>
      </c>
      <c r="M5" s="130">
        <f t="shared" si="0"/>
        <v>8538739</v>
      </c>
      <c r="N5" s="131"/>
    </row>
    <row r="6" spans="1:16" ht="22.5">
      <c r="A6" s="28" t="s">
        <v>136</v>
      </c>
      <c r="B6" s="168">
        <f>8448541+2072957</f>
        <v>10521498</v>
      </c>
      <c r="C6" s="168">
        <f>8448541+2072957</f>
        <v>10521498</v>
      </c>
      <c r="D6" s="168">
        <f>8448541+2072957</f>
        <v>10521498</v>
      </c>
      <c r="E6" s="168">
        <f>9348541+2072957</f>
        <v>11421498</v>
      </c>
      <c r="F6" s="168">
        <f t="shared" ref="F6:L6" si="1">8448541+2072957</f>
        <v>10521498</v>
      </c>
      <c r="G6" s="168">
        <f t="shared" si="1"/>
        <v>10521498</v>
      </c>
      <c r="H6" s="168">
        <f t="shared" si="1"/>
        <v>10521498</v>
      </c>
      <c r="I6" s="168">
        <f t="shared" si="1"/>
        <v>10521498</v>
      </c>
      <c r="J6" s="168">
        <f t="shared" si="1"/>
        <v>10521498</v>
      </c>
      <c r="K6" s="168">
        <f t="shared" si="1"/>
        <v>10521498</v>
      </c>
      <c r="L6" s="168">
        <f t="shared" si="1"/>
        <v>10521498</v>
      </c>
      <c r="M6" s="168">
        <f>9348538+2072957+6</f>
        <v>11421501</v>
      </c>
      <c r="N6" s="133">
        <f>SUM(B6:M6)</f>
        <v>128057979</v>
      </c>
    </row>
    <row r="7" spans="1:16" ht="15" customHeight="1">
      <c r="A7" s="134" t="s">
        <v>138</v>
      </c>
      <c r="B7" s="171">
        <v>85000</v>
      </c>
      <c r="C7" s="171">
        <v>85000</v>
      </c>
      <c r="D7" s="171">
        <v>1200000</v>
      </c>
      <c r="E7" s="171">
        <v>85000</v>
      </c>
      <c r="F7" s="171">
        <v>85000</v>
      </c>
      <c r="G7" s="171">
        <v>1075000</v>
      </c>
      <c r="H7" s="171">
        <v>85000</v>
      </c>
      <c r="I7" s="171">
        <v>85000</v>
      </c>
      <c r="J7" s="171">
        <v>2150000</v>
      </c>
      <c r="K7" s="171">
        <v>45000</v>
      </c>
      <c r="L7" s="171">
        <v>85000</v>
      </c>
      <c r="M7" s="171">
        <v>85000</v>
      </c>
      <c r="N7" s="133">
        <f t="shared" ref="N7:N62" si="2">SUM(B7:M7)</f>
        <v>5150000</v>
      </c>
    </row>
    <row r="8" spans="1:16">
      <c r="A8" s="29" t="s">
        <v>140</v>
      </c>
      <c r="B8" s="175">
        <v>44550</v>
      </c>
      <c r="C8" s="175">
        <v>44550</v>
      </c>
      <c r="D8" s="175">
        <v>234775</v>
      </c>
      <c r="E8" s="175">
        <v>1344550</v>
      </c>
      <c r="F8" s="175">
        <v>1344550</v>
      </c>
      <c r="G8" s="175">
        <v>44550</v>
      </c>
      <c r="H8" s="175">
        <v>2969550</v>
      </c>
      <c r="I8" s="175">
        <f>2334775+6397384</f>
        <v>8732159</v>
      </c>
      <c r="J8" s="175">
        <v>44550</v>
      </c>
      <c r="K8" s="175">
        <v>44550</v>
      </c>
      <c r="L8" s="175">
        <v>1639100</v>
      </c>
      <c r="M8" s="175">
        <v>1144550</v>
      </c>
      <c r="N8" s="133">
        <f t="shared" si="2"/>
        <v>17631984</v>
      </c>
    </row>
    <row r="9" spans="1:16">
      <c r="A9" s="29" t="s">
        <v>142</v>
      </c>
      <c r="B9" s="132"/>
      <c r="C9" s="132"/>
      <c r="D9" s="132"/>
      <c r="E9" s="132"/>
      <c r="F9" s="132"/>
      <c r="G9" s="132"/>
      <c r="H9" s="132"/>
      <c r="I9" s="132"/>
      <c r="J9" s="132"/>
      <c r="K9" s="132">
        <v>543300</v>
      </c>
      <c r="L9" s="132"/>
      <c r="M9" s="132"/>
      <c r="N9" s="133">
        <f t="shared" si="2"/>
        <v>543300</v>
      </c>
    </row>
    <row r="10" spans="1:16">
      <c r="A10" s="28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3">
        <f t="shared" si="2"/>
        <v>0</v>
      </c>
    </row>
    <row r="11" spans="1:16">
      <c r="A11" s="138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3">
        <f t="shared" si="2"/>
        <v>0</v>
      </c>
    </row>
    <row r="12" spans="1:16">
      <c r="A12" s="276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3">
        <f t="shared" si="2"/>
        <v>0</v>
      </c>
    </row>
    <row r="13" spans="1:16" s="137" customFormat="1">
      <c r="A13" s="29"/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3">
        <f t="shared" si="2"/>
        <v>0</v>
      </c>
    </row>
    <row r="14" spans="1:16" s="137" customFormat="1" ht="14.25" customHeight="1">
      <c r="A14" s="138" t="s">
        <v>147</v>
      </c>
      <c r="B14" s="136">
        <f>+B6+B7+B8+B9</f>
        <v>10651048</v>
      </c>
      <c r="C14" s="136">
        <f>+C6+C7+C8+C9</f>
        <v>10651048</v>
      </c>
      <c r="D14" s="136">
        <f>+D6+D7+D8+D9</f>
        <v>11956273</v>
      </c>
      <c r="E14" s="136">
        <f>+E6+E7+E8+E9</f>
        <v>12851048</v>
      </c>
      <c r="F14" s="136">
        <f>+F6+F7+F8+F9</f>
        <v>11951048</v>
      </c>
      <c r="G14" s="136">
        <f t="shared" ref="G14:M14" si="3">+G6+G7+G8+G9</f>
        <v>11641048</v>
      </c>
      <c r="H14" s="136">
        <f t="shared" si="3"/>
        <v>13576048</v>
      </c>
      <c r="I14" s="136">
        <f t="shared" si="3"/>
        <v>19338657</v>
      </c>
      <c r="J14" s="136">
        <f t="shared" si="3"/>
        <v>12716048</v>
      </c>
      <c r="K14" s="136">
        <f t="shared" si="3"/>
        <v>11154348</v>
      </c>
      <c r="L14" s="136">
        <f t="shared" si="3"/>
        <v>12245598</v>
      </c>
      <c r="M14" s="136">
        <f t="shared" si="3"/>
        <v>12651051</v>
      </c>
      <c r="N14" s="133">
        <f t="shared" si="2"/>
        <v>151383263</v>
      </c>
    </row>
    <row r="15" spans="1:16" s="137" customFormat="1" ht="14.25" customHeight="1">
      <c r="A15" s="29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3">
        <f t="shared" si="2"/>
        <v>0</v>
      </c>
    </row>
    <row r="16" spans="1:16" s="137" customFormat="1" ht="24.95" customHeight="1">
      <c r="A16" s="150" t="s">
        <v>149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3">
        <f t="shared" si="2"/>
        <v>0</v>
      </c>
      <c r="P16" s="140"/>
    </row>
    <row r="17" spans="1:14" ht="14.25" customHeight="1">
      <c r="A17" s="276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3">
        <f t="shared" si="2"/>
        <v>0</v>
      </c>
    </row>
    <row r="18" spans="1:14" ht="14.25" customHeight="1">
      <c r="A18" s="30" t="s">
        <v>151</v>
      </c>
      <c r="B18" s="141">
        <f>+B14+B16</f>
        <v>10651048</v>
      </c>
      <c r="C18" s="141">
        <f>+C14+C16</f>
        <v>10651048</v>
      </c>
      <c r="D18" s="141">
        <f>+D14+D16</f>
        <v>11956273</v>
      </c>
      <c r="E18" s="141">
        <f>+E14+E16</f>
        <v>12851048</v>
      </c>
      <c r="F18" s="141">
        <f>+F14+F16</f>
        <v>11951048</v>
      </c>
      <c r="G18" s="141">
        <f t="shared" ref="G18:M18" si="4">+G14+G16</f>
        <v>11641048</v>
      </c>
      <c r="H18" s="141">
        <f t="shared" si="4"/>
        <v>13576048</v>
      </c>
      <c r="I18" s="141">
        <f t="shared" si="4"/>
        <v>19338657</v>
      </c>
      <c r="J18" s="141">
        <f t="shared" si="4"/>
        <v>12716048</v>
      </c>
      <c r="K18" s="141">
        <f t="shared" si="4"/>
        <v>11154348</v>
      </c>
      <c r="L18" s="141">
        <f t="shared" si="4"/>
        <v>12245598</v>
      </c>
      <c r="M18" s="141">
        <f t="shared" si="4"/>
        <v>12651051</v>
      </c>
      <c r="N18" s="133">
        <f t="shared" si="2"/>
        <v>151383263</v>
      </c>
    </row>
    <row r="19" spans="1:14" ht="14.25" customHeight="1">
      <c r="A19" s="27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3">
        <f t="shared" si="2"/>
        <v>0</v>
      </c>
    </row>
    <row r="20" spans="1:14" ht="22.5">
      <c r="A20" s="134" t="s">
        <v>153</v>
      </c>
      <c r="B20" s="132"/>
      <c r="C20" s="132"/>
      <c r="D20" s="132"/>
      <c r="E20" s="171"/>
      <c r="F20" s="171">
        <v>35000000</v>
      </c>
      <c r="G20" s="171">
        <v>35000000</v>
      </c>
      <c r="H20" s="171">
        <v>35000000</v>
      </c>
      <c r="I20" s="171">
        <v>11249977</v>
      </c>
      <c r="J20" s="132"/>
      <c r="K20" s="132"/>
      <c r="L20" s="132"/>
      <c r="M20" s="132"/>
      <c r="N20" s="133">
        <f t="shared" si="2"/>
        <v>116249977</v>
      </c>
    </row>
    <row r="21" spans="1:14" ht="14.25" customHeight="1">
      <c r="A21" s="134" t="s">
        <v>155</v>
      </c>
      <c r="B21" s="132"/>
      <c r="C21" s="132"/>
      <c r="D21" s="132"/>
      <c r="E21" s="171">
        <v>4000000</v>
      </c>
      <c r="F21" s="171">
        <v>2800000</v>
      </c>
      <c r="G21" s="171">
        <v>2000000</v>
      </c>
      <c r="H21" s="171"/>
      <c r="I21" s="171"/>
      <c r="J21" s="132"/>
      <c r="K21" s="132"/>
      <c r="L21" s="132"/>
      <c r="M21" s="132"/>
      <c r="N21" s="133">
        <f t="shared" si="2"/>
        <v>8800000</v>
      </c>
    </row>
    <row r="22" spans="1:14" ht="14.25" customHeight="1">
      <c r="A22" s="28" t="s">
        <v>127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3">
        <f t="shared" si="2"/>
        <v>0</v>
      </c>
    </row>
    <row r="23" spans="1:14" ht="14.25" customHeight="1">
      <c r="A23" s="138" t="s">
        <v>158</v>
      </c>
      <c r="B23" s="142">
        <f>+B20+B21+B22</f>
        <v>0</v>
      </c>
      <c r="C23" s="142">
        <f>+C20+C21+C22</f>
        <v>0</v>
      </c>
      <c r="D23" s="142">
        <f>+D20+D21+D22</f>
        <v>0</v>
      </c>
      <c r="E23" s="142">
        <f>+E20+E21+E22</f>
        <v>4000000</v>
      </c>
      <c r="F23" s="142">
        <f>+F20+F21+F22</f>
        <v>37800000</v>
      </c>
      <c r="G23" s="142">
        <f t="shared" ref="G23:M23" si="5">+G20+G21+G22</f>
        <v>37000000</v>
      </c>
      <c r="H23" s="142">
        <f t="shared" si="5"/>
        <v>35000000</v>
      </c>
      <c r="I23" s="142">
        <f t="shared" si="5"/>
        <v>11249977</v>
      </c>
      <c r="J23" s="142">
        <f t="shared" si="5"/>
        <v>0</v>
      </c>
      <c r="K23" s="142">
        <f t="shared" si="5"/>
        <v>0</v>
      </c>
      <c r="L23" s="142">
        <f t="shared" si="5"/>
        <v>0</v>
      </c>
      <c r="M23" s="142">
        <f t="shared" si="5"/>
        <v>0</v>
      </c>
      <c r="N23" s="133">
        <f t="shared" si="2"/>
        <v>125049977</v>
      </c>
    </row>
    <row r="24" spans="1:14" ht="14.25" customHeight="1">
      <c r="A24" s="28"/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3">
        <f t="shared" si="2"/>
        <v>0</v>
      </c>
    </row>
    <row r="25" spans="1:14" ht="24.95" customHeight="1">
      <c r="A25" s="150" t="s">
        <v>160</v>
      </c>
      <c r="B25" s="136"/>
      <c r="C25" s="136">
        <v>11721100</v>
      </c>
      <c r="D25" s="136"/>
      <c r="E25" s="171">
        <v>0</v>
      </c>
      <c r="F25" s="171">
        <v>0</v>
      </c>
      <c r="G25" s="136"/>
      <c r="H25" s="136"/>
      <c r="I25" s="136"/>
      <c r="J25" s="136"/>
      <c r="K25" s="136"/>
      <c r="L25" s="136"/>
      <c r="M25" s="136"/>
      <c r="N25" s="133">
        <f t="shared" si="2"/>
        <v>11721100</v>
      </c>
    </row>
    <row r="26" spans="1:14" ht="14.25" customHeight="1">
      <c r="A26" s="277" t="s">
        <v>162</v>
      </c>
      <c r="B26" s="132"/>
      <c r="C26" s="132">
        <v>11721100</v>
      </c>
      <c r="D26" s="132"/>
      <c r="E26" s="171">
        <v>0</v>
      </c>
      <c r="F26" s="171">
        <v>0</v>
      </c>
      <c r="G26" s="132"/>
      <c r="H26" s="132"/>
      <c r="I26" s="132"/>
      <c r="J26" s="132"/>
      <c r="K26" s="132"/>
      <c r="L26" s="132"/>
      <c r="M26" s="132"/>
      <c r="N26" s="133">
        <f t="shared" si="2"/>
        <v>11721100</v>
      </c>
    </row>
    <row r="27" spans="1:14" ht="14.25" customHeight="1">
      <c r="A27" s="28"/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33">
        <f t="shared" si="2"/>
        <v>0</v>
      </c>
    </row>
    <row r="28" spans="1:14" ht="14.25" customHeight="1">
      <c r="A28" s="30" t="s">
        <v>163</v>
      </c>
      <c r="B28" s="143">
        <f>+B23+B25</f>
        <v>0</v>
      </c>
      <c r="C28" s="143">
        <f>+C23+C25</f>
        <v>11721100</v>
      </c>
      <c r="D28" s="143">
        <f>+D23+D25</f>
        <v>0</v>
      </c>
      <c r="E28" s="143">
        <f>+E23+E25</f>
        <v>4000000</v>
      </c>
      <c r="F28" s="143">
        <f>+F23+F25</f>
        <v>37800000</v>
      </c>
      <c r="G28" s="143">
        <f t="shared" ref="G28:M28" si="6">+G23+G25</f>
        <v>37000000</v>
      </c>
      <c r="H28" s="143">
        <f t="shared" si="6"/>
        <v>35000000</v>
      </c>
      <c r="I28" s="143">
        <f t="shared" si="6"/>
        <v>11249977</v>
      </c>
      <c r="J28" s="143">
        <f t="shared" si="6"/>
        <v>0</v>
      </c>
      <c r="K28" s="143">
        <f t="shared" si="6"/>
        <v>0</v>
      </c>
      <c r="L28" s="143">
        <f t="shared" si="6"/>
        <v>0</v>
      </c>
      <c r="M28" s="143">
        <f t="shared" si="6"/>
        <v>0</v>
      </c>
      <c r="N28" s="133">
        <f t="shared" si="2"/>
        <v>136771077</v>
      </c>
    </row>
    <row r="29" spans="1:14" ht="14.25" customHeight="1">
      <c r="A29" s="28"/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33">
        <f t="shared" si="2"/>
        <v>0</v>
      </c>
    </row>
    <row r="30" spans="1:14" ht="14.25" customHeight="1">
      <c r="A30" s="146" t="s">
        <v>165</v>
      </c>
      <c r="B30" s="141">
        <f>+B14+B23</f>
        <v>10651048</v>
      </c>
      <c r="C30" s="141">
        <f>+C14+C23</f>
        <v>10651048</v>
      </c>
      <c r="D30" s="141">
        <f>+D14+D23</f>
        <v>11956273</v>
      </c>
      <c r="E30" s="141">
        <f>+E14+E23</f>
        <v>16851048</v>
      </c>
      <c r="F30" s="141">
        <f>+F14+F23</f>
        <v>49751048</v>
      </c>
      <c r="G30" s="141">
        <f t="shared" ref="G30:M30" si="7">+G14+G23</f>
        <v>48641048</v>
      </c>
      <c r="H30" s="141">
        <f t="shared" si="7"/>
        <v>48576048</v>
      </c>
      <c r="I30" s="141">
        <f t="shared" si="7"/>
        <v>30588634</v>
      </c>
      <c r="J30" s="141">
        <f t="shared" si="7"/>
        <v>12716048</v>
      </c>
      <c r="K30" s="141">
        <f t="shared" si="7"/>
        <v>11154348</v>
      </c>
      <c r="L30" s="141">
        <f t="shared" si="7"/>
        <v>12245598</v>
      </c>
      <c r="M30" s="141">
        <f t="shared" si="7"/>
        <v>12651051</v>
      </c>
      <c r="N30" s="133">
        <f t="shared" si="2"/>
        <v>276433240</v>
      </c>
    </row>
    <row r="31" spans="1:14" ht="14.25" customHeight="1">
      <c r="A31" s="144"/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33">
        <f t="shared" si="2"/>
        <v>0</v>
      </c>
    </row>
    <row r="32" spans="1:14" ht="14.25" customHeight="1">
      <c r="A32" s="146" t="s">
        <v>167</v>
      </c>
      <c r="B32" s="145">
        <f>+B16+B25</f>
        <v>0</v>
      </c>
      <c r="C32" s="145">
        <f t="shared" ref="C32:M32" si="8">+C16+C25</f>
        <v>11721100</v>
      </c>
      <c r="D32" s="145">
        <f t="shared" si="8"/>
        <v>0</v>
      </c>
      <c r="E32" s="171"/>
      <c r="F32" s="171"/>
      <c r="G32" s="145">
        <f t="shared" si="8"/>
        <v>0</v>
      </c>
      <c r="H32" s="145">
        <f t="shared" si="8"/>
        <v>0</v>
      </c>
      <c r="I32" s="145">
        <f t="shared" si="8"/>
        <v>0</v>
      </c>
      <c r="J32" s="145">
        <f t="shared" si="8"/>
        <v>0</v>
      </c>
      <c r="K32" s="145">
        <f t="shared" si="8"/>
        <v>0</v>
      </c>
      <c r="L32" s="145">
        <f t="shared" si="8"/>
        <v>0</v>
      </c>
      <c r="M32" s="145">
        <f t="shared" si="8"/>
        <v>0</v>
      </c>
      <c r="N32" s="133">
        <f t="shared" si="2"/>
        <v>11721100</v>
      </c>
    </row>
    <row r="33" spans="1:17" ht="14.25" customHeight="1">
      <c r="A33" s="28"/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33">
        <f t="shared" si="2"/>
        <v>0</v>
      </c>
    </row>
    <row r="34" spans="1:17" ht="14.25" customHeight="1">
      <c r="A34" s="138" t="s">
        <v>169</v>
      </c>
      <c r="B34" s="148">
        <f>+B18+B28</f>
        <v>10651048</v>
      </c>
      <c r="C34" s="148">
        <f>+C18+C28</f>
        <v>22372148</v>
      </c>
      <c r="D34" s="148">
        <f>+D18+D28</f>
        <v>11956273</v>
      </c>
      <c r="E34" s="148">
        <f>+E18+E28</f>
        <v>16851048</v>
      </c>
      <c r="F34" s="148">
        <f>+F18+F28</f>
        <v>49751048</v>
      </c>
      <c r="G34" s="148">
        <f t="shared" ref="G34:M34" si="9">+G18+G28</f>
        <v>48641048</v>
      </c>
      <c r="H34" s="148">
        <f t="shared" si="9"/>
        <v>48576048</v>
      </c>
      <c r="I34" s="148">
        <f t="shared" si="9"/>
        <v>30588634</v>
      </c>
      <c r="J34" s="148">
        <f t="shared" si="9"/>
        <v>12716048</v>
      </c>
      <c r="K34" s="148">
        <f t="shared" si="9"/>
        <v>11154348</v>
      </c>
      <c r="L34" s="148">
        <f t="shared" si="9"/>
        <v>12245598</v>
      </c>
      <c r="M34" s="148">
        <f t="shared" si="9"/>
        <v>12651051</v>
      </c>
      <c r="N34" s="133">
        <f t="shared" si="2"/>
        <v>288154340</v>
      </c>
    </row>
    <row r="35" spans="1:17" ht="14.25" customHeight="1">
      <c r="A35" s="28" t="s">
        <v>137</v>
      </c>
      <c r="B35" s="175">
        <v>4014997</v>
      </c>
      <c r="C35" s="175">
        <v>4014997</v>
      </c>
      <c r="D35" s="175">
        <v>4015003</v>
      </c>
      <c r="E35" s="175">
        <v>4014997</v>
      </c>
      <c r="F35" s="175">
        <v>4014997</v>
      </c>
      <c r="G35" s="175">
        <v>4014997</v>
      </c>
      <c r="H35" s="175">
        <v>4014997</v>
      </c>
      <c r="I35" s="175">
        <v>4246546</v>
      </c>
      <c r="J35" s="175">
        <v>4014997</v>
      </c>
      <c r="K35" s="175">
        <v>4014997</v>
      </c>
      <c r="L35" s="175">
        <v>4014997</v>
      </c>
      <c r="M35" s="175">
        <v>4014997</v>
      </c>
      <c r="N35" s="133">
        <f t="shared" si="2"/>
        <v>48411519</v>
      </c>
    </row>
    <row r="36" spans="1:17" ht="27.75" customHeight="1">
      <c r="A36" s="27" t="s">
        <v>139</v>
      </c>
      <c r="B36" s="171">
        <v>596867</v>
      </c>
      <c r="C36" s="171">
        <v>596867</v>
      </c>
      <c r="D36" s="171">
        <v>596871</v>
      </c>
      <c r="E36" s="171">
        <v>596867</v>
      </c>
      <c r="F36" s="171">
        <v>596867</v>
      </c>
      <c r="G36" s="171">
        <v>596867</v>
      </c>
      <c r="H36" s="171">
        <f>596867+600000</f>
        <v>1196867</v>
      </c>
      <c r="I36" s="171">
        <v>596867</v>
      </c>
      <c r="J36" s="171">
        <f>596867+600000</f>
        <v>1196867</v>
      </c>
      <c r="K36" s="171">
        <v>596867</v>
      </c>
      <c r="L36" s="171">
        <v>596867</v>
      </c>
      <c r="M36" s="171">
        <v>596867</v>
      </c>
      <c r="N36" s="133">
        <f t="shared" si="2"/>
        <v>8362408</v>
      </c>
    </row>
    <row r="37" spans="1:17" ht="14.25" customHeight="1">
      <c r="A37" s="28" t="s">
        <v>141</v>
      </c>
      <c r="B37" s="171">
        <v>1000000</v>
      </c>
      <c r="C37" s="171">
        <v>3000000</v>
      </c>
      <c r="D37" s="171">
        <v>5130000</v>
      </c>
      <c r="E37" s="171">
        <v>5000000</v>
      </c>
      <c r="F37" s="171">
        <v>5100000</v>
      </c>
      <c r="G37" s="171">
        <f>4827657+8286217</f>
        <v>13113874</v>
      </c>
      <c r="H37" s="171">
        <v>4627657</v>
      </c>
      <c r="I37" s="171">
        <v>4704729</v>
      </c>
      <c r="J37" s="171">
        <v>5448914</v>
      </c>
      <c r="K37" s="171">
        <f>3727657+8286217+1</f>
        <v>12013875</v>
      </c>
      <c r="L37" s="171">
        <v>3810000</v>
      </c>
      <c r="M37" s="171">
        <v>2000000</v>
      </c>
      <c r="N37" s="133">
        <f t="shared" si="2"/>
        <v>64949049</v>
      </c>
    </row>
    <row r="38" spans="1:17" ht="14.25" customHeight="1">
      <c r="A38" s="28" t="s">
        <v>143</v>
      </c>
      <c r="B38" s="171">
        <v>1950000</v>
      </c>
      <c r="C38" s="171">
        <v>396000</v>
      </c>
      <c r="D38" s="171">
        <v>40000</v>
      </c>
      <c r="E38" s="171">
        <v>40000</v>
      </c>
      <c r="F38" s="171">
        <v>40000</v>
      </c>
      <c r="G38" s="171">
        <v>40000</v>
      </c>
      <c r="H38" s="171">
        <v>40000</v>
      </c>
      <c r="I38" s="171">
        <v>865500</v>
      </c>
      <c r="J38" s="171">
        <f>50000+364635</f>
        <v>414635</v>
      </c>
      <c r="K38" s="171">
        <f>50000+365</f>
        <v>50365</v>
      </c>
      <c r="L38" s="171">
        <v>1061500</v>
      </c>
      <c r="M38" s="171">
        <v>2736000</v>
      </c>
      <c r="N38" s="133">
        <f t="shared" si="2"/>
        <v>7674000</v>
      </c>
    </row>
    <row r="39" spans="1:17" s="137" customFormat="1" ht="14.25" customHeight="1">
      <c r="A39" s="28" t="s">
        <v>144</v>
      </c>
      <c r="B39" s="171">
        <v>30000</v>
      </c>
      <c r="C39" s="171">
        <v>40000</v>
      </c>
      <c r="D39" s="171">
        <f>80000+2000000</f>
        <v>2080000</v>
      </c>
      <c r="E39" s="171">
        <v>130000</v>
      </c>
      <c r="F39" s="171">
        <f>30000+6500000</f>
        <v>6530000</v>
      </c>
      <c r="G39" s="171">
        <v>0</v>
      </c>
      <c r="H39" s="171">
        <v>5000</v>
      </c>
      <c r="I39" s="171">
        <v>190000</v>
      </c>
      <c r="J39" s="171">
        <v>40162</v>
      </c>
      <c r="K39" s="171">
        <v>40000</v>
      </c>
      <c r="L39" s="171">
        <v>140000</v>
      </c>
      <c r="M39" s="171">
        <v>80000</v>
      </c>
      <c r="N39" s="133">
        <f t="shared" si="2"/>
        <v>9305162</v>
      </c>
      <c r="O39" s="149"/>
    </row>
    <row r="40" spans="1:17" s="137" customFormat="1" ht="14.25" customHeight="1">
      <c r="A40" s="278" t="s">
        <v>145</v>
      </c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3">
        <f t="shared" si="2"/>
        <v>0</v>
      </c>
      <c r="O40" s="149"/>
    </row>
    <row r="41" spans="1:17" s="137" customFormat="1" ht="14.25" customHeight="1">
      <c r="A41" s="29" t="s">
        <v>146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3">
        <f t="shared" si="2"/>
        <v>0</v>
      </c>
      <c r="O41" s="149"/>
    </row>
    <row r="42" spans="1:17" s="137" customFormat="1" ht="14.25" customHeight="1">
      <c r="A42" s="279"/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3">
        <f t="shared" si="2"/>
        <v>0</v>
      </c>
      <c r="O42" s="149"/>
    </row>
    <row r="43" spans="1:17" s="137" customFormat="1" ht="14.25" customHeight="1">
      <c r="A43" s="150" t="s">
        <v>148</v>
      </c>
      <c r="B43" s="142">
        <f>+B35+B36+B37+B38+B39</f>
        <v>7591864</v>
      </c>
      <c r="C43" s="142">
        <f>+C35+C36+C37+C38+C39</f>
        <v>8047864</v>
      </c>
      <c r="D43" s="142">
        <f>+D35+D36+D37+D38+D39</f>
        <v>11861874</v>
      </c>
      <c r="E43" s="142">
        <f>+E35+E36+E37+E38+E39</f>
        <v>9781864</v>
      </c>
      <c r="F43" s="142">
        <f>+F35+F36+F37+F38+F39</f>
        <v>16281864</v>
      </c>
      <c r="G43" s="142">
        <f t="shared" ref="G43:M43" si="10">+G35+G36+G37+G38+G39</f>
        <v>17765738</v>
      </c>
      <c r="H43" s="142">
        <f t="shared" si="10"/>
        <v>9884521</v>
      </c>
      <c r="I43" s="142">
        <f t="shared" si="10"/>
        <v>10603642</v>
      </c>
      <c r="J43" s="142">
        <f t="shared" si="10"/>
        <v>11115575</v>
      </c>
      <c r="K43" s="142">
        <f t="shared" si="10"/>
        <v>16716104</v>
      </c>
      <c r="L43" s="142">
        <f t="shared" si="10"/>
        <v>9623364</v>
      </c>
      <c r="M43" s="142">
        <f t="shared" si="10"/>
        <v>9427864</v>
      </c>
      <c r="N43" s="133">
        <f t="shared" si="2"/>
        <v>138702138</v>
      </c>
      <c r="O43" s="149"/>
    </row>
    <row r="44" spans="1:17" s="137" customFormat="1" ht="14.25" customHeight="1">
      <c r="A44" s="29"/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33">
        <f t="shared" si="2"/>
        <v>0</v>
      </c>
      <c r="O44" s="149"/>
    </row>
    <row r="45" spans="1:17" s="137" customFormat="1" ht="14.25" customHeight="1">
      <c r="A45" s="150" t="s">
        <v>150</v>
      </c>
      <c r="B45" s="171">
        <v>2353704</v>
      </c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33">
        <f t="shared" si="2"/>
        <v>2353704</v>
      </c>
      <c r="O45" s="152"/>
      <c r="P45" s="140"/>
      <c r="Q45" s="140"/>
    </row>
    <row r="46" spans="1:17" s="137" customFormat="1" ht="14.25" customHeight="1">
      <c r="A46" s="153"/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33">
        <f t="shared" si="2"/>
        <v>0</v>
      </c>
      <c r="O46" s="152"/>
      <c r="P46" s="140"/>
      <c r="Q46" s="140"/>
    </row>
    <row r="47" spans="1:17" s="137" customFormat="1" ht="14.25" customHeight="1">
      <c r="A47" s="150" t="s">
        <v>152</v>
      </c>
      <c r="B47" s="151">
        <f>+B43+B45</f>
        <v>9945568</v>
      </c>
      <c r="C47" s="151">
        <f>+C43+C45</f>
        <v>8047864</v>
      </c>
      <c r="D47" s="151">
        <f>+D43+D45</f>
        <v>11861874</v>
      </c>
      <c r="E47" s="151">
        <f>+E43+E45</f>
        <v>9781864</v>
      </c>
      <c r="F47" s="151">
        <f>+F43+F45</f>
        <v>16281864</v>
      </c>
      <c r="G47" s="151">
        <f t="shared" ref="G47:M47" si="11">+G43+G45</f>
        <v>17765738</v>
      </c>
      <c r="H47" s="151">
        <f t="shared" si="11"/>
        <v>9884521</v>
      </c>
      <c r="I47" s="151">
        <f t="shared" si="11"/>
        <v>10603642</v>
      </c>
      <c r="J47" s="151">
        <f t="shared" si="11"/>
        <v>11115575</v>
      </c>
      <c r="K47" s="151">
        <f t="shared" si="11"/>
        <v>16716104</v>
      </c>
      <c r="L47" s="151">
        <f t="shared" si="11"/>
        <v>9623364</v>
      </c>
      <c r="M47" s="151">
        <f t="shared" si="11"/>
        <v>9427864</v>
      </c>
      <c r="N47" s="133">
        <f t="shared" si="2"/>
        <v>141055842</v>
      </c>
      <c r="O47" s="152"/>
      <c r="P47" s="140"/>
      <c r="Q47" s="140"/>
    </row>
    <row r="48" spans="1:17" s="137" customFormat="1" ht="14.25" customHeight="1">
      <c r="A48" s="29"/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33">
        <f t="shared" si="2"/>
        <v>0</v>
      </c>
      <c r="O48" s="152"/>
      <c r="P48" s="140"/>
      <c r="Q48" s="140"/>
    </row>
    <row r="49" spans="1:17" s="137" customFormat="1" ht="14.25" customHeight="1">
      <c r="A49" s="29" t="s">
        <v>154</v>
      </c>
      <c r="B49" s="151"/>
      <c r="C49" s="151"/>
      <c r="D49" s="151"/>
      <c r="E49" s="171"/>
      <c r="F49" s="171"/>
      <c r="G49" s="171">
        <v>0</v>
      </c>
      <c r="H49" s="171"/>
      <c r="I49" s="171"/>
      <c r="J49" s="171">
        <v>14350749</v>
      </c>
      <c r="K49" s="151"/>
      <c r="L49" s="151"/>
      <c r="M49" s="151"/>
      <c r="N49" s="133">
        <f t="shared" si="2"/>
        <v>14350749</v>
      </c>
      <c r="O49" s="152"/>
      <c r="P49" s="140"/>
      <c r="Q49" s="140"/>
    </row>
    <row r="50" spans="1:17" s="137" customFormat="1" ht="14.25" customHeight="1">
      <c r="A50" s="29" t="s">
        <v>156</v>
      </c>
      <c r="B50" s="151"/>
      <c r="C50" s="151"/>
      <c r="D50" s="151"/>
      <c r="E50" s="171">
        <v>10000000</v>
      </c>
      <c r="F50" s="171">
        <v>44000000</v>
      </c>
      <c r="G50" s="171">
        <v>38000000</v>
      </c>
      <c r="H50" s="171">
        <v>38000000</v>
      </c>
      <c r="I50" s="171">
        <v>2747749</v>
      </c>
      <c r="J50" s="171"/>
      <c r="K50" s="151"/>
      <c r="L50" s="151"/>
      <c r="M50" s="151"/>
      <c r="N50" s="133">
        <f t="shared" si="2"/>
        <v>132747749</v>
      </c>
      <c r="O50" s="152"/>
      <c r="P50" s="140"/>
      <c r="Q50" s="140"/>
    </row>
    <row r="51" spans="1:17" s="137" customFormat="1" ht="14.25" customHeight="1">
      <c r="A51" s="29" t="s">
        <v>157</v>
      </c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33">
        <f t="shared" si="2"/>
        <v>0</v>
      </c>
      <c r="O51" s="152"/>
      <c r="P51" s="140"/>
      <c r="Q51" s="140"/>
    </row>
    <row r="52" spans="1:17" s="137" customFormat="1" ht="14.25" customHeight="1">
      <c r="A52" s="150" t="s">
        <v>159</v>
      </c>
      <c r="B52" s="151">
        <f>+B49+B50+B51</f>
        <v>0</v>
      </c>
      <c r="C52" s="151">
        <f>+C49+C50+C51</f>
        <v>0</v>
      </c>
      <c r="D52" s="151">
        <f>+D49+D50+D51</f>
        <v>0</v>
      </c>
      <c r="E52" s="151">
        <f>+E49+E50+E51</f>
        <v>10000000</v>
      </c>
      <c r="F52" s="151">
        <f>+F49+F50+F51</f>
        <v>44000000</v>
      </c>
      <c r="G52" s="151">
        <f t="shared" ref="G52:M52" si="12">+G49+G50+G51</f>
        <v>38000000</v>
      </c>
      <c r="H52" s="151">
        <f t="shared" si="12"/>
        <v>38000000</v>
      </c>
      <c r="I52" s="151">
        <f t="shared" si="12"/>
        <v>2747749</v>
      </c>
      <c r="J52" s="151">
        <f t="shared" si="12"/>
        <v>14350749</v>
      </c>
      <c r="K52" s="151">
        <f t="shared" si="12"/>
        <v>0</v>
      </c>
      <c r="L52" s="151">
        <f t="shared" si="12"/>
        <v>0</v>
      </c>
      <c r="M52" s="151">
        <f t="shared" si="12"/>
        <v>0</v>
      </c>
      <c r="N52" s="133">
        <f t="shared" si="2"/>
        <v>147098498</v>
      </c>
      <c r="O52" s="152"/>
      <c r="P52" s="140"/>
      <c r="Q52" s="140"/>
    </row>
    <row r="53" spans="1:17" s="137" customFormat="1" ht="14.25" customHeight="1">
      <c r="A53" s="29"/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33">
        <f t="shared" si="2"/>
        <v>0</v>
      </c>
      <c r="O53" s="152"/>
      <c r="P53" s="140"/>
      <c r="Q53" s="140"/>
    </row>
    <row r="54" spans="1:17" s="137" customFormat="1" ht="14.25" customHeight="1">
      <c r="A54" s="150" t="s">
        <v>161</v>
      </c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33">
        <f t="shared" si="2"/>
        <v>0</v>
      </c>
      <c r="O54" s="152"/>
      <c r="P54" s="140"/>
      <c r="Q54" s="140"/>
    </row>
    <row r="55" spans="1:17" s="137" customFormat="1" ht="14.25" customHeight="1">
      <c r="A55" s="150"/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33">
        <f t="shared" si="2"/>
        <v>0</v>
      </c>
      <c r="O55" s="152"/>
      <c r="P55" s="140"/>
      <c r="Q55" s="140"/>
    </row>
    <row r="56" spans="1:17" s="137" customFormat="1" ht="14.25" customHeight="1">
      <c r="A56" s="29"/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33">
        <f t="shared" si="2"/>
        <v>0</v>
      </c>
      <c r="O56" s="152"/>
      <c r="P56" s="140"/>
      <c r="Q56" s="140"/>
    </row>
    <row r="57" spans="1:17" s="137" customFormat="1" ht="14.25" customHeight="1">
      <c r="A57" s="150" t="s">
        <v>164</v>
      </c>
      <c r="B57" s="151">
        <f>+B52+B54</f>
        <v>0</v>
      </c>
      <c r="C57" s="151">
        <f>+C52+C54</f>
        <v>0</v>
      </c>
      <c r="D57" s="151">
        <f>+D52+D54</f>
        <v>0</v>
      </c>
      <c r="E57" s="151">
        <f>+E52+E54</f>
        <v>10000000</v>
      </c>
      <c r="F57" s="151">
        <f>+F52+F54</f>
        <v>44000000</v>
      </c>
      <c r="G57" s="151">
        <f t="shared" ref="G57:M57" si="13">+G52+G54</f>
        <v>38000000</v>
      </c>
      <c r="H57" s="151">
        <f t="shared" si="13"/>
        <v>38000000</v>
      </c>
      <c r="I57" s="151">
        <f t="shared" si="13"/>
        <v>2747749</v>
      </c>
      <c r="J57" s="151">
        <f t="shared" si="13"/>
        <v>14350749</v>
      </c>
      <c r="K57" s="151">
        <f t="shared" si="13"/>
        <v>0</v>
      </c>
      <c r="L57" s="151">
        <f t="shared" si="13"/>
        <v>0</v>
      </c>
      <c r="M57" s="151">
        <f t="shared" si="13"/>
        <v>0</v>
      </c>
      <c r="N57" s="133">
        <f t="shared" si="2"/>
        <v>147098498</v>
      </c>
      <c r="O57" s="152"/>
      <c r="P57" s="140"/>
      <c r="Q57" s="140"/>
    </row>
    <row r="58" spans="1:17" s="137" customFormat="1" ht="14.25" customHeight="1">
      <c r="A58" s="279"/>
      <c r="B58" s="151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33">
        <f t="shared" si="2"/>
        <v>0</v>
      </c>
      <c r="O58" s="152"/>
      <c r="P58" s="140"/>
      <c r="Q58" s="140"/>
    </row>
    <row r="59" spans="1:17" s="137" customFormat="1" ht="14.25" customHeight="1">
      <c r="A59" s="150" t="s">
        <v>166</v>
      </c>
      <c r="B59" s="151">
        <f>+B43+B52</f>
        <v>7591864</v>
      </c>
      <c r="C59" s="151">
        <f>+C43+C52</f>
        <v>8047864</v>
      </c>
      <c r="D59" s="151">
        <f>+D43+D52</f>
        <v>11861874</v>
      </c>
      <c r="E59" s="151">
        <f>+E43+E52</f>
        <v>19781864</v>
      </c>
      <c r="F59" s="151">
        <f>+F43+F52</f>
        <v>60281864</v>
      </c>
      <c r="G59" s="151">
        <f t="shared" ref="G59:M59" si="14">+G43+G52</f>
        <v>55765738</v>
      </c>
      <c r="H59" s="151">
        <f t="shared" si="14"/>
        <v>47884521</v>
      </c>
      <c r="I59" s="151">
        <f t="shared" si="14"/>
        <v>13351391</v>
      </c>
      <c r="J59" s="151">
        <f t="shared" si="14"/>
        <v>25466324</v>
      </c>
      <c r="K59" s="151">
        <f t="shared" si="14"/>
        <v>16716104</v>
      </c>
      <c r="L59" s="151">
        <f t="shared" si="14"/>
        <v>9623364</v>
      </c>
      <c r="M59" s="151">
        <f t="shared" si="14"/>
        <v>9427864</v>
      </c>
      <c r="N59" s="133">
        <f t="shared" si="2"/>
        <v>285800636</v>
      </c>
      <c r="O59" s="152"/>
      <c r="P59" s="140"/>
      <c r="Q59" s="140"/>
    </row>
    <row r="60" spans="1:17" s="137" customFormat="1" ht="14.25" customHeight="1">
      <c r="A60" s="153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3">
        <f t="shared" si="2"/>
        <v>0</v>
      </c>
      <c r="O60" s="152"/>
      <c r="P60" s="140"/>
      <c r="Q60" s="140"/>
    </row>
    <row r="61" spans="1:17" s="137" customFormat="1" ht="14.25" customHeight="1">
      <c r="A61" s="150" t="s">
        <v>168</v>
      </c>
      <c r="B61" s="151">
        <f>+B45+B54</f>
        <v>2353704</v>
      </c>
      <c r="C61" s="151">
        <f>+C45+C54</f>
        <v>0</v>
      </c>
      <c r="D61" s="151">
        <f>+D45+D54</f>
        <v>0</v>
      </c>
      <c r="E61" s="151">
        <f>+E45+E54</f>
        <v>0</v>
      </c>
      <c r="F61" s="151">
        <f>+F45+F54</f>
        <v>0</v>
      </c>
      <c r="G61" s="151">
        <f t="shared" ref="G61:M61" si="15">+G45+G54</f>
        <v>0</v>
      </c>
      <c r="H61" s="151">
        <f t="shared" si="15"/>
        <v>0</v>
      </c>
      <c r="I61" s="151">
        <f t="shared" si="15"/>
        <v>0</v>
      </c>
      <c r="J61" s="151">
        <f t="shared" si="15"/>
        <v>0</v>
      </c>
      <c r="K61" s="151">
        <f t="shared" si="15"/>
        <v>0</v>
      </c>
      <c r="L61" s="151">
        <f t="shared" si="15"/>
        <v>0</v>
      </c>
      <c r="M61" s="151">
        <f t="shared" si="15"/>
        <v>0</v>
      </c>
      <c r="N61" s="133">
        <f t="shared" si="2"/>
        <v>2353704</v>
      </c>
      <c r="O61" s="152"/>
      <c r="P61" s="140"/>
      <c r="Q61" s="140"/>
    </row>
    <row r="62" spans="1:17" s="137" customFormat="1" ht="14.25" customHeight="1">
      <c r="A62" s="279"/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33">
        <f t="shared" si="2"/>
        <v>0</v>
      </c>
      <c r="O62" s="152"/>
      <c r="P62" s="140"/>
      <c r="Q62" s="140"/>
    </row>
    <row r="63" spans="1:17" s="137" customFormat="1" ht="14.25" customHeight="1">
      <c r="A63" s="138" t="s">
        <v>170</v>
      </c>
      <c r="B63" s="142">
        <f>+B47+B57</f>
        <v>9945568</v>
      </c>
      <c r="C63" s="142">
        <f>+C47+C57</f>
        <v>8047864</v>
      </c>
      <c r="D63" s="142">
        <f>+D47+D57</f>
        <v>11861874</v>
      </c>
      <c r="E63" s="142">
        <f>+E47+E57</f>
        <v>19781864</v>
      </c>
      <c r="F63" s="142">
        <f>+F47+F57</f>
        <v>60281864</v>
      </c>
      <c r="G63" s="142">
        <f t="shared" ref="G63:M63" si="16">+G47+G57</f>
        <v>55765738</v>
      </c>
      <c r="H63" s="142">
        <f t="shared" si="16"/>
        <v>47884521</v>
      </c>
      <c r="I63" s="142">
        <f t="shared" si="16"/>
        <v>13351391</v>
      </c>
      <c r="J63" s="142">
        <f t="shared" si="16"/>
        <v>25466324</v>
      </c>
      <c r="K63" s="142">
        <f t="shared" si="16"/>
        <v>16716104</v>
      </c>
      <c r="L63" s="142">
        <f t="shared" si="16"/>
        <v>9623364</v>
      </c>
      <c r="M63" s="142">
        <f t="shared" si="16"/>
        <v>9427864</v>
      </c>
      <c r="N63" s="133">
        <f>SUM(B63:M63)</f>
        <v>288154340</v>
      </c>
      <c r="O63" s="152"/>
      <c r="P63" s="140"/>
      <c r="Q63" s="140"/>
    </row>
    <row r="64" spans="1:17" ht="14.25" customHeight="1">
      <c r="A64" s="154" t="s">
        <v>204</v>
      </c>
      <c r="B64" s="155">
        <f t="shared" ref="B64:M64" si="17">+B34-B63</f>
        <v>705480</v>
      </c>
      <c r="C64" s="155">
        <f t="shared" si="17"/>
        <v>14324284</v>
      </c>
      <c r="D64" s="155">
        <f t="shared" si="17"/>
        <v>94399</v>
      </c>
      <c r="E64" s="155">
        <f t="shared" si="17"/>
        <v>-2930816</v>
      </c>
      <c r="F64" s="155">
        <f t="shared" si="17"/>
        <v>-10530816</v>
      </c>
      <c r="G64" s="155">
        <f t="shared" si="17"/>
        <v>-7124690</v>
      </c>
      <c r="H64" s="155">
        <f t="shared" si="17"/>
        <v>691527</v>
      </c>
      <c r="I64" s="155">
        <f t="shared" si="17"/>
        <v>17237243</v>
      </c>
      <c r="J64" s="155">
        <f t="shared" si="17"/>
        <v>-12750276</v>
      </c>
      <c r="K64" s="155">
        <f t="shared" si="17"/>
        <v>-5561756</v>
      </c>
      <c r="L64" s="155">
        <f t="shared" si="17"/>
        <v>2622234</v>
      </c>
      <c r="M64" s="155">
        <f t="shared" si="17"/>
        <v>3223187</v>
      </c>
      <c r="N64" s="133">
        <f>SUM(B64:M64)</f>
        <v>0</v>
      </c>
    </row>
    <row r="65" spans="1:14" ht="14.25" customHeight="1" thickBot="1">
      <c r="A65" s="156" t="s">
        <v>205</v>
      </c>
      <c r="B65" s="157">
        <f>+B5+B64</f>
        <v>12467406</v>
      </c>
      <c r="C65" s="158">
        <f>+B65+C64</f>
        <v>26791690</v>
      </c>
      <c r="D65" s="158">
        <f t="shared" ref="D65:M65" si="18">+C65+D64</f>
        <v>26886089</v>
      </c>
      <c r="E65" s="158">
        <f t="shared" si="18"/>
        <v>23955273</v>
      </c>
      <c r="F65" s="158">
        <f t="shared" si="18"/>
        <v>13424457</v>
      </c>
      <c r="G65" s="158">
        <f t="shared" si="18"/>
        <v>6299767</v>
      </c>
      <c r="H65" s="158">
        <f t="shared" si="18"/>
        <v>6991294</v>
      </c>
      <c r="I65" s="158">
        <f t="shared" si="18"/>
        <v>24228537</v>
      </c>
      <c r="J65" s="158">
        <f t="shared" si="18"/>
        <v>11478261</v>
      </c>
      <c r="K65" s="158">
        <f t="shared" si="18"/>
        <v>5916505</v>
      </c>
      <c r="L65" s="158">
        <f t="shared" si="18"/>
        <v>8538739</v>
      </c>
      <c r="M65" s="158">
        <f t="shared" si="18"/>
        <v>11761926</v>
      </c>
      <c r="N65" s="133"/>
    </row>
    <row r="66" spans="1:14">
      <c r="B66" s="159"/>
      <c r="C66" s="159"/>
      <c r="D66" s="159"/>
      <c r="E66" s="159"/>
      <c r="F66" s="159"/>
      <c r="G66" s="159"/>
      <c r="H66" s="159"/>
      <c r="I66" s="159"/>
      <c r="J66" s="159"/>
      <c r="K66" s="159"/>
      <c r="L66" s="159"/>
      <c r="M66" s="159"/>
      <c r="N66" s="159"/>
    </row>
    <row r="67" spans="1:14">
      <c r="B67" s="159"/>
      <c r="C67" s="159"/>
      <c r="D67" s="159"/>
      <c r="E67" s="159"/>
      <c r="F67" s="159"/>
      <c r="G67" s="159"/>
      <c r="H67" s="159"/>
      <c r="I67" s="159"/>
      <c r="J67" s="159"/>
      <c r="K67" s="159"/>
      <c r="L67" s="159"/>
      <c r="M67" s="159"/>
      <c r="N67" s="159"/>
    </row>
    <row r="68" spans="1:14">
      <c r="B68" s="159"/>
      <c r="C68" s="159"/>
      <c r="D68" s="159"/>
      <c r="E68" s="159"/>
      <c r="F68" s="159"/>
      <c r="G68" s="159"/>
      <c r="H68" s="159"/>
      <c r="I68" s="159"/>
      <c r="J68" s="159"/>
      <c r="K68" s="159"/>
      <c r="L68" s="159"/>
      <c r="M68" s="159"/>
      <c r="N68" s="159"/>
    </row>
    <row r="69" spans="1:14">
      <c r="B69" s="159"/>
      <c r="C69" s="159"/>
      <c r="D69" s="159"/>
      <c r="E69" s="159"/>
      <c r="F69" s="159"/>
      <c r="G69" s="159"/>
      <c r="H69" s="159"/>
      <c r="I69" s="159"/>
      <c r="J69" s="159"/>
      <c r="K69" s="159"/>
      <c r="L69" s="159"/>
      <c r="M69" s="159"/>
      <c r="N69" s="159"/>
    </row>
    <row r="70" spans="1:14">
      <c r="B70" s="159"/>
      <c r="C70" s="159"/>
      <c r="D70" s="159"/>
      <c r="E70" s="159"/>
      <c r="F70" s="159"/>
      <c r="G70" s="159"/>
      <c r="H70" s="159"/>
      <c r="I70" s="159"/>
      <c r="J70" s="159"/>
      <c r="K70" s="159"/>
      <c r="L70" s="159"/>
      <c r="M70" s="159"/>
      <c r="N70" s="159"/>
    </row>
    <row r="71" spans="1:14">
      <c r="B71" s="159"/>
      <c r="C71" s="159"/>
      <c r="D71" s="159"/>
      <c r="E71" s="159"/>
      <c r="F71" s="159"/>
      <c r="G71" s="159"/>
      <c r="H71" s="159"/>
      <c r="I71" s="159"/>
      <c r="J71" s="159"/>
      <c r="K71" s="159"/>
      <c r="L71" s="159"/>
      <c r="M71" s="159"/>
      <c r="N71" s="159"/>
    </row>
    <row r="72" spans="1:14">
      <c r="B72" s="159"/>
      <c r="C72" s="159"/>
      <c r="D72" s="159"/>
      <c r="E72" s="159"/>
      <c r="F72" s="159"/>
      <c r="G72" s="159"/>
      <c r="H72" s="159"/>
      <c r="I72" s="159"/>
      <c r="J72" s="159"/>
      <c r="K72" s="159"/>
      <c r="L72" s="159"/>
      <c r="M72" s="159"/>
      <c r="N72" s="159"/>
    </row>
    <row r="73" spans="1:14">
      <c r="B73" s="160"/>
      <c r="C73" s="160"/>
      <c r="D73" s="160"/>
      <c r="E73" s="160"/>
      <c r="F73" s="160"/>
      <c r="G73" s="160"/>
      <c r="H73" s="160"/>
      <c r="I73" s="160"/>
      <c r="J73" s="160"/>
      <c r="K73" s="160"/>
      <c r="L73" s="160"/>
      <c r="M73" s="160"/>
      <c r="N73" s="160"/>
    </row>
  </sheetData>
  <mergeCells count="1">
    <mergeCell ref="A1:N1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37"/>
  <sheetViews>
    <sheetView topLeftCell="A13" workbookViewId="0">
      <selection activeCell="A41" sqref="A41"/>
    </sheetView>
  </sheetViews>
  <sheetFormatPr defaultColWidth="24.83203125" defaultRowHeight="12.75"/>
  <cols>
    <col min="1" max="1" width="40.6640625" customWidth="1"/>
    <col min="2" max="2" width="17.1640625" customWidth="1"/>
    <col min="3" max="3" width="13.83203125" customWidth="1"/>
    <col min="4" max="4" width="15.5" customWidth="1"/>
    <col min="5" max="5" width="48.83203125" customWidth="1"/>
    <col min="6" max="6" width="15.83203125" customWidth="1"/>
    <col min="7" max="7" width="14.83203125" customWidth="1"/>
    <col min="8" max="8" width="17.6640625" customWidth="1"/>
  </cols>
  <sheetData>
    <row r="1" spans="1:9">
      <c r="G1" s="70"/>
      <c r="H1" s="70" t="s">
        <v>185</v>
      </c>
      <c r="I1" s="70"/>
    </row>
    <row r="2" spans="1:9">
      <c r="A2" s="343" t="s">
        <v>187</v>
      </c>
      <c r="B2" s="343"/>
      <c r="C2" s="343"/>
      <c r="D2" s="343"/>
      <c r="E2" s="343"/>
      <c r="F2" s="343"/>
      <c r="G2" s="343"/>
      <c r="H2" s="343"/>
      <c r="I2" s="114"/>
    </row>
    <row r="3" spans="1:9">
      <c r="A3" s="115"/>
      <c r="B3" s="116"/>
      <c r="C3" s="116"/>
      <c r="D3" s="100"/>
      <c r="E3" s="116"/>
      <c r="G3" s="101"/>
      <c r="H3" s="101"/>
      <c r="I3" s="101"/>
    </row>
    <row r="4" spans="1:9">
      <c r="A4" s="344" t="s">
        <v>133</v>
      </c>
      <c r="B4" s="344"/>
      <c r="C4" s="344"/>
      <c r="D4" s="344"/>
      <c r="E4" s="344" t="s">
        <v>134</v>
      </c>
      <c r="F4" s="344"/>
      <c r="G4" s="344"/>
      <c r="H4" s="344"/>
      <c r="I4" s="117"/>
    </row>
    <row r="5" spans="1:9">
      <c r="A5" s="345" t="s">
        <v>135</v>
      </c>
      <c r="B5" s="347" t="s">
        <v>188</v>
      </c>
      <c r="C5" s="348"/>
      <c r="D5" s="349"/>
      <c r="E5" s="345" t="s">
        <v>135</v>
      </c>
      <c r="F5" s="350" t="s">
        <v>188</v>
      </c>
      <c r="G5" s="350"/>
      <c r="H5" s="350"/>
      <c r="I5" s="118"/>
    </row>
    <row r="6" spans="1:9">
      <c r="A6" s="346"/>
      <c r="B6" s="119">
        <v>2017</v>
      </c>
      <c r="C6" s="119">
        <v>2018</v>
      </c>
      <c r="D6" s="119">
        <v>2019</v>
      </c>
      <c r="E6" s="346"/>
      <c r="F6" s="119">
        <v>2017</v>
      </c>
      <c r="G6" s="119">
        <v>2018</v>
      </c>
      <c r="H6" s="119">
        <v>2019</v>
      </c>
      <c r="I6" s="118"/>
    </row>
    <row r="7" spans="1:9" ht="12.75" customHeight="1">
      <c r="A7" s="18" t="s">
        <v>136</v>
      </c>
      <c r="B7" s="26">
        <v>103182489</v>
      </c>
      <c r="C7" s="120">
        <f t="shared" ref="C7:D10" si="0">B7*1.02</f>
        <v>105246138.78</v>
      </c>
      <c r="D7" s="120">
        <f t="shared" si="0"/>
        <v>107351061.5556</v>
      </c>
      <c r="E7" s="18" t="s">
        <v>137</v>
      </c>
      <c r="F7" s="71">
        <v>48179970</v>
      </c>
      <c r="G7" s="120">
        <f t="shared" ref="G7:H11" si="1">F7*1.02</f>
        <v>49143569.399999999</v>
      </c>
      <c r="H7" s="120">
        <f t="shared" si="1"/>
        <v>50126440.788000003</v>
      </c>
      <c r="I7" s="121"/>
    </row>
    <row r="8" spans="1:9" ht="12.75" customHeight="1">
      <c r="A8" s="19" t="s">
        <v>138</v>
      </c>
      <c r="B8" s="71">
        <v>5150000</v>
      </c>
      <c r="C8" s="120">
        <f t="shared" si="0"/>
        <v>5253000</v>
      </c>
      <c r="D8" s="120">
        <f t="shared" si="0"/>
        <v>5358060</v>
      </c>
      <c r="E8" s="24" t="s">
        <v>139</v>
      </c>
      <c r="F8" s="71">
        <v>7162408</v>
      </c>
      <c r="G8" s="120">
        <f t="shared" si="1"/>
        <v>7305656.1600000001</v>
      </c>
      <c r="H8" s="120">
        <f t="shared" si="1"/>
        <v>7451769.2832000004</v>
      </c>
      <c r="I8" s="121"/>
    </row>
    <row r="9" spans="1:9" ht="12.75" customHeight="1">
      <c r="A9" s="20" t="s">
        <v>140</v>
      </c>
      <c r="B9" s="71">
        <v>11234600</v>
      </c>
      <c r="C9" s="120">
        <f t="shared" si="0"/>
        <v>11459292</v>
      </c>
      <c r="D9" s="120">
        <f t="shared" si="0"/>
        <v>11688477.84</v>
      </c>
      <c r="E9" s="18" t="s">
        <v>141</v>
      </c>
      <c r="F9" s="71">
        <v>48376614</v>
      </c>
      <c r="G9" s="120">
        <f t="shared" si="1"/>
        <v>49344146.280000001</v>
      </c>
      <c r="H9" s="120">
        <f t="shared" si="1"/>
        <v>50331029.205600001</v>
      </c>
      <c r="I9" s="121"/>
    </row>
    <row r="10" spans="1:9" ht="12.75" customHeight="1">
      <c r="A10" s="20" t="s">
        <v>142</v>
      </c>
      <c r="B10" s="120">
        <v>0</v>
      </c>
      <c r="C10" s="120">
        <f t="shared" si="0"/>
        <v>0</v>
      </c>
      <c r="D10" s="120">
        <f t="shared" si="0"/>
        <v>0</v>
      </c>
      <c r="E10" s="18" t="s">
        <v>143</v>
      </c>
      <c r="F10" s="71">
        <v>7309000</v>
      </c>
      <c r="G10" s="120">
        <f t="shared" si="1"/>
        <v>7455180</v>
      </c>
      <c r="H10" s="120">
        <f t="shared" si="1"/>
        <v>7604283.6000000006</v>
      </c>
      <c r="I10" s="121"/>
    </row>
    <row r="11" spans="1:9" ht="12.75" customHeight="1">
      <c r="A11" s="18"/>
      <c r="B11" s="120"/>
      <c r="C11" s="120"/>
      <c r="D11" s="120"/>
      <c r="E11" s="18" t="s">
        <v>144</v>
      </c>
      <c r="F11" s="71">
        <v>950000</v>
      </c>
      <c r="G11" s="120">
        <f t="shared" si="1"/>
        <v>969000</v>
      </c>
      <c r="H11" s="120">
        <f t="shared" si="1"/>
        <v>988380</v>
      </c>
      <c r="I11" s="121"/>
    </row>
    <row r="12" spans="1:9" ht="12.75" customHeight="1">
      <c r="A12" s="22"/>
      <c r="B12" s="120"/>
      <c r="C12" s="120"/>
      <c r="D12" s="120"/>
      <c r="E12" s="72" t="s">
        <v>145</v>
      </c>
      <c r="F12" s="120"/>
      <c r="G12" s="120"/>
      <c r="H12" s="120"/>
      <c r="I12" s="121"/>
    </row>
    <row r="13" spans="1:9" ht="12.75" customHeight="1">
      <c r="A13" s="73"/>
      <c r="B13" s="120"/>
      <c r="C13" s="120"/>
      <c r="D13" s="120"/>
      <c r="E13" s="20" t="s">
        <v>146</v>
      </c>
      <c r="F13" s="120"/>
      <c r="G13" s="120"/>
      <c r="H13" s="120"/>
      <c r="I13" s="121"/>
    </row>
    <row r="14" spans="1:9" ht="12.75" customHeight="1">
      <c r="A14" s="20"/>
      <c r="B14" s="120"/>
      <c r="C14" s="120"/>
      <c r="D14" s="120"/>
      <c r="E14" s="74"/>
      <c r="F14" s="120"/>
      <c r="G14" s="120"/>
      <c r="H14" s="120"/>
      <c r="I14" s="121"/>
    </row>
    <row r="15" spans="1:9" ht="12.75" customHeight="1">
      <c r="A15" s="122" t="s">
        <v>147</v>
      </c>
      <c r="B15" s="120">
        <f>SUM(B7:B10)</f>
        <v>119567089</v>
      </c>
      <c r="C15" s="120">
        <f>+B15*1.02</f>
        <v>121958430.78</v>
      </c>
      <c r="D15" s="120">
        <f>+C15*1.02</f>
        <v>124397599.39560001</v>
      </c>
      <c r="E15" s="123" t="s">
        <v>148</v>
      </c>
      <c r="F15" s="120">
        <f>SUM(F7:F11)</f>
        <v>111977992</v>
      </c>
      <c r="G15" s="120">
        <f>SUM(G7:G11)</f>
        <v>114217551.84</v>
      </c>
      <c r="H15" s="120">
        <f>SUM(H7:H11)</f>
        <v>116501902.8768</v>
      </c>
      <c r="I15" s="121"/>
    </row>
    <row r="16" spans="1:9" ht="12.75" customHeight="1">
      <c r="A16" s="20"/>
      <c r="B16" s="120">
        <f>+'[1]1'!B16*1.02</f>
        <v>0</v>
      </c>
      <c r="C16" s="120">
        <f>+B16*1.02</f>
        <v>0</v>
      </c>
      <c r="D16" s="120">
        <f>+C16*1.02</f>
        <v>0</v>
      </c>
      <c r="E16" s="20"/>
      <c r="F16" s="120"/>
      <c r="G16" s="120"/>
      <c r="H16" s="120"/>
      <c r="I16" s="121"/>
    </row>
    <row r="17" spans="1:9" ht="12.75" customHeight="1">
      <c r="A17" s="76" t="s">
        <v>149</v>
      </c>
      <c r="B17" s="120">
        <v>0</v>
      </c>
      <c r="C17" s="120">
        <f>B17*1.02</f>
        <v>0</v>
      </c>
      <c r="D17" s="120">
        <f>+C17*1.02</f>
        <v>0</v>
      </c>
      <c r="E17" s="76" t="s">
        <v>150</v>
      </c>
      <c r="F17" s="275">
        <v>1389097</v>
      </c>
      <c r="G17" s="120"/>
      <c r="H17" s="120"/>
      <c r="I17" s="121"/>
    </row>
    <row r="18" spans="1:9" ht="12.75" customHeight="1">
      <c r="A18" s="73"/>
      <c r="B18" s="120"/>
      <c r="C18" s="120"/>
      <c r="D18" s="120"/>
      <c r="E18" s="77"/>
      <c r="F18" s="120"/>
      <c r="G18" s="120"/>
      <c r="H18" s="120"/>
      <c r="I18" s="121"/>
    </row>
    <row r="19" spans="1:9" ht="22.5">
      <c r="A19" s="78" t="s">
        <v>151</v>
      </c>
      <c r="B19" s="120">
        <f>SUM(B15,B17)</f>
        <v>119567089</v>
      </c>
      <c r="C19" s="120">
        <f>+B19*1.02</f>
        <v>121958430.78</v>
      </c>
      <c r="D19" s="120">
        <f>+C19*1.02</f>
        <v>124397599.39560001</v>
      </c>
      <c r="E19" s="76" t="s">
        <v>152</v>
      </c>
      <c r="F19" s="120">
        <f>+F15+F17</f>
        <v>113367089</v>
      </c>
      <c r="G19" s="120">
        <f>+F19*1.02</f>
        <v>115634430.78</v>
      </c>
      <c r="H19" s="120">
        <f>+G19*1.02</f>
        <v>117947119.39560001</v>
      </c>
      <c r="I19" s="121"/>
    </row>
    <row r="20" spans="1:9" ht="12.75" customHeight="1">
      <c r="A20" s="24"/>
      <c r="B20" s="120"/>
      <c r="C20" s="120"/>
      <c r="D20" s="120"/>
      <c r="E20" s="20"/>
      <c r="F20" s="120"/>
      <c r="G20" s="120"/>
      <c r="H20" s="120"/>
      <c r="I20" s="121"/>
    </row>
    <row r="21" spans="1:9" ht="22.5">
      <c r="A21" s="19" t="s">
        <v>153</v>
      </c>
      <c r="B21" s="71">
        <v>105000000</v>
      </c>
      <c r="C21" s="120"/>
      <c r="D21" s="120"/>
      <c r="E21" s="20" t="s">
        <v>154</v>
      </c>
      <c r="F21" s="120">
        <v>0</v>
      </c>
      <c r="G21" s="120">
        <v>0</v>
      </c>
      <c r="H21" s="120">
        <v>0</v>
      </c>
      <c r="I21" s="121"/>
    </row>
    <row r="22" spans="1:9" ht="12.75" customHeight="1">
      <c r="A22" s="19" t="s">
        <v>155</v>
      </c>
      <c r="B22" s="71">
        <v>8800000</v>
      </c>
      <c r="C22" s="120"/>
      <c r="D22" s="120"/>
      <c r="E22" s="20" t="s">
        <v>156</v>
      </c>
      <c r="F22" s="120">
        <v>130000000</v>
      </c>
      <c r="G22" s="120"/>
      <c r="H22" s="120"/>
      <c r="I22" s="121"/>
    </row>
    <row r="23" spans="1:9" ht="12.75" customHeight="1">
      <c r="A23" s="18" t="s">
        <v>127</v>
      </c>
      <c r="B23" s="120"/>
      <c r="C23" s="120"/>
      <c r="D23" s="120"/>
      <c r="E23" s="20" t="s">
        <v>157</v>
      </c>
      <c r="F23" s="120"/>
      <c r="G23" s="120"/>
      <c r="H23" s="120"/>
      <c r="I23" s="121"/>
    </row>
    <row r="24" spans="1:9" ht="12.75" customHeight="1">
      <c r="A24" s="122" t="s">
        <v>158</v>
      </c>
      <c r="B24" s="120">
        <f>SUM(B21:B23)</f>
        <v>113800000</v>
      </c>
      <c r="C24" s="120"/>
      <c r="D24" s="120"/>
      <c r="E24" s="123" t="s">
        <v>159</v>
      </c>
      <c r="F24" s="120">
        <f>SUM(F21:F23)</f>
        <v>130000000</v>
      </c>
      <c r="G24" s="120"/>
      <c r="H24" s="120"/>
      <c r="I24" s="121"/>
    </row>
    <row r="25" spans="1:9" ht="12.75" customHeight="1">
      <c r="A25" s="18"/>
      <c r="B25" s="120"/>
      <c r="C25" s="120"/>
      <c r="D25" s="120"/>
      <c r="E25" s="20"/>
      <c r="F25" s="120"/>
      <c r="G25" s="120"/>
      <c r="H25" s="120"/>
      <c r="I25" s="121"/>
    </row>
    <row r="26" spans="1:9" ht="12.75" customHeight="1">
      <c r="A26" s="76" t="s">
        <v>160</v>
      </c>
      <c r="B26" s="120">
        <v>10000000</v>
      </c>
      <c r="C26" s="120"/>
      <c r="D26" s="120"/>
      <c r="E26" s="76" t="s">
        <v>161</v>
      </c>
      <c r="F26" s="120">
        <v>0</v>
      </c>
      <c r="G26" s="120">
        <f>+F26*1.02</f>
        <v>0</v>
      </c>
      <c r="H26" s="120">
        <f>+G26*1.02</f>
        <v>0</v>
      </c>
      <c r="I26" s="121"/>
    </row>
    <row r="27" spans="1:9" ht="12.75" customHeight="1">
      <c r="A27" s="79" t="s">
        <v>162</v>
      </c>
      <c r="B27" s="120">
        <v>10000000</v>
      </c>
      <c r="C27" s="120"/>
      <c r="D27" s="120"/>
      <c r="E27" s="76"/>
      <c r="F27" s="120"/>
      <c r="G27" s="120"/>
      <c r="H27" s="120"/>
      <c r="I27" s="121"/>
    </row>
    <row r="28" spans="1:9" ht="12.75" customHeight="1">
      <c r="A28" s="18"/>
      <c r="B28" s="120"/>
      <c r="C28" s="120"/>
      <c r="D28" s="120"/>
      <c r="E28" s="20"/>
      <c r="F28" s="120"/>
      <c r="G28" s="120"/>
      <c r="H28" s="120"/>
      <c r="I28" s="121"/>
    </row>
    <row r="29" spans="1:9" ht="22.5">
      <c r="A29" s="78" t="s">
        <v>163</v>
      </c>
      <c r="B29" s="120">
        <f>+B24+B26</f>
        <v>123800000</v>
      </c>
      <c r="C29" s="120">
        <f>+B29*1.02</f>
        <v>126276000</v>
      </c>
      <c r="D29" s="120">
        <f>+C29*1.02</f>
        <v>128801520</v>
      </c>
      <c r="E29" s="76" t="s">
        <v>164</v>
      </c>
      <c r="F29" s="120">
        <f>+F24+F26</f>
        <v>130000000</v>
      </c>
      <c r="G29" s="120">
        <f>+F29*1.02</f>
        <v>132600000</v>
      </c>
      <c r="H29" s="120">
        <f>+G29*1.02</f>
        <v>135252000</v>
      </c>
    </row>
    <row r="30" spans="1:9" ht="12.75" customHeight="1">
      <c r="A30" s="80"/>
      <c r="B30" s="120"/>
      <c r="C30" s="120"/>
      <c r="D30" s="120"/>
      <c r="E30" s="74"/>
      <c r="F30" s="120"/>
      <c r="G30" s="120"/>
      <c r="H30" s="120"/>
    </row>
    <row r="31" spans="1:9" ht="22.5">
      <c r="A31" s="21" t="s">
        <v>165</v>
      </c>
      <c r="B31" s="120">
        <f>+B15+B24</f>
        <v>233367089</v>
      </c>
      <c r="C31" s="120">
        <f>+B31*1.02</f>
        <v>238034430.78</v>
      </c>
      <c r="D31" s="120">
        <f>+C31*1.02</f>
        <v>242795119.39559999</v>
      </c>
      <c r="E31" s="76" t="s">
        <v>166</v>
      </c>
      <c r="F31" s="120">
        <f>+F15+F24</f>
        <v>241977992</v>
      </c>
      <c r="G31" s="120">
        <f>+F31*1.02</f>
        <v>246817551.84</v>
      </c>
      <c r="H31" s="120">
        <f>+G31*1.02</f>
        <v>251753902.8768</v>
      </c>
    </row>
    <row r="32" spans="1:9" ht="12.75" customHeight="1">
      <c r="A32" s="81"/>
      <c r="B32" s="120"/>
      <c r="C32" s="120"/>
      <c r="D32" s="120"/>
      <c r="E32" s="77"/>
      <c r="F32" s="120"/>
      <c r="G32" s="120"/>
      <c r="H32" s="120"/>
    </row>
    <row r="33" spans="1:8" ht="22.5">
      <c r="A33" s="21" t="s">
        <v>167</v>
      </c>
      <c r="B33" s="120">
        <f>+B17+B26</f>
        <v>10000000</v>
      </c>
      <c r="C33" s="120">
        <f>+B33*1.02</f>
        <v>10200000</v>
      </c>
      <c r="D33" s="120">
        <f>+C33*1.02</f>
        <v>10404000</v>
      </c>
      <c r="E33" s="76" t="s">
        <v>168</v>
      </c>
      <c r="F33" s="120">
        <f>+F17+F26</f>
        <v>1389097</v>
      </c>
      <c r="G33" s="120">
        <f>+F33*1.02</f>
        <v>1416878.94</v>
      </c>
      <c r="H33" s="120">
        <f>+G33*1.02</f>
        <v>1445216.5188</v>
      </c>
    </row>
    <row r="34" spans="1:8" ht="12.75" customHeight="1">
      <c r="A34" s="80"/>
      <c r="B34" s="120"/>
      <c r="C34" s="120"/>
      <c r="D34" s="120"/>
      <c r="E34" s="74"/>
      <c r="F34" s="120"/>
      <c r="G34" s="120"/>
      <c r="H34" s="120"/>
    </row>
    <row r="35" spans="1:8">
      <c r="A35" s="32" t="s">
        <v>169</v>
      </c>
      <c r="B35" s="120">
        <f>SUM(B19,B29)</f>
        <v>243367089</v>
      </c>
      <c r="C35" s="120">
        <f>SUM(C19,C29)</f>
        <v>248234430.78</v>
      </c>
      <c r="D35" s="120">
        <f>+C35*1.02</f>
        <v>253199119.39559999</v>
      </c>
      <c r="E35" s="32" t="s">
        <v>170</v>
      </c>
      <c r="F35" s="120">
        <f>SUM(F19,F29)</f>
        <v>243367089</v>
      </c>
      <c r="G35" s="120">
        <f>+F35*1.02</f>
        <v>248234430.78</v>
      </c>
      <c r="H35" s="120">
        <f>+G35*1.02</f>
        <v>253199119.39559999</v>
      </c>
    </row>
    <row r="37" spans="1:8">
      <c r="C37" s="17"/>
    </row>
  </sheetData>
  <mergeCells count="7">
    <mergeCell ref="A2:H2"/>
    <mergeCell ref="A4:D4"/>
    <mergeCell ref="E4:H4"/>
    <mergeCell ref="A5:A6"/>
    <mergeCell ref="B5:D5"/>
    <mergeCell ref="E5:E6"/>
    <mergeCell ref="F5:H5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26"/>
  <sheetViews>
    <sheetView workbookViewId="0">
      <selection activeCell="B7" sqref="B7"/>
    </sheetView>
  </sheetViews>
  <sheetFormatPr defaultRowHeight="12.75"/>
  <cols>
    <col min="1" max="1" width="70.1640625" style="256" customWidth="1"/>
    <col min="2" max="2" width="22.83203125" style="256" customWidth="1"/>
    <col min="3" max="16384" width="9.33203125" style="256"/>
  </cols>
  <sheetData>
    <row r="1" spans="1:2">
      <c r="A1" s="265"/>
      <c r="B1" s="264" t="s">
        <v>245</v>
      </c>
    </row>
    <row r="2" spans="1:2">
      <c r="A2" s="265"/>
      <c r="B2" s="265"/>
    </row>
    <row r="3" spans="1:2">
      <c r="A3" s="351" t="s">
        <v>244</v>
      </c>
      <c r="B3" s="351"/>
    </row>
    <row r="4" spans="1:2" ht="51" customHeight="1">
      <c r="A4" s="352" t="s">
        <v>243</v>
      </c>
      <c r="B4" s="352"/>
    </row>
    <row r="5" spans="1:2" ht="12" customHeight="1">
      <c r="A5" s="266"/>
      <c r="B5" s="266"/>
    </row>
    <row r="6" spans="1:2">
      <c r="A6" s="265"/>
      <c r="B6" s="264"/>
    </row>
    <row r="7" spans="1:2">
      <c r="A7" s="263" t="s">
        <v>242</v>
      </c>
      <c r="B7" s="263" t="s">
        <v>241</v>
      </c>
    </row>
    <row r="8" spans="1:2" ht="26.25" customHeight="1">
      <c r="A8" s="262" t="s">
        <v>240</v>
      </c>
      <c r="B8" s="260">
        <f>+B9+B10+B11</f>
        <v>0</v>
      </c>
    </row>
    <row r="9" spans="1:2">
      <c r="A9" s="261" t="s">
        <v>239</v>
      </c>
      <c r="B9" s="260"/>
    </row>
    <row r="10" spans="1:2">
      <c r="A10" s="261" t="s">
        <v>1</v>
      </c>
      <c r="B10" s="260"/>
    </row>
    <row r="11" spans="1:2">
      <c r="A11" s="261" t="s">
        <v>2</v>
      </c>
      <c r="B11" s="260"/>
    </row>
    <row r="12" spans="1:2">
      <c r="A12" s="261"/>
      <c r="B12" s="260"/>
    </row>
    <row r="13" spans="1:2">
      <c r="A13" s="261"/>
      <c r="B13" s="260"/>
    </row>
    <row r="14" spans="1:2">
      <c r="A14" s="261"/>
      <c r="B14" s="260"/>
    </row>
    <row r="15" spans="1:2">
      <c r="A15" s="261"/>
      <c r="B15" s="260"/>
    </row>
    <row r="16" spans="1:2">
      <c r="A16" s="261"/>
      <c r="B16" s="260"/>
    </row>
    <row r="17" spans="1:2">
      <c r="A17" s="261" t="s">
        <v>238</v>
      </c>
      <c r="B17" s="260">
        <v>0</v>
      </c>
    </row>
    <row r="18" spans="1:2">
      <c r="A18" s="261" t="s">
        <v>0</v>
      </c>
      <c r="B18" s="260"/>
    </row>
    <row r="19" spans="1:2">
      <c r="A19" s="261" t="s">
        <v>1</v>
      </c>
      <c r="B19" s="260"/>
    </row>
    <row r="20" spans="1:2">
      <c r="A20" s="261" t="s">
        <v>2</v>
      </c>
      <c r="B20" s="260"/>
    </row>
    <row r="21" spans="1:2">
      <c r="A21" s="261"/>
      <c r="B21" s="260"/>
    </row>
    <row r="22" spans="1:2">
      <c r="A22" s="261"/>
      <c r="B22" s="260"/>
    </row>
    <row r="23" spans="1:2">
      <c r="A23" s="261"/>
      <c r="B23" s="260"/>
    </row>
    <row r="24" spans="1:2">
      <c r="A24" s="261"/>
      <c r="B24" s="260"/>
    </row>
    <row r="25" spans="1:2">
      <c r="A25" s="259" t="s">
        <v>186</v>
      </c>
      <c r="B25" s="258">
        <f>+B8+B17</f>
        <v>0</v>
      </c>
    </row>
    <row r="26" spans="1:2">
      <c r="A26" s="257"/>
      <c r="B26" s="257"/>
    </row>
  </sheetData>
  <mergeCells count="2">
    <mergeCell ref="A3:B3"/>
    <mergeCell ref="A4:B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selection activeCell="B15" sqref="B15"/>
    </sheetView>
  </sheetViews>
  <sheetFormatPr defaultRowHeight="12.75"/>
  <cols>
    <col min="1" max="1" width="59.1640625" customWidth="1"/>
    <col min="2" max="2" width="15.83203125" customWidth="1"/>
    <col min="3" max="3" width="48.6640625" customWidth="1"/>
    <col min="4" max="4" width="14.33203125" customWidth="1"/>
  </cols>
  <sheetData>
    <row r="1" spans="1:4">
      <c r="D1" s="70" t="s">
        <v>52</v>
      </c>
    </row>
    <row r="2" spans="1:4">
      <c r="A2" s="308" t="s">
        <v>231</v>
      </c>
      <c r="B2" s="308"/>
      <c r="C2" s="308"/>
      <c r="D2" s="308"/>
    </row>
    <row r="3" spans="1:4">
      <c r="A3" s="308" t="s">
        <v>270</v>
      </c>
      <c r="B3" s="308"/>
      <c r="C3" s="308"/>
      <c r="D3" s="308"/>
    </row>
    <row r="4" spans="1:4">
      <c r="A4" t="s">
        <v>132</v>
      </c>
      <c r="D4" s="70"/>
    </row>
    <row r="5" spans="1:4" ht="13.5" customHeight="1">
      <c r="A5" s="309" t="s">
        <v>133</v>
      </c>
      <c r="B5" s="309"/>
      <c r="C5" s="309" t="s">
        <v>134</v>
      </c>
      <c r="D5" s="309"/>
    </row>
    <row r="6" spans="1:4" ht="13.5" customHeight="1">
      <c r="A6" s="33" t="s">
        <v>135</v>
      </c>
      <c r="B6" s="33" t="s">
        <v>34</v>
      </c>
      <c r="C6" s="33" t="s">
        <v>135</v>
      </c>
      <c r="D6" s="33" t="s">
        <v>34</v>
      </c>
    </row>
    <row r="7" spans="1:4" ht="13.5" customHeight="1">
      <c r="A7" s="18" t="s">
        <v>136</v>
      </c>
      <c r="B7" s="26">
        <v>128057979</v>
      </c>
      <c r="C7" s="18" t="s">
        <v>137</v>
      </c>
      <c r="D7" s="71">
        <v>48411519</v>
      </c>
    </row>
    <row r="8" spans="1:4" ht="27" customHeight="1">
      <c r="A8" s="19" t="s">
        <v>138</v>
      </c>
      <c r="B8" s="71">
        <v>5150000</v>
      </c>
      <c r="C8" s="24" t="s">
        <v>139</v>
      </c>
      <c r="D8" s="71">
        <v>8362408</v>
      </c>
    </row>
    <row r="9" spans="1:4" ht="13.5" customHeight="1">
      <c r="A9" s="20" t="s">
        <v>140</v>
      </c>
      <c r="B9" s="71">
        <v>17631984</v>
      </c>
      <c r="C9" s="18" t="s">
        <v>141</v>
      </c>
      <c r="D9" s="71">
        <v>64949049</v>
      </c>
    </row>
    <row r="10" spans="1:4" ht="13.5" customHeight="1">
      <c r="A10" s="20" t="s">
        <v>142</v>
      </c>
      <c r="B10" s="71">
        <v>543300</v>
      </c>
      <c r="C10" s="18" t="s">
        <v>143</v>
      </c>
      <c r="D10" s="71">
        <v>7674000</v>
      </c>
    </row>
    <row r="11" spans="1:4" ht="13.5" customHeight="1">
      <c r="A11" s="18"/>
      <c r="B11" s="71">
        <f>+'[1]1.1'!B12+'[1]1.1'!C12+'[1]1.1'!D12</f>
        <v>0</v>
      </c>
      <c r="C11" s="18" t="s">
        <v>144</v>
      </c>
      <c r="D11" s="71">
        <v>9305162</v>
      </c>
    </row>
    <row r="12" spans="1:4" ht="13.5" customHeight="1">
      <c r="A12" s="22"/>
      <c r="B12" s="71">
        <f>+'[1]1.1'!B13+'[1]1.1'!C13+'[1]1.1'!D13</f>
        <v>0</v>
      </c>
      <c r="C12" s="72" t="s">
        <v>145</v>
      </c>
      <c r="D12" s="71">
        <f>+'[1]1.1'!F13+'[1]1.1'!G13+'[1]1.1'!H13</f>
        <v>0</v>
      </c>
    </row>
    <row r="13" spans="1:4" ht="13.5" customHeight="1">
      <c r="A13" s="73"/>
      <c r="B13" s="71">
        <f>+'[1]1.1'!B14+'[1]1.1'!C14+'[1]1.1'!D14</f>
        <v>0</v>
      </c>
      <c r="C13" s="20" t="s">
        <v>146</v>
      </c>
      <c r="D13" s="71">
        <f>+'[1]1.1'!F14+'[1]1.1'!G14+'[1]1.1'!H14</f>
        <v>0</v>
      </c>
    </row>
    <row r="14" spans="1:4" ht="13.5" customHeight="1">
      <c r="A14" s="20"/>
      <c r="B14" s="71">
        <f>+'[1]1.1'!B15+'[1]1.1'!C15+'[1]1.1'!D15</f>
        <v>0</v>
      </c>
      <c r="C14" s="74"/>
      <c r="D14" s="71">
        <f>+'[1]1.1'!F15+'[1]1.1'!G15+'[1]1.1'!H15</f>
        <v>0</v>
      </c>
    </row>
    <row r="15" spans="1:4" ht="13.5" customHeight="1">
      <c r="A15" s="22" t="s">
        <v>147</v>
      </c>
      <c r="B15" s="75">
        <f>SUM(B7:B14)</f>
        <v>151383263</v>
      </c>
      <c r="C15" s="76" t="s">
        <v>148</v>
      </c>
      <c r="D15" s="75">
        <f>SUM(D7:D11)</f>
        <v>138702138</v>
      </c>
    </row>
    <row r="16" spans="1:4" ht="13.5" customHeight="1">
      <c r="A16" s="20"/>
      <c r="B16" s="71"/>
      <c r="C16" s="20"/>
      <c r="D16" s="71"/>
    </row>
    <row r="17" spans="1:4" ht="13.5" customHeight="1">
      <c r="A17" s="76" t="s">
        <v>149</v>
      </c>
      <c r="B17" s="75">
        <v>0</v>
      </c>
      <c r="C17" s="76" t="s">
        <v>150</v>
      </c>
      <c r="D17" s="270">
        <v>2353704</v>
      </c>
    </row>
    <row r="18" spans="1:4" ht="13.5" customHeight="1">
      <c r="A18" s="73"/>
      <c r="B18" s="71"/>
      <c r="C18" s="77"/>
      <c r="D18" s="71"/>
    </row>
    <row r="19" spans="1:4" ht="13.5" customHeight="1">
      <c r="A19" s="78" t="s">
        <v>151</v>
      </c>
      <c r="B19" s="75">
        <f>SUM(B15,B17)</f>
        <v>151383263</v>
      </c>
      <c r="C19" s="76" t="s">
        <v>152</v>
      </c>
      <c r="D19" s="75">
        <f>SUM(D15,D17)</f>
        <v>141055842</v>
      </c>
    </row>
    <row r="20" spans="1:4" ht="13.5" customHeight="1">
      <c r="A20" s="24"/>
      <c r="B20" s="71"/>
      <c r="C20" s="20"/>
      <c r="D20" s="71"/>
    </row>
    <row r="21" spans="1:4" ht="13.5" customHeight="1">
      <c r="A21" s="19" t="s">
        <v>153</v>
      </c>
      <c r="B21" s="71">
        <v>41249977</v>
      </c>
      <c r="C21" s="20" t="s">
        <v>154</v>
      </c>
      <c r="D21" s="71">
        <v>14350749</v>
      </c>
    </row>
    <row r="22" spans="1:4" ht="13.5" customHeight="1">
      <c r="A22" s="19" t="s">
        <v>155</v>
      </c>
      <c r="B22" s="71">
        <v>8800000</v>
      </c>
      <c r="C22" s="20" t="s">
        <v>156</v>
      </c>
      <c r="D22" s="71">
        <v>132747749</v>
      </c>
    </row>
    <row r="23" spans="1:4" ht="13.5" customHeight="1">
      <c r="A23" s="18" t="s">
        <v>127</v>
      </c>
      <c r="B23" s="71">
        <v>75000000</v>
      </c>
      <c r="C23" s="20" t="s">
        <v>157</v>
      </c>
      <c r="D23" s="71">
        <f>+'[1]1.1'!F24+'[1]1.1'!G24+'[1]1.1'!H24</f>
        <v>0</v>
      </c>
    </row>
    <row r="24" spans="1:4" ht="13.5" customHeight="1">
      <c r="A24" s="22" t="s">
        <v>158</v>
      </c>
      <c r="B24" s="75">
        <f>SUM(B21:B23)</f>
        <v>125049977</v>
      </c>
      <c r="C24" s="76" t="s">
        <v>159</v>
      </c>
      <c r="D24" s="75">
        <f>+SUM(D21:D23)</f>
        <v>147098498</v>
      </c>
    </row>
    <row r="25" spans="1:4" ht="13.5" customHeight="1">
      <c r="A25" s="18"/>
      <c r="B25" s="71"/>
      <c r="C25" s="20"/>
      <c r="D25" s="71"/>
    </row>
    <row r="26" spans="1:4" ht="13.5" customHeight="1">
      <c r="A26" s="76" t="s">
        <v>160</v>
      </c>
      <c r="B26" s="75">
        <v>11721100</v>
      </c>
      <c r="C26" s="76" t="s">
        <v>161</v>
      </c>
      <c r="D26" s="75"/>
    </row>
    <row r="27" spans="1:4" ht="13.5" customHeight="1">
      <c r="A27" s="79" t="s">
        <v>162</v>
      </c>
      <c r="B27" s="71">
        <v>11721100</v>
      </c>
      <c r="C27" s="76"/>
      <c r="D27" s="71"/>
    </row>
    <row r="28" spans="1:4" ht="13.5" customHeight="1">
      <c r="A28" s="18"/>
      <c r="B28" s="71">
        <f>+'[1]1.1'!B29+'[1]1.1'!C29+'[1]1.1'!D29</f>
        <v>0</v>
      </c>
      <c r="C28" s="20"/>
      <c r="D28" s="71"/>
    </row>
    <row r="29" spans="1:4" ht="13.5" customHeight="1">
      <c r="A29" s="78" t="s">
        <v>163</v>
      </c>
      <c r="B29" s="75">
        <f>+B24+B26</f>
        <v>136771077</v>
      </c>
      <c r="C29" s="76" t="s">
        <v>164</v>
      </c>
      <c r="D29" s="75">
        <f>+D24+D26</f>
        <v>147098498</v>
      </c>
    </row>
    <row r="30" spans="1:4" ht="13.5" customHeight="1">
      <c r="A30" s="80"/>
      <c r="B30" s="71"/>
      <c r="C30" s="74"/>
      <c r="D30" s="71"/>
    </row>
    <row r="31" spans="1:4" ht="13.5" customHeight="1">
      <c r="A31" s="21" t="s">
        <v>165</v>
      </c>
      <c r="B31" s="75">
        <f>+B24+B15</f>
        <v>276433240</v>
      </c>
      <c r="C31" s="76" t="s">
        <v>166</v>
      </c>
      <c r="D31" s="75">
        <f>+D15+D24</f>
        <v>285800636</v>
      </c>
    </row>
    <row r="32" spans="1:4" ht="13.5" customHeight="1">
      <c r="A32" s="81"/>
      <c r="B32" s="71"/>
      <c r="C32" s="77"/>
      <c r="D32" s="71"/>
    </row>
    <row r="33" spans="1:4" ht="13.5" customHeight="1">
      <c r="A33" s="21" t="s">
        <v>167</v>
      </c>
      <c r="B33" s="75">
        <f>+B17+B26</f>
        <v>11721100</v>
      </c>
      <c r="C33" s="76" t="s">
        <v>168</v>
      </c>
      <c r="D33" s="75">
        <f>+D17+D26</f>
        <v>2353704</v>
      </c>
    </row>
    <row r="34" spans="1:4" ht="13.5" customHeight="1">
      <c r="A34" s="80"/>
      <c r="B34" s="71"/>
      <c r="C34" s="74"/>
      <c r="D34" s="71"/>
    </row>
    <row r="35" spans="1:4" ht="13.5" customHeight="1">
      <c r="A35" s="32" t="s">
        <v>169</v>
      </c>
      <c r="B35" s="75">
        <f>SUM(B19,B29)</f>
        <v>288154340</v>
      </c>
      <c r="C35" s="32" t="s">
        <v>170</v>
      </c>
      <c r="D35" s="75">
        <f>+D19+D29</f>
        <v>288154340</v>
      </c>
    </row>
    <row r="36" spans="1:4">
      <c r="B36" s="17"/>
      <c r="D36" s="17"/>
    </row>
  </sheetData>
  <mergeCells count="4">
    <mergeCell ref="A2:D2"/>
    <mergeCell ref="A3:D3"/>
    <mergeCell ref="A5:B5"/>
    <mergeCell ref="C5:D5"/>
  </mergeCells>
  <phoneticPr fontId="0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9"/>
  <sheetViews>
    <sheetView workbookViewId="0">
      <selection activeCell="D6" sqref="D6"/>
    </sheetView>
  </sheetViews>
  <sheetFormatPr defaultRowHeight="12.75"/>
  <cols>
    <col min="1" max="1" width="74.83203125" customWidth="1"/>
    <col min="2" max="2" width="16" customWidth="1"/>
    <col min="3" max="3" width="13.83203125" customWidth="1"/>
    <col min="4" max="4" width="16.33203125" customWidth="1"/>
  </cols>
  <sheetData>
    <row r="1" spans="1:4" ht="16.5" customHeight="1">
      <c r="A1" s="300" t="s">
        <v>174</v>
      </c>
      <c r="B1" s="300"/>
      <c r="C1" s="300"/>
      <c r="D1" s="300"/>
    </row>
    <row r="2" spans="1:4" ht="16.5" customHeight="1">
      <c r="A2" s="84" t="s">
        <v>171</v>
      </c>
      <c r="B2" s="34"/>
      <c r="C2" s="34"/>
      <c r="D2" s="34"/>
    </row>
    <row r="3" spans="1:4" ht="42" customHeight="1">
      <c r="A3" s="297" t="s">
        <v>275</v>
      </c>
      <c r="B3" s="297" t="s">
        <v>276</v>
      </c>
      <c r="C3" s="34"/>
      <c r="D3" s="85"/>
    </row>
    <row r="4" spans="1:4" ht="24.95" customHeight="1">
      <c r="A4" s="297" t="s">
        <v>277</v>
      </c>
      <c r="B4" s="298">
        <v>7262330</v>
      </c>
      <c r="C4" s="34"/>
      <c r="D4" s="34"/>
    </row>
    <row r="5" spans="1:4" ht="24.95" customHeight="1">
      <c r="A5" s="297" t="s">
        <v>278</v>
      </c>
      <c r="B5" s="298">
        <v>2562270</v>
      </c>
      <c r="C5" s="280"/>
      <c r="D5" s="281"/>
    </row>
    <row r="6" spans="1:4" ht="24.95" customHeight="1">
      <c r="A6" s="297" t="s">
        <v>279</v>
      </c>
      <c r="B6" s="298">
        <v>2816000</v>
      </c>
      <c r="C6" s="282"/>
      <c r="D6" s="282"/>
    </row>
    <row r="7" spans="1:4" ht="24.95" customHeight="1">
      <c r="A7" s="297" t="s">
        <v>280</v>
      </c>
      <c r="B7" s="298">
        <v>345000</v>
      </c>
      <c r="C7" s="283"/>
      <c r="D7" s="283"/>
    </row>
    <row r="8" spans="1:4" ht="24.95" customHeight="1">
      <c r="A8" s="297" t="s">
        <v>281</v>
      </c>
      <c r="B8" s="298">
        <v>1539060</v>
      </c>
      <c r="C8" s="284"/>
      <c r="D8" s="284"/>
    </row>
    <row r="9" spans="1:4" ht="24.95" customHeight="1">
      <c r="A9" s="297" t="s">
        <v>282</v>
      </c>
      <c r="B9" s="298">
        <v>5000000</v>
      </c>
      <c r="C9" s="285"/>
      <c r="D9" s="285"/>
    </row>
    <row r="10" spans="1:4" ht="24.95" customHeight="1">
      <c r="A10" s="297" t="s">
        <v>283</v>
      </c>
      <c r="B10" s="298">
        <v>4414439</v>
      </c>
      <c r="C10" s="284"/>
      <c r="D10" s="284"/>
    </row>
    <row r="11" spans="1:4" ht="24.95" customHeight="1">
      <c r="A11" s="297" t="s">
        <v>284</v>
      </c>
      <c r="B11" s="298">
        <v>16676769</v>
      </c>
      <c r="C11" s="284"/>
      <c r="D11" s="284"/>
    </row>
    <row r="12" spans="1:4" ht="24.95" customHeight="1">
      <c r="A12" s="297" t="s">
        <v>285</v>
      </c>
      <c r="B12" s="298">
        <v>2540</v>
      </c>
      <c r="C12" s="284"/>
      <c r="D12" s="284"/>
    </row>
    <row r="13" spans="1:4" ht="24.95" customHeight="1">
      <c r="A13" s="297" t="s">
        <v>286</v>
      </c>
      <c r="B13" s="298">
        <v>1000000</v>
      </c>
      <c r="C13" s="284"/>
      <c r="D13" s="284"/>
    </row>
    <row r="14" spans="1:4" ht="24.95" customHeight="1">
      <c r="A14" s="299" t="s">
        <v>287</v>
      </c>
      <c r="B14" s="31">
        <v>17679309</v>
      </c>
      <c r="C14" s="284"/>
      <c r="D14" s="284"/>
    </row>
    <row r="15" spans="1:4" ht="24.95" customHeight="1">
      <c r="A15" s="297" t="s">
        <v>172</v>
      </c>
      <c r="B15" s="298">
        <v>8500000</v>
      </c>
      <c r="C15" s="284"/>
      <c r="D15" s="284"/>
    </row>
    <row r="16" spans="1:4" ht="24.95" customHeight="1">
      <c r="A16" s="297" t="s">
        <v>173</v>
      </c>
      <c r="B16" s="298">
        <v>2545920</v>
      </c>
      <c r="C16" s="284"/>
      <c r="D16" s="284"/>
    </row>
    <row r="17" spans="1:4" ht="24.95" customHeight="1">
      <c r="A17" s="297" t="s">
        <v>70</v>
      </c>
      <c r="B17" s="298">
        <v>4399764</v>
      </c>
      <c r="C17" s="284"/>
      <c r="D17" s="284"/>
    </row>
    <row r="18" spans="1:4" ht="24.95" customHeight="1">
      <c r="A18" s="297" t="s">
        <v>288</v>
      </c>
      <c r="B18" s="298">
        <v>1345200</v>
      </c>
      <c r="C18" s="284"/>
      <c r="D18" s="284"/>
    </row>
    <row r="19" spans="1:4" ht="24.95" customHeight="1">
      <c r="A19" s="297" t="s">
        <v>289</v>
      </c>
      <c r="B19" s="298">
        <v>0</v>
      </c>
      <c r="C19" s="285"/>
      <c r="D19" s="285"/>
    </row>
    <row r="20" spans="1:4" ht="24.95" customHeight="1">
      <c r="A20" s="299" t="s">
        <v>290</v>
      </c>
      <c r="B20" s="31">
        <v>16790884</v>
      </c>
      <c r="C20" s="284"/>
      <c r="D20" s="284"/>
    </row>
    <row r="21" spans="1:4" ht="24.95" customHeight="1">
      <c r="A21" s="299" t="s">
        <v>291</v>
      </c>
      <c r="B21" s="31">
        <v>1200000</v>
      </c>
      <c r="C21" s="285"/>
      <c r="D21" s="285"/>
    </row>
    <row r="22" spans="1:4" ht="16.5" customHeight="1">
      <c r="A22" s="286"/>
      <c r="B22" s="286"/>
      <c r="C22" s="285"/>
      <c r="D22" s="285"/>
    </row>
    <row r="23" spans="1:4" ht="16.5" customHeight="1">
      <c r="A23" s="286"/>
      <c r="B23" s="286"/>
      <c r="C23" s="285"/>
      <c r="D23" s="285"/>
    </row>
    <row r="24" spans="1:4" ht="16.5" customHeight="1">
      <c r="A24" s="287"/>
      <c r="B24" s="287"/>
      <c r="C24" s="287"/>
      <c r="D24" s="287"/>
    </row>
    <row r="25" spans="1:4" ht="16.5" customHeight="1">
      <c r="A25" s="288"/>
      <c r="B25" s="289"/>
      <c r="C25" s="287"/>
      <c r="D25" s="85"/>
    </row>
    <row r="26" spans="1:4" ht="16.5" customHeight="1">
      <c r="A26" s="287"/>
      <c r="B26" s="287"/>
      <c r="C26" s="287"/>
      <c r="D26" s="287"/>
    </row>
    <row r="27" spans="1:4" ht="22.5" customHeight="1">
      <c r="A27" s="290"/>
      <c r="B27" s="85"/>
      <c r="C27" s="86"/>
      <c r="D27" s="291"/>
    </row>
    <row r="28" spans="1:4" ht="16.5" customHeight="1">
      <c r="A28" s="292"/>
      <c r="B28" s="292"/>
      <c r="C28" s="284"/>
      <c r="D28" s="284"/>
    </row>
    <row r="29" spans="1:4" ht="16.5" customHeight="1">
      <c r="A29" s="286"/>
      <c r="B29" s="286"/>
      <c r="C29" s="285"/>
      <c r="D29" s="285"/>
    </row>
    <row r="30" spans="1:4" ht="31.5" customHeight="1">
      <c r="A30" s="293"/>
      <c r="B30" s="286"/>
      <c r="C30" s="285"/>
      <c r="D30" s="285"/>
    </row>
    <row r="31" spans="1:4" ht="16.5" customHeight="1">
      <c r="A31" s="292"/>
      <c r="B31" s="292"/>
      <c r="C31" s="284"/>
      <c r="D31" s="284"/>
    </row>
    <row r="32" spans="1:4" ht="16.5" customHeight="1">
      <c r="A32" s="292"/>
      <c r="B32" s="292"/>
      <c r="C32" s="284"/>
      <c r="D32" s="284"/>
    </row>
    <row r="33" spans="1:4" ht="16.5" customHeight="1">
      <c r="A33" s="294"/>
      <c r="B33" s="292"/>
      <c r="C33" s="284"/>
      <c r="D33" s="284"/>
    </row>
    <row r="34" spans="1:4" ht="16.5" customHeight="1">
      <c r="A34" s="85"/>
      <c r="B34" s="85"/>
      <c r="C34" s="85"/>
      <c r="D34" s="86"/>
    </row>
    <row r="35" spans="1:4" ht="16.5" customHeight="1">
      <c r="A35" s="85"/>
      <c r="B35" s="85"/>
      <c r="C35" s="85"/>
      <c r="D35" s="86"/>
    </row>
    <row r="36" spans="1:4" ht="16.5" customHeight="1">
      <c r="A36" s="295"/>
      <c r="B36" s="287"/>
      <c r="C36" s="287"/>
      <c r="D36" s="296"/>
    </row>
    <row r="37" spans="1:4" ht="16.5" customHeight="1">
      <c r="A37" s="85"/>
      <c r="B37" s="86"/>
      <c r="C37" s="86"/>
      <c r="D37" s="86"/>
    </row>
    <row r="38" spans="1:4" ht="16.5" customHeight="1">
      <c r="A38" s="287"/>
      <c r="B38" s="287"/>
      <c r="C38" s="287"/>
      <c r="D38" s="287"/>
    </row>
    <row r="39" spans="1:4" ht="16.5" customHeight="1">
      <c r="A39" s="85"/>
      <c r="B39" s="85"/>
      <c r="C39" s="85"/>
      <c r="D39" s="86"/>
    </row>
  </sheetData>
  <mergeCells count="1"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8"/>
  <sheetViews>
    <sheetView topLeftCell="A10" workbookViewId="0">
      <selection activeCell="F22" sqref="F22:F23"/>
    </sheetView>
  </sheetViews>
  <sheetFormatPr defaultRowHeight="12.75"/>
  <cols>
    <col min="1" max="1" width="49" customWidth="1"/>
    <col min="2" max="2" width="14.1640625" customWidth="1"/>
    <col min="3" max="3" width="12" customWidth="1"/>
    <col min="4" max="4" width="13" customWidth="1"/>
    <col min="5" max="5" width="45.83203125" customWidth="1"/>
    <col min="6" max="6" width="12.5" customWidth="1"/>
    <col min="7" max="7" width="10.6640625" customWidth="1"/>
    <col min="8" max="8" width="11.33203125" customWidth="1"/>
  </cols>
  <sheetData>
    <row r="1" spans="1:8" ht="10.5" customHeight="1">
      <c r="A1" s="314" t="s">
        <v>53</v>
      </c>
      <c r="B1" s="314"/>
      <c r="C1" s="314"/>
      <c r="D1" s="314"/>
      <c r="E1" s="314"/>
      <c r="F1" s="314"/>
      <c r="G1" s="314"/>
      <c r="H1" s="314"/>
    </row>
    <row r="2" spans="1:8" ht="18.75" customHeight="1">
      <c r="A2" s="308" t="s">
        <v>232</v>
      </c>
      <c r="B2" s="308"/>
      <c r="C2" s="308"/>
      <c r="D2" s="308"/>
      <c r="E2" s="308"/>
      <c r="F2" s="308"/>
      <c r="G2" s="308"/>
      <c r="H2" s="308"/>
    </row>
    <row r="3" spans="1:8" ht="18.75" customHeight="1">
      <c r="A3" s="308" t="s">
        <v>270</v>
      </c>
      <c r="B3" s="308"/>
      <c r="C3" s="308"/>
      <c r="D3" s="308"/>
      <c r="E3" s="308"/>
      <c r="F3" s="308"/>
    </row>
    <row r="4" spans="1:8" ht="18.75" customHeight="1">
      <c r="A4" t="s">
        <v>132</v>
      </c>
      <c r="F4" s="70"/>
    </row>
    <row r="5" spans="1:8" ht="18.75" customHeight="1">
      <c r="A5" s="315" t="s">
        <v>133</v>
      </c>
      <c r="B5" s="316"/>
      <c r="C5" s="316"/>
      <c r="D5" s="317"/>
      <c r="E5" s="315" t="s">
        <v>134</v>
      </c>
      <c r="F5" s="316"/>
      <c r="G5" s="316"/>
      <c r="H5" s="317"/>
    </row>
    <row r="6" spans="1:8" ht="18.75" customHeight="1">
      <c r="A6" s="87" t="s">
        <v>135</v>
      </c>
      <c r="B6" s="318" t="s">
        <v>34</v>
      </c>
      <c r="C6" s="319"/>
      <c r="D6" s="320"/>
      <c r="E6" s="88" t="s">
        <v>135</v>
      </c>
      <c r="F6" s="318" t="s">
        <v>34</v>
      </c>
      <c r="G6" s="319"/>
      <c r="H6" s="320"/>
    </row>
    <row r="7" spans="1:8" ht="33.75">
      <c r="A7" s="89"/>
      <c r="B7" s="90" t="s">
        <v>175</v>
      </c>
      <c r="C7" s="90" t="s">
        <v>176</v>
      </c>
      <c r="D7" s="81" t="s">
        <v>177</v>
      </c>
      <c r="E7" s="89"/>
      <c r="F7" s="90" t="s">
        <v>175</v>
      </c>
      <c r="G7" s="90" t="s">
        <v>176</v>
      </c>
      <c r="H7" s="90" t="s">
        <v>177</v>
      </c>
    </row>
    <row r="8" spans="1:8" ht="18.75" customHeight="1">
      <c r="A8" s="18" t="s">
        <v>136</v>
      </c>
      <c r="B8" s="26">
        <v>128057979</v>
      </c>
      <c r="C8" s="91">
        <f>+'[1]3'!D17</f>
        <v>0</v>
      </c>
      <c r="D8" s="91">
        <v>0</v>
      </c>
      <c r="E8" s="18" t="s">
        <v>137</v>
      </c>
      <c r="F8" s="71">
        <v>48411519</v>
      </c>
      <c r="G8" s="82">
        <f>+'[1]6'!D8</f>
        <v>0</v>
      </c>
      <c r="H8" s="26">
        <v>0</v>
      </c>
    </row>
    <row r="9" spans="1:8" ht="24" customHeight="1">
      <c r="A9" s="19" t="s">
        <v>138</v>
      </c>
      <c r="B9" s="71">
        <v>5150000</v>
      </c>
      <c r="C9" s="71">
        <f>+'[1]3'!D19</f>
        <v>0</v>
      </c>
      <c r="D9" s="91">
        <f>+'[1]4'!B19</f>
        <v>0</v>
      </c>
      <c r="E9" s="24" t="s">
        <v>139</v>
      </c>
      <c r="F9" s="71">
        <v>8362408</v>
      </c>
      <c r="G9" s="82">
        <f>+'[1]6'!D9</f>
        <v>0</v>
      </c>
      <c r="H9" s="26">
        <v>0</v>
      </c>
    </row>
    <row r="10" spans="1:8" ht="18.75" customHeight="1">
      <c r="A10" s="20" t="s">
        <v>140</v>
      </c>
      <c r="B10" s="71">
        <v>17631984</v>
      </c>
      <c r="C10" s="71">
        <f>+'[1]3'!D31</f>
        <v>0</v>
      </c>
      <c r="D10" s="91">
        <f>+'[1]4'!B31</f>
        <v>0</v>
      </c>
      <c r="E10" s="18" t="s">
        <v>141</v>
      </c>
      <c r="F10" s="71">
        <v>64949049</v>
      </c>
      <c r="G10" s="82">
        <f>+'[1]6'!D10</f>
        <v>0</v>
      </c>
      <c r="H10" s="26">
        <v>0</v>
      </c>
    </row>
    <row r="11" spans="1:8" ht="18.75" customHeight="1">
      <c r="A11" s="20" t="s">
        <v>142</v>
      </c>
      <c r="B11" s="71">
        <v>543300</v>
      </c>
      <c r="C11" s="71">
        <f>+'[1]3'!D36</f>
        <v>0</v>
      </c>
      <c r="D11" s="91">
        <f>+'[1]4'!B36</f>
        <v>0</v>
      </c>
      <c r="E11" s="18" t="s">
        <v>143</v>
      </c>
      <c r="F11" s="71">
        <v>7674000</v>
      </c>
      <c r="G11" s="82">
        <f>+'[1]6'!D11</f>
        <v>0</v>
      </c>
      <c r="H11" s="26">
        <f>+'[1]7'!B11</f>
        <v>0</v>
      </c>
    </row>
    <row r="12" spans="1:8" ht="18.75" customHeight="1">
      <c r="A12" s="18"/>
      <c r="B12" s="71"/>
      <c r="C12" s="71"/>
      <c r="D12" s="91"/>
      <c r="E12" s="18" t="s">
        <v>144</v>
      </c>
      <c r="F12" s="71">
        <v>8355162</v>
      </c>
      <c r="G12" s="71">
        <v>950000</v>
      </c>
      <c r="H12" s="26">
        <f>+'[1]7'!B12</f>
        <v>0</v>
      </c>
    </row>
    <row r="13" spans="1:8" ht="18.75" customHeight="1">
      <c r="A13" s="22"/>
      <c r="B13" s="71"/>
      <c r="C13" s="71"/>
      <c r="D13" s="91"/>
      <c r="E13" s="72" t="s">
        <v>145</v>
      </c>
      <c r="F13" s="71">
        <f ca="1">+'5'!D11</f>
        <v>0</v>
      </c>
      <c r="G13" s="82">
        <f>+'[1]6'!D13</f>
        <v>0</v>
      </c>
      <c r="H13" s="26">
        <f>+'[1]7'!B13</f>
        <v>0</v>
      </c>
    </row>
    <row r="14" spans="1:8" ht="18.75" customHeight="1">
      <c r="A14" s="73"/>
      <c r="B14" s="71"/>
      <c r="C14" s="71"/>
      <c r="D14" s="91"/>
      <c r="E14" s="20" t="s">
        <v>146</v>
      </c>
      <c r="F14" s="71">
        <f ca="1">+'5'!D12</f>
        <v>0</v>
      </c>
      <c r="G14" s="82">
        <f>+'[1]6'!D14</f>
        <v>0</v>
      </c>
      <c r="H14" s="26">
        <f>+'[1]7'!B14</f>
        <v>0</v>
      </c>
    </row>
    <row r="15" spans="1:8" ht="18.75" customHeight="1">
      <c r="A15" s="20"/>
      <c r="B15" s="75"/>
      <c r="C15" s="75"/>
      <c r="D15" s="91"/>
      <c r="E15" s="74"/>
      <c r="F15" s="75"/>
      <c r="G15" s="75"/>
      <c r="H15" s="75"/>
    </row>
    <row r="16" spans="1:8" ht="22.5">
      <c r="A16" s="122" t="s">
        <v>147</v>
      </c>
      <c r="B16" s="75">
        <f>SUM(B8:B11)</f>
        <v>151383263</v>
      </c>
      <c r="C16" s="75">
        <f>SUM(C8:C11)</f>
        <v>0</v>
      </c>
      <c r="D16" s="75">
        <f>SUM(D8:D11)</f>
        <v>0</v>
      </c>
      <c r="E16" s="123" t="s">
        <v>148</v>
      </c>
      <c r="F16" s="75">
        <f>SUM(F8:F12)</f>
        <v>137752138</v>
      </c>
      <c r="G16" s="75">
        <f>SUM(G8:G12)</f>
        <v>950000</v>
      </c>
      <c r="H16" s="75">
        <f>SUM(H8:H12)</f>
        <v>0</v>
      </c>
    </row>
    <row r="17" spans="1:8" ht="18.75" customHeight="1">
      <c r="A17" s="20"/>
      <c r="B17" s="71"/>
      <c r="C17" s="92"/>
      <c r="D17" s="91"/>
      <c r="E17" s="20"/>
      <c r="F17" s="71"/>
      <c r="G17" s="82"/>
      <c r="H17" s="26"/>
    </row>
    <row r="18" spans="1:8" ht="18.75" customHeight="1">
      <c r="A18" s="76" t="s">
        <v>149</v>
      </c>
      <c r="B18" s="75">
        <v>11721100</v>
      </c>
      <c r="C18" s="93">
        <f>+'[1]3'!D47</f>
        <v>0</v>
      </c>
      <c r="D18" s="94">
        <f>+'[1]4'!B47</f>
        <v>0</v>
      </c>
      <c r="E18" s="76" t="s">
        <v>150</v>
      </c>
      <c r="F18" s="75">
        <v>2353704</v>
      </c>
      <c r="G18" s="83">
        <f>+'[1]6'!D25</f>
        <v>0</v>
      </c>
      <c r="H18" s="25">
        <f>+'[1]7'!B25</f>
        <v>0</v>
      </c>
    </row>
    <row r="19" spans="1:8" ht="18.75" customHeight="1">
      <c r="A19" s="73"/>
      <c r="B19" s="71"/>
      <c r="C19" s="92"/>
      <c r="D19" s="91"/>
      <c r="E19" s="77"/>
      <c r="F19" s="71"/>
      <c r="G19" s="82"/>
      <c r="H19" s="26"/>
    </row>
    <row r="20" spans="1:8" ht="18.75" customHeight="1">
      <c r="A20" s="78" t="s">
        <v>151</v>
      </c>
      <c r="B20" s="75">
        <f>+B16+B18</f>
        <v>163104363</v>
      </c>
      <c r="C20" s="75">
        <f>+C16+C18</f>
        <v>0</v>
      </c>
      <c r="D20" s="75">
        <f>+D16+D18</f>
        <v>0</v>
      </c>
      <c r="E20" s="76" t="s">
        <v>152</v>
      </c>
      <c r="F20" s="75">
        <f>+F16+F18</f>
        <v>140105842</v>
      </c>
      <c r="G20" s="75">
        <f>+G16+G18</f>
        <v>950000</v>
      </c>
      <c r="H20" s="75">
        <f>+H16+H18</f>
        <v>0</v>
      </c>
    </row>
    <row r="21" spans="1:8" ht="18.75" customHeight="1">
      <c r="A21" s="24"/>
      <c r="B21" s="95"/>
      <c r="C21" s="75"/>
      <c r="D21" s="91"/>
      <c r="E21" s="20"/>
      <c r="F21" s="75"/>
      <c r="G21" s="75"/>
      <c r="H21" s="75"/>
    </row>
    <row r="22" spans="1:8" ht="22.5">
      <c r="A22" s="19" t="s">
        <v>153</v>
      </c>
      <c r="B22" s="71">
        <v>41249977</v>
      </c>
      <c r="C22" s="92">
        <f>+'[1]3'!D55</f>
        <v>0</v>
      </c>
      <c r="D22" s="91">
        <f>+'[1]4'!B55</f>
        <v>0</v>
      </c>
      <c r="E22" s="20" t="s">
        <v>154</v>
      </c>
      <c r="F22" s="71">
        <v>14350749</v>
      </c>
      <c r="G22" s="82">
        <f>+'[1]6'!D29</f>
        <v>0</v>
      </c>
      <c r="H22" s="26">
        <f>+'[1]7'!B29</f>
        <v>0</v>
      </c>
    </row>
    <row r="23" spans="1:8" ht="18.75" customHeight="1">
      <c r="A23" s="19" t="s">
        <v>155</v>
      </c>
      <c r="B23" s="71">
        <v>8800000</v>
      </c>
      <c r="C23" s="71">
        <f>+'[1]3'!D63</f>
        <v>0</v>
      </c>
      <c r="D23" s="91">
        <f>+'[1]4'!B63</f>
        <v>0</v>
      </c>
      <c r="E23" s="20" t="s">
        <v>156</v>
      </c>
      <c r="F23" s="71">
        <v>132747749</v>
      </c>
      <c r="G23" s="82">
        <f>+'[1]6'!D30</f>
        <v>0</v>
      </c>
      <c r="H23" s="26">
        <f>+'[1]7'!B30</f>
        <v>0</v>
      </c>
    </row>
    <row r="24" spans="1:8" ht="18.75" customHeight="1">
      <c r="A24" s="18" t="s">
        <v>127</v>
      </c>
      <c r="B24" s="71">
        <v>75000000</v>
      </c>
      <c r="C24" s="92">
        <f>+'[1]3'!D69</f>
        <v>0</v>
      </c>
      <c r="D24" s="91">
        <f>+'[1]4'!B69</f>
        <v>0</v>
      </c>
      <c r="E24" s="20" t="s">
        <v>157</v>
      </c>
      <c r="F24" s="71">
        <f ca="1">+'5'!D29</f>
        <v>0</v>
      </c>
      <c r="G24" s="82">
        <f>+'[1]6'!D31</f>
        <v>0</v>
      </c>
      <c r="H24" s="26">
        <f>+'[1]7'!B31</f>
        <v>0</v>
      </c>
    </row>
    <row r="25" spans="1:8" ht="18.75" customHeight="1">
      <c r="A25" s="22" t="s">
        <v>158</v>
      </c>
      <c r="B25" s="75">
        <f>SUM(B22:B24)</f>
        <v>125049977</v>
      </c>
      <c r="C25" s="75">
        <f>SUM(C22:C24)</f>
        <v>0</v>
      </c>
      <c r="D25" s="75">
        <f>SUM(D22:D24)</f>
        <v>0</v>
      </c>
      <c r="E25" s="76" t="s">
        <v>159</v>
      </c>
      <c r="F25" s="75">
        <f>SUM(F22:F24)</f>
        <v>147098498</v>
      </c>
      <c r="G25" s="75">
        <f>SUM(G22:G24)</f>
        <v>0</v>
      </c>
      <c r="H25" s="75">
        <f>SUM(H22:H24)</f>
        <v>0</v>
      </c>
    </row>
    <row r="26" spans="1:8" ht="18.75" customHeight="1">
      <c r="A26" s="18"/>
      <c r="B26" s="71"/>
      <c r="C26" s="92"/>
      <c r="D26" s="91"/>
      <c r="E26" s="20"/>
      <c r="F26" s="71"/>
      <c r="G26" s="82"/>
      <c r="H26" s="26"/>
    </row>
    <row r="27" spans="1:8" ht="18.75" customHeight="1">
      <c r="A27" s="76" t="s">
        <v>160</v>
      </c>
      <c r="B27" s="75"/>
      <c r="C27" s="97">
        <f>+'[1]3'!D80</f>
        <v>0</v>
      </c>
      <c r="D27" s="98">
        <f>+'[1]4'!B80</f>
        <v>0</v>
      </c>
      <c r="E27" s="76" t="s">
        <v>161</v>
      </c>
      <c r="F27" s="75">
        <v>0</v>
      </c>
      <c r="G27" s="83">
        <f>+'[1]6'!D41</f>
        <v>0</v>
      </c>
      <c r="H27" s="25">
        <f>+'[1]7'!B41</f>
        <v>0</v>
      </c>
    </row>
    <row r="28" spans="1:8" ht="18.75" customHeight="1">
      <c r="A28" s="79" t="s">
        <v>162</v>
      </c>
      <c r="B28" s="71"/>
      <c r="C28" s="92">
        <f>+'[1]3'!D75</f>
        <v>0</v>
      </c>
      <c r="D28" s="91">
        <f>+'[1]4'!B75</f>
        <v>0</v>
      </c>
      <c r="E28" s="76"/>
      <c r="F28" s="71"/>
      <c r="G28" s="82"/>
      <c r="H28" s="26"/>
    </row>
    <row r="29" spans="1:8" ht="18.75" customHeight="1">
      <c r="A29" s="18"/>
      <c r="B29" s="96"/>
      <c r="C29" s="92"/>
      <c r="D29" s="91"/>
      <c r="E29" s="20"/>
      <c r="F29" s="71"/>
      <c r="G29" s="82"/>
      <c r="H29" s="26"/>
    </row>
    <row r="30" spans="1:8" ht="18.75" customHeight="1">
      <c r="A30" s="78" t="s">
        <v>163</v>
      </c>
      <c r="B30" s="75">
        <f>+B25+B27</f>
        <v>125049977</v>
      </c>
      <c r="C30" s="75">
        <f>+C25+C27</f>
        <v>0</v>
      </c>
      <c r="D30" s="75">
        <f>+D25+D27</f>
        <v>0</v>
      </c>
      <c r="E30" s="76" t="s">
        <v>164</v>
      </c>
      <c r="F30" s="75">
        <f>+F25+F27</f>
        <v>147098498</v>
      </c>
      <c r="G30" s="75">
        <f>+G25+G27</f>
        <v>0</v>
      </c>
      <c r="H30" s="75">
        <f>+H25+H27</f>
        <v>0</v>
      </c>
    </row>
    <row r="31" spans="1:8" ht="18.75" customHeight="1">
      <c r="A31" s="80"/>
      <c r="B31" s="71"/>
      <c r="C31" s="71"/>
      <c r="D31" s="71"/>
      <c r="E31" s="74"/>
      <c r="F31" s="71"/>
      <c r="G31" s="82"/>
      <c r="H31" s="26"/>
    </row>
    <row r="32" spans="1:8" ht="18.75" customHeight="1">
      <c r="A32" s="21" t="s">
        <v>165</v>
      </c>
      <c r="B32" s="75">
        <f>+B16+B25</f>
        <v>276433240</v>
      </c>
      <c r="C32" s="75">
        <f>+C16+C25</f>
        <v>0</v>
      </c>
      <c r="D32" s="75">
        <f>+D16+D25</f>
        <v>0</v>
      </c>
      <c r="E32" s="76" t="s">
        <v>166</v>
      </c>
      <c r="F32" s="75">
        <f>+F16+F25</f>
        <v>284850636</v>
      </c>
      <c r="G32" s="75">
        <f>+G16+G25</f>
        <v>950000</v>
      </c>
      <c r="H32" s="75">
        <f>+H16+H25</f>
        <v>0</v>
      </c>
    </row>
    <row r="33" spans="1:8" ht="18.75" customHeight="1">
      <c r="A33" s="81"/>
      <c r="B33" s="75"/>
      <c r="C33" s="75"/>
      <c r="D33" s="75"/>
      <c r="E33" s="77"/>
      <c r="F33" s="75"/>
      <c r="G33" s="75"/>
      <c r="H33" s="75"/>
    </row>
    <row r="34" spans="1:8" ht="18.75" customHeight="1">
      <c r="A34" s="21" t="s">
        <v>167</v>
      </c>
      <c r="B34" s="75">
        <f>+B18+B27</f>
        <v>11721100</v>
      </c>
      <c r="C34" s="75">
        <f>+C18+C27</f>
        <v>0</v>
      </c>
      <c r="D34" s="75">
        <f>+D18+D27</f>
        <v>0</v>
      </c>
      <c r="E34" s="76" t="s">
        <v>168</v>
      </c>
      <c r="F34" s="75">
        <f>+F18+F27</f>
        <v>2353704</v>
      </c>
      <c r="G34" s="75">
        <f>+G18+G27</f>
        <v>0</v>
      </c>
      <c r="H34" s="75">
        <f>+H18+H27</f>
        <v>0</v>
      </c>
    </row>
    <row r="35" spans="1:8" ht="18.75" customHeight="1">
      <c r="A35" s="80"/>
      <c r="B35" s="75"/>
      <c r="C35" s="75"/>
      <c r="D35" s="75"/>
      <c r="E35" s="74"/>
      <c r="F35" s="75"/>
      <c r="G35" s="75"/>
      <c r="H35" s="75"/>
    </row>
    <row r="36" spans="1:8" ht="18.75" customHeight="1">
      <c r="A36" s="32" t="s">
        <v>169</v>
      </c>
      <c r="B36" s="75">
        <f>B20+B30</f>
        <v>288154340</v>
      </c>
      <c r="C36" s="75">
        <f>+C32+C34</f>
        <v>0</v>
      </c>
      <c r="D36" s="75">
        <f>+D32+D34</f>
        <v>0</v>
      </c>
      <c r="E36" s="32" t="s">
        <v>170</v>
      </c>
      <c r="F36" s="75">
        <f>+F32+F34</f>
        <v>287204340</v>
      </c>
      <c r="G36" s="75">
        <f>+G32+G34</f>
        <v>950000</v>
      </c>
      <c r="H36" s="75">
        <f>+H32+H34</f>
        <v>0</v>
      </c>
    </row>
    <row r="37" spans="1:8" ht="18.75" customHeight="1">
      <c r="A37" s="99" t="s">
        <v>178</v>
      </c>
      <c r="B37" s="310">
        <f>+B36+C36+D36</f>
        <v>288154340</v>
      </c>
      <c r="C37" s="311"/>
      <c r="D37" s="312"/>
      <c r="E37" s="99" t="s">
        <v>179</v>
      </c>
      <c r="F37" s="313">
        <f>+F36+G36+H36</f>
        <v>288154340</v>
      </c>
      <c r="G37" s="313"/>
      <c r="H37" s="313"/>
    </row>
    <row r="38" spans="1:8" ht="18.75" customHeight="1"/>
  </sheetData>
  <mergeCells count="9">
    <mergeCell ref="B37:D37"/>
    <mergeCell ref="F37:H37"/>
    <mergeCell ref="A2:H2"/>
    <mergeCell ref="A1:H1"/>
    <mergeCell ref="A3:F3"/>
    <mergeCell ref="A5:D5"/>
    <mergeCell ref="E5:H5"/>
    <mergeCell ref="B6:D6"/>
    <mergeCell ref="F6:H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43"/>
  <sheetViews>
    <sheetView topLeftCell="A16" workbookViewId="0">
      <selection activeCell="F31" sqref="F31"/>
    </sheetView>
  </sheetViews>
  <sheetFormatPr defaultRowHeight="12.75"/>
  <cols>
    <col min="1" max="1" width="54.33203125" style="188" customWidth="1"/>
    <col min="2" max="2" width="14.83203125" style="188" customWidth="1"/>
    <col min="3" max="3" width="3.5" style="188" customWidth="1"/>
    <col min="4" max="4" width="15.83203125" style="188" customWidth="1"/>
    <col min="5" max="5" width="11.83203125" style="188" customWidth="1"/>
    <col min="6" max="6" width="11.5" style="188" customWidth="1"/>
    <col min="7" max="7" width="13.33203125" style="188" customWidth="1"/>
    <col min="8" max="8" width="11.83203125" style="188" customWidth="1"/>
    <col min="9" max="10" width="11.6640625" style="188" customWidth="1"/>
    <col min="11" max="11" width="11" style="188" customWidth="1"/>
    <col min="12" max="12" width="11.83203125" style="188" customWidth="1"/>
    <col min="13" max="13" width="13.33203125" style="188" customWidth="1"/>
    <col min="14" max="14" width="14.83203125" style="188" customWidth="1"/>
    <col min="15" max="16384" width="9.33203125" style="188"/>
  </cols>
  <sheetData>
    <row r="1" spans="1:14" ht="12.75" customHeight="1">
      <c r="A1" s="321" t="s">
        <v>226</v>
      </c>
      <c r="B1" s="321"/>
      <c r="C1" s="321"/>
      <c r="D1" s="321"/>
    </row>
    <row r="2" spans="1:14" ht="18" customHeight="1">
      <c r="A2" s="214" t="s">
        <v>273</v>
      </c>
      <c r="B2" s="214"/>
      <c r="C2" s="214"/>
      <c r="D2" s="214"/>
      <c r="E2" s="214"/>
      <c r="F2" s="214"/>
      <c r="G2" s="214"/>
    </row>
    <row r="3" spans="1:14" ht="15" customHeight="1">
      <c r="A3" s="322"/>
      <c r="B3" s="322"/>
      <c r="C3" s="322"/>
      <c r="D3" s="322"/>
      <c r="E3" s="213"/>
      <c r="F3" s="212"/>
    </row>
    <row r="4" spans="1:14" ht="15" customHeight="1">
      <c r="A4" s="323" t="s">
        <v>225</v>
      </c>
      <c r="B4" s="323" t="s">
        <v>73</v>
      </c>
      <c r="C4" s="324"/>
      <c r="D4" s="323" t="s">
        <v>74</v>
      </c>
      <c r="G4" s="203"/>
    </row>
    <row r="5" spans="1:14" ht="22.5" customHeight="1">
      <c r="A5" s="323"/>
      <c r="B5" s="323"/>
      <c r="C5" s="325"/>
      <c r="D5" s="323"/>
    </row>
    <row r="6" spans="1:14" s="201" customFormat="1" ht="13.5" customHeight="1">
      <c r="A6" s="208" t="s">
        <v>137</v>
      </c>
      <c r="B6" s="71">
        <v>48411519</v>
      </c>
      <c r="C6" s="190">
        <f>+'[1]5.1'!C7</f>
        <v>0</v>
      </c>
      <c r="D6" s="189">
        <f t="shared" ref="D6:D43" si="0">SUM(B6:C6)</f>
        <v>48411519</v>
      </c>
      <c r="E6" s="202"/>
      <c r="F6" s="202"/>
      <c r="H6" s="202"/>
      <c r="I6" s="202"/>
      <c r="J6" s="202"/>
      <c r="K6" s="202"/>
      <c r="L6" s="202"/>
      <c r="N6" s="202"/>
    </row>
    <row r="7" spans="1:14" s="201" customFormat="1" ht="27" customHeight="1">
      <c r="A7" s="211" t="s">
        <v>224</v>
      </c>
      <c r="B7" s="71">
        <v>8362408</v>
      </c>
      <c r="C7" s="190">
        <f>+'[1]5.1'!C8</f>
        <v>0</v>
      </c>
      <c r="D7" s="189">
        <f t="shared" si="0"/>
        <v>8362408</v>
      </c>
      <c r="E7" s="202"/>
      <c r="F7" s="202"/>
      <c r="G7" s="204"/>
      <c r="H7" s="202"/>
      <c r="I7" s="202"/>
      <c r="J7" s="202"/>
      <c r="K7" s="202"/>
      <c r="L7" s="202"/>
      <c r="N7" s="202"/>
    </row>
    <row r="8" spans="1:14" s="201" customFormat="1" ht="13.5" customHeight="1">
      <c r="A8" s="208" t="s">
        <v>223</v>
      </c>
      <c r="B8" s="71">
        <v>64949049</v>
      </c>
      <c r="C8" s="190">
        <f>+'[1]5.1'!C9</f>
        <v>0</v>
      </c>
      <c r="D8" s="189">
        <f t="shared" si="0"/>
        <v>64949049</v>
      </c>
      <c r="E8" s="202"/>
      <c r="F8" s="210"/>
      <c r="H8" s="202"/>
      <c r="I8" s="202"/>
      <c r="J8" s="202"/>
      <c r="K8" s="202"/>
      <c r="L8" s="202"/>
      <c r="N8" s="202"/>
    </row>
    <row r="9" spans="1:14" s="201" customFormat="1" ht="13.5" customHeight="1">
      <c r="A9" s="209" t="s">
        <v>222</v>
      </c>
      <c r="B9" s="71">
        <v>7674000</v>
      </c>
      <c r="C9" s="190">
        <f>+'[1]5.1'!C10</f>
        <v>0</v>
      </c>
      <c r="D9" s="189">
        <f t="shared" si="0"/>
        <v>7674000</v>
      </c>
      <c r="E9" s="202"/>
      <c r="F9" s="202"/>
      <c r="G9" s="204"/>
      <c r="H9" s="202"/>
      <c r="I9" s="202"/>
      <c r="J9" s="202"/>
      <c r="K9" s="202"/>
      <c r="L9" s="202"/>
      <c r="N9" s="202"/>
    </row>
    <row r="10" spans="1:14" s="201" customFormat="1" ht="13.5" customHeight="1">
      <c r="A10" s="208" t="s">
        <v>221</v>
      </c>
      <c r="B10" s="71">
        <v>9305162</v>
      </c>
      <c r="C10" s="190">
        <f>+'[1]5.1'!C11</f>
        <v>0</v>
      </c>
      <c r="D10" s="189">
        <f t="shared" si="0"/>
        <v>9305162</v>
      </c>
      <c r="E10" s="202"/>
      <c r="F10" s="202"/>
      <c r="H10" s="202"/>
      <c r="I10" s="202"/>
      <c r="J10" s="202"/>
      <c r="K10" s="202"/>
      <c r="L10" s="202"/>
      <c r="N10" s="202"/>
    </row>
    <row r="11" spans="1:14" ht="13.5" customHeight="1">
      <c r="A11" s="207" t="s">
        <v>220</v>
      </c>
      <c r="B11" s="191">
        <f ca="1">+'5.1'!T14</f>
        <v>0</v>
      </c>
      <c r="C11" s="190">
        <f>+'[1]5.1'!C12</f>
        <v>0</v>
      </c>
      <c r="D11" s="189">
        <f t="shared" si="0"/>
        <v>0</v>
      </c>
      <c r="E11" s="194"/>
      <c r="F11" s="194"/>
      <c r="H11" s="194"/>
      <c r="I11" s="194"/>
      <c r="J11" s="194"/>
      <c r="K11" s="194"/>
      <c r="L11" s="194"/>
      <c r="N11" s="194"/>
    </row>
    <row r="12" spans="1:14" ht="13.5" customHeight="1">
      <c r="A12" s="206" t="s">
        <v>219</v>
      </c>
      <c r="B12" s="191">
        <f ca="1">+'5.1'!T15</f>
        <v>0</v>
      </c>
      <c r="C12" s="190">
        <f>+'[1]5.1'!C13</f>
        <v>0</v>
      </c>
      <c r="D12" s="189">
        <f t="shared" si="0"/>
        <v>0</v>
      </c>
      <c r="E12" s="194"/>
      <c r="F12" s="194"/>
      <c r="G12" s="203"/>
      <c r="H12" s="194"/>
      <c r="I12" s="194"/>
      <c r="J12" s="194"/>
      <c r="K12" s="194"/>
      <c r="L12" s="194"/>
      <c r="N12" s="194"/>
    </row>
    <row r="13" spans="1:14" ht="33" customHeight="1">
      <c r="A13" s="205"/>
      <c r="B13" s="191"/>
      <c r="C13" s="190">
        <f>+'[1]5.1'!C14</f>
        <v>0</v>
      </c>
      <c r="D13" s="189"/>
      <c r="E13" s="194"/>
      <c r="F13" s="194"/>
      <c r="H13" s="194"/>
      <c r="I13" s="194"/>
      <c r="J13" s="194"/>
      <c r="K13" s="194"/>
      <c r="L13" s="194"/>
      <c r="N13" s="194"/>
    </row>
    <row r="14" spans="1:14" ht="13.5" customHeight="1">
      <c r="A14" s="200" t="s">
        <v>218</v>
      </c>
      <c r="B14" s="191">
        <f ca="1">SUM(B6:B10)</f>
        <v>138702138</v>
      </c>
      <c r="C14" s="190">
        <f>+'[1]5.1'!C15</f>
        <v>0</v>
      </c>
      <c r="D14" s="189">
        <f t="shared" si="0"/>
        <v>138702138</v>
      </c>
      <c r="E14" s="194"/>
      <c r="F14" s="194"/>
      <c r="H14" s="194"/>
      <c r="I14" s="194"/>
      <c r="J14" s="194"/>
      <c r="K14" s="194"/>
      <c r="L14" s="194"/>
      <c r="N14" s="194"/>
    </row>
    <row r="15" spans="1:14" ht="13.5" customHeight="1">
      <c r="A15" s="200"/>
      <c r="B15" s="191">
        <f ca="1">+'5.1'!T18</f>
        <v>0</v>
      </c>
      <c r="C15" s="190">
        <f>+'[1]5.1'!C16</f>
        <v>0</v>
      </c>
      <c r="D15" s="189">
        <f t="shared" si="0"/>
        <v>0</v>
      </c>
      <c r="E15" s="194"/>
      <c r="F15" s="194"/>
      <c r="G15" s="203"/>
      <c r="H15" s="194"/>
      <c r="I15" s="194"/>
      <c r="J15" s="194"/>
      <c r="K15" s="194"/>
      <c r="L15" s="194"/>
      <c r="N15" s="194"/>
    </row>
    <row r="16" spans="1:14" s="201" customFormat="1" ht="13.5" customHeight="1">
      <c r="A16" s="197" t="s">
        <v>214</v>
      </c>
      <c r="B16" s="191">
        <f ca="1">+'5.1'!T19</f>
        <v>0</v>
      </c>
      <c r="C16" s="190">
        <f>+'[1]5.1'!C17</f>
        <v>0</v>
      </c>
      <c r="D16" s="189">
        <f t="shared" si="0"/>
        <v>0</v>
      </c>
      <c r="E16" s="202"/>
      <c r="F16" s="202"/>
      <c r="G16" s="204"/>
      <c r="H16" s="202"/>
      <c r="I16" s="202"/>
      <c r="J16" s="202"/>
      <c r="K16" s="202"/>
      <c r="L16" s="202"/>
      <c r="N16" s="202"/>
    </row>
    <row r="17" spans="1:14" s="201" customFormat="1" ht="13.5" customHeight="1">
      <c r="A17" s="197" t="s">
        <v>213</v>
      </c>
      <c r="B17" s="191">
        <f ca="1">+'5.1'!T20</f>
        <v>0</v>
      </c>
      <c r="C17" s="190">
        <f>+'[1]5.1'!C18</f>
        <v>0</v>
      </c>
      <c r="D17" s="189">
        <f t="shared" si="0"/>
        <v>0</v>
      </c>
      <c r="E17" s="202"/>
      <c r="F17" s="202"/>
      <c r="G17" s="204"/>
      <c r="H17" s="202"/>
      <c r="I17" s="202"/>
      <c r="J17" s="202"/>
      <c r="K17" s="202"/>
      <c r="L17" s="202"/>
      <c r="N17" s="202"/>
    </row>
    <row r="18" spans="1:14" ht="13.5" customHeight="1">
      <c r="A18" s="199" t="s">
        <v>212</v>
      </c>
      <c r="B18" s="191">
        <f ca="1">+'5.1'!T21</f>
        <v>0</v>
      </c>
      <c r="C18" s="190">
        <f>+'[1]5.1'!C19</f>
        <v>0</v>
      </c>
      <c r="D18" s="189">
        <f t="shared" si="0"/>
        <v>0</v>
      </c>
      <c r="E18" s="194"/>
      <c r="F18" s="198"/>
      <c r="G18" s="203"/>
      <c r="H18" s="194"/>
      <c r="I18" s="194"/>
      <c r="J18" s="194"/>
      <c r="K18" s="194"/>
      <c r="L18" s="194"/>
      <c r="N18" s="194"/>
    </row>
    <row r="19" spans="1:14" ht="13.5" customHeight="1">
      <c r="A19" s="197" t="s">
        <v>211</v>
      </c>
      <c r="B19" s="191">
        <v>2353704</v>
      </c>
      <c r="C19" s="190">
        <f>+'[1]5.1'!C20</f>
        <v>0</v>
      </c>
      <c r="D19" s="189">
        <f t="shared" si="0"/>
        <v>2353704</v>
      </c>
      <c r="E19" s="194"/>
      <c r="F19" s="194"/>
      <c r="G19" s="203"/>
      <c r="H19" s="194"/>
      <c r="I19" s="194"/>
      <c r="J19" s="194"/>
      <c r="K19" s="194"/>
      <c r="L19" s="194"/>
      <c r="N19" s="194"/>
    </row>
    <row r="20" spans="1:14" ht="13.5" customHeight="1">
      <c r="A20" s="197" t="s">
        <v>210</v>
      </c>
      <c r="B20" s="191">
        <f ca="1">+'5.1'!T23</f>
        <v>0</v>
      </c>
      <c r="C20" s="190">
        <f>+'[1]5.1'!C21</f>
        <v>0</v>
      </c>
      <c r="D20" s="189">
        <f t="shared" si="0"/>
        <v>0</v>
      </c>
      <c r="E20" s="194"/>
      <c r="F20" s="194"/>
      <c r="G20" s="203"/>
      <c r="H20" s="194"/>
      <c r="I20" s="194"/>
      <c r="J20" s="194"/>
      <c r="K20" s="194"/>
      <c r="L20" s="194"/>
      <c r="N20" s="194"/>
    </row>
    <row r="21" spans="1:14" ht="13.5" customHeight="1">
      <c r="A21" s="197" t="s">
        <v>209</v>
      </c>
      <c r="B21" s="191">
        <f ca="1">+'5.1'!T24</f>
        <v>0</v>
      </c>
      <c r="C21" s="190">
        <f>+'[1]5.1'!C22</f>
        <v>0</v>
      </c>
      <c r="D21" s="189">
        <f t="shared" si="0"/>
        <v>0</v>
      </c>
      <c r="E21" s="194"/>
      <c r="F21" s="194"/>
      <c r="G21" s="203"/>
      <c r="H21" s="194"/>
      <c r="I21" s="194"/>
      <c r="J21" s="194"/>
      <c r="K21" s="194"/>
      <c r="L21" s="194"/>
      <c r="N21" s="194"/>
    </row>
    <row r="22" spans="1:14" ht="13.5" customHeight="1">
      <c r="A22" s="197" t="s">
        <v>208</v>
      </c>
      <c r="B22" s="191">
        <f ca="1">+'5.1'!T25</f>
        <v>0</v>
      </c>
      <c r="C22" s="190">
        <f>+'[1]5.1'!C23</f>
        <v>0</v>
      </c>
      <c r="D22" s="189">
        <f t="shared" si="0"/>
        <v>0</v>
      </c>
      <c r="E22" s="194"/>
      <c r="F22" s="194"/>
      <c r="G22" s="203"/>
      <c r="H22" s="194"/>
      <c r="I22" s="194"/>
      <c r="J22" s="194"/>
      <c r="K22" s="194"/>
      <c r="L22" s="194"/>
      <c r="N22" s="194"/>
    </row>
    <row r="23" spans="1:14" ht="13.5" customHeight="1">
      <c r="A23" s="195" t="s">
        <v>217</v>
      </c>
      <c r="B23" s="191">
        <f>SUM(B16:B22)</f>
        <v>2353704</v>
      </c>
      <c r="C23" s="190">
        <f>+'[1]5.1'!C24</f>
        <v>0</v>
      </c>
      <c r="D23" s="189">
        <f t="shared" si="0"/>
        <v>2353704</v>
      </c>
      <c r="E23" s="194"/>
      <c r="F23" s="194"/>
      <c r="G23" s="203"/>
      <c r="H23" s="194"/>
      <c r="I23" s="194"/>
      <c r="J23" s="194"/>
      <c r="K23" s="194"/>
      <c r="L23" s="194"/>
      <c r="N23" s="194"/>
    </row>
    <row r="24" spans="1:14" ht="13.5" customHeight="1">
      <c r="A24" s="200"/>
      <c r="B24" s="191"/>
      <c r="C24" s="190">
        <f>+'[1]5.1'!C25</f>
        <v>0</v>
      </c>
      <c r="D24" s="189"/>
      <c r="E24" s="194"/>
      <c r="F24" s="194"/>
      <c r="G24" s="203"/>
      <c r="H24" s="194"/>
      <c r="I24" s="194"/>
      <c r="J24" s="194"/>
      <c r="K24" s="194"/>
      <c r="L24" s="194"/>
      <c r="N24" s="194"/>
    </row>
    <row r="25" spans="1:14" ht="13.5" customHeight="1">
      <c r="A25" s="195" t="s">
        <v>152</v>
      </c>
      <c r="B25" s="191">
        <f>SUM(B14,B23)</f>
        <v>141055842</v>
      </c>
      <c r="C25" s="190">
        <f>+'[1]5.1'!C26</f>
        <v>0</v>
      </c>
      <c r="D25" s="189">
        <f t="shared" si="0"/>
        <v>141055842</v>
      </c>
      <c r="E25" s="194"/>
      <c r="F25" s="194"/>
      <c r="G25" s="203"/>
      <c r="H25" s="194"/>
      <c r="I25" s="194"/>
      <c r="J25" s="194"/>
      <c r="K25" s="194"/>
      <c r="L25" s="194"/>
      <c r="N25" s="194"/>
    </row>
    <row r="26" spans="1:14" s="201" customFormat="1">
      <c r="A26" s="200"/>
      <c r="B26" s="191"/>
      <c r="C26" s="190">
        <f>+'[1]5.1'!C27</f>
        <v>0</v>
      </c>
      <c r="D26" s="189"/>
      <c r="E26" s="202"/>
      <c r="F26" s="202"/>
      <c r="H26" s="202"/>
      <c r="I26" s="202"/>
      <c r="J26" s="202"/>
      <c r="K26" s="202"/>
      <c r="L26" s="202"/>
      <c r="N26" s="202"/>
    </row>
    <row r="27" spans="1:14" s="201" customFormat="1" ht="13.5" customHeight="1">
      <c r="A27" s="197" t="s">
        <v>154</v>
      </c>
      <c r="B27" s="71">
        <v>14350749</v>
      </c>
      <c r="C27" s="190">
        <f>+'[1]5.1'!C28</f>
        <v>0</v>
      </c>
      <c r="D27" s="189">
        <f t="shared" si="0"/>
        <v>14350749</v>
      </c>
      <c r="E27" s="202"/>
      <c r="F27" s="202"/>
      <c r="H27" s="202"/>
      <c r="I27" s="202"/>
      <c r="J27" s="202"/>
      <c r="K27" s="202"/>
      <c r="L27" s="202"/>
      <c r="N27" s="202"/>
    </row>
    <row r="28" spans="1:14" s="201" customFormat="1" ht="13.5" customHeight="1">
      <c r="A28" s="197" t="s">
        <v>156</v>
      </c>
      <c r="B28" s="71">
        <v>132747749</v>
      </c>
      <c r="C28" s="190">
        <f>+'[1]5.1'!C29</f>
        <v>0</v>
      </c>
      <c r="D28" s="189">
        <f t="shared" si="0"/>
        <v>132747749</v>
      </c>
      <c r="E28" s="202"/>
      <c r="F28" s="202"/>
      <c r="H28" s="202"/>
      <c r="I28" s="202"/>
      <c r="J28" s="202"/>
      <c r="K28" s="202"/>
      <c r="L28" s="202"/>
      <c r="N28" s="202"/>
    </row>
    <row r="29" spans="1:14" ht="13.5" customHeight="1">
      <c r="A29" s="199" t="s">
        <v>216</v>
      </c>
      <c r="B29" s="191">
        <f ca="1">+'5.1'!T32</f>
        <v>0</v>
      </c>
      <c r="C29" s="190">
        <f>+'[1]5.1'!C30</f>
        <v>0</v>
      </c>
      <c r="D29" s="189">
        <f t="shared" si="0"/>
        <v>0</v>
      </c>
      <c r="E29" s="194"/>
      <c r="F29" s="194"/>
      <c r="H29" s="194"/>
      <c r="I29" s="194"/>
      <c r="J29" s="194"/>
      <c r="K29" s="194"/>
      <c r="L29" s="194"/>
      <c r="N29" s="194"/>
    </row>
    <row r="30" spans="1:14" ht="13.5" customHeight="1">
      <c r="A30" s="200" t="s">
        <v>215</v>
      </c>
      <c r="B30" s="191">
        <f ca="1">SUM(B27:B29)</f>
        <v>147098498</v>
      </c>
      <c r="C30" s="190">
        <f>+'[1]5.1'!C31</f>
        <v>0</v>
      </c>
      <c r="D30" s="189">
        <f t="shared" si="0"/>
        <v>147098498</v>
      </c>
      <c r="E30" s="194"/>
      <c r="F30" s="194"/>
      <c r="H30" s="194"/>
    </row>
    <row r="31" spans="1:14" ht="13.5" customHeight="1">
      <c r="A31" s="200"/>
      <c r="B31" s="191"/>
      <c r="C31" s="190">
        <f>+'[1]5.1'!C32</f>
        <v>0</v>
      </c>
      <c r="D31" s="189"/>
      <c r="E31" s="194"/>
      <c r="F31" s="194"/>
      <c r="H31" s="194"/>
    </row>
    <row r="32" spans="1:14" ht="13.5" customHeight="1">
      <c r="A32" s="197" t="s">
        <v>214</v>
      </c>
      <c r="B32" s="191">
        <f ca="1">+'5.1'!T35</f>
        <v>0</v>
      </c>
      <c r="C32" s="190">
        <f>+'[1]5.1'!C33</f>
        <v>0</v>
      </c>
      <c r="D32" s="189">
        <f t="shared" si="0"/>
        <v>0</v>
      </c>
      <c r="E32" s="194"/>
      <c r="F32" s="194"/>
      <c r="H32" s="194"/>
    </row>
    <row r="33" spans="1:8" ht="13.5" customHeight="1">
      <c r="A33" s="197" t="s">
        <v>213</v>
      </c>
      <c r="B33" s="191">
        <f ca="1">+'5.1'!T36</f>
        <v>0</v>
      </c>
      <c r="C33" s="190">
        <f>+'[1]5.1'!C34</f>
        <v>0</v>
      </c>
      <c r="D33" s="189">
        <f t="shared" si="0"/>
        <v>0</v>
      </c>
      <c r="E33" s="194"/>
      <c r="F33" s="194"/>
      <c r="H33" s="194"/>
    </row>
    <row r="34" spans="1:8" ht="13.5" customHeight="1">
      <c r="A34" s="199" t="s">
        <v>212</v>
      </c>
      <c r="B34" s="191">
        <f ca="1">+'5.1'!T37</f>
        <v>0</v>
      </c>
      <c r="C34" s="190">
        <f>+'[1]5.1'!C35</f>
        <v>0</v>
      </c>
      <c r="D34" s="189">
        <f t="shared" si="0"/>
        <v>0</v>
      </c>
      <c r="E34" s="194"/>
      <c r="F34" s="194"/>
      <c r="H34" s="194"/>
    </row>
    <row r="35" spans="1:8" ht="13.5" customHeight="1">
      <c r="A35" s="197" t="s">
        <v>211</v>
      </c>
      <c r="B35" s="191">
        <v>0</v>
      </c>
      <c r="C35" s="190">
        <f>+'[1]5.1'!C36</f>
        <v>0</v>
      </c>
      <c r="D35" s="189">
        <f t="shared" si="0"/>
        <v>0</v>
      </c>
      <c r="E35" s="194"/>
      <c r="F35" s="194"/>
      <c r="H35" s="194"/>
    </row>
    <row r="36" spans="1:8" ht="13.5" customHeight="1">
      <c r="A36" s="197" t="s">
        <v>210</v>
      </c>
      <c r="B36" s="191"/>
      <c r="C36" s="190">
        <f>+'[1]5.1'!C37</f>
        <v>0</v>
      </c>
      <c r="D36" s="189">
        <f t="shared" si="0"/>
        <v>0</v>
      </c>
      <c r="E36" s="198"/>
      <c r="F36" s="194"/>
      <c r="H36" s="194"/>
    </row>
    <row r="37" spans="1:8" ht="13.5" customHeight="1">
      <c r="A37" s="197" t="s">
        <v>209</v>
      </c>
      <c r="B37" s="191">
        <f ca="1">+'5.1'!T40</f>
        <v>0</v>
      </c>
      <c r="C37" s="190">
        <f>+'[1]5.1'!C38</f>
        <v>0</v>
      </c>
      <c r="D37" s="189">
        <f t="shared" si="0"/>
        <v>0</v>
      </c>
      <c r="E37" s="194"/>
      <c r="F37" s="194"/>
      <c r="H37" s="194"/>
    </row>
    <row r="38" spans="1:8" ht="13.5" customHeight="1">
      <c r="A38" s="197" t="s">
        <v>208</v>
      </c>
      <c r="B38" s="191">
        <f ca="1">+'5.1'!T41</f>
        <v>0</v>
      </c>
      <c r="C38" s="190">
        <f>+'[1]5.1'!C39</f>
        <v>0</v>
      </c>
      <c r="D38" s="189">
        <f t="shared" si="0"/>
        <v>0</v>
      </c>
      <c r="E38" s="194"/>
      <c r="F38" s="194"/>
      <c r="H38" s="194"/>
    </row>
    <row r="39" spans="1:8" ht="13.5" customHeight="1">
      <c r="A39" s="195" t="s">
        <v>207</v>
      </c>
      <c r="B39" s="191">
        <f>SUM(B32:B38)</f>
        <v>0</v>
      </c>
      <c r="C39" s="190">
        <f>+'[1]5.1'!C40</f>
        <v>0</v>
      </c>
      <c r="D39" s="189">
        <f t="shared" si="0"/>
        <v>0</v>
      </c>
      <c r="E39" s="194"/>
      <c r="F39" s="194"/>
      <c r="H39" s="194"/>
    </row>
    <row r="40" spans="1:8" ht="13.5" customHeight="1">
      <c r="A40" s="196"/>
      <c r="B40" s="191"/>
      <c r="C40" s="190">
        <f>+'[1]5.1'!C41</f>
        <v>0</v>
      </c>
      <c r="D40" s="189"/>
      <c r="E40" s="194"/>
      <c r="F40" s="194"/>
      <c r="H40" s="194"/>
    </row>
    <row r="41" spans="1:8" ht="13.5" customHeight="1">
      <c r="A41" s="195" t="s">
        <v>164</v>
      </c>
      <c r="B41" s="191">
        <f>SUM(B30,B39)</f>
        <v>147098498</v>
      </c>
      <c r="C41" s="190">
        <f>+'[1]5.1'!C42</f>
        <v>0</v>
      </c>
      <c r="D41" s="189">
        <v>0</v>
      </c>
      <c r="E41" s="194"/>
      <c r="F41" s="194"/>
      <c r="H41" s="194"/>
    </row>
    <row r="42" spans="1:8" ht="13.5" customHeight="1">
      <c r="A42" s="193"/>
      <c r="B42" s="191"/>
      <c r="C42" s="190">
        <f>+'[1]5.1'!C43</f>
        <v>0</v>
      </c>
      <c r="D42" s="189"/>
    </row>
    <row r="43" spans="1:8" ht="13.5" customHeight="1">
      <c r="A43" s="192" t="s">
        <v>206</v>
      </c>
      <c r="B43" s="191">
        <f>SUM(B25,B41)</f>
        <v>288154340</v>
      </c>
      <c r="C43" s="190">
        <f>+'[1]5.1'!C44</f>
        <v>0</v>
      </c>
      <c r="D43" s="189">
        <f t="shared" si="0"/>
        <v>288154340</v>
      </c>
    </row>
  </sheetData>
  <mergeCells count="6">
    <mergeCell ref="A1:D1"/>
    <mergeCell ref="A3:D3"/>
    <mergeCell ref="A4:A5"/>
    <mergeCell ref="B4:B5"/>
    <mergeCell ref="D4:D5"/>
    <mergeCell ref="C4:C5"/>
  </mergeCells>
  <phoneticPr fontId="0" type="noConversion"/>
  <pageMargins left="0.26" right="0.28999999999999998" top="1" bottom="0.18" header="0.5" footer="0.18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Q46"/>
  <sheetViews>
    <sheetView topLeftCell="K22" workbookViewId="0">
      <selection activeCell="B47" sqref="B47"/>
    </sheetView>
  </sheetViews>
  <sheetFormatPr defaultRowHeight="12.75"/>
  <cols>
    <col min="1" max="1" width="51.33203125" style="215" customWidth="1"/>
    <col min="2" max="4" width="18.5" style="215" customWidth="1"/>
    <col min="5" max="8" width="19" style="215" customWidth="1"/>
    <col min="9" max="14" width="20.5" style="215" customWidth="1"/>
    <col min="15" max="17" width="18.5" style="215" customWidth="1"/>
    <col min="18" max="19" width="18.83203125" style="215" customWidth="1"/>
    <col min="20" max="20" width="18.33203125" style="215" customWidth="1"/>
    <col min="21" max="21" width="12.6640625" style="215" customWidth="1"/>
    <col min="22" max="22" width="15.33203125" style="215" customWidth="1"/>
    <col min="23" max="16384" width="9.33203125" style="215"/>
  </cols>
  <sheetData>
    <row r="1" spans="1:43"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</row>
    <row r="2" spans="1:43" ht="15">
      <c r="B2" s="255" t="s">
        <v>271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4"/>
    </row>
    <row r="3" spans="1:43"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 t="s">
        <v>230</v>
      </c>
      <c r="P3" s="253"/>
      <c r="Q3" s="253"/>
      <c r="R3" s="253"/>
      <c r="S3" s="253"/>
      <c r="T3" s="253"/>
    </row>
    <row r="4" spans="1:43">
      <c r="T4" s="218" t="s">
        <v>234</v>
      </c>
    </row>
    <row r="6" spans="1:43">
      <c r="A6" s="251"/>
      <c r="B6" s="25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1"/>
      <c r="AD6" s="251"/>
      <c r="AE6" s="251"/>
      <c r="AF6" s="251"/>
      <c r="AG6" s="251"/>
      <c r="AH6" s="251"/>
      <c r="AI6" s="251"/>
      <c r="AJ6" s="251"/>
      <c r="AK6" s="251"/>
      <c r="AL6" s="251"/>
      <c r="AM6" s="251"/>
      <c r="AN6" s="251"/>
      <c r="AO6" s="251"/>
      <c r="AP6" s="251"/>
      <c r="AQ6" s="251"/>
    </row>
    <row r="7" spans="1:43">
      <c r="A7" s="250" t="s">
        <v>225</v>
      </c>
      <c r="B7" s="326" t="s">
        <v>229</v>
      </c>
      <c r="C7" s="327"/>
      <c r="D7" s="327"/>
      <c r="E7" s="327"/>
      <c r="F7" s="327"/>
      <c r="G7" s="327"/>
      <c r="H7" s="327"/>
      <c r="I7" s="327"/>
      <c r="J7" s="327"/>
      <c r="K7" s="327"/>
      <c r="L7" s="327"/>
      <c r="M7" s="327"/>
      <c r="N7" s="327"/>
      <c r="O7" s="327"/>
      <c r="P7" s="327"/>
      <c r="Q7" s="327"/>
      <c r="R7" s="327"/>
      <c r="S7" s="327"/>
      <c r="T7" s="328"/>
    </row>
    <row r="8" spans="1:43" ht="51.75" customHeight="1">
      <c r="A8" s="216"/>
      <c r="B8" s="248" t="s">
        <v>228</v>
      </c>
      <c r="C8" s="248" t="s">
        <v>246</v>
      </c>
      <c r="D8" s="248" t="s">
        <v>247</v>
      </c>
      <c r="E8" s="248" t="s">
        <v>248</v>
      </c>
      <c r="F8" s="248" t="s">
        <v>249</v>
      </c>
      <c r="G8" s="248" t="s">
        <v>227</v>
      </c>
      <c r="H8" s="248" t="s">
        <v>233</v>
      </c>
      <c r="I8" s="248" t="s">
        <v>250</v>
      </c>
      <c r="J8" s="248" t="s">
        <v>251</v>
      </c>
      <c r="K8" s="248" t="s">
        <v>252</v>
      </c>
      <c r="L8" s="248" t="s">
        <v>253</v>
      </c>
      <c r="M8" s="248" t="s">
        <v>254</v>
      </c>
      <c r="N8" s="248" t="s">
        <v>255</v>
      </c>
      <c r="O8" s="248" t="s">
        <v>256</v>
      </c>
      <c r="P8" s="249" t="s">
        <v>257</v>
      </c>
      <c r="Q8" s="248" t="s">
        <v>51</v>
      </c>
      <c r="R8" s="248" t="s">
        <v>258</v>
      </c>
      <c r="S8" s="248" t="s">
        <v>259</v>
      </c>
      <c r="T8" s="217" t="s">
        <v>186</v>
      </c>
    </row>
    <row r="9" spans="1:43" ht="13.5" customHeight="1">
      <c r="A9" s="208" t="s">
        <v>137</v>
      </c>
      <c r="B9" s="245">
        <v>6584376</v>
      </c>
      <c r="C9" s="245"/>
      <c r="D9" s="245"/>
      <c r="E9" s="271">
        <v>31478733</v>
      </c>
      <c r="F9" s="245"/>
      <c r="G9" s="245"/>
      <c r="H9" s="271">
        <v>2152000</v>
      </c>
      <c r="I9" s="245">
        <v>2243600</v>
      </c>
      <c r="J9" s="245">
        <v>2880540</v>
      </c>
      <c r="K9" s="245"/>
      <c r="L9" s="245">
        <v>120000</v>
      </c>
      <c r="M9" s="245"/>
      <c r="N9" s="245"/>
      <c r="O9" s="245">
        <v>2952270</v>
      </c>
      <c r="P9" s="245"/>
      <c r="Q9" s="245"/>
      <c r="R9" s="245"/>
      <c r="S9" s="245"/>
      <c r="T9" s="247">
        <f t="shared" ref="T9:T15" si="0">SUM(B9:S9)</f>
        <v>48411519</v>
      </c>
    </row>
    <row r="10" spans="1:43" ht="21.75" customHeight="1">
      <c r="A10" s="211" t="s">
        <v>224</v>
      </c>
      <c r="B10" s="245">
        <v>1448568</v>
      </c>
      <c r="C10" s="245"/>
      <c r="D10" s="245"/>
      <c r="E10" s="245">
        <v>3437190</v>
      </c>
      <c r="F10" s="245"/>
      <c r="G10" s="245"/>
      <c r="H10" s="245">
        <v>473440</v>
      </c>
      <c r="I10" s="245">
        <v>1693592</v>
      </c>
      <c r="J10" s="245">
        <v>633719</v>
      </c>
      <c r="K10" s="245"/>
      <c r="L10" s="245">
        <v>26400</v>
      </c>
      <c r="M10" s="245"/>
      <c r="N10" s="245"/>
      <c r="O10" s="245">
        <v>649499</v>
      </c>
      <c r="P10" s="245"/>
      <c r="Q10" s="245"/>
      <c r="R10" s="245"/>
      <c r="S10" s="245"/>
      <c r="T10" s="247">
        <f t="shared" si="0"/>
        <v>8362408</v>
      </c>
    </row>
    <row r="11" spans="1:43" s="246" customFormat="1" ht="13.5" customHeight="1">
      <c r="A11" s="208" t="s">
        <v>223</v>
      </c>
      <c r="B11" s="245">
        <v>2484400</v>
      </c>
      <c r="C11" s="245">
        <v>342900</v>
      </c>
      <c r="D11" s="245"/>
      <c r="E11" s="245">
        <v>28826071</v>
      </c>
      <c r="F11" s="245">
        <v>216000</v>
      </c>
      <c r="G11" s="245">
        <v>2578100</v>
      </c>
      <c r="H11" s="245">
        <v>76200</v>
      </c>
      <c r="I11" s="245">
        <v>20454697</v>
      </c>
      <c r="J11" s="245">
        <v>546100</v>
      </c>
      <c r="K11" s="245">
        <v>63600</v>
      </c>
      <c r="L11" s="245">
        <v>1060450</v>
      </c>
      <c r="M11" s="245"/>
      <c r="N11" s="272">
        <v>1234061</v>
      </c>
      <c r="O11" s="245">
        <v>7066470</v>
      </c>
      <c r="P11" s="245"/>
      <c r="Q11" s="245"/>
      <c r="R11" s="245"/>
      <c r="S11" s="245"/>
      <c r="T11" s="247">
        <f t="shared" si="0"/>
        <v>64949049</v>
      </c>
    </row>
    <row r="12" spans="1:43" ht="13.5" customHeight="1">
      <c r="A12" s="209" t="s">
        <v>222</v>
      </c>
      <c r="B12" s="245"/>
      <c r="C12" s="245"/>
      <c r="D12" s="245"/>
      <c r="E12" s="245"/>
      <c r="F12" s="245"/>
      <c r="G12" s="245"/>
      <c r="H12" s="245"/>
      <c r="I12" s="245"/>
      <c r="J12" s="245"/>
      <c r="K12" s="245"/>
      <c r="L12" s="245"/>
      <c r="M12" s="245"/>
      <c r="N12" s="245"/>
      <c r="O12" s="245"/>
      <c r="P12" s="245">
        <v>1131000</v>
      </c>
      <c r="Q12" s="245"/>
      <c r="R12" s="245">
        <v>6543000</v>
      </c>
      <c r="S12" s="245"/>
      <c r="T12" s="247">
        <f t="shared" si="0"/>
        <v>7674000</v>
      </c>
    </row>
    <row r="13" spans="1:43" ht="13.5" customHeight="1">
      <c r="A13" s="208" t="s">
        <v>221</v>
      </c>
      <c r="B13" s="245"/>
      <c r="C13" s="245"/>
      <c r="D13" s="245"/>
      <c r="E13" s="245"/>
      <c r="F13" s="245"/>
      <c r="G13" s="245"/>
      <c r="H13" s="245"/>
      <c r="I13" s="245">
        <v>8355162</v>
      </c>
      <c r="J13" s="245"/>
      <c r="K13" s="245"/>
      <c r="L13" s="245"/>
      <c r="M13" s="245">
        <v>950000</v>
      </c>
      <c r="N13" s="245"/>
      <c r="O13" s="245"/>
      <c r="P13" s="245"/>
      <c r="Q13" s="245"/>
      <c r="R13" s="245"/>
      <c r="S13" s="245"/>
      <c r="T13" s="247">
        <f t="shared" si="0"/>
        <v>9305162</v>
      </c>
    </row>
    <row r="14" spans="1:43" ht="13.5" customHeight="1">
      <c r="A14" s="207" t="s">
        <v>220</v>
      </c>
      <c r="B14" s="193"/>
      <c r="C14" s="193"/>
      <c r="D14" s="193"/>
      <c r="E14" s="193"/>
      <c r="F14" s="193"/>
      <c r="G14" s="193"/>
      <c r="H14" s="193"/>
      <c r="I14" s="193">
        <v>0</v>
      </c>
      <c r="J14" s="193"/>
      <c r="K14" s="193"/>
      <c r="L14" s="193"/>
      <c r="M14" s="193"/>
      <c r="N14" s="193"/>
      <c r="O14" s="193"/>
      <c r="P14" s="193"/>
      <c r="Q14" s="193"/>
      <c r="R14" s="244"/>
      <c r="S14" s="244"/>
      <c r="T14" s="247">
        <f t="shared" si="0"/>
        <v>0</v>
      </c>
    </row>
    <row r="15" spans="1:43" ht="13.5" customHeight="1">
      <c r="A15" s="206" t="s">
        <v>219</v>
      </c>
      <c r="B15" s="243"/>
      <c r="C15" s="243"/>
      <c r="D15" s="243"/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2"/>
      <c r="S15" s="242"/>
      <c r="T15" s="247">
        <f t="shared" si="0"/>
        <v>0</v>
      </c>
    </row>
    <row r="16" spans="1:43" ht="26.25" customHeight="1">
      <c r="A16" s="205"/>
      <c r="B16" s="241"/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1"/>
      <c r="N16" s="241"/>
      <c r="O16" s="241"/>
      <c r="P16" s="241"/>
      <c r="Q16" s="241"/>
      <c r="R16" s="239"/>
      <c r="S16" s="239"/>
      <c r="T16" s="219"/>
    </row>
    <row r="17" spans="1:20" ht="15" customHeight="1">
      <c r="A17" s="200" t="s">
        <v>218</v>
      </c>
      <c r="B17" s="238">
        <f>SUM(B9:B13)</f>
        <v>10517344</v>
      </c>
      <c r="C17" s="238">
        <f>SUM(C9:C13)</f>
        <v>342900</v>
      </c>
      <c r="D17" s="238">
        <v>0</v>
      </c>
      <c r="E17" s="238">
        <f t="shared" ref="E17:O17" si="1">SUM(E9:E13)</f>
        <v>63741994</v>
      </c>
      <c r="F17" s="238">
        <f t="shared" si="1"/>
        <v>216000</v>
      </c>
      <c r="G17" s="238">
        <f t="shared" si="1"/>
        <v>2578100</v>
      </c>
      <c r="H17" s="238">
        <f t="shared" si="1"/>
        <v>2701640</v>
      </c>
      <c r="I17" s="238">
        <f>SUM(I9:I14)</f>
        <v>32747051</v>
      </c>
      <c r="J17" s="238">
        <f t="shared" si="1"/>
        <v>4060359</v>
      </c>
      <c r="K17" s="238">
        <f t="shared" si="1"/>
        <v>63600</v>
      </c>
      <c r="L17" s="238">
        <f t="shared" si="1"/>
        <v>1206850</v>
      </c>
      <c r="M17" s="238">
        <f t="shared" si="1"/>
        <v>950000</v>
      </c>
      <c r="N17" s="238">
        <f t="shared" si="1"/>
        <v>1234061</v>
      </c>
      <c r="O17" s="238">
        <f t="shared" si="1"/>
        <v>10668239</v>
      </c>
      <c r="P17" s="238">
        <f>SUM(P9:P13)</f>
        <v>1131000</v>
      </c>
      <c r="Q17" s="238">
        <f>SUM(Q9:Q13)</f>
        <v>0</v>
      </c>
      <c r="R17" s="238">
        <f>SUM(R9:R13)</f>
        <v>6543000</v>
      </c>
      <c r="S17" s="238">
        <f>SUM(S9:S13)</f>
        <v>0</v>
      </c>
      <c r="T17" s="219">
        <f>SUM(T9:T15)</f>
        <v>138702138</v>
      </c>
    </row>
    <row r="18" spans="1:20" ht="13.5" customHeight="1">
      <c r="A18" s="200"/>
      <c r="B18" s="240"/>
      <c r="C18" s="240"/>
      <c r="D18" s="240"/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40"/>
      <c r="R18" s="239"/>
      <c r="S18" s="239"/>
      <c r="T18" s="219">
        <f t="shared" ref="T18:T45" si="2">SUM(B18:R18)</f>
        <v>0</v>
      </c>
    </row>
    <row r="19" spans="1:20" ht="13.5" customHeight="1">
      <c r="A19" s="197" t="s">
        <v>214</v>
      </c>
      <c r="B19" s="237"/>
      <c r="C19" s="237"/>
      <c r="D19" s="237"/>
      <c r="E19" s="237"/>
      <c r="F19" s="237"/>
      <c r="G19" s="237"/>
      <c r="H19" s="237"/>
      <c r="I19" s="237"/>
      <c r="J19" s="237"/>
      <c r="K19" s="237"/>
      <c r="L19" s="237"/>
      <c r="M19" s="237"/>
      <c r="N19" s="237"/>
      <c r="O19" s="237"/>
      <c r="P19" s="237"/>
      <c r="Q19" s="237"/>
      <c r="R19" s="238"/>
      <c r="S19" s="238"/>
      <c r="T19" s="219">
        <f t="shared" ref="T19:T26" si="3">SUM(B19:S19)</f>
        <v>0</v>
      </c>
    </row>
    <row r="20" spans="1:20" ht="13.5" customHeight="1">
      <c r="A20" s="197" t="s">
        <v>213</v>
      </c>
      <c r="B20" s="237"/>
      <c r="C20" s="237"/>
      <c r="D20" s="237"/>
      <c r="E20" s="237"/>
      <c r="F20" s="237"/>
      <c r="G20" s="237"/>
      <c r="H20" s="237"/>
      <c r="I20" s="237"/>
      <c r="J20" s="237"/>
      <c r="K20" s="237"/>
      <c r="L20" s="237"/>
      <c r="M20" s="237"/>
      <c r="N20" s="237"/>
      <c r="O20" s="237"/>
      <c r="P20" s="237"/>
      <c r="Q20" s="237"/>
      <c r="R20" s="238"/>
      <c r="S20" s="238"/>
      <c r="T20" s="219">
        <f t="shared" si="3"/>
        <v>0</v>
      </c>
    </row>
    <row r="21" spans="1:20" ht="15.75" customHeight="1">
      <c r="A21" s="199" t="s">
        <v>212</v>
      </c>
      <c r="B21" s="237"/>
      <c r="C21" s="237"/>
      <c r="D21" s="237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19">
        <f t="shared" si="3"/>
        <v>0</v>
      </c>
    </row>
    <row r="22" spans="1:20" ht="13.5" customHeight="1">
      <c r="A22" s="197" t="s">
        <v>211</v>
      </c>
      <c r="B22" s="222"/>
      <c r="C22" s="222"/>
      <c r="D22" s="222">
        <v>0</v>
      </c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19">
        <f t="shared" si="3"/>
        <v>0</v>
      </c>
    </row>
    <row r="23" spans="1:20" ht="13.5" customHeight="1">
      <c r="A23" s="197" t="s">
        <v>210</v>
      </c>
      <c r="B23" s="234"/>
      <c r="C23" s="234"/>
      <c r="D23" s="234"/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22"/>
      <c r="P23" s="222"/>
      <c r="Q23" s="222"/>
      <c r="R23" s="222"/>
      <c r="S23" s="222"/>
      <c r="T23" s="219">
        <f t="shared" si="3"/>
        <v>0</v>
      </c>
    </row>
    <row r="24" spans="1:20" s="188" customFormat="1" ht="15.75" customHeight="1">
      <c r="A24" s="197" t="s">
        <v>209</v>
      </c>
      <c r="B24" s="236"/>
      <c r="C24" s="236"/>
      <c r="D24" s="236"/>
      <c r="E24" s="236"/>
      <c r="F24" s="236"/>
      <c r="G24" s="236"/>
      <c r="H24" s="236"/>
      <c r="I24" s="236"/>
      <c r="J24" s="236"/>
      <c r="K24" s="236"/>
      <c r="L24" s="236"/>
      <c r="M24" s="236"/>
      <c r="N24" s="236"/>
      <c r="O24" s="236"/>
      <c r="P24" s="236"/>
      <c r="Q24" s="236"/>
      <c r="R24" s="236"/>
      <c r="S24" s="236"/>
      <c r="T24" s="235">
        <f t="shared" si="3"/>
        <v>0</v>
      </c>
    </row>
    <row r="25" spans="1:20" ht="15.75" customHeight="1">
      <c r="A25" s="197" t="s">
        <v>208</v>
      </c>
      <c r="B25" s="222"/>
      <c r="C25" s="222"/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19">
        <f t="shared" si="3"/>
        <v>0</v>
      </c>
    </row>
    <row r="26" spans="1:20" ht="15.75" customHeight="1">
      <c r="A26" s="195" t="s">
        <v>217</v>
      </c>
      <c r="B26" s="220">
        <f>SUM(B19:B25)</f>
        <v>0</v>
      </c>
      <c r="C26" s="220">
        <v>0</v>
      </c>
      <c r="D26" s="220">
        <f>SUM(D19:D25)</f>
        <v>0</v>
      </c>
      <c r="E26" s="220">
        <v>0</v>
      </c>
      <c r="F26" s="220">
        <v>0</v>
      </c>
      <c r="G26" s="220">
        <v>0</v>
      </c>
      <c r="H26" s="220">
        <v>0</v>
      </c>
      <c r="I26" s="220">
        <v>0</v>
      </c>
      <c r="J26" s="220">
        <v>0</v>
      </c>
      <c r="K26" s="220">
        <v>0</v>
      </c>
      <c r="L26" s="220">
        <v>0</v>
      </c>
      <c r="M26" s="220">
        <v>0</v>
      </c>
      <c r="N26" s="220">
        <v>0</v>
      </c>
      <c r="O26" s="220">
        <f>SUM(O19:O25)</f>
        <v>0</v>
      </c>
      <c r="P26" s="220">
        <f>SUM(P19:P25)</f>
        <v>0</v>
      </c>
      <c r="Q26" s="220">
        <f>SUM(Q19:Q25)</f>
        <v>0</v>
      </c>
      <c r="R26" s="220">
        <f>SUM(R19:R25)</f>
        <v>0</v>
      </c>
      <c r="S26" s="220">
        <f>SUM(S19:S25)</f>
        <v>0</v>
      </c>
      <c r="T26" s="219">
        <f t="shared" si="3"/>
        <v>0</v>
      </c>
    </row>
    <row r="27" spans="1:20" ht="15.75" customHeight="1">
      <c r="A27" s="200"/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19">
        <f t="shared" si="2"/>
        <v>0</v>
      </c>
    </row>
    <row r="28" spans="1:20" ht="15" customHeight="1">
      <c r="A28" s="195" t="s">
        <v>152</v>
      </c>
      <c r="B28" s="191">
        <f>+B17+B26</f>
        <v>10517344</v>
      </c>
      <c r="C28" s="191">
        <f>SUM(C17,C26)</f>
        <v>342900</v>
      </c>
      <c r="D28" s="191">
        <f>SUM(D17,D26)</f>
        <v>0</v>
      </c>
      <c r="E28" s="191">
        <f>SUM(E17,E26)</f>
        <v>63741994</v>
      </c>
      <c r="F28" s="191">
        <f>SUM(F17,F26)</f>
        <v>216000</v>
      </c>
      <c r="G28" s="191">
        <f>SUM(G26,G17)</f>
        <v>2578100</v>
      </c>
      <c r="H28" s="191">
        <f>SUM(H26,H17)</f>
        <v>2701640</v>
      </c>
      <c r="I28" s="191">
        <f>SUM(I17,I26)</f>
        <v>32747051</v>
      </c>
      <c r="J28" s="191">
        <f>SUM(J26,J17)</f>
        <v>4060359</v>
      </c>
      <c r="K28" s="191">
        <f>SUM(K17,K26)</f>
        <v>63600</v>
      </c>
      <c r="L28" s="191">
        <f>SUM(L18,L17,L18,L26)</f>
        <v>1206850</v>
      </c>
      <c r="M28" s="191">
        <f>SUM(M17,M26)</f>
        <v>950000</v>
      </c>
      <c r="N28" s="191">
        <f>SUM(N17,N26)</f>
        <v>1234061</v>
      </c>
      <c r="O28" s="191">
        <f>+O17+O26</f>
        <v>10668239</v>
      </c>
      <c r="P28" s="191">
        <f>+P17+P26</f>
        <v>1131000</v>
      </c>
      <c r="Q28" s="191">
        <f>+Q17+Q26</f>
        <v>0</v>
      </c>
      <c r="R28" s="191">
        <f>+R17+R26</f>
        <v>6543000</v>
      </c>
      <c r="S28" s="191">
        <f>SUM(S17,S26)</f>
        <v>0</v>
      </c>
      <c r="T28" s="219">
        <f>SUM(B28:S28)</f>
        <v>138702138</v>
      </c>
    </row>
    <row r="29" spans="1:20" ht="15" customHeight="1">
      <c r="A29" s="200"/>
      <c r="B29" s="233"/>
      <c r="C29" s="233"/>
      <c r="D29" s="233"/>
      <c r="E29" s="233"/>
      <c r="F29" s="233"/>
      <c r="G29" s="233"/>
      <c r="H29" s="233"/>
      <c r="I29" s="233"/>
      <c r="J29" s="233"/>
      <c r="K29" s="233"/>
      <c r="L29" s="233"/>
      <c r="M29" s="233"/>
      <c r="N29" s="233"/>
      <c r="O29" s="233"/>
      <c r="P29" s="233"/>
      <c r="Q29" s="233"/>
      <c r="R29" s="233"/>
      <c r="S29" s="233"/>
      <c r="T29" s="219">
        <f t="shared" si="2"/>
        <v>0</v>
      </c>
    </row>
    <row r="30" spans="1:20" ht="15" customHeight="1">
      <c r="A30" s="197" t="s">
        <v>154</v>
      </c>
      <c r="B30" s="232"/>
      <c r="C30" s="232"/>
      <c r="D30" s="232"/>
      <c r="E30" s="232"/>
      <c r="F30" s="232"/>
      <c r="G30" s="232"/>
      <c r="H30" s="232"/>
      <c r="I30" s="232">
        <v>14350749</v>
      </c>
      <c r="J30" s="232"/>
      <c r="K30" s="232"/>
      <c r="L30" s="232"/>
      <c r="M30" s="232"/>
      <c r="N30" s="232"/>
      <c r="O30" s="232"/>
      <c r="P30" s="232"/>
      <c r="Q30" s="232"/>
      <c r="R30" s="232"/>
      <c r="S30" s="232"/>
      <c r="T30" s="219">
        <f>SUM(B30:S30)</f>
        <v>14350749</v>
      </c>
    </row>
    <row r="31" spans="1:20" ht="15" customHeight="1">
      <c r="A31" s="197" t="s">
        <v>156</v>
      </c>
      <c r="B31" s="232"/>
      <c r="C31" s="232"/>
      <c r="D31" s="232"/>
      <c r="E31" s="232"/>
      <c r="F31" s="232"/>
      <c r="G31" s="232"/>
      <c r="H31" s="232"/>
      <c r="I31" s="274">
        <v>132747749</v>
      </c>
      <c r="J31" s="232"/>
      <c r="K31" s="232"/>
      <c r="L31" s="232"/>
      <c r="M31" s="232"/>
      <c r="N31" s="232"/>
      <c r="O31" s="232"/>
      <c r="P31" s="232"/>
      <c r="Q31" s="232"/>
      <c r="R31" s="232"/>
      <c r="S31" s="232"/>
      <c r="T31" s="219">
        <f>SUM(B31:S31)</f>
        <v>132747749</v>
      </c>
    </row>
    <row r="32" spans="1:20" ht="15" customHeight="1">
      <c r="A32" s="199" t="s">
        <v>216</v>
      </c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219">
        <f>SUM(B32:S32)</f>
        <v>0</v>
      </c>
    </row>
    <row r="33" spans="1:22" ht="14.25" customHeight="1">
      <c r="A33" s="200" t="s">
        <v>215</v>
      </c>
      <c r="B33" s="231">
        <f>SUM(B30:B32)</f>
        <v>0</v>
      </c>
      <c r="C33" s="231">
        <v>0</v>
      </c>
      <c r="D33" s="231">
        <v>0</v>
      </c>
      <c r="E33" s="231">
        <v>0</v>
      </c>
      <c r="F33" s="231">
        <v>0</v>
      </c>
      <c r="G33" s="231">
        <v>0</v>
      </c>
      <c r="H33" s="231">
        <v>0</v>
      </c>
      <c r="I33" s="273">
        <f>SUM(I30:I32)</f>
        <v>147098498</v>
      </c>
      <c r="J33" s="231">
        <v>0</v>
      </c>
      <c r="K33" s="231">
        <v>0</v>
      </c>
      <c r="L33" s="231">
        <v>0</v>
      </c>
      <c r="M33" s="231">
        <v>0</v>
      </c>
      <c r="N33" s="231">
        <v>0</v>
      </c>
      <c r="O33" s="231">
        <f>SUM(O30:O32)</f>
        <v>0</v>
      </c>
      <c r="P33" s="231">
        <f>SUM(P30:P32)</f>
        <v>0</v>
      </c>
      <c r="Q33" s="231">
        <f>SUM(Q30:Q32)</f>
        <v>0</v>
      </c>
      <c r="R33" s="231">
        <f>SUM(R30:R32)</f>
        <v>0</v>
      </c>
      <c r="S33" s="231">
        <f>SUM(S30:S32)</f>
        <v>0</v>
      </c>
      <c r="T33" s="219">
        <f>SUM(B33:S33)</f>
        <v>147098498</v>
      </c>
    </row>
    <row r="34" spans="1:22" ht="13.5" customHeight="1">
      <c r="A34" s="200"/>
      <c r="B34" s="230"/>
      <c r="C34" s="230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29"/>
      <c r="S34" s="229"/>
      <c r="T34" s="219">
        <f t="shared" si="2"/>
        <v>0</v>
      </c>
    </row>
    <row r="35" spans="1:22">
      <c r="A35" s="197" t="s">
        <v>214</v>
      </c>
      <c r="B35" s="230"/>
      <c r="C35" s="23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29"/>
      <c r="S35" s="229"/>
      <c r="T35" s="219">
        <f t="shared" si="2"/>
        <v>0</v>
      </c>
    </row>
    <row r="36" spans="1:22">
      <c r="A36" s="197" t="s">
        <v>213</v>
      </c>
      <c r="B36" s="230"/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29"/>
      <c r="S36" s="229"/>
      <c r="T36" s="219">
        <f t="shared" si="2"/>
        <v>0</v>
      </c>
    </row>
    <row r="37" spans="1:22" ht="13.5" customHeight="1">
      <c r="A37" s="199" t="s">
        <v>212</v>
      </c>
      <c r="B37" s="228"/>
      <c r="C37" s="228"/>
      <c r="D37" s="228"/>
      <c r="E37" s="228"/>
      <c r="F37" s="228"/>
      <c r="G37" s="228"/>
      <c r="H37" s="228"/>
      <c r="I37" s="228"/>
      <c r="J37" s="228"/>
      <c r="K37" s="228"/>
      <c r="L37" s="228"/>
      <c r="M37" s="228"/>
      <c r="N37" s="228"/>
      <c r="O37" s="228"/>
      <c r="P37" s="228"/>
      <c r="Q37" s="228"/>
      <c r="R37" s="227"/>
      <c r="S37" s="227"/>
      <c r="T37" s="219">
        <f t="shared" si="2"/>
        <v>0</v>
      </c>
    </row>
    <row r="38" spans="1:22" ht="15" customHeight="1">
      <c r="A38" s="197" t="s">
        <v>211</v>
      </c>
      <c r="B38" s="226">
        <v>2353704</v>
      </c>
      <c r="C38" s="226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5"/>
      <c r="S38" s="225"/>
      <c r="T38" s="219">
        <f t="shared" si="2"/>
        <v>2353704</v>
      </c>
    </row>
    <row r="39" spans="1:22" ht="13.5" customHeight="1">
      <c r="A39" s="197" t="s">
        <v>210</v>
      </c>
      <c r="B39" s="220"/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19">
        <f t="shared" si="2"/>
        <v>0</v>
      </c>
    </row>
    <row r="40" spans="1:22" ht="13.5" customHeight="1">
      <c r="A40" s="197" t="s">
        <v>209</v>
      </c>
      <c r="B40" s="222"/>
      <c r="C40" s="222"/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19">
        <f t="shared" si="2"/>
        <v>0</v>
      </c>
    </row>
    <row r="41" spans="1:22" ht="13.5" customHeight="1">
      <c r="A41" s="197" t="s">
        <v>208</v>
      </c>
      <c r="B41" s="224"/>
      <c r="C41" s="224"/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  <c r="S41" s="224"/>
      <c r="T41" s="219">
        <f t="shared" si="2"/>
        <v>0</v>
      </c>
    </row>
    <row r="42" spans="1:22" ht="13.5" customHeight="1">
      <c r="A42" s="195" t="s">
        <v>207</v>
      </c>
      <c r="B42" s="223">
        <f>SUM(B35:B41)</f>
        <v>2353704</v>
      </c>
      <c r="C42" s="223">
        <f t="shared" ref="C42:N42" si="4">SUM(C35:C41)</f>
        <v>0</v>
      </c>
      <c r="D42" s="223">
        <f t="shared" si="4"/>
        <v>0</v>
      </c>
      <c r="E42" s="223">
        <f t="shared" si="4"/>
        <v>0</v>
      </c>
      <c r="F42" s="223">
        <f t="shared" si="4"/>
        <v>0</v>
      </c>
      <c r="G42" s="223">
        <f t="shared" si="4"/>
        <v>0</v>
      </c>
      <c r="H42" s="223">
        <f t="shared" si="4"/>
        <v>0</v>
      </c>
      <c r="I42" s="223">
        <f t="shared" si="4"/>
        <v>0</v>
      </c>
      <c r="J42" s="223">
        <f t="shared" si="4"/>
        <v>0</v>
      </c>
      <c r="K42" s="223">
        <f t="shared" si="4"/>
        <v>0</v>
      </c>
      <c r="L42" s="223">
        <f t="shared" si="4"/>
        <v>0</v>
      </c>
      <c r="M42" s="223">
        <f t="shared" si="4"/>
        <v>0</v>
      </c>
      <c r="N42" s="223">
        <f t="shared" si="4"/>
        <v>0</v>
      </c>
      <c r="O42" s="223">
        <f>SUM(O35:O41)</f>
        <v>0</v>
      </c>
      <c r="P42" s="223">
        <f>SUM(P35:P41)</f>
        <v>0</v>
      </c>
      <c r="Q42" s="223">
        <f>SUM(Q35:Q41)</f>
        <v>0</v>
      </c>
      <c r="R42" s="223">
        <f>SUM(R35:R41)</f>
        <v>0</v>
      </c>
      <c r="S42" s="223">
        <f>SUM(S35:S41)</f>
        <v>0</v>
      </c>
      <c r="T42" s="219">
        <f t="shared" si="2"/>
        <v>2353704</v>
      </c>
    </row>
    <row r="43" spans="1:22" ht="13.5" customHeight="1">
      <c r="A43" s="196"/>
      <c r="B43" s="222"/>
      <c r="C43" s="222"/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19">
        <f t="shared" si="2"/>
        <v>0</v>
      </c>
    </row>
    <row r="44" spans="1:22" ht="15" customHeight="1">
      <c r="A44" s="195" t="s">
        <v>164</v>
      </c>
      <c r="B44" s="221"/>
      <c r="C44" s="221">
        <f>SUM(C33,C42)</f>
        <v>0</v>
      </c>
      <c r="D44" s="221">
        <f>SUM(D33,D42)</f>
        <v>0</v>
      </c>
      <c r="E44" s="221">
        <v>0</v>
      </c>
      <c r="F44" s="221">
        <v>0</v>
      </c>
      <c r="G44" s="221">
        <v>0</v>
      </c>
      <c r="H44" s="221">
        <v>0</v>
      </c>
      <c r="I44" s="221">
        <f>SUM(I33,I42)</f>
        <v>147098498</v>
      </c>
      <c r="J44" s="221">
        <v>0</v>
      </c>
      <c r="K44" s="221">
        <v>0</v>
      </c>
      <c r="L44" s="221">
        <v>0</v>
      </c>
      <c r="M44" s="221">
        <f>SUM(M33,M42)</f>
        <v>0</v>
      </c>
      <c r="N44" s="221">
        <f>SUM(N33,N42)</f>
        <v>0</v>
      </c>
      <c r="O44" s="221">
        <f>+O33+O42</f>
        <v>0</v>
      </c>
      <c r="P44" s="221">
        <f>+P33+P42</f>
        <v>0</v>
      </c>
      <c r="Q44" s="221">
        <f>+Q33+Q42</f>
        <v>0</v>
      </c>
      <c r="R44" s="221">
        <f>+R33+R42</f>
        <v>0</v>
      </c>
      <c r="S44" s="221">
        <f>SUM(S33,S42)</f>
        <v>0</v>
      </c>
      <c r="T44" s="219">
        <f>SUM(B44:S44)</f>
        <v>147098498</v>
      </c>
    </row>
    <row r="45" spans="1:22" ht="13.5" customHeight="1">
      <c r="A45" s="193"/>
      <c r="B45" s="221"/>
      <c r="C45" s="221"/>
      <c r="D45" s="221"/>
      <c r="E45" s="221"/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19">
        <f t="shared" si="2"/>
        <v>0</v>
      </c>
    </row>
    <row r="46" spans="1:22" ht="13.5" customHeight="1">
      <c r="A46" s="192" t="s">
        <v>206</v>
      </c>
      <c r="B46" s="220">
        <f>+B28+B44+B42</f>
        <v>12871048</v>
      </c>
      <c r="C46" s="220">
        <f t="shared" ref="C46:N46" si="5">SUM(C28,C44)</f>
        <v>342900</v>
      </c>
      <c r="D46" s="220">
        <f t="shared" si="5"/>
        <v>0</v>
      </c>
      <c r="E46" s="220">
        <f t="shared" si="5"/>
        <v>63741994</v>
      </c>
      <c r="F46" s="220">
        <f t="shared" si="5"/>
        <v>216000</v>
      </c>
      <c r="G46" s="220">
        <f t="shared" si="5"/>
        <v>2578100</v>
      </c>
      <c r="H46" s="220">
        <f t="shared" si="5"/>
        <v>2701640</v>
      </c>
      <c r="I46" s="220">
        <f t="shared" si="5"/>
        <v>179845549</v>
      </c>
      <c r="J46" s="220">
        <f t="shared" si="5"/>
        <v>4060359</v>
      </c>
      <c r="K46" s="220">
        <f t="shared" si="5"/>
        <v>63600</v>
      </c>
      <c r="L46" s="220">
        <f t="shared" si="5"/>
        <v>1206850</v>
      </c>
      <c r="M46" s="220">
        <f t="shared" si="5"/>
        <v>950000</v>
      </c>
      <c r="N46" s="220">
        <f t="shared" si="5"/>
        <v>1234061</v>
      </c>
      <c r="O46" s="220">
        <f>+O28+O44</f>
        <v>10668239</v>
      </c>
      <c r="P46" s="220">
        <f>+P28+P44</f>
        <v>1131000</v>
      </c>
      <c r="Q46" s="220">
        <f>+Q28+Q44</f>
        <v>0</v>
      </c>
      <c r="R46" s="220">
        <f>+R28+R44</f>
        <v>6543000</v>
      </c>
      <c r="S46" s="220">
        <f>SUM(S28,S44)</f>
        <v>0</v>
      </c>
      <c r="T46" s="219">
        <f>SUM(B46:S46)</f>
        <v>288154340</v>
      </c>
      <c r="V46" s="268"/>
    </row>
  </sheetData>
  <mergeCells count="1">
    <mergeCell ref="B7:T7"/>
  </mergeCells>
  <phoneticPr fontId="0" type="noConversion"/>
  <pageMargins left="0.23622047244094491" right="0.23622047244094491" top="0.31496062992125984" bottom="0.31496062992125984" header="0.19685039370078741" footer="0.19685039370078741"/>
  <pageSetup paperSize="9" scale="5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3"/>
  <sheetViews>
    <sheetView topLeftCell="A10" workbookViewId="0">
      <selection activeCell="C7" sqref="C7"/>
    </sheetView>
  </sheetViews>
  <sheetFormatPr defaultColWidth="10.6640625" defaultRowHeight="12.75"/>
  <cols>
    <col min="1" max="1" width="2.6640625" style="2" customWidth="1"/>
    <col min="2" max="2" width="80.5" style="2" customWidth="1"/>
    <col min="3" max="3" width="16.33203125" style="2" customWidth="1"/>
    <col min="4" max="4" width="13.1640625" style="2" customWidth="1"/>
    <col min="5" max="5" width="4.1640625" style="2" customWidth="1"/>
    <col min="6" max="16384" width="10.6640625" style="2"/>
  </cols>
  <sheetData>
    <row r="1" spans="1:5">
      <c r="A1" s="329"/>
      <c r="B1" s="329"/>
      <c r="C1" s="329"/>
      <c r="D1" s="329"/>
      <c r="E1" s="329"/>
    </row>
    <row r="2" spans="1:5">
      <c r="B2" s="330" t="s">
        <v>274</v>
      </c>
      <c r="C2" s="330"/>
      <c r="D2" s="330"/>
    </row>
    <row r="3" spans="1:5" ht="19.5" customHeight="1">
      <c r="B3" s="331" t="s">
        <v>272</v>
      </c>
      <c r="C3" s="331"/>
      <c r="D3" s="3"/>
    </row>
    <row r="4" spans="1:5" s="5" customFormat="1" ht="22.5" customHeight="1">
      <c r="B4" s="4" t="s">
        <v>17</v>
      </c>
      <c r="C4" s="4" t="s">
        <v>55</v>
      </c>
      <c r="D4" s="4" t="s">
        <v>32</v>
      </c>
    </row>
    <row r="5" spans="1:5" ht="24.95" customHeight="1">
      <c r="B5" s="11" t="s">
        <v>65</v>
      </c>
      <c r="C5" s="8"/>
      <c r="D5" s="8"/>
    </row>
    <row r="6" spans="1:5" ht="24.95" customHeight="1">
      <c r="B6" s="12" t="s">
        <v>56</v>
      </c>
      <c r="C6" s="9">
        <v>140105842</v>
      </c>
      <c r="D6" s="9">
        <f>SUM(C6:C6)</f>
        <v>140105842</v>
      </c>
    </row>
    <row r="7" spans="1:5" ht="24.95" customHeight="1">
      <c r="B7" s="13" t="s">
        <v>57</v>
      </c>
      <c r="C7" s="9">
        <v>147098498</v>
      </c>
      <c r="D7" s="9">
        <f>SUM(C7:C7)</f>
        <v>147098498</v>
      </c>
    </row>
    <row r="8" spans="1:5" s="5" customFormat="1" ht="24.95" customHeight="1">
      <c r="B8" s="14" t="s">
        <v>60</v>
      </c>
      <c r="C8" s="7">
        <f>SUM(C6:C7)</f>
        <v>287204340</v>
      </c>
      <c r="D8" s="7">
        <f>SUM(D6:D7)</f>
        <v>287204340</v>
      </c>
    </row>
    <row r="9" spans="1:5" ht="24.95" customHeight="1">
      <c r="B9" s="10" t="s">
        <v>63</v>
      </c>
      <c r="C9" s="9"/>
      <c r="D9" s="9"/>
    </row>
    <row r="10" spans="1:5" ht="26.25" customHeight="1">
      <c r="B10" s="15" t="s">
        <v>260</v>
      </c>
      <c r="C10" s="9"/>
      <c r="D10" s="9">
        <f t="shared" ref="D10:D15" si="0">SUM(C10:C10)</f>
        <v>0</v>
      </c>
    </row>
    <row r="11" spans="1:5" ht="26.25" customHeight="1">
      <c r="B11" s="267" t="s">
        <v>261</v>
      </c>
      <c r="C11" s="9">
        <v>400000</v>
      </c>
      <c r="D11" s="9">
        <f t="shared" si="0"/>
        <v>400000</v>
      </c>
    </row>
    <row r="12" spans="1:5" ht="26.25" customHeight="1">
      <c r="B12" s="267" t="s">
        <v>265</v>
      </c>
      <c r="C12" s="9">
        <v>250000</v>
      </c>
      <c r="D12" s="9">
        <f t="shared" si="0"/>
        <v>250000</v>
      </c>
    </row>
    <row r="13" spans="1:5" ht="26.25" customHeight="1">
      <c r="B13" s="267" t="s">
        <v>262</v>
      </c>
      <c r="C13" s="9">
        <v>150000</v>
      </c>
      <c r="D13" s="9">
        <f t="shared" si="0"/>
        <v>150000</v>
      </c>
    </row>
    <row r="14" spans="1:5" ht="26.25" customHeight="1">
      <c r="B14" s="267" t="s">
        <v>263</v>
      </c>
      <c r="C14" s="9">
        <v>150000</v>
      </c>
      <c r="D14" s="9">
        <f t="shared" si="0"/>
        <v>150000</v>
      </c>
    </row>
    <row r="15" spans="1:5" ht="24.95" customHeight="1">
      <c r="B15" s="13" t="s">
        <v>57</v>
      </c>
      <c r="C15" s="9">
        <v>0</v>
      </c>
      <c r="D15" s="9">
        <f t="shared" si="0"/>
        <v>0</v>
      </c>
    </row>
    <row r="16" spans="1:5" s="5" customFormat="1" ht="24.95" customHeight="1">
      <c r="B16" s="14" t="s">
        <v>61</v>
      </c>
      <c r="C16" s="7">
        <f>SUM(C10:C15)</f>
        <v>950000</v>
      </c>
      <c r="D16" s="7">
        <f>SUM(D10:D15)</f>
        <v>950000</v>
      </c>
    </row>
    <row r="17" spans="2:5" ht="24.95" customHeight="1">
      <c r="B17" s="10" t="s">
        <v>64</v>
      </c>
      <c r="C17" s="9"/>
      <c r="D17" s="9"/>
    </row>
    <row r="18" spans="2:5" ht="24.95" customHeight="1">
      <c r="B18" s="15" t="s">
        <v>66</v>
      </c>
      <c r="C18" s="9">
        <v>0</v>
      </c>
      <c r="D18" s="9">
        <f>SUM(C18:C18)</f>
        <v>0</v>
      </c>
      <c r="E18" s="332" t="s">
        <v>235</v>
      </c>
    </row>
    <row r="19" spans="2:5" ht="24.95" customHeight="1">
      <c r="B19" s="13" t="s">
        <v>57</v>
      </c>
      <c r="C19" s="9">
        <v>0</v>
      </c>
      <c r="D19" s="9">
        <f>SUM(C19:C19)</f>
        <v>0</v>
      </c>
      <c r="E19" s="332"/>
    </row>
    <row r="20" spans="2:5" s="5" customFormat="1" ht="24.95" customHeight="1">
      <c r="B20" s="14" t="s">
        <v>62</v>
      </c>
      <c r="C20" s="7">
        <f>SUM(C18:C19)</f>
        <v>0</v>
      </c>
      <c r="D20" s="7">
        <f>SUM(D18:D19)</f>
        <v>0</v>
      </c>
      <c r="E20" s="332"/>
    </row>
    <row r="21" spans="2:5" s="5" customFormat="1" ht="24.95" customHeight="1">
      <c r="B21" s="6" t="s">
        <v>59</v>
      </c>
      <c r="C21" s="7">
        <f>C8+C16+C20</f>
        <v>288154340</v>
      </c>
      <c r="D21" s="7">
        <f>D8+D16+D20</f>
        <v>288154340</v>
      </c>
      <c r="E21" s="332"/>
    </row>
    <row r="22" spans="2:5" s="5" customFormat="1" ht="24.95" customHeight="1">
      <c r="B22" s="6" t="s">
        <v>58</v>
      </c>
      <c r="C22" s="7">
        <v>0</v>
      </c>
      <c r="D22" s="7">
        <f>SUM(C22:C22)</f>
        <v>0</v>
      </c>
      <c r="E22" s="332"/>
    </row>
    <row r="23" spans="2:5" s="5" customFormat="1" ht="24.95" customHeight="1">
      <c r="B23" s="6" t="s">
        <v>32</v>
      </c>
      <c r="C23" s="7">
        <f>SUM(C21:C22)</f>
        <v>288154340</v>
      </c>
      <c r="D23" s="7">
        <f>SUM(D21:D22)</f>
        <v>288154340</v>
      </c>
      <c r="E23" s="332"/>
    </row>
  </sheetData>
  <mergeCells count="4">
    <mergeCell ref="A1:E1"/>
    <mergeCell ref="B2:D2"/>
    <mergeCell ref="B3:C3"/>
    <mergeCell ref="E18:E23"/>
  </mergeCells>
  <phoneticPr fontId="0" type="noConversion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B15"/>
  <sheetViews>
    <sheetView workbookViewId="0">
      <selection activeCell="B12" sqref="B12"/>
    </sheetView>
  </sheetViews>
  <sheetFormatPr defaultRowHeight="12.75"/>
  <cols>
    <col min="1" max="1" width="43.33203125" customWidth="1"/>
    <col min="2" max="2" width="20.1640625" customWidth="1"/>
  </cols>
  <sheetData>
    <row r="1" spans="1:2">
      <c r="A1" s="100"/>
      <c r="B1" s="101" t="s">
        <v>54</v>
      </c>
    </row>
    <row r="2" spans="1:2">
      <c r="A2" s="100"/>
      <c r="B2" s="100"/>
    </row>
    <row r="3" spans="1:2">
      <c r="A3" s="333" t="s">
        <v>180</v>
      </c>
      <c r="B3" s="333"/>
    </row>
    <row r="4" spans="1:2">
      <c r="A4" s="102"/>
      <c r="B4" s="103"/>
    </row>
    <row r="5" spans="1:2">
      <c r="A5" s="334"/>
      <c r="B5" s="334"/>
    </row>
    <row r="6" spans="1:2">
      <c r="A6" s="104" t="s">
        <v>181</v>
      </c>
      <c r="B6" s="33" t="s">
        <v>182</v>
      </c>
    </row>
    <row r="7" spans="1:2">
      <c r="A7" s="104" t="s">
        <v>183</v>
      </c>
      <c r="B7" s="105">
        <v>32098498</v>
      </c>
    </row>
    <row r="8" spans="1:2">
      <c r="A8" s="106" t="s">
        <v>267</v>
      </c>
      <c r="B8" s="107">
        <v>75000000</v>
      </c>
    </row>
    <row r="9" spans="1:2">
      <c r="A9" s="108" t="s">
        <v>264</v>
      </c>
      <c r="B9" s="109">
        <v>40000000</v>
      </c>
    </row>
    <row r="10" spans="1:2">
      <c r="A10" s="110"/>
      <c r="B10" s="109"/>
    </row>
    <row r="11" spans="1:2">
      <c r="A11" s="111"/>
      <c r="B11" s="109"/>
    </row>
    <row r="12" spans="1:2">
      <c r="A12" s="112" t="s">
        <v>184</v>
      </c>
      <c r="B12" s="113">
        <f>SUM(B7:B9)</f>
        <v>147098498</v>
      </c>
    </row>
    <row r="13" spans="1:2">
      <c r="A13" s="100"/>
      <c r="B13" s="100"/>
    </row>
    <row r="14" spans="1:2">
      <c r="A14" s="335"/>
      <c r="B14" s="335"/>
    </row>
    <row r="15" spans="1:2">
      <c r="A15" s="100"/>
      <c r="B15" s="100"/>
    </row>
  </sheetData>
  <mergeCells count="3">
    <mergeCell ref="A3:B3"/>
    <mergeCell ref="A5:B5"/>
    <mergeCell ref="A14:B14"/>
  </mergeCells>
  <phoneticPr fontId="0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Q28"/>
  <sheetViews>
    <sheetView topLeftCell="A7" workbookViewId="0">
      <selection activeCell="F21" sqref="F21:K22"/>
    </sheetView>
  </sheetViews>
  <sheetFormatPr defaultRowHeight="15"/>
  <cols>
    <col min="1" max="1" width="4.83203125" style="162" customWidth="1"/>
    <col min="2" max="2" width="36" style="161" customWidth="1"/>
    <col min="3" max="14" width="10.83203125" style="161" customWidth="1"/>
    <col min="15" max="15" width="11" style="162" customWidth="1"/>
    <col min="16" max="16" width="6.83203125" style="161" customWidth="1"/>
    <col min="17" max="17" width="16.5" style="161" bestFit="1" customWidth="1"/>
    <col min="18" max="16384" width="9.33203125" style="161"/>
  </cols>
  <sheetData>
    <row r="1" spans="1:17" ht="30.75" customHeight="1">
      <c r="A1" s="336" t="s">
        <v>268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8" t="s">
        <v>237</v>
      </c>
    </row>
    <row r="2" spans="1:17" ht="12" customHeight="1" thickBot="1">
      <c r="O2" s="163"/>
      <c r="P2" s="338"/>
    </row>
    <row r="3" spans="1:17" s="162" customFormat="1" ht="26.1" customHeight="1" thickBot="1">
      <c r="A3" s="164" t="s">
        <v>10</v>
      </c>
      <c r="B3" s="165" t="s">
        <v>18</v>
      </c>
      <c r="C3" s="165" t="s">
        <v>35</v>
      </c>
      <c r="D3" s="165" t="s">
        <v>36</v>
      </c>
      <c r="E3" s="165" t="s">
        <v>37</v>
      </c>
      <c r="F3" s="165" t="s">
        <v>38</v>
      </c>
      <c r="G3" s="165" t="s">
        <v>39</v>
      </c>
      <c r="H3" s="165" t="s">
        <v>40</v>
      </c>
      <c r="I3" s="165" t="s">
        <v>41</v>
      </c>
      <c r="J3" s="165" t="s">
        <v>42</v>
      </c>
      <c r="K3" s="165" t="s">
        <v>43</v>
      </c>
      <c r="L3" s="165" t="s">
        <v>44</v>
      </c>
      <c r="M3" s="165" t="s">
        <v>45</v>
      </c>
      <c r="N3" s="165" t="s">
        <v>46</v>
      </c>
      <c r="O3" s="187" t="s">
        <v>33</v>
      </c>
      <c r="P3" s="338"/>
    </row>
    <row r="4" spans="1:17" s="167" customFormat="1" ht="15" customHeight="1" thickBot="1">
      <c r="A4" s="166" t="s">
        <v>0</v>
      </c>
      <c r="B4" s="339" t="s">
        <v>16</v>
      </c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1"/>
      <c r="P4" s="338"/>
    </row>
    <row r="5" spans="1:17" s="167" customFormat="1" ht="27" customHeight="1" thickBot="1">
      <c r="A5" s="166" t="s">
        <v>1</v>
      </c>
      <c r="B5" s="28" t="s">
        <v>136</v>
      </c>
      <c r="C5" s="168">
        <f>8448541+2072957</f>
        <v>10521498</v>
      </c>
      <c r="D5" s="168">
        <f>8448541+2072957</f>
        <v>10521498</v>
      </c>
      <c r="E5" s="168">
        <f>8448541+2072957</f>
        <v>10521498</v>
      </c>
      <c r="F5" s="168">
        <f>9348541+2072957</f>
        <v>11421498</v>
      </c>
      <c r="G5" s="168">
        <f t="shared" ref="G5:M5" si="0">8448541+2072957</f>
        <v>10521498</v>
      </c>
      <c r="H5" s="168">
        <f t="shared" si="0"/>
        <v>10521498</v>
      </c>
      <c r="I5" s="168">
        <f t="shared" si="0"/>
        <v>10521498</v>
      </c>
      <c r="J5" s="168">
        <f t="shared" si="0"/>
        <v>10521498</v>
      </c>
      <c r="K5" s="168">
        <f t="shared" si="0"/>
        <v>10521498</v>
      </c>
      <c r="L5" s="168">
        <f t="shared" si="0"/>
        <v>10521498</v>
      </c>
      <c r="M5" s="168">
        <f t="shared" si="0"/>
        <v>10521498</v>
      </c>
      <c r="N5" s="168">
        <f>9348538+2072957+6</f>
        <v>11421501</v>
      </c>
      <c r="O5" s="169">
        <f>SUM(C5:N5)</f>
        <v>128057979</v>
      </c>
      <c r="P5" s="338"/>
    </row>
    <row r="6" spans="1:17" s="173" customFormat="1" ht="23.25" customHeight="1" thickBot="1">
      <c r="A6" s="166" t="s">
        <v>2</v>
      </c>
      <c r="B6" s="134" t="s">
        <v>138</v>
      </c>
      <c r="C6" s="171">
        <v>85000</v>
      </c>
      <c r="D6" s="171">
        <v>85000</v>
      </c>
      <c r="E6" s="171">
        <v>1200000</v>
      </c>
      <c r="F6" s="171">
        <v>85000</v>
      </c>
      <c r="G6" s="171">
        <v>85000</v>
      </c>
      <c r="H6" s="171">
        <v>1075000</v>
      </c>
      <c r="I6" s="171">
        <v>85000</v>
      </c>
      <c r="J6" s="171">
        <v>85000</v>
      </c>
      <c r="K6" s="171">
        <v>2150000</v>
      </c>
      <c r="L6" s="171">
        <v>45000</v>
      </c>
      <c r="M6" s="171">
        <v>85000</v>
      </c>
      <c r="N6" s="171">
        <v>85000</v>
      </c>
      <c r="O6" s="172">
        <f>SUM(C6:N6)</f>
        <v>5150000</v>
      </c>
      <c r="P6" s="338"/>
    </row>
    <row r="7" spans="1:17" s="173" customFormat="1" ht="20.25" customHeight="1" thickBot="1">
      <c r="A7" s="166" t="s">
        <v>14</v>
      </c>
      <c r="B7" s="135" t="s">
        <v>140</v>
      </c>
      <c r="C7" s="175">
        <v>44550</v>
      </c>
      <c r="D7" s="175">
        <v>44550</v>
      </c>
      <c r="E7" s="175">
        <v>234775</v>
      </c>
      <c r="F7" s="175">
        <v>1344550</v>
      </c>
      <c r="G7" s="175">
        <v>1344550</v>
      </c>
      <c r="H7" s="175">
        <v>44550</v>
      </c>
      <c r="I7" s="175">
        <v>2969550</v>
      </c>
      <c r="J7" s="175">
        <f>2334775+6397384</f>
        <v>8732159</v>
      </c>
      <c r="K7" s="175">
        <v>44550</v>
      </c>
      <c r="L7" s="175">
        <v>44550</v>
      </c>
      <c r="M7" s="175">
        <v>1639100</v>
      </c>
      <c r="N7" s="175">
        <v>1144550</v>
      </c>
      <c r="O7" s="176">
        <f>SUM(C7:N7)</f>
        <v>17631984</v>
      </c>
      <c r="P7" s="338"/>
      <c r="Q7" s="269"/>
    </row>
    <row r="8" spans="1:17" s="173" customFormat="1" ht="21.75" customHeight="1" thickBot="1">
      <c r="A8" s="166" t="s">
        <v>3</v>
      </c>
      <c r="B8" s="135" t="s">
        <v>142</v>
      </c>
      <c r="C8" s="171">
        <v>0</v>
      </c>
      <c r="D8" s="171"/>
      <c r="E8" s="171">
        <v>0</v>
      </c>
      <c r="F8" s="171"/>
      <c r="G8" s="171"/>
      <c r="H8" s="171"/>
      <c r="I8" s="171"/>
      <c r="J8" s="171"/>
      <c r="K8" s="171"/>
      <c r="L8" s="171">
        <v>543300</v>
      </c>
      <c r="M8" s="171"/>
      <c r="N8" s="171"/>
      <c r="O8" s="172">
        <v>0</v>
      </c>
      <c r="P8" s="338"/>
    </row>
    <row r="9" spans="1:17" s="173" customFormat="1" ht="23.25" thickBot="1">
      <c r="A9" s="166" t="s">
        <v>4</v>
      </c>
      <c r="B9" s="134" t="s">
        <v>153</v>
      </c>
      <c r="C9" s="171"/>
      <c r="D9" s="171"/>
      <c r="E9" s="171"/>
      <c r="F9" s="171"/>
      <c r="G9" s="171">
        <v>35000000</v>
      </c>
      <c r="H9" s="171">
        <v>35000000</v>
      </c>
      <c r="I9" s="171">
        <v>35000000</v>
      </c>
      <c r="J9" s="171">
        <v>11249977</v>
      </c>
      <c r="K9" s="171"/>
      <c r="L9" s="171"/>
      <c r="M9" s="171"/>
      <c r="N9" s="171"/>
      <c r="O9" s="172">
        <f>SUM(G9:J9)</f>
        <v>116249977</v>
      </c>
      <c r="P9" s="338"/>
    </row>
    <row r="10" spans="1:17" s="173" customFormat="1" ht="14.1" customHeight="1" thickBot="1">
      <c r="A10" s="166" t="s">
        <v>15</v>
      </c>
      <c r="B10" s="134" t="s">
        <v>155</v>
      </c>
      <c r="C10" s="171"/>
      <c r="D10" s="171"/>
      <c r="E10" s="171"/>
      <c r="F10" s="171">
        <v>4000000</v>
      </c>
      <c r="G10" s="171">
        <v>2800000</v>
      </c>
      <c r="H10" s="171">
        <v>2000000</v>
      </c>
      <c r="I10" s="171"/>
      <c r="J10" s="171"/>
      <c r="K10" s="171"/>
      <c r="L10" s="171"/>
      <c r="M10" s="171"/>
      <c r="N10" s="171"/>
      <c r="O10" s="172">
        <f>SUM(C10:N10)</f>
        <v>8800000</v>
      </c>
      <c r="P10" s="338"/>
    </row>
    <row r="11" spans="1:17" s="173" customFormat="1" ht="14.1" customHeight="1" thickBot="1">
      <c r="A11" s="166" t="s">
        <v>5</v>
      </c>
      <c r="B11" s="23" t="s">
        <v>127</v>
      </c>
      <c r="C11" s="171"/>
      <c r="D11" s="171"/>
      <c r="E11" s="171"/>
      <c r="F11" s="171"/>
      <c r="G11" s="171"/>
      <c r="H11" s="171"/>
      <c r="I11" s="171"/>
      <c r="J11" s="171"/>
      <c r="K11" s="171"/>
      <c r="L11" s="171">
        <v>0</v>
      </c>
      <c r="M11" s="171"/>
      <c r="N11" s="171"/>
      <c r="O11" s="172">
        <f>SUM(C11:N11)</f>
        <v>0</v>
      </c>
      <c r="P11" s="338"/>
    </row>
    <row r="12" spans="1:17" s="173" customFormat="1" ht="27" customHeight="1" thickBot="1">
      <c r="A12" s="166" t="s">
        <v>21</v>
      </c>
      <c r="B12" s="170"/>
      <c r="C12" s="171"/>
      <c r="D12" s="171"/>
      <c r="E12" s="171"/>
      <c r="F12" s="171"/>
      <c r="G12" s="171"/>
      <c r="H12" s="171"/>
      <c r="I12" s="171"/>
      <c r="J12" s="171"/>
      <c r="K12" s="171">
        <v>0</v>
      </c>
      <c r="L12" s="171">
        <v>0</v>
      </c>
      <c r="M12" s="171">
        <v>0</v>
      </c>
      <c r="N12" s="171">
        <v>0</v>
      </c>
      <c r="O12" s="172">
        <f>SUM(C12:N12)</f>
        <v>0</v>
      </c>
      <c r="P12" s="338"/>
    </row>
    <row r="13" spans="1:17" s="173" customFormat="1" ht="14.1" customHeight="1" thickBot="1">
      <c r="A13" s="166" t="s">
        <v>6</v>
      </c>
      <c r="B13" s="139" t="s">
        <v>149</v>
      </c>
      <c r="C13" s="171"/>
      <c r="D13" s="171">
        <v>11721100</v>
      </c>
      <c r="E13" s="171">
        <v>0</v>
      </c>
      <c r="F13" s="171">
        <v>0</v>
      </c>
      <c r="G13" s="171">
        <v>0</v>
      </c>
      <c r="H13" s="171">
        <v>0</v>
      </c>
      <c r="I13" s="171"/>
      <c r="J13" s="171">
        <v>0</v>
      </c>
      <c r="K13" s="171"/>
      <c r="L13" s="171">
        <v>0</v>
      </c>
      <c r="M13" s="171">
        <v>0</v>
      </c>
      <c r="N13" s="171"/>
      <c r="O13" s="172">
        <f>SUM(C13:N13)</f>
        <v>11721100</v>
      </c>
      <c r="P13" s="338"/>
    </row>
    <row r="14" spans="1:17" s="167" customFormat="1" ht="15.95" customHeight="1" thickBot="1">
      <c r="A14" s="166" t="s">
        <v>7</v>
      </c>
      <c r="B14" s="177" t="s">
        <v>47</v>
      </c>
      <c r="C14" s="178">
        <f t="shared" ref="C14:N14" si="1">SUM(C5:C13)</f>
        <v>10651048</v>
      </c>
      <c r="D14" s="178">
        <f t="shared" si="1"/>
        <v>22372148</v>
      </c>
      <c r="E14" s="178">
        <f t="shared" si="1"/>
        <v>11956273</v>
      </c>
      <c r="F14" s="178">
        <f t="shared" si="1"/>
        <v>16851048</v>
      </c>
      <c r="G14" s="178">
        <f t="shared" si="1"/>
        <v>49751048</v>
      </c>
      <c r="H14" s="178">
        <f t="shared" si="1"/>
        <v>48641048</v>
      </c>
      <c r="I14" s="178">
        <f t="shared" si="1"/>
        <v>48576048</v>
      </c>
      <c r="J14" s="178">
        <f t="shared" si="1"/>
        <v>30588634</v>
      </c>
      <c r="K14" s="178">
        <f t="shared" si="1"/>
        <v>12716048</v>
      </c>
      <c r="L14" s="178">
        <f t="shared" si="1"/>
        <v>11154348</v>
      </c>
      <c r="M14" s="178">
        <f t="shared" si="1"/>
        <v>12245598</v>
      </c>
      <c r="N14" s="178">
        <f t="shared" si="1"/>
        <v>12651051</v>
      </c>
      <c r="O14" s="179">
        <f>SUM(C14:N14)</f>
        <v>288154340</v>
      </c>
      <c r="P14" s="338"/>
    </row>
    <row r="15" spans="1:17" s="167" customFormat="1" ht="15" customHeight="1" thickBot="1">
      <c r="A15" s="166" t="s">
        <v>8</v>
      </c>
      <c r="B15" s="339" t="s">
        <v>17</v>
      </c>
      <c r="C15" s="340"/>
      <c r="D15" s="340"/>
      <c r="E15" s="340"/>
      <c r="F15" s="340"/>
      <c r="G15" s="340"/>
      <c r="H15" s="340"/>
      <c r="I15" s="340"/>
      <c r="J15" s="340"/>
      <c r="K15" s="340"/>
      <c r="L15" s="340"/>
      <c r="M15" s="340"/>
      <c r="N15" s="340"/>
      <c r="O15" s="341"/>
      <c r="P15" s="338"/>
    </row>
    <row r="16" spans="1:17" s="173" customFormat="1" ht="14.1" customHeight="1" thickBot="1">
      <c r="A16" s="166" t="s">
        <v>9</v>
      </c>
      <c r="B16" s="174" t="s">
        <v>19</v>
      </c>
      <c r="C16" s="175">
        <v>4014997</v>
      </c>
      <c r="D16" s="175">
        <v>4014997</v>
      </c>
      <c r="E16" s="175">
        <v>4015003</v>
      </c>
      <c r="F16" s="175">
        <v>4014997</v>
      </c>
      <c r="G16" s="175">
        <v>4014997</v>
      </c>
      <c r="H16" s="175">
        <v>4014997</v>
      </c>
      <c r="I16" s="175">
        <v>4014997</v>
      </c>
      <c r="J16" s="175">
        <v>4246546</v>
      </c>
      <c r="K16" s="175">
        <v>4014997</v>
      </c>
      <c r="L16" s="175">
        <v>4014997</v>
      </c>
      <c r="M16" s="175">
        <v>4014997</v>
      </c>
      <c r="N16" s="175">
        <v>4014997</v>
      </c>
      <c r="O16" s="176">
        <f t="shared" ref="O16:O22" si="2">SUM(C16:N16)</f>
        <v>48411519</v>
      </c>
      <c r="P16" s="338"/>
    </row>
    <row r="17" spans="1:17" s="173" customFormat="1" ht="27" customHeight="1" thickBot="1">
      <c r="A17" s="166" t="s">
        <v>22</v>
      </c>
      <c r="B17" s="170" t="s">
        <v>11</v>
      </c>
      <c r="C17" s="171">
        <v>596867</v>
      </c>
      <c r="D17" s="171">
        <v>596867</v>
      </c>
      <c r="E17" s="171">
        <v>596871</v>
      </c>
      <c r="F17" s="171">
        <v>596867</v>
      </c>
      <c r="G17" s="171">
        <v>596867</v>
      </c>
      <c r="H17" s="171">
        <v>596867</v>
      </c>
      <c r="I17" s="171">
        <f>596867+600000</f>
        <v>1196867</v>
      </c>
      <c r="J17" s="171">
        <v>596867</v>
      </c>
      <c r="K17" s="171">
        <f>596867+600000</f>
        <v>1196867</v>
      </c>
      <c r="L17" s="171">
        <v>596867</v>
      </c>
      <c r="M17" s="171">
        <v>596867</v>
      </c>
      <c r="N17" s="171">
        <v>596867</v>
      </c>
      <c r="O17" s="172">
        <f t="shared" si="2"/>
        <v>8362408</v>
      </c>
      <c r="P17" s="338"/>
    </row>
    <row r="18" spans="1:17" s="173" customFormat="1" ht="14.1" customHeight="1" thickBot="1">
      <c r="A18" s="166" t="s">
        <v>23</v>
      </c>
      <c r="B18" s="170" t="s">
        <v>20</v>
      </c>
      <c r="C18" s="171">
        <v>1000000</v>
      </c>
      <c r="D18" s="171">
        <v>3000000</v>
      </c>
      <c r="E18" s="171">
        <v>5130000</v>
      </c>
      <c r="F18" s="171">
        <v>5000000</v>
      </c>
      <c r="G18" s="171">
        <v>5100000</v>
      </c>
      <c r="H18" s="171">
        <f>4827657+8286217</f>
        <v>13113874</v>
      </c>
      <c r="I18" s="171">
        <v>4627657</v>
      </c>
      <c r="J18" s="171">
        <v>4704729</v>
      </c>
      <c r="K18" s="171">
        <v>5448914</v>
      </c>
      <c r="L18" s="171">
        <f>3727657+8286217+1</f>
        <v>12013875</v>
      </c>
      <c r="M18" s="171">
        <v>3810000</v>
      </c>
      <c r="N18" s="171">
        <v>2000000</v>
      </c>
      <c r="O18" s="172">
        <f t="shared" si="2"/>
        <v>64949049</v>
      </c>
      <c r="P18" s="338"/>
    </row>
    <row r="19" spans="1:17" s="173" customFormat="1" ht="14.1" customHeight="1" thickBot="1">
      <c r="A19" s="166" t="s">
        <v>24</v>
      </c>
      <c r="B19" s="170" t="s">
        <v>48</v>
      </c>
      <c r="C19" s="171">
        <v>1950000</v>
      </c>
      <c r="D19" s="171">
        <v>396000</v>
      </c>
      <c r="E19" s="171">
        <v>40000</v>
      </c>
      <c r="F19" s="171">
        <v>40000</v>
      </c>
      <c r="G19" s="171">
        <v>40000</v>
      </c>
      <c r="H19" s="171">
        <v>40000</v>
      </c>
      <c r="I19" s="171">
        <v>40000</v>
      </c>
      <c r="J19" s="171">
        <v>865500</v>
      </c>
      <c r="K19" s="171">
        <f>50000+364635</f>
        <v>414635</v>
      </c>
      <c r="L19" s="171">
        <f>50000+365</f>
        <v>50365</v>
      </c>
      <c r="M19" s="171">
        <v>1061500</v>
      </c>
      <c r="N19" s="171">
        <v>2736000</v>
      </c>
      <c r="O19" s="172">
        <f t="shared" si="2"/>
        <v>7674000</v>
      </c>
      <c r="P19" s="338"/>
    </row>
    <row r="20" spans="1:17" s="173" customFormat="1" ht="12.75" customHeight="1" thickBot="1">
      <c r="A20" s="166" t="s">
        <v>25</v>
      </c>
      <c r="B20" s="170" t="s">
        <v>12</v>
      </c>
      <c r="C20" s="171">
        <v>30000</v>
      </c>
      <c r="D20" s="171">
        <v>40000</v>
      </c>
      <c r="E20" s="171">
        <f>80000+2000000</f>
        <v>2080000</v>
      </c>
      <c r="F20" s="171">
        <v>130000</v>
      </c>
      <c r="G20" s="171">
        <f>30000+6500000</f>
        <v>6530000</v>
      </c>
      <c r="H20" s="171">
        <v>0</v>
      </c>
      <c r="I20" s="171">
        <v>5000</v>
      </c>
      <c r="J20" s="171">
        <v>190000</v>
      </c>
      <c r="K20" s="171">
        <v>40162</v>
      </c>
      <c r="L20" s="171">
        <v>40000</v>
      </c>
      <c r="M20" s="171">
        <v>140000</v>
      </c>
      <c r="N20" s="171">
        <v>80000</v>
      </c>
      <c r="O20" s="172">
        <f t="shared" si="2"/>
        <v>9305162</v>
      </c>
      <c r="P20" s="338"/>
    </row>
    <row r="21" spans="1:17" s="173" customFormat="1" ht="24" customHeight="1" thickBot="1">
      <c r="A21" s="166" t="s">
        <v>26</v>
      </c>
      <c r="B21" s="170" t="s">
        <v>67</v>
      </c>
      <c r="C21" s="171"/>
      <c r="D21" s="171"/>
      <c r="E21" s="171"/>
      <c r="F21" s="171"/>
      <c r="G21" s="171"/>
      <c r="H21" s="171">
        <v>0</v>
      </c>
      <c r="I21" s="171"/>
      <c r="J21" s="171"/>
      <c r="K21" s="171">
        <v>14350749</v>
      </c>
      <c r="L21" s="171"/>
      <c r="M21" s="171"/>
      <c r="N21" s="171"/>
      <c r="O21" s="172">
        <f t="shared" si="2"/>
        <v>14350749</v>
      </c>
      <c r="P21" s="338"/>
    </row>
    <row r="22" spans="1:17" s="173" customFormat="1" ht="23.25" customHeight="1" thickBot="1">
      <c r="A22" s="166" t="s">
        <v>27</v>
      </c>
      <c r="B22" s="170" t="s">
        <v>13</v>
      </c>
      <c r="C22" s="171"/>
      <c r="D22" s="171"/>
      <c r="E22" s="171"/>
      <c r="F22" s="171">
        <v>10000000</v>
      </c>
      <c r="G22" s="171">
        <v>44000000</v>
      </c>
      <c r="H22" s="171">
        <v>38000000</v>
      </c>
      <c r="I22" s="171">
        <v>38000000</v>
      </c>
      <c r="J22" s="171">
        <v>2747749</v>
      </c>
      <c r="K22" s="171"/>
      <c r="L22" s="171"/>
      <c r="M22" s="171"/>
      <c r="N22" s="171"/>
      <c r="O22" s="172">
        <f t="shared" si="2"/>
        <v>132747749</v>
      </c>
      <c r="P22" s="338"/>
    </row>
    <row r="23" spans="1:17" s="173" customFormat="1" ht="14.1" customHeight="1" thickBot="1">
      <c r="A23" s="166" t="s">
        <v>28</v>
      </c>
      <c r="B23" s="170" t="s">
        <v>68</v>
      </c>
      <c r="C23" s="171"/>
      <c r="D23" s="171"/>
      <c r="E23" s="171"/>
      <c r="F23" s="171">
        <v>0</v>
      </c>
      <c r="G23" s="171">
        <v>0</v>
      </c>
      <c r="H23" s="171">
        <v>0</v>
      </c>
      <c r="I23" s="171">
        <v>0</v>
      </c>
      <c r="J23" s="171">
        <v>0</v>
      </c>
      <c r="K23" s="171">
        <v>0</v>
      </c>
      <c r="L23" s="171">
        <v>0</v>
      </c>
      <c r="M23" s="171">
        <v>0</v>
      </c>
      <c r="N23" s="171">
        <v>0</v>
      </c>
      <c r="O23" s="172">
        <f>SUM(C23:N23)</f>
        <v>0</v>
      </c>
      <c r="P23" s="338"/>
    </row>
    <row r="24" spans="1:17" s="173" customFormat="1" ht="18" customHeight="1" thickBot="1">
      <c r="A24" s="166" t="s">
        <v>29</v>
      </c>
      <c r="B24" s="170" t="s">
        <v>69</v>
      </c>
      <c r="C24" s="171">
        <v>2353704</v>
      </c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2">
        <f>SUM(C24:N24)</f>
        <v>2353704</v>
      </c>
      <c r="P24" s="338"/>
      <c r="Q24" s="269">
        <f>SUM(O16:O24)</f>
        <v>288154340</v>
      </c>
    </row>
    <row r="25" spans="1:17" s="167" customFormat="1" ht="15.95" customHeight="1" thickBot="1">
      <c r="A25" s="166" t="s">
        <v>30</v>
      </c>
      <c r="B25" s="180" t="s">
        <v>49</v>
      </c>
      <c r="C25" s="178">
        <f t="shared" ref="C25:N25" si="3">SUM(C16:C24)</f>
        <v>9945568</v>
      </c>
      <c r="D25" s="178">
        <f t="shared" si="3"/>
        <v>8047864</v>
      </c>
      <c r="E25" s="178">
        <f t="shared" si="3"/>
        <v>11861874</v>
      </c>
      <c r="F25" s="178">
        <f t="shared" si="3"/>
        <v>19781864</v>
      </c>
      <c r="G25" s="178">
        <f t="shared" si="3"/>
        <v>60281864</v>
      </c>
      <c r="H25" s="178">
        <f t="shared" si="3"/>
        <v>55765738</v>
      </c>
      <c r="I25" s="178">
        <f t="shared" si="3"/>
        <v>47884521</v>
      </c>
      <c r="J25" s="178">
        <f t="shared" si="3"/>
        <v>13351391</v>
      </c>
      <c r="K25" s="178">
        <f t="shared" si="3"/>
        <v>25466324</v>
      </c>
      <c r="L25" s="178">
        <f t="shared" si="3"/>
        <v>16716104</v>
      </c>
      <c r="M25" s="178">
        <f t="shared" si="3"/>
        <v>9623364</v>
      </c>
      <c r="N25" s="178">
        <f t="shared" si="3"/>
        <v>9427864</v>
      </c>
      <c r="O25" s="179">
        <f>SUM(C25:N25)</f>
        <v>288154340</v>
      </c>
      <c r="P25" s="338"/>
    </row>
    <row r="26" spans="1:17" ht="15.75" thickBot="1">
      <c r="A26" s="166" t="s">
        <v>31</v>
      </c>
      <c r="B26" s="181" t="s">
        <v>50</v>
      </c>
      <c r="C26" s="182">
        <f t="shared" ref="C26:O26" si="4">C14-C25</f>
        <v>705480</v>
      </c>
      <c r="D26" s="182">
        <f t="shared" si="4"/>
        <v>14324284</v>
      </c>
      <c r="E26" s="182">
        <f t="shared" si="4"/>
        <v>94399</v>
      </c>
      <c r="F26" s="182">
        <f t="shared" si="4"/>
        <v>-2930816</v>
      </c>
      <c r="G26" s="182">
        <f t="shared" si="4"/>
        <v>-10530816</v>
      </c>
      <c r="H26" s="182">
        <f t="shared" si="4"/>
        <v>-7124690</v>
      </c>
      <c r="I26" s="182">
        <f t="shared" si="4"/>
        <v>691527</v>
      </c>
      <c r="J26" s="182">
        <f t="shared" si="4"/>
        <v>17237243</v>
      </c>
      <c r="K26" s="182">
        <f t="shared" si="4"/>
        <v>-12750276</v>
      </c>
      <c r="L26" s="182">
        <f t="shared" si="4"/>
        <v>-5561756</v>
      </c>
      <c r="M26" s="182">
        <f t="shared" si="4"/>
        <v>2622234</v>
      </c>
      <c r="N26" s="182">
        <f t="shared" si="4"/>
        <v>3223187</v>
      </c>
      <c r="O26" s="183">
        <f t="shared" si="4"/>
        <v>0</v>
      </c>
      <c r="P26" s="338"/>
    </row>
    <row r="27" spans="1:17">
      <c r="A27" s="184"/>
    </row>
    <row r="28" spans="1:17" ht="15.75">
      <c r="B28" s="185"/>
      <c r="C28" s="186"/>
      <c r="D28" s="186"/>
    </row>
  </sheetData>
  <mergeCells count="4">
    <mergeCell ref="A1:O1"/>
    <mergeCell ref="P1:P26"/>
    <mergeCell ref="B4:O4"/>
    <mergeCell ref="B15:O15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4</vt:i4>
      </vt:variant>
    </vt:vector>
  </HeadingPairs>
  <TitlesOfParts>
    <vt:vector size="17" baseType="lpstr">
      <vt:lpstr>1.</vt:lpstr>
      <vt:lpstr>2.</vt:lpstr>
      <vt:lpstr>3.</vt:lpstr>
      <vt:lpstr>4.</vt:lpstr>
      <vt:lpstr>5</vt:lpstr>
      <vt:lpstr>5.1</vt:lpstr>
      <vt:lpstr>5.2</vt:lpstr>
      <vt:lpstr>5.-6.</vt:lpstr>
      <vt:lpstr>7.A</vt:lpstr>
      <vt:lpstr>7.B</vt:lpstr>
      <vt:lpstr>8.</vt:lpstr>
      <vt:lpstr>9.</vt:lpstr>
      <vt:lpstr>Munka1</vt:lpstr>
      <vt:lpstr>'5.1'!Nyomtatási_cím</vt:lpstr>
      <vt:lpstr>'5'!Nyomtatási_terület</vt:lpstr>
      <vt:lpstr>'5.1'!Nyomtatási_terület</vt:lpstr>
      <vt:lpstr>'9.'!Nyomtatási_terület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Valika</dc:creator>
  <cp:lastModifiedBy>Tulajdonos</cp:lastModifiedBy>
  <cp:lastPrinted>2018-05-25T09:13:00Z</cp:lastPrinted>
  <dcterms:created xsi:type="dcterms:W3CDTF">2012-02-18T14:42:55Z</dcterms:created>
  <dcterms:modified xsi:type="dcterms:W3CDTF">2018-06-01T09:13:41Z</dcterms:modified>
</cp:coreProperties>
</file>