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kumentumok\"/>
    </mc:Choice>
  </mc:AlternateContent>
  <bookViews>
    <workbookView xWindow="0" yWindow="0" windowWidth="17970" windowHeight="5880" tabRatio="650" activeTab="11"/>
  </bookViews>
  <sheets>
    <sheet name="2" sheetId="42" r:id="rId1"/>
    <sheet name="3" sheetId="12" r:id="rId2"/>
    <sheet name="12" sheetId="58" r:id="rId3"/>
    <sheet name="4" sheetId="28" r:id="rId4"/>
    <sheet name="5" sheetId="26" r:id="rId5"/>
    <sheet name="6" sheetId="52" r:id="rId6"/>
    <sheet name="7" sheetId="53" r:id="rId7"/>
    <sheet name="8" sheetId="54" r:id="rId8"/>
    <sheet name="9" sheetId="55" r:id="rId9"/>
    <sheet name="10" sheetId="48" r:id="rId10"/>
    <sheet name="11" sheetId="56" r:id="rId11"/>
    <sheet name="1" sheetId="45" r:id="rId12"/>
  </sheets>
  <externalReferences>
    <externalReference r:id="rId13"/>
  </externalReferences>
  <definedNames>
    <definedName name="_xlnm.Print_Titles" localSheetId="1">'3'!$1:$8</definedName>
    <definedName name="_xlnm.Print_Titles" localSheetId="6">'7'!$1:$4</definedName>
    <definedName name="_xlnm.Print_Area" localSheetId="11">'1'!$A$1:$O$84</definedName>
    <definedName name="_xlnm.Print_Area" localSheetId="9">'10'!$A$1:$M$83</definedName>
    <definedName name="_xlnm.Print_Area" localSheetId="1">'3'!$A$1:$W$12</definedName>
    <definedName name="_xlnm.Print_Area" localSheetId="3">'4'!$A$1:$D$26</definedName>
    <definedName name="_xlnm.Print_Area" localSheetId="6">'7'!$A$1:$D$128</definedName>
  </definedNames>
  <calcPr calcId="162913"/>
</workbook>
</file>

<file path=xl/calcChain.xml><?xml version="1.0" encoding="utf-8"?>
<calcChain xmlns="http://schemas.openxmlformats.org/spreadsheetml/2006/main">
  <c r="E81" i="45" l="1"/>
  <c r="D81" i="45" s="1"/>
  <c r="N82" i="45"/>
  <c r="O82" i="45"/>
  <c r="M82" i="45"/>
  <c r="L82" i="45"/>
  <c r="K74" i="45"/>
  <c r="L74" i="45"/>
  <c r="M74" i="45"/>
  <c r="N74" i="45"/>
  <c r="O74" i="45"/>
  <c r="N64" i="45"/>
  <c r="O64" i="45"/>
  <c r="K67" i="45"/>
  <c r="L67" i="45"/>
  <c r="L75" i="45" s="1"/>
  <c r="M67" i="45"/>
  <c r="M75" i="45" s="1"/>
  <c r="N67" i="45"/>
  <c r="M64" i="45"/>
  <c r="L64" i="45"/>
  <c r="I69" i="45"/>
  <c r="I74" i="45" s="1"/>
  <c r="M34" i="45"/>
  <c r="N34" i="45"/>
  <c r="N47" i="45"/>
  <c r="N61" i="45" s="1"/>
  <c r="N83" i="45" s="1"/>
  <c r="M54" i="45"/>
  <c r="N54" i="45"/>
  <c r="L54" i="45"/>
  <c r="M48" i="45"/>
  <c r="N48" i="45"/>
  <c r="L48" i="45"/>
  <c r="M42" i="45"/>
  <c r="L42" i="45"/>
  <c r="I42" i="45"/>
  <c r="H42" i="45"/>
  <c r="L34" i="45"/>
  <c r="G34" i="45"/>
  <c r="I34" i="45"/>
  <c r="K34" i="45"/>
  <c r="O34" i="45"/>
  <c r="O47" i="45" s="1"/>
  <c r="O61" i="45" s="1"/>
  <c r="E77" i="45"/>
  <c r="E69" i="45"/>
  <c r="E74" i="45" s="1"/>
  <c r="E64" i="45"/>
  <c r="E67" i="45" s="1"/>
  <c r="E75" i="45" s="1"/>
  <c r="E54" i="45"/>
  <c r="E51" i="45"/>
  <c r="E42" i="45"/>
  <c r="E34" i="45"/>
  <c r="N84" i="45" l="1"/>
  <c r="O83" i="45"/>
  <c r="O62" i="45"/>
  <c r="E82" i="45"/>
  <c r="D34" i="45"/>
  <c r="D64" i="45"/>
  <c r="D67" i="45" s="1"/>
  <c r="M22" i="45"/>
  <c r="L22" i="45"/>
  <c r="L16" i="45"/>
  <c r="N29" i="45"/>
  <c r="N28" i="45"/>
  <c r="M26" i="45"/>
  <c r="L26" i="45"/>
  <c r="N24" i="45"/>
  <c r="N23" i="45"/>
  <c r="N21" i="45"/>
  <c r="M20" i="45"/>
  <c r="L20" i="45"/>
  <c r="N19" i="45"/>
  <c r="N18" i="45"/>
  <c r="N17" i="45"/>
  <c r="M17" i="45"/>
  <c r="L17" i="45" s="1"/>
  <c r="N15" i="45"/>
  <c r="L15" i="45" s="1"/>
  <c r="M15" i="45"/>
  <c r="N13" i="45"/>
  <c r="M13" i="45"/>
  <c r="M14" i="45" s="1"/>
  <c r="N12" i="45"/>
  <c r="N11" i="45"/>
  <c r="N10" i="45"/>
  <c r="N14" i="45" s="1"/>
  <c r="E26" i="45"/>
  <c r="K30" i="54"/>
  <c r="K27" i="54"/>
  <c r="K25" i="54"/>
  <c r="K26" i="54" s="1"/>
  <c r="K21" i="54"/>
  <c r="K19" i="54"/>
  <c r="K18" i="54"/>
  <c r="K17" i="54"/>
  <c r="K15" i="54"/>
  <c r="K13" i="54"/>
  <c r="H26" i="54"/>
  <c r="H22" i="54"/>
  <c r="E26" i="54"/>
  <c r="E14" i="54"/>
  <c r="E22" i="54" s="1"/>
  <c r="L64" i="48"/>
  <c r="I42" i="48"/>
  <c r="G42" i="48"/>
  <c r="H42" i="48"/>
  <c r="L42" i="48"/>
  <c r="L27" i="48"/>
  <c r="L25" i="48"/>
  <c r="L24" i="48"/>
  <c r="L26" i="48" s="1"/>
  <c r="L21" i="48"/>
  <c r="L19" i="48"/>
  <c r="L18" i="48"/>
  <c r="L17" i="48"/>
  <c r="L14" i="48" s="1"/>
  <c r="L15" i="48"/>
  <c r="L13" i="48"/>
  <c r="I26" i="48"/>
  <c r="I14" i="48"/>
  <c r="I22" i="48" s="1"/>
  <c r="E14" i="48"/>
  <c r="E22" i="48" s="1"/>
  <c r="D118" i="53"/>
  <c r="D122" i="53"/>
  <c r="D117" i="53" s="1"/>
  <c r="D26" i="28"/>
  <c r="C26" i="28"/>
  <c r="L14" i="45" l="1"/>
  <c r="N26" i="45"/>
  <c r="L13" i="45"/>
  <c r="N22" i="45"/>
  <c r="M30" i="45"/>
  <c r="L30" i="45"/>
  <c r="N30" i="45" l="1"/>
  <c r="N62" i="45" s="1"/>
  <c r="Z30" i="58"/>
  <c r="AE30" i="58"/>
  <c r="U30" i="58"/>
  <c r="AE27" i="58"/>
  <c r="AE17" i="58"/>
  <c r="Z27" i="58"/>
  <c r="Z17" i="58"/>
  <c r="U27" i="58"/>
  <c r="U17" i="58"/>
  <c r="U28" i="58" l="1"/>
  <c r="Z28" i="58"/>
  <c r="AE28" i="58"/>
  <c r="C117" i="53" l="1"/>
  <c r="C109" i="53"/>
  <c r="C99" i="53"/>
  <c r="C127" i="53" s="1"/>
  <c r="C92" i="53"/>
  <c r="C88" i="53"/>
  <c r="C80" i="53"/>
  <c r="C71" i="53"/>
  <c r="C55" i="53"/>
  <c r="C44" i="53" s="1"/>
  <c r="C28" i="53"/>
  <c r="C20" i="53"/>
  <c r="C16" i="53"/>
  <c r="C12" i="53"/>
  <c r="C7" i="53"/>
  <c r="C75" i="53" l="1"/>
  <c r="C97" i="53" s="1"/>
  <c r="C11" i="53"/>
  <c r="L30" i="48"/>
  <c r="I64" i="48"/>
  <c r="H64" i="48"/>
  <c r="H14" i="48"/>
  <c r="H22" i="48" s="1"/>
  <c r="H26" i="48"/>
  <c r="E64" i="48"/>
  <c r="E67" i="48" s="1"/>
  <c r="D64" i="48"/>
  <c r="D67" i="48" s="1"/>
  <c r="K64" i="54"/>
  <c r="K67" i="54" s="1"/>
  <c r="E77" i="54"/>
  <c r="E81" i="54" s="1"/>
  <c r="E69" i="54"/>
  <c r="E74" i="54" s="1"/>
  <c r="E64" i="54"/>
  <c r="E67" i="54" s="1"/>
  <c r="E54" i="54"/>
  <c r="E51" i="54"/>
  <c r="E48" i="54"/>
  <c r="E38" i="54"/>
  <c r="E34" i="54"/>
  <c r="E30" i="54"/>
  <c r="H81" i="54"/>
  <c r="G81" i="54"/>
  <c r="H64" i="54"/>
  <c r="H67" i="54" s="1"/>
  <c r="H75" i="54" s="1"/>
  <c r="G64" i="54"/>
  <c r="G67" i="54" s="1"/>
  <c r="G75" i="54" s="1"/>
  <c r="H54" i="54"/>
  <c r="G54" i="54"/>
  <c r="H51" i="54"/>
  <c r="H58" i="54" s="1"/>
  <c r="G51" i="54"/>
  <c r="G58" i="54" s="1"/>
  <c r="H48" i="54"/>
  <c r="G48" i="54"/>
  <c r="H42" i="54"/>
  <c r="G42" i="54"/>
  <c r="H34" i="54"/>
  <c r="G34" i="54"/>
  <c r="G26" i="54"/>
  <c r="H30" i="54"/>
  <c r="G22" i="54"/>
  <c r="D64" i="54"/>
  <c r="E58" i="54" l="1"/>
  <c r="E75" i="54"/>
  <c r="H47" i="54"/>
  <c r="H61" i="54" s="1"/>
  <c r="H83" i="54" s="1"/>
  <c r="E47" i="54"/>
  <c r="E61" i="54" s="1"/>
  <c r="E83" i="54" s="1"/>
  <c r="G47" i="54"/>
  <c r="G30" i="54"/>
  <c r="E82" i="54"/>
  <c r="G61" i="54"/>
  <c r="G83" i="54" s="1"/>
  <c r="H82" i="54"/>
  <c r="G62" i="54" l="1"/>
  <c r="E62" i="54"/>
  <c r="G82" i="54"/>
  <c r="H62" i="54"/>
  <c r="K83" i="45"/>
  <c r="I82" i="45"/>
  <c r="J71" i="45"/>
  <c r="H69" i="45"/>
  <c r="H74" i="45" s="1"/>
  <c r="J68" i="45"/>
  <c r="J74" i="45" s="1"/>
  <c r="I67" i="45"/>
  <c r="I75" i="45" s="1"/>
  <c r="J65" i="45"/>
  <c r="I64" i="45"/>
  <c r="J63" i="45"/>
  <c r="K58" i="45"/>
  <c r="J57" i="45"/>
  <c r="I57" i="45"/>
  <c r="J56" i="45"/>
  <c r="I56" i="45"/>
  <c r="J55" i="45"/>
  <c r="H54" i="45"/>
  <c r="J53" i="45"/>
  <c r="I53" i="45"/>
  <c r="J52" i="45"/>
  <c r="I52" i="45"/>
  <c r="I51" i="45" s="1"/>
  <c r="H51" i="45"/>
  <c r="J51" i="45" s="1"/>
  <c r="J50" i="45"/>
  <c r="I50" i="45"/>
  <c r="H50" i="45" s="1"/>
  <c r="J49" i="45"/>
  <c r="K47" i="45"/>
  <c r="K61" i="45" s="1"/>
  <c r="J46" i="45"/>
  <c r="I46" i="45"/>
  <c r="J45" i="45"/>
  <c r="J44" i="45"/>
  <c r="J43" i="45"/>
  <c r="J41" i="45"/>
  <c r="J40" i="45"/>
  <c r="I40" i="45"/>
  <c r="J39" i="45"/>
  <c r="J37" i="45"/>
  <c r="J36" i="45"/>
  <c r="J35" i="45"/>
  <c r="J33" i="45"/>
  <c r="F80" i="45"/>
  <c r="F79" i="45"/>
  <c r="F78" i="45"/>
  <c r="D77" i="45"/>
  <c r="F77" i="45" s="1"/>
  <c r="F82" i="45" s="1"/>
  <c r="F71" i="45"/>
  <c r="F70" i="45"/>
  <c r="D69" i="45"/>
  <c r="D74" i="45" s="1"/>
  <c r="F74" i="45" s="1"/>
  <c r="F68" i="45"/>
  <c r="F65" i="45"/>
  <c r="F64" i="45" s="1"/>
  <c r="F67" i="45" s="1"/>
  <c r="F63" i="45"/>
  <c r="F57" i="45"/>
  <c r="F56" i="45"/>
  <c r="F55" i="45"/>
  <c r="F53" i="45"/>
  <c r="F52" i="45"/>
  <c r="D51" i="45"/>
  <c r="F51" i="45" s="1"/>
  <c r="F50" i="45"/>
  <c r="F49" i="45"/>
  <c r="F46" i="45"/>
  <c r="F45" i="45"/>
  <c r="F44" i="45"/>
  <c r="F43" i="45"/>
  <c r="F41" i="45"/>
  <c r="F40" i="45"/>
  <c r="F39" i="45"/>
  <c r="F37" i="45"/>
  <c r="F36" i="45"/>
  <c r="F35" i="45"/>
  <c r="F33" i="45"/>
  <c r="J29" i="45"/>
  <c r="J28" i="45"/>
  <c r="J24" i="45"/>
  <c r="J23" i="45"/>
  <c r="J26" i="45" s="1"/>
  <c r="J21" i="45"/>
  <c r="I20" i="45"/>
  <c r="H20" i="45" s="1"/>
  <c r="E20" i="45" s="1"/>
  <c r="J19" i="45"/>
  <c r="J18" i="45"/>
  <c r="J17" i="45"/>
  <c r="I17" i="45"/>
  <c r="J15" i="45"/>
  <c r="I15" i="45"/>
  <c r="J13" i="45"/>
  <c r="I13" i="45"/>
  <c r="J12" i="45"/>
  <c r="J11" i="45"/>
  <c r="J10" i="45"/>
  <c r="F29" i="45"/>
  <c r="F28" i="45"/>
  <c r="F24" i="45"/>
  <c r="F23" i="45"/>
  <c r="F21" i="45"/>
  <c r="D20" i="45"/>
  <c r="F19" i="45"/>
  <c r="F18" i="45"/>
  <c r="F17" i="45"/>
  <c r="F15" i="45"/>
  <c r="F13" i="45"/>
  <c r="F12" i="45"/>
  <c r="F11" i="45"/>
  <c r="F10" i="45"/>
  <c r="F69" i="45" l="1"/>
  <c r="F34" i="45"/>
  <c r="J64" i="45"/>
  <c r="H64" i="45" s="1"/>
  <c r="J67" i="45"/>
  <c r="H67" i="45" s="1"/>
  <c r="H75" i="45" s="1"/>
  <c r="E50" i="45"/>
  <c r="F54" i="45"/>
  <c r="J34" i="45"/>
  <c r="H26" i="45"/>
  <c r="H16" i="45"/>
  <c r="H40" i="45"/>
  <c r="E40" i="45" s="1"/>
  <c r="I14" i="45"/>
  <c r="I22" i="45" s="1"/>
  <c r="J42" i="45"/>
  <c r="I54" i="45"/>
  <c r="D26" i="45"/>
  <c r="D82" i="45"/>
  <c r="J38" i="45"/>
  <c r="H17" i="45"/>
  <c r="E17" i="45" s="1"/>
  <c r="D17" i="45" s="1"/>
  <c r="H15" i="45"/>
  <c r="E15" i="45" s="1"/>
  <c r="F42" i="45"/>
  <c r="J48" i="45"/>
  <c r="H82" i="45"/>
  <c r="J14" i="45"/>
  <c r="J22" i="45" s="1"/>
  <c r="F14" i="45"/>
  <c r="F22" i="45" s="1"/>
  <c r="F26" i="45"/>
  <c r="H13" i="45"/>
  <c r="E13" i="45" s="1"/>
  <c r="D13" i="45" s="1"/>
  <c r="D75" i="45"/>
  <c r="I48" i="45"/>
  <c r="J54" i="45"/>
  <c r="K62" i="45"/>
  <c r="K84" i="45"/>
  <c r="H48" i="45"/>
  <c r="H58" i="45" s="1"/>
  <c r="I38" i="45"/>
  <c r="F75" i="45"/>
  <c r="F38" i="45"/>
  <c r="F48" i="45"/>
  <c r="D54" i="45"/>
  <c r="I26" i="45"/>
  <c r="E14" i="45" l="1"/>
  <c r="E22" i="45" s="1"/>
  <c r="E30" i="45" s="1"/>
  <c r="E83" i="45" s="1"/>
  <c r="D15" i="45"/>
  <c r="F58" i="45"/>
  <c r="E48" i="45"/>
  <c r="E58" i="45" s="1"/>
  <c r="D50" i="45"/>
  <c r="D48" i="45" s="1"/>
  <c r="D58" i="45" s="1"/>
  <c r="F30" i="45"/>
  <c r="E38" i="45"/>
  <c r="E47" i="45" s="1"/>
  <c r="D40" i="45"/>
  <c r="D38" i="45" s="1"/>
  <c r="I58" i="45"/>
  <c r="D14" i="45"/>
  <c r="D22" i="45" s="1"/>
  <c r="J58" i="45"/>
  <c r="H38" i="45"/>
  <c r="H14" i="45"/>
  <c r="H22" i="45" s="1"/>
  <c r="D42" i="45"/>
  <c r="J47" i="45"/>
  <c r="F47" i="45"/>
  <c r="I47" i="45"/>
  <c r="C24" i="42"/>
  <c r="D47" i="45" l="1"/>
  <c r="D61" i="45" s="1"/>
  <c r="D84" i="45" s="1"/>
  <c r="I61" i="45"/>
  <c r="I84" i="45" s="1"/>
  <c r="E61" i="45"/>
  <c r="F61" i="45"/>
  <c r="F84" i="45" s="1"/>
  <c r="J61" i="45"/>
  <c r="J84" i="45" s="1"/>
  <c r="H47" i="45"/>
  <c r="H61" i="45" s="1"/>
  <c r="H84" i="45" s="1"/>
  <c r="R28" i="53"/>
  <c r="R20" i="53"/>
  <c r="R16" i="53"/>
  <c r="R48" i="53"/>
  <c r="R45" i="53" s="1"/>
  <c r="R44" i="53" s="1"/>
  <c r="R29" i="53"/>
  <c r="R21" i="53"/>
  <c r="R19" i="53"/>
  <c r="R15" i="53"/>
  <c r="R14" i="53"/>
  <c r="R13" i="53"/>
  <c r="R12" i="53" s="1"/>
  <c r="R11" i="53" s="1"/>
  <c r="R6" i="53" s="1"/>
  <c r="R8" i="53"/>
  <c r="R7" i="53" s="1"/>
  <c r="D16" i="53"/>
  <c r="E62" i="45" l="1"/>
  <c r="E84" i="45"/>
  <c r="R50" i="53"/>
  <c r="G40" i="42" l="1"/>
  <c r="C8" i="42"/>
  <c r="C9" i="42"/>
  <c r="L79" i="45" l="1"/>
  <c r="L78" i="45"/>
  <c r="L77" i="45"/>
  <c r="L73" i="45"/>
  <c r="L72" i="45"/>
  <c r="L71" i="45"/>
  <c r="L70" i="45"/>
  <c r="L59" i="45"/>
  <c r="G58" i="45"/>
  <c r="G47" i="45"/>
  <c r="G61" i="45" s="1"/>
  <c r="G83" i="45" s="1"/>
  <c r="M38" i="45"/>
  <c r="M47" i="45" s="1"/>
  <c r="G30" i="45"/>
  <c r="U12" i="12"/>
  <c r="V12" i="12"/>
  <c r="W12" i="12"/>
  <c r="L58" i="45" l="1"/>
  <c r="J30" i="45"/>
  <c r="J83" i="45" s="1"/>
  <c r="I30" i="45"/>
  <c r="I83" i="45" s="1"/>
  <c r="G82" i="45"/>
  <c r="G62" i="45"/>
  <c r="M58" i="45"/>
  <c r="F83" i="45" l="1"/>
  <c r="F62" i="45"/>
  <c r="J62" i="45"/>
  <c r="I62" i="45"/>
  <c r="M61" i="45"/>
  <c r="M84" i="45" s="1"/>
  <c r="H30" i="45"/>
  <c r="H83" i="45" s="1"/>
  <c r="D30" i="45"/>
  <c r="D62" i="45" s="1"/>
  <c r="M83" i="45" l="1"/>
  <c r="M62" i="45"/>
  <c r="D83" i="45"/>
  <c r="H62" i="45"/>
  <c r="L81" i="48" l="1"/>
  <c r="K81" i="48"/>
  <c r="I81" i="48"/>
  <c r="K80" i="48"/>
  <c r="J80" i="48"/>
  <c r="K79" i="48"/>
  <c r="J79" i="48"/>
  <c r="K78" i="48"/>
  <c r="J78" i="48"/>
  <c r="K77" i="48"/>
  <c r="H77" i="48"/>
  <c r="H81" i="48" s="1"/>
  <c r="J81" i="48" s="1"/>
  <c r="K76" i="48"/>
  <c r="J76" i="48"/>
  <c r="K74" i="48"/>
  <c r="K73" i="48"/>
  <c r="K72" i="48"/>
  <c r="K71" i="48"/>
  <c r="J71" i="48"/>
  <c r="K70" i="48"/>
  <c r="J70" i="48"/>
  <c r="K69" i="48"/>
  <c r="H69" i="48"/>
  <c r="H74" i="48" s="1"/>
  <c r="J74" i="48" s="1"/>
  <c r="K68" i="48"/>
  <c r="J68" i="48"/>
  <c r="M67" i="48"/>
  <c r="M75" i="48" s="1"/>
  <c r="L67" i="48"/>
  <c r="L75" i="48" s="1"/>
  <c r="L83" i="48" s="1"/>
  <c r="J67" i="48"/>
  <c r="J75" i="48" s="1"/>
  <c r="I67" i="48"/>
  <c r="I75" i="48" s="1"/>
  <c r="K66" i="48"/>
  <c r="K64" i="48" s="1"/>
  <c r="H67" i="48"/>
  <c r="H75" i="48" s="1"/>
  <c r="K60" i="48"/>
  <c r="K59" i="48"/>
  <c r="M57" i="48"/>
  <c r="M54" i="48" s="1"/>
  <c r="K54" i="48" s="1"/>
  <c r="K57" i="48"/>
  <c r="J57" i="48"/>
  <c r="M56" i="48"/>
  <c r="K56" i="48"/>
  <c r="J56" i="48"/>
  <c r="J54" i="48" s="1"/>
  <c r="K55" i="48"/>
  <c r="L54" i="48"/>
  <c r="I54" i="48"/>
  <c r="H54" i="48"/>
  <c r="M53" i="48"/>
  <c r="K53" i="48"/>
  <c r="J53" i="48"/>
  <c r="M52" i="48"/>
  <c r="K52" i="48" s="1"/>
  <c r="J52" i="48"/>
  <c r="L51" i="48"/>
  <c r="J51" i="48"/>
  <c r="I51" i="48"/>
  <c r="M51" i="48" s="1"/>
  <c r="H51" i="48"/>
  <c r="K50" i="48"/>
  <c r="M49" i="48"/>
  <c r="K49" i="48" s="1"/>
  <c r="J49" i="48"/>
  <c r="L48" i="48"/>
  <c r="J48" i="48"/>
  <c r="I48" i="48"/>
  <c r="I58" i="48" s="1"/>
  <c r="H48" i="48"/>
  <c r="M46" i="48"/>
  <c r="K46" i="48"/>
  <c r="J46" i="48"/>
  <c r="M45" i="48"/>
  <c r="K45" i="48"/>
  <c r="J45" i="48"/>
  <c r="M44" i="48"/>
  <c r="M42" i="48" s="1"/>
  <c r="J44" i="48"/>
  <c r="K41" i="48"/>
  <c r="M40" i="48"/>
  <c r="K40" i="48" s="1"/>
  <c r="J40" i="48"/>
  <c r="K39" i="48"/>
  <c r="M38" i="48"/>
  <c r="K38" i="48" s="1"/>
  <c r="J38" i="48"/>
  <c r="H38" i="48"/>
  <c r="K37" i="48"/>
  <c r="K36" i="48"/>
  <c r="K35" i="48"/>
  <c r="M34" i="48"/>
  <c r="L34" i="48"/>
  <c r="K34" i="48" s="1"/>
  <c r="J34" i="48"/>
  <c r="I34" i="48"/>
  <c r="I47" i="48" s="1"/>
  <c r="H34" i="48"/>
  <c r="H47" i="48" s="1"/>
  <c r="M29" i="48"/>
  <c r="K29" i="48"/>
  <c r="J29" i="48"/>
  <c r="M28" i="48"/>
  <c r="K28" i="48"/>
  <c r="J28" i="48"/>
  <c r="K27" i="48"/>
  <c r="J26" i="48"/>
  <c r="K25" i="48"/>
  <c r="K24" i="48"/>
  <c r="K26" i="48" s="1"/>
  <c r="M22" i="48"/>
  <c r="J22" i="48"/>
  <c r="I30" i="48"/>
  <c r="K21" i="48"/>
  <c r="K19" i="48"/>
  <c r="K18" i="48"/>
  <c r="K17" i="48"/>
  <c r="K15" i="48"/>
  <c r="K13" i="48"/>
  <c r="J58" i="48" l="1"/>
  <c r="I61" i="48"/>
  <c r="M30" i="48"/>
  <c r="M82" i="48" s="1"/>
  <c r="L22" i="48"/>
  <c r="J30" i="48"/>
  <c r="J82" i="48" s="1"/>
  <c r="M47" i="48"/>
  <c r="J47" i="48"/>
  <c r="J61" i="48" s="1"/>
  <c r="J83" i="48" s="1"/>
  <c r="J42" i="48"/>
  <c r="L58" i="48"/>
  <c r="K44" i="48"/>
  <c r="K42" i="48" s="1"/>
  <c r="H58" i="48"/>
  <c r="H61" i="48" s="1"/>
  <c r="K51" i="48"/>
  <c r="K14" i="48"/>
  <c r="K30" i="48" s="1"/>
  <c r="K82" i="48"/>
  <c r="K67" i="48"/>
  <c r="K75" i="48" s="1"/>
  <c r="K83" i="48" s="1"/>
  <c r="L47" i="48"/>
  <c r="K22" i="48"/>
  <c r="H30" i="48"/>
  <c r="J62" i="48"/>
  <c r="L82" i="48"/>
  <c r="I62" i="48"/>
  <c r="I82" i="48"/>
  <c r="I83" i="48" s="1"/>
  <c r="M48" i="48"/>
  <c r="M58" i="48" s="1"/>
  <c r="K58" i="48" s="1"/>
  <c r="J69" i="48"/>
  <c r="J77" i="48"/>
  <c r="H62" i="48" l="1"/>
  <c r="L61" i="48"/>
  <c r="K47" i="48"/>
  <c r="H82" i="48"/>
  <c r="H83" i="48" s="1"/>
  <c r="M61" i="48"/>
  <c r="L62" i="48"/>
  <c r="K48" i="48"/>
  <c r="M83" i="48" l="1"/>
  <c r="M62" i="48"/>
  <c r="K61" i="48"/>
  <c r="K62" i="48" s="1"/>
  <c r="F23" i="55" l="1"/>
  <c r="E22" i="55"/>
  <c r="F22" i="55" s="1"/>
  <c r="F21" i="55"/>
  <c r="E20" i="55"/>
  <c r="F20" i="55" s="1"/>
  <c r="F19" i="55"/>
  <c r="E18" i="55"/>
  <c r="F17" i="55"/>
  <c r="F16" i="55"/>
  <c r="F14" i="55"/>
  <c r="F13" i="55"/>
  <c r="K81" i="54"/>
  <c r="K82" i="54" s="1"/>
  <c r="J81" i="54"/>
  <c r="J80" i="54"/>
  <c r="F80" i="54"/>
  <c r="I80" i="54" s="1"/>
  <c r="J79" i="54"/>
  <c r="F79" i="54"/>
  <c r="I79" i="54" s="1"/>
  <c r="J78" i="54"/>
  <c r="F78" i="54"/>
  <c r="I78" i="54" s="1"/>
  <c r="J77" i="54"/>
  <c r="D77" i="54"/>
  <c r="D81" i="54" s="1"/>
  <c r="F81" i="54" s="1"/>
  <c r="I81" i="54" s="1"/>
  <c r="J76" i="54"/>
  <c r="F76" i="54"/>
  <c r="I76" i="54" s="1"/>
  <c r="L75" i="54"/>
  <c r="J74" i="54"/>
  <c r="J73" i="54"/>
  <c r="J72" i="54"/>
  <c r="J71" i="54"/>
  <c r="F71" i="54"/>
  <c r="I71" i="54" s="1"/>
  <c r="J70" i="54"/>
  <c r="F70" i="54"/>
  <c r="I70" i="54" s="1"/>
  <c r="J69" i="54"/>
  <c r="D69" i="54"/>
  <c r="D74" i="54" s="1"/>
  <c r="F74" i="54" s="1"/>
  <c r="I74" i="54" s="1"/>
  <c r="J68" i="54"/>
  <c r="F68" i="54"/>
  <c r="I68" i="54" s="1"/>
  <c r="L67" i="54"/>
  <c r="K75" i="54"/>
  <c r="I67" i="54"/>
  <c r="F67" i="54"/>
  <c r="J66" i="54"/>
  <c r="J64" i="54" s="1"/>
  <c r="J67" i="54" s="1"/>
  <c r="D67" i="54"/>
  <c r="J60" i="54"/>
  <c r="J59" i="54"/>
  <c r="L57" i="54"/>
  <c r="J57" i="54"/>
  <c r="F57" i="54"/>
  <c r="I57" i="54" s="1"/>
  <c r="L56" i="54"/>
  <c r="J56" i="54"/>
  <c r="F56" i="54"/>
  <c r="I56" i="54" s="1"/>
  <c r="J55" i="54"/>
  <c r="K54" i="54"/>
  <c r="D54" i="54"/>
  <c r="L53" i="54"/>
  <c r="J53" i="54"/>
  <c r="F53" i="54"/>
  <c r="I53" i="54" s="1"/>
  <c r="L52" i="54"/>
  <c r="J52" i="54"/>
  <c r="F52" i="54"/>
  <c r="I52" i="54" s="1"/>
  <c r="K51" i="54"/>
  <c r="L51" i="54"/>
  <c r="D51" i="54"/>
  <c r="F51" i="54" s="1"/>
  <c r="I51" i="54" s="1"/>
  <c r="J50" i="54"/>
  <c r="L49" i="54"/>
  <c r="J49" i="54"/>
  <c r="F49" i="54"/>
  <c r="K48" i="54"/>
  <c r="D48" i="54"/>
  <c r="D58" i="54" s="1"/>
  <c r="L46" i="54"/>
  <c r="J46" i="54"/>
  <c r="F46" i="54"/>
  <c r="I46" i="54" s="1"/>
  <c r="I42" i="54" s="1"/>
  <c r="L45" i="54"/>
  <c r="J45" i="54"/>
  <c r="F45" i="54"/>
  <c r="I45" i="54" s="1"/>
  <c r="L44" i="54"/>
  <c r="F44" i="54"/>
  <c r="I44" i="54" s="1"/>
  <c r="D43" i="54"/>
  <c r="K42" i="54"/>
  <c r="J42" i="54"/>
  <c r="J41" i="54"/>
  <c r="L40" i="54"/>
  <c r="L38" i="45" s="1"/>
  <c r="L47" i="45" s="1"/>
  <c r="F40" i="54"/>
  <c r="F38" i="54" s="1"/>
  <c r="J39" i="54"/>
  <c r="D38" i="54"/>
  <c r="J37" i="54"/>
  <c r="J36" i="54"/>
  <c r="J35" i="54"/>
  <c r="L34" i="54"/>
  <c r="K34" i="54"/>
  <c r="I34" i="54"/>
  <c r="F34" i="54"/>
  <c r="D34" i="54"/>
  <c r="L29" i="54"/>
  <c r="J29" i="54" s="1"/>
  <c r="F29" i="54"/>
  <c r="I29" i="54" s="1"/>
  <c r="L28" i="54"/>
  <c r="J28" i="54" s="1"/>
  <c r="F28" i="54"/>
  <c r="I28" i="54" s="1"/>
  <c r="J27" i="54"/>
  <c r="I26" i="54"/>
  <c r="F26" i="54"/>
  <c r="D26" i="54"/>
  <c r="J25" i="54"/>
  <c r="J26" i="54" s="1"/>
  <c r="J30" i="54" s="1"/>
  <c r="J82" i="54" s="1"/>
  <c r="L22" i="54"/>
  <c r="K22" i="54" s="1"/>
  <c r="I22" i="54"/>
  <c r="J21" i="54"/>
  <c r="J19" i="54"/>
  <c r="J18" i="54"/>
  <c r="J17" i="54"/>
  <c r="J15" i="54"/>
  <c r="D14" i="54"/>
  <c r="J13" i="54"/>
  <c r="Q122" i="53"/>
  <c r="Q117" i="53" s="1"/>
  <c r="Q109" i="53"/>
  <c r="D109" i="53"/>
  <c r="Q99" i="53"/>
  <c r="D99" i="53"/>
  <c r="Q92" i="53"/>
  <c r="D92" i="53"/>
  <c r="Q88" i="53"/>
  <c r="D88" i="53"/>
  <c r="Q80" i="53"/>
  <c r="Q75" i="53" s="1"/>
  <c r="D80" i="53"/>
  <c r="Q71" i="53"/>
  <c r="D71" i="53"/>
  <c r="Q55" i="53"/>
  <c r="D55" i="53"/>
  <c r="D44" i="53" s="1"/>
  <c r="Q48" i="53"/>
  <c r="Q45" i="53" s="1"/>
  <c r="Q29" i="53"/>
  <c r="Q28" i="53" s="1"/>
  <c r="D28" i="53"/>
  <c r="Q21" i="53"/>
  <c r="Q20" i="53"/>
  <c r="D20" i="53"/>
  <c r="Q19" i="53"/>
  <c r="Q16" i="53" s="1"/>
  <c r="Q15" i="53"/>
  <c r="Q14" i="53"/>
  <c r="Q13" i="53"/>
  <c r="Q12" i="53" s="1"/>
  <c r="Q8" i="53"/>
  <c r="Q7" i="53" s="1"/>
  <c r="D7" i="53"/>
  <c r="B17" i="52"/>
  <c r="G43" i="42"/>
  <c r="G44" i="42" s="1"/>
  <c r="G53" i="42" s="1"/>
  <c r="C43" i="42"/>
  <c r="C40" i="42"/>
  <c r="C22" i="42"/>
  <c r="G13" i="42"/>
  <c r="C12" i="42"/>
  <c r="C11" i="42"/>
  <c r="G10" i="42"/>
  <c r="C10" i="42"/>
  <c r="F75" i="54" l="1"/>
  <c r="E24" i="55"/>
  <c r="Q44" i="53"/>
  <c r="Q127" i="53"/>
  <c r="L38" i="54"/>
  <c r="J38" i="54" s="1"/>
  <c r="J75" i="54"/>
  <c r="F69" i="54"/>
  <c r="I69" i="54" s="1"/>
  <c r="D11" i="53"/>
  <c r="J44" i="54"/>
  <c r="L61" i="45"/>
  <c r="L84" i="45" s="1"/>
  <c r="I30" i="54"/>
  <c r="I82" i="54" s="1"/>
  <c r="L47" i="54"/>
  <c r="L54" i="54"/>
  <c r="J54" i="54" s="1"/>
  <c r="J40" i="54"/>
  <c r="L48" i="54"/>
  <c r="J48" i="54" s="1"/>
  <c r="D75" i="53"/>
  <c r="C44" i="42"/>
  <c r="C13" i="42"/>
  <c r="C14" i="42" s="1"/>
  <c r="C23" i="42" s="1"/>
  <c r="C25" i="42" s="1"/>
  <c r="G14" i="42"/>
  <c r="G23" i="42" s="1"/>
  <c r="J22" i="54"/>
  <c r="D22" i="54"/>
  <c r="D30" i="54" s="1"/>
  <c r="D82" i="54" s="1"/>
  <c r="F18" i="55"/>
  <c r="F24" i="55" s="1"/>
  <c r="L30" i="54"/>
  <c r="L82" i="54" s="1"/>
  <c r="I49" i="54"/>
  <c r="I48" i="54" s="1"/>
  <c r="F48" i="54"/>
  <c r="J51" i="54"/>
  <c r="I54" i="54"/>
  <c r="F30" i="54"/>
  <c r="J34" i="54"/>
  <c r="K47" i="54"/>
  <c r="I40" i="54"/>
  <c r="I38" i="54" s="1"/>
  <c r="I47" i="54" s="1"/>
  <c r="F54" i="54"/>
  <c r="D75" i="54"/>
  <c r="K58" i="54"/>
  <c r="I75" i="54"/>
  <c r="F77" i="54"/>
  <c r="I77" i="54" s="1"/>
  <c r="F42" i="54"/>
  <c r="D42" i="54" s="1"/>
  <c r="D47" i="54" s="1"/>
  <c r="D61" i="54" s="1"/>
  <c r="Q6" i="53"/>
  <c r="Q97" i="53" s="1"/>
  <c r="Q128" i="53" s="1"/>
  <c r="Q11" i="53"/>
  <c r="L83" i="45" l="1"/>
  <c r="L62" i="45"/>
  <c r="L61" i="54"/>
  <c r="L83" i="54" s="1"/>
  <c r="J58" i="54"/>
  <c r="L58" i="54"/>
  <c r="F47" i="54"/>
  <c r="K61" i="54"/>
  <c r="K62" i="54" s="1"/>
  <c r="J47" i="54"/>
  <c r="D83" i="54"/>
  <c r="F82" i="54"/>
  <c r="F58" i="54"/>
  <c r="D62" i="54"/>
  <c r="I58" i="54"/>
  <c r="I61" i="54" s="1"/>
  <c r="L62" i="54" l="1"/>
  <c r="F61" i="54"/>
  <c r="F83" i="54" s="1"/>
  <c r="I83" i="54"/>
  <c r="I62" i="54"/>
  <c r="K83" i="54"/>
  <c r="J61" i="54"/>
  <c r="F62" i="54" l="1"/>
  <c r="J83" i="54"/>
  <c r="J62" i="54"/>
  <c r="F40" i="48"/>
  <c r="F44" i="48"/>
  <c r="F45" i="48"/>
  <c r="F46" i="48"/>
  <c r="F49" i="48"/>
  <c r="F48" i="48" s="1"/>
  <c r="F56" i="48"/>
  <c r="F57" i="48"/>
  <c r="F53" i="48"/>
  <c r="F52" i="48"/>
  <c r="G47" i="48"/>
  <c r="G58" i="48"/>
  <c r="G30" i="48"/>
  <c r="G82" i="48" s="1"/>
  <c r="F28" i="48"/>
  <c r="F29" i="48"/>
  <c r="D77" i="48"/>
  <c r="F77" i="48" s="1"/>
  <c r="E81" i="48"/>
  <c r="F34" i="48"/>
  <c r="F38" i="48"/>
  <c r="D51" i="48"/>
  <c r="F51" i="48"/>
  <c r="F54" i="48"/>
  <c r="F67" i="48"/>
  <c r="D69" i="48"/>
  <c r="D74" i="48"/>
  <c r="F74" i="48" s="1"/>
  <c r="E34" i="48"/>
  <c r="E42" i="48"/>
  <c r="E47" i="48" s="1"/>
  <c r="E61" i="48" s="1"/>
  <c r="E48" i="48"/>
  <c r="E51" i="48"/>
  <c r="E54" i="48"/>
  <c r="E58" i="48"/>
  <c r="E75" i="48"/>
  <c r="E30" i="48"/>
  <c r="E82" i="48" s="1"/>
  <c r="D34" i="48"/>
  <c r="D47" i="48" s="1"/>
  <c r="D38" i="48"/>
  <c r="D42" i="48"/>
  <c r="D48" i="48"/>
  <c r="D54" i="48"/>
  <c r="D14" i="48"/>
  <c r="D22" i="48"/>
  <c r="D26" i="48"/>
  <c r="F80" i="48"/>
  <c r="F79" i="48"/>
  <c r="F78" i="48"/>
  <c r="F76" i="48"/>
  <c r="F71" i="48"/>
  <c r="F70" i="48"/>
  <c r="F68" i="48"/>
  <c r="D9" i="26"/>
  <c r="I10" i="26"/>
  <c r="I11" i="26"/>
  <c r="D12" i="26"/>
  <c r="E12" i="26"/>
  <c r="F12" i="26"/>
  <c r="G12" i="26"/>
  <c r="H12" i="26"/>
  <c r="I13" i="26"/>
  <c r="I14" i="26"/>
  <c r="D15" i="26"/>
  <c r="H15" i="26"/>
  <c r="I15" i="26"/>
  <c r="I16" i="26"/>
  <c r="D17" i="26"/>
  <c r="E17" i="26"/>
  <c r="F17" i="26"/>
  <c r="G17" i="26"/>
  <c r="H17" i="26"/>
  <c r="I18" i="26"/>
  <c r="D21" i="26"/>
  <c r="E21" i="26"/>
  <c r="F69" i="48"/>
  <c r="I17" i="26" l="1"/>
  <c r="F75" i="48"/>
  <c r="F58" i="48"/>
  <c r="G61" i="48"/>
  <c r="G83" i="48" s="1"/>
  <c r="G85" i="48" s="1"/>
  <c r="D30" i="48"/>
  <c r="G21" i="26"/>
  <c r="E83" i="48"/>
  <c r="E85" i="48" s="1"/>
  <c r="D58" i="48"/>
  <c r="D61" i="48" s="1"/>
  <c r="D81" i="48"/>
  <c r="F81" i="48" s="1"/>
  <c r="F42" i="48"/>
  <c r="F47" i="48" s="1"/>
  <c r="F61" i="48" s="1"/>
  <c r="F83" i="48" s="1"/>
  <c r="G62" i="48"/>
  <c r="E62" i="48"/>
  <c r="D82" i="48"/>
  <c r="H21" i="26"/>
  <c r="I12" i="26"/>
  <c r="D75" i="48"/>
  <c r="F30" i="48"/>
  <c r="D83" i="48" l="1"/>
  <c r="D62" i="48"/>
  <c r="D85" i="48"/>
  <c r="F82" i="48"/>
  <c r="F85" i="48" s="1"/>
  <c r="F62" i="48"/>
  <c r="F21" i="26"/>
  <c r="I21" i="26" s="1"/>
</calcChain>
</file>

<file path=xl/sharedStrings.xml><?xml version="1.0" encoding="utf-8"?>
<sst xmlns="http://schemas.openxmlformats.org/spreadsheetml/2006/main" count="981" uniqueCount="367">
  <si>
    <t xml:space="preserve"> Ezer forintban </t>
  </si>
  <si>
    <t>Önkormányzatok sajátos felhalmozási és tőke bevételei</t>
  </si>
  <si>
    <t>Felhalmozási célú pénzeszközátvétel államháztartáson kívülről</t>
  </si>
  <si>
    <t>Pénzforgalom nélküli bevételek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</si>
  <si>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</si>
  <si>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</si>
  <si>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</si>
  <si>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</si>
  <si>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1.</t>
  </si>
  <si>
    <t>10.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</si>
  <si>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</si>
  <si>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</si>
  <si>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</si>
  <si>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</si>
  <si>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</si>
  <si>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</si>
  <si>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2.</t>
  </si>
  <si>
    <t>3.</t>
  </si>
  <si>
    <t>4.</t>
  </si>
  <si>
    <t>Felhalmozási célú 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</si>
  <si>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</si>
  <si>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</si>
  <si>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</si>
  <si>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</si>
  <si>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</si>
  <si>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</si>
  <si>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</si>
  <si>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............................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</si>
  <si>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</si>
  <si>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</si>
  <si>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</si>
  <si>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</si>
  <si>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</si>
  <si>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</si>
  <si>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</si>
  <si>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</si>
  <si>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</si>
  <si>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</si>
  <si>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</si>
  <si>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</si>
  <si>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</si>
  <si>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</si>
  <si>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</si>
  <si>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</si>
  <si>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</si>
  <si>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</si>
  <si>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</si>
  <si>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Előző évi működési célú előirányzat-maradvány, pénzmaradvány átadás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</si>
  <si>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</si>
  <si>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</si>
  <si>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</si>
  <si>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</si>
  <si>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</si>
  <si>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</si>
  <si>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</si>
  <si>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</si>
  <si>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</si>
  <si>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</si>
  <si>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</si>
  <si>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</si>
  <si>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</si>
  <si>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</si>
  <si>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</si>
  <si>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</si>
  <si>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</si>
  <si>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</si>
  <si>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</si>
  <si>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</si>
  <si>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</si>
  <si>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</si>
  <si>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</si>
  <si>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</si>
  <si>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</si>
  <si>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</si>
  <si>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</si>
  <si>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</si>
  <si>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</si>
  <si>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</si>
  <si>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</si>
  <si>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</si>
  <si>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</si>
  <si>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</si>
  <si>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</si>
  <si>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</si>
  <si>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</si>
  <si>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</si>
  <si>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</si>
  <si>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</si>
  <si>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</si>
  <si>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</si>
  <si>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</si>
  <si>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</si>
  <si>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</si>
  <si>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</si>
  <si>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</si>
  <si>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</si>
  <si>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</si>
  <si>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</si>
  <si>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</si>
  <si>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</si>
  <si>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</si>
  <si>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</si>
  <si>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</si>
  <si>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</si>
  <si>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</si>
  <si>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</si>
  <si>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</si>
  <si>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</si>
  <si>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</si>
  <si>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</si>
  <si>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</si>
  <si>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</si>
  <si>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</si>
  <si>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</si>
  <si>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</si>
  <si>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</si>
  <si>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</si>
  <si>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</si>
  <si>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</si>
  <si>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</si>
  <si>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</si>
  <si>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</si>
  <si>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</si>
  <si>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</si>
  <si>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</si>
  <si>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</si>
  <si>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</si>
  <si>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Bírságok, egyéb bevételek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</si>
  <si>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</si>
  <si>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</si>
  <si>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</si>
  <si>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</si>
  <si>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</si>
  <si>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</si>
  <si>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</si>
  <si>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</si>
  <si>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</si>
  <si>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</si>
  <si>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</si>
  <si>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</si>
  <si>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</si>
  <si>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</si>
  <si>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</si>
  <si>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</si>
  <si>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</si>
  <si>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</si>
  <si>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</si>
  <si>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</si>
  <si>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</si>
  <si>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</si>
  <si>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01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</si>
  <si>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</si>
  <si>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</si>
  <si>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</si>
  <si>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</si>
  <si>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</si>
  <si>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Teljesítés</t>
  </si>
  <si>
    <t>Eredeti előirányzat</t>
  </si>
  <si>
    <t>Működési célú pénzeszköz-átadások részletezése</t>
  </si>
  <si>
    <t>Felhalmozási bevételek (5+6+7)</t>
  </si>
  <si>
    <t xml:space="preserve">Adott, közvetett támogatások  </t>
  </si>
  <si>
    <t>Többéves kihatással járó kötelezettségvállalások listája</t>
  </si>
  <si>
    <t>Működési célú hitel törlesztése (éven túli)</t>
  </si>
  <si>
    <t>Működési célú hitel törlesztése (folyószámlahitel)</t>
  </si>
  <si>
    <t>Működési célú hiteltörlesztés tőke</t>
  </si>
  <si>
    <t>Bérhitel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</si>
  <si>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</si>
  <si>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</si>
  <si>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</si>
  <si>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</si>
  <si>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</si>
  <si>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Helyi önkormányzatok kiegészítő támogatása</t>
  </si>
  <si>
    <t>Működési célú pénzeszközátadás AHT-n kívülre és belül</t>
  </si>
  <si>
    <t>Kötelező feladat</t>
  </si>
  <si>
    <t>Önként vállalt feladat</t>
  </si>
  <si>
    <t>Állami feladat</t>
  </si>
  <si>
    <t>Sármelléki Közös Önkormányzati Hivatal</t>
  </si>
  <si>
    <t>Sármellék Község Önkormányzata</t>
  </si>
  <si>
    <t>Sármelléki Sportegyesület</t>
  </si>
  <si>
    <t>Felügyeleti szervi támogatás</t>
  </si>
  <si>
    <t>Sármelléki Polgárőrség</t>
  </si>
  <si>
    <t>ÁFA visszaigénylés</t>
  </si>
  <si>
    <t>Előző évi működési célú előirányzat-maradvány, pénzmaradvány átvétel</t>
  </si>
  <si>
    <t>Felügyeleti szervtől kapott támogatás</t>
  </si>
  <si>
    <t>Értékpapír vásárlásainak kiadása</t>
  </si>
  <si>
    <t>Működési célú pénzeszköz átadás ÁHT-n belűl és kívül összesen</t>
  </si>
  <si>
    <t>Felhalmozási célúcélú pénzeszköz átadás  összesen</t>
  </si>
  <si>
    <t>Előző évi állami támogatás visszafizetés</t>
  </si>
  <si>
    <t>Felhalmozási célú támogatásérétkű kiadás</t>
  </si>
  <si>
    <t>X.</t>
  </si>
  <si>
    <t>Kötött  céltartalék , koncessziós díj+bank szla , lakásért.</t>
  </si>
  <si>
    <t>Általánostartalék</t>
  </si>
  <si>
    <t>Sármellék Község Önkormányzata és Intézményei összesen</t>
  </si>
  <si>
    <t>Maradvány kimutatás</t>
  </si>
  <si>
    <t>sr.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</si>
  <si>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</si>
  <si>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</si>
  <si>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</si>
  <si>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</si>
  <si>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</si>
  <si>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</si>
  <si>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</si>
  <si>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 3+6</t>
  </si>
  <si>
    <t>Vállalkozásitevékenység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</si>
  <si>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</si>
  <si>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</si>
  <si>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</si>
  <si>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</si>
  <si>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</si>
  <si>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 10.+13.</t>
  </si>
  <si>
    <t>Maradvány korrekció</t>
  </si>
  <si>
    <t>Összes pénzmaradvány 7.+15.</t>
  </si>
  <si>
    <t>Alaptevékenség kötelezettségvállalással terhelt maradványa</t>
  </si>
  <si>
    <t>Alaptevékenység szabad pénzmaradványa</t>
  </si>
  <si>
    <t>Vállalkozási tevékenységet terhelő befizetési kötelezettség</t>
  </si>
  <si>
    <t>20.</t>
  </si>
  <si>
    <t>Vállalkozási tevékenység felhasználható maradványa</t>
  </si>
  <si>
    <t xml:space="preserve">ÁMK Sármellék </t>
  </si>
  <si>
    <t>Adósságállomány</t>
  </si>
  <si>
    <t>Hitelek</t>
  </si>
  <si>
    <t>eFt</t>
  </si>
  <si>
    <t>Összeg</t>
  </si>
  <si>
    <t>Lejárat</t>
  </si>
  <si>
    <t>Hitelező</t>
  </si>
  <si>
    <t>Hosszúlejáratú működési célú hitel</t>
  </si>
  <si>
    <t>9. melléklet</t>
  </si>
  <si>
    <t>Vagyonkimutatás</t>
  </si>
  <si>
    <t>Befektetett eszközök</t>
  </si>
  <si>
    <t>Immateriális javak</t>
  </si>
  <si>
    <t>Törzsvagyon forgalomképes</t>
  </si>
  <si>
    <t>Törzsvagyon forgalomképtelen</t>
  </si>
  <si>
    <t>Törzsvagyonon kívüli egyéb vagyon</t>
  </si>
  <si>
    <t>Tárgyi eszközök</t>
  </si>
  <si>
    <t>Ingalanok és a kapcsolódó vagyoni értékű jogok</t>
  </si>
  <si>
    <t>Korlátozottan forgalomképes törzsvagyon</t>
  </si>
  <si>
    <t>Forgalomképtelen törzsvagyon</t>
  </si>
  <si>
    <t>Üzleti vagyon</t>
  </si>
  <si>
    <t>Gépek berendezések és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</si>
  <si>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</si>
  <si>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</si>
  <si>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</si>
  <si>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</si>
  <si>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</si>
  <si>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</si>
  <si>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Befektetett pénzügyi eszközök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</si>
  <si>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</si>
  <si>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</si>
  <si>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</si>
  <si>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</si>
  <si>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</si>
  <si>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</si>
  <si>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Üzemeltetésre, kezelésre átadott, koncesszióba, vagyonkezelésbe adott, illetve vett eszközök</t>
  </si>
  <si>
    <t>FORGÓESZKÖZÖK</t>
  </si>
  <si>
    <t>Készletek</t>
  </si>
  <si>
    <t>Követelések</t>
  </si>
  <si>
    <t>Értékpapírok</t>
  </si>
  <si>
    <t>Pénzeszközök</t>
  </si>
  <si>
    <t>Egyéb aktív pénzügyi elszámolások</t>
  </si>
  <si>
    <t>Egyéb sajátos eszközelszámoás</t>
  </si>
  <si>
    <t>ESZKÖZÖK ÖSSZESEN</t>
  </si>
  <si>
    <t>FORRÁSOK</t>
  </si>
  <si>
    <t>Saját tőke</t>
  </si>
  <si>
    <t>Tartós Tőke</t>
  </si>
  <si>
    <t>Tőke változás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</si>
  <si>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</si>
  <si>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</si>
  <si>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</si>
  <si>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</si>
  <si>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</si>
  <si>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</si>
  <si>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TARTALÉKOK</t>
  </si>
  <si>
    <t>Költségvetési tartalékok</t>
  </si>
  <si>
    <t>Vállalkozási tartalékok</t>
  </si>
  <si>
    <t>KÖTELEZETTSÉGEK</t>
  </si>
  <si>
    <t>Hosszú lejáratú kötelezettségek</t>
  </si>
  <si>
    <t>Rövid lejártú kötelezettségek</t>
  </si>
  <si>
    <t>Egyéb passzív pénzügyi elszámolások</t>
  </si>
  <si>
    <t>FORRÁSOK ÖSSZESEN</t>
  </si>
  <si>
    <t>ÁMK</t>
  </si>
  <si>
    <t>ÁMK összesen eredeti</t>
  </si>
  <si>
    <t>Kötelező feladat eredeti</t>
  </si>
  <si>
    <t>Önként vállalt feladat eredeti</t>
  </si>
  <si>
    <t>ÁMK összesen módosított</t>
  </si>
  <si>
    <t>Kötelező feladat módosítás</t>
  </si>
  <si>
    <t>Önként vállalt feladat módosítás</t>
  </si>
  <si>
    <t>ÁMK teljesítés</t>
  </si>
  <si>
    <t>Kötelező feladat teljesítés</t>
  </si>
  <si>
    <t>Önként vállalt feladat teljesítés</t>
  </si>
  <si>
    <t>Stabilitási tv 3§-aszerinti adósságot keletkeztető ügyletek és értékei</t>
  </si>
  <si>
    <t>Adósságot keletkezetető ügylet neve:</t>
  </si>
  <si>
    <t>Összege:</t>
  </si>
  <si>
    <t>Köt. váll.
 Összege</t>
  </si>
  <si>
    <t>2015. törlesztés</t>
  </si>
  <si>
    <t>Fennmaradó összeg:</t>
  </si>
  <si>
    <t>Részesedések alakulása</t>
  </si>
  <si>
    <t>Sr.</t>
  </si>
  <si>
    <t>Sármellékért Nonprofit Közhasznú Kft</t>
  </si>
  <si>
    <t>ZSA Kft</t>
  </si>
  <si>
    <t xml:space="preserve">DRV </t>
  </si>
  <si>
    <t>összesen:</t>
  </si>
  <si>
    <t xml:space="preserve"> előirányzat (Ft)</t>
  </si>
  <si>
    <t>Közös Önk.Hiv. eredeti</t>
  </si>
  <si>
    <t>előirányzat (Ft)</t>
  </si>
  <si>
    <t>Közös Önk.Hiv.módosított</t>
  </si>
  <si>
    <t>Közös Önk.Hiv.teljesítés</t>
  </si>
  <si>
    <t>Sármellék Önkorm.eredeti</t>
  </si>
  <si>
    <t>Sármellék Önkorm.módosított</t>
  </si>
  <si>
    <t>Sármellék Önkorm.teljesítés</t>
  </si>
  <si>
    <t>Módosított előirányzat</t>
  </si>
  <si>
    <t xml:space="preserve">Működési célú átvett pénzeszköz </t>
  </si>
  <si>
    <t xml:space="preserve">Felhalmozási célú pénzeszközátvétel </t>
  </si>
  <si>
    <t>Államháztartáson belüli megelőlegezés</t>
  </si>
  <si>
    <t>Módosított e.i.</t>
  </si>
  <si>
    <t>Eredeti e.i.</t>
  </si>
  <si>
    <t>forintban</t>
  </si>
  <si>
    <t>02</t>
  </si>
  <si>
    <t>03</t>
  </si>
  <si>
    <t>11</t>
  </si>
  <si>
    <t>Önkormányzatok által folyósított ellátások összesen</t>
  </si>
  <si>
    <t>Ft</t>
  </si>
  <si>
    <t xml:space="preserve">Önként vállalt feladat </t>
  </si>
  <si>
    <t xml:space="preserve">Kötelező feladat </t>
  </si>
  <si>
    <t>Családi támogatások</t>
  </si>
  <si>
    <t>Lakhatással kapcsolatos ellátások</t>
  </si>
  <si>
    <t>Egyéb nem intézményi ellátás</t>
  </si>
  <si>
    <t>Bursa Hungarica ösztöndíj-támogatás</t>
  </si>
  <si>
    <t>Keszthelyi Kistérségi támogatás ( belső ellenőr)</t>
  </si>
  <si>
    <t>Helyi önkormányzatok előző évi elszámolásából eredő kiadások</t>
  </si>
  <si>
    <t>2.  melléklet</t>
  </si>
  <si>
    <t>3. melléklet</t>
  </si>
  <si>
    <t>4. melléklet</t>
  </si>
  <si>
    <t>5. melléklet</t>
  </si>
  <si>
    <t>6. melléklet</t>
  </si>
  <si>
    <t>7. melléklet</t>
  </si>
  <si>
    <t>8. melléklet</t>
  </si>
  <si>
    <t>10. melléklet</t>
  </si>
  <si>
    <t xml:space="preserve">11. melléklet </t>
  </si>
  <si>
    <t xml:space="preserve">Forint </t>
  </si>
  <si>
    <t>2018 évi zárszámadás</t>
  </si>
  <si>
    <t>2018 ÉVI Zárszámadás</t>
  </si>
  <si>
    <t>2018. ÉVI ZÁRSZÁMADÁS</t>
  </si>
  <si>
    <t xml:space="preserve">2018 ÉVI Zárszámadás </t>
  </si>
  <si>
    <t>2018 évi Zárszámadás</t>
  </si>
  <si>
    <t>2018 ÉVI KÖLTSÉGVETÉS</t>
  </si>
  <si>
    <t>Keszthelyi és Környéke többcélú Kistérségi Társulás 2018 házi segítségnyújtás</t>
  </si>
  <si>
    <t>TÖOSZ 2018. évi tagdíj</t>
  </si>
  <si>
    <t>Sármellék - Zalavár Kármentesítő Társulás</t>
  </si>
  <si>
    <t>Keszthelyi és Környéke többcélú Kistérségi Társulás 2018 tagdíj</t>
  </si>
  <si>
    <t>Fogászati  2018 tagdíj</t>
  </si>
  <si>
    <t>Keszthelyi Mentőszolg.Alapítvány</t>
  </si>
  <si>
    <t>Erdős Bt (Iskola e.ü.) 7.300 Ft/hó</t>
  </si>
  <si>
    <t xml:space="preserve">Teljesítés </t>
  </si>
  <si>
    <t>Ösztöndíjak</t>
  </si>
  <si>
    <t>2018.évi lakossági víz és csatorna tám.</t>
  </si>
  <si>
    <t>Keszthelyi Feltámadás Cserkészcsapat Alapítvány</t>
  </si>
  <si>
    <t>Római Katolikus Plébánia Sármellék</t>
  </si>
  <si>
    <t>Magyar Nemzeti Vagyonkezelőnek átadott koncessziós díj</t>
  </si>
  <si>
    <t xml:space="preserve"> 2018 évi Zárszámadás</t>
  </si>
  <si>
    <t xml:space="preserve">2018 év Zárszámadás </t>
  </si>
  <si>
    <t>2018. előtti kifizetés</t>
  </si>
  <si>
    <t>2018.</t>
  </si>
  <si>
    <t>2019.</t>
  </si>
  <si>
    <t>2020.</t>
  </si>
  <si>
    <t>2020. után</t>
  </si>
  <si>
    <t xml:space="preserve">Sármellék Község Önkormányzata </t>
  </si>
  <si>
    <t>12.melléklet</t>
  </si>
  <si>
    <t>1.melléklet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</si>
</sst>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#,###"/>
    <numFmt numFmtId="168" formatCode="#"/>
    <numFmt numFmtId="169" formatCode="_-* #,##0\ _F_t_-;\-* #,##0\ _F_t_-;_-* &quot;-&quot;??\ _F_t_-;_-@_-"/>
    <numFmt numFmtId="170" formatCode="#,##0_ ;\-#,##0\ "/>
  </numFmts>
  <fonts count="5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3"/>
      <name val="Times New Roman"/>
      <family val="1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8" fillId="10" borderId="1" applyNumberFormat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6" borderId="7" applyNumberFormat="0" applyFont="0" applyAlignment="0" applyProtection="0"/>
    <xf numFmtId="0" fontId="17" fillId="2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27" fillId="15" borderId="0" applyNumberFormat="0" applyBorder="0" applyAlignment="0" applyProtection="0"/>
    <xf numFmtId="0" fontId="28" fillId="16" borderId="8" applyNumberFormat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6" fillId="0" borderId="0"/>
    <xf numFmtId="0" fontId="30" fillId="0" borderId="9" applyNumberFormat="0" applyFill="0" applyAlignment="0" applyProtection="0"/>
    <xf numFmtId="0" fontId="31" fillId="17" borderId="0" applyNumberFormat="0" applyBorder="0" applyAlignment="0" applyProtection="0"/>
    <xf numFmtId="0" fontId="32" fillId="10" borderId="0" applyNumberFormat="0" applyBorder="0" applyAlignment="0" applyProtection="0"/>
    <xf numFmtId="0" fontId="33" fillId="16" borderId="1" applyNumberFormat="0" applyAlignment="0" applyProtection="0"/>
  </cellStyleXfs>
  <cellXfs count="513">
    <xf numFmtId="0" fontId="0" fillId="0" borderId="0" xfId="0"/>
    <xf numFmtId="0" fontId="4" fillId="0" borderId="0" xfId="40" applyFont="1" applyAlignment="1">
      <alignment vertical="center"/>
    </xf>
    <xf numFmtId="0" fontId="4" fillId="0" borderId="0" xfId="40" applyFont="1" applyAlignment="1">
      <alignment horizontal="center" vertical="center"/>
    </xf>
    <xf numFmtId="0" fontId="4" fillId="0" borderId="10" xfId="40" applyFont="1" applyBorder="1" applyAlignment="1">
      <alignment horizontal="center" vertical="center"/>
    </xf>
    <xf numFmtId="0" fontId="5" fillId="0" borderId="0" xfId="40" applyFont="1" applyAlignment="1">
      <alignment vertical="center"/>
    </xf>
    <xf numFmtId="165" fontId="3" fillId="0" borderId="11" xfId="27" applyNumberFormat="1" applyFont="1" applyFill="1" applyBorder="1" applyAlignment="1">
      <alignment horizontal="center"/>
    </xf>
    <xf numFmtId="165" fontId="4" fillId="0" borderId="12" xfId="40" applyNumberFormat="1" applyFont="1" applyBorder="1" applyAlignment="1">
      <alignment horizontal="center" vertical="center"/>
    </xf>
    <xf numFmtId="165" fontId="4" fillId="0" borderId="11" xfId="27" applyNumberFormat="1" applyFont="1" applyFill="1" applyBorder="1" applyAlignment="1">
      <alignment horizontal="center"/>
    </xf>
    <xf numFmtId="0" fontId="4" fillId="0" borderId="0" xfId="40" applyFont="1" applyAlignment="1">
      <alignment vertical="center" wrapText="1"/>
    </xf>
    <xf numFmtId="0" fontId="4" fillId="0" borderId="0" xfId="40" applyFont="1" applyAlignment="1">
      <alignment horizontal="center" vertical="center" wrapText="1"/>
    </xf>
    <xf numFmtId="165" fontId="6" fillId="0" borderId="11" xfId="27" applyNumberFormat="1" applyFont="1" applyFill="1" applyBorder="1" applyAlignment="1">
      <alignment horizontal="center"/>
    </xf>
    <xf numFmtId="0" fontId="4" fillId="18" borderId="10" xfId="40" applyFont="1" applyFill="1" applyBorder="1" applyAlignment="1">
      <alignment horizontal="center" vertical="center"/>
    </xf>
    <xf numFmtId="165" fontId="4" fillId="18" borderId="12" xfId="27" applyNumberFormat="1" applyFont="1" applyFill="1" applyBorder="1" applyAlignment="1">
      <alignment horizontal="center"/>
    </xf>
    <xf numFmtId="165" fontId="4" fillId="18" borderId="11" xfId="27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>
      <alignment horizontal="centerContinuous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6" xfId="0" applyFont="1" applyBorder="1" applyAlignment="1">
      <alignment horizontal="centerContinuous"/>
    </xf>
    <xf numFmtId="166" fontId="10" fillId="0" borderId="0" xfId="0" applyNumberFormat="1" applyFont="1"/>
    <xf numFmtId="0" fontId="10" fillId="0" borderId="0" xfId="0" applyFont="1" applyAlignment="1"/>
    <xf numFmtId="0" fontId="12" fillId="0" borderId="0" xfId="0" applyFont="1" applyAlignment="1">
      <alignment horizontal="center"/>
    </xf>
    <xf numFmtId="165" fontId="3" fillId="0" borderId="22" xfId="40" applyNumberFormat="1" applyFont="1" applyBorder="1" applyAlignment="1">
      <alignment horizontal="center"/>
    </xf>
    <xf numFmtId="0" fontId="10" fillId="0" borderId="12" xfId="0" applyFont="1" applyBorder="1"/>
    <xf numFmtId="167" fontId="26" fillId="0" borderId="0" xfId="41" applyNumberFormat="1" applyFill="1" applyAlignment="1">
      <alignment horizontal="center" vertical="center" wrapText="1"/>
    </xf>
    <xf numFmtId="167" fontId="26" fillId="0" borderId="0" xfId="41" applyNumberFormat="1" applyFill="1" applyAlignment="1">
      <alignment vertical="center" wrapText="1"/>
    </xf>
    <xf numFmtId="167" fontId="35" fillId="0" borderId="23" xfId="41" applyNumberFormat="1" applyFont="1" applyFill="1" applyBorder="1" applyAlignment="1">
      <alignment horizontal="center" vertical="center"/>
    </xf>
    <xf numFmtId="167" fontId="35" fillId="0" borderId="24" xfId="41" applyNumberFormat="1" applyFont="1" applyFill="1" applyBorder="1" applyAlignment="1">
      <alignment horizontal="center" vertical="center"/>
    </xf>
    <xf numFmtId="167" fontId="35" fillId="0" borderId="25" xfId="41" applyNumberFormat="1" applyFont="1" applyFill="1" applyBorder="1" applyAlignment="1">
      <alignment horizontal="center" vertical="center" wrapText="1"/>
    </xf>
    <xf numFmtId="167" fontId="36" fillId="0" borderId="26" xfId="41" applyNumberFormat="1" applyFont="1" applyFill="1" applyBorder="1" applyAlignment="1">
      <alignment horizontal="center" vertical="center" wrapText="1"/>
    </xf>
    <xf numFmtId="167" fontId="36" fillId="0" borderId="27" xfId="41" applyNumberFormat="1" applyFont="1" applyFill="1" applyBorder="1" applyAlignment="1">
      <alignment horizontal="center" vertical="center" wrapText="1"/>
    </xf>
    <xf numFmtId="167" fontId="36" fillId="0" borderId="28" xfId="41" applyNumberFormat="1" applyFont="1" applyFill="1" applyBorder="1" applyAlignment="1">
      <alignment horizontal="center" vertical="center" wrapText="1"/>
    </xf>
    <xf numFmtId="167" fontId="36" fillId="0" borderId="29" xfId="41" applyNumberFormat="1" applyFont="1" applyFill="1" applyBorder="1" applyAlignment="1">
      <alignment horizontal="center" vertical="center" wrapText="1"/>
    </xf>
    <xf numFmtId="167" fontId="36" fillId="0" borderId="30" xfId="41" applyNumberFormat="1" applyFont="1" applyFill="1" applyBorder="1" applyAlignment="1">
      <alignment horizontal="center" vertical="center" wrapText="1"/>
    </xf>
    <xf numFmtId="167" fontId="36" fillId="0" borderId="31" xfId="41" applyNumberFormat="1" applyFont="1" applyFill="1" applyBorder="1" applyAlignment="1">
      <alignment horizontal="center" vertical="center" wrapText="1"/>
    </xf>
    <xf numFmtId="167" fontId="36" fillId="0" borderId="27" xfId="41" applyNumberFormat="1" applyFont="1" applyFill="1" applyBorder="1" applyAlignment="1">
      <alignment horizontal="left" vertical="center" wrapText="1" indent="1"/>
    </xf>
    <xf numFmtId="167" fontId="37" fillId="0" borderId="32" xfId="41" applyNumberFormat="1" applyFont="1" applyFill="1" applyBorder="1" applyAlignment="1" applyProtection="1">
      <alignment horizontal="left" vertical="center" wrapText="1" indent="2"/>
    </xf>
    <xf numFmtId="167" fontId="37" fillId="0" borderId="27" xfId="41" applyNumberFormat="1" applyFont="1" applyFill="1" applyBorder="1" applyAlignment="1" applyProtection="1">
      <alignment vertical="center" wrapText="1"/>
    </xf>
    <xf numFmtId="167" fontId="37" fillId="0" borderId="31" xfId="41" applyNumberFormat="1" applyFont="1" applyFill="1" applyBorder="1" applyAlignment="1" applyProtection="1">
      <alignment vertical="center" wrapText="1"/>
    </xf>
    <xf numFmtId="167" fontId="37" fillId="0" borderId="32" xfId="41" applyNumberFormat="1" applyFont="1" applyFill="1" applyBorder="1" applyAlignment="1" applyProtection="1">
      <alignment vertical="center" wrapText="1"/>
    </xf>
    <xf numFmtId="167" fontId="37" fillId="0" borderId="29" xfId="41" applyNumberFormat="1" applyFont="1" applyFill="1" applyBorder="1" applyAlignment="1" applyProtection="1">
      <alignment vertical="center" wrapText="1"/>
    </xf>
    <xf numFmtId="167" fontId="37" fillId="0" borderId="27" xfId="41" applyNumberFormat="1" applyFont="1" applyFill="1" applyBorder="1" applyAlignment="1">
      <alignment vertical="center" wrapText="1"/>
    </xf>
    <xf numFmtId="167" fontId="36" fillId="0" borderId="10" xfId="41" applyNumberFormat="1" applyFont="1" applyFill="1" applyBorder="1" applyAlignment="1">
      <alignment horizontal="center" vertical="center" wrapText="1"/>
    </xf>
    <xf numFmtId="167" fontId="37" fillId="0" borderId="33" xfId="41" applyNumberFormat="1" applyFont="1" applyFill="1" applyBorder="1" applyAlignment="1" applyProtection="1">
      <alignment horizontal="left" vertical="center" wrapText="1" indent="1"/>
      <protection locked="0"/>
    </xf>
    <xf numFmtId="168" fontId="38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37" fillId="0" borderId="33" xfId="41" applyNumberFormat="1" applyFont="1" applyFill="1" applyBorder="1" applyAlignment="1" applyProtection="1">
      <alignment vertical="center" wrapText="1"/>
      <protection locked="0"/>
    </xf>
    <xf numFmtId="167" fontId="37" fillId="0" borderId="10" xfId="41" applyNumberFormat="1" applyFont="1" applyFill="1" applyBorder="1" applyAlignment="1" applyProtection="1">
      <alignment vertical="center" wrapText="1"/>
      <protection locked="0"/>
    </xf>
    <xf numFmtId="167" fontId="37" fillId="0" borderId="12" xfId="41" applyNumberFormat="1" applyFont="1" applyFill="1" applyBorder="1" applyAlignment="1" applyProtection="1">
      <alignment vertical="center" wrapText="1"/>
      <protection locked="0"/>
    </xf>
    <xf numFmtId="167" fontId="37" fillId="0" borderId="11" xfId="41" applyNumberFormat="1" applyFont="1" applyFill="1" applyBorder="1" applyAlignment="1" applyProtection="1">
      <alignment vertical="center" wrapText="1"/>
      <protection locked="0"/>
    </xf>
    <xf numFmtId="167" fontId="37" fillId="0" borderId="33" xfId="41" applyNumberFormat="1" applyFont="1" applyFill="1" applyBorder="1" applyAlignment="1">
      <alignment vertical="center" wrapText="1"/>
    </xf>
    <xf numFmtId="167" fontId="36" fillId="0" borderId="27" xfId="41" applyNumberFormat="1" applyFont="1" applyFill="1" applyBorder="1" applyAlignment="1" applyProtection="1">
      <alignment horizontal="left" vertical="center" wrapText="1" indent="1"/>
      <protection locked="0"/>
    </xf>
    <xf numFmtId="167" fontId="38" fillId="0" borderId="32" xfId="41" applyNumberFormat="1" applyFont="1" applyFill="1" applyBorder="1" applyAlignment="1" applyProtection="1">
      <alignment horizontal="left" vertical="center" wrapText="1" indent="2"/>
    </xf>
    <xf numFmtId="167" fontId="36" fillId="0" borderId="34" xfId="41" applyNumberFormat="1" applyFont="1" applyFill="1" applyBorder="1" applyAlignment="1">
      <alignment horizontal="center" vertical="center" wrapText="1"/>
    </xf>
    <xf numFmtId="167" fontId="37" fillId="0" borderId="35" xfId="41" applyNumberFormat="1" applyFont="1" applyFill="1" applyBorder="1" applyAlignment="1" applyProtection="1">
      <alignment horizontal="left" vertical="center" wrapText="1" indent="1"/>
      <protection locked="0"/>
    </xf>
    <xf numFmtId="168" fontId="38" fillId="0" borderId="36" xfId="41" applyNumberFormat="1" applyFont="1" applyFill="1" applyBorder="1" applyAlignment="1" applyProtection="1">
      <alignment horizontal="left" vertical="center" wrapText="1" indent="2"/>
      <protection locked="0"/>
    </xf>
    <xf numFmtId="167" fontId="37" fillId="0" borderId="35" xfId="41" applyNumberFormat="1" applyFont="1" applyFill="1" applyBorder="1" applyAlignment="1" applyProtection="1">
      <alignment vertical="center" wrapText="1"/>
      <protection locked="0"/>
    </xf>
    <xf numFmtId="167" fontId="37" fillId="0" borderId="34" xfId="41" applyNumberFormat="1" applyFont="1" applyFill="1" applyBorder="1" applyAlignment="1" applyProtection="1">
      <alignment vertical="center" wrapText="1"/>
      <protection locked="0"/>
    </xf>
    <xf numFmtId="167" fontId="37" fillId="0" borderId="36" xfId="41" applyNumberFormat="1" applyFont="1" applyFill="1" applyBorder="1" applyAlignment="1" applyProtection="1">
      <alignment vertical="center" wrapText="1"/>
      <protection locked="0"/>
    </xf>
    <xf numFmtId="167" fontId="37" fillId="0" borderId="37" xfId="41" applyNumberFormat="1" applyFont="1" applyFill="1" applyBorder="1" applyAlignment="1" applyProtection="1">
      <alignment vertical="center" wrapText="1"/>
      <protection locked="0"/>
    </xf>
    <xf numFmtId="167" fontId="37" fillId="0" borderId="35" xfId="41" applyNumberFormat="1" applyFont="1" applyFill="1" applyBorder="1" applyAlignment="1">
      <alignment vertical="center" wrapText="1"/>
    </xf>
    <xf numFmtId="167" fontId="39" fillId="0" borderId="27" xfId="41" applyNumberFormat="1" applyFont="1" applyFill="1" applyBorder="1" applyAlignment="1" applyProtection="1">
      <alignment horizontal="left" vertical="center" wrapText="1" indent="1"/>
      <protection locked="0"/>
    </xf>
    <xf numFmtId="167" fontId="37" fillId="0" borderId="27" xfId="41" applyNumberFormat="1" applyFont="1" applyFill="1" applyBorder="1" applyAlignment="1" applyProtection="1">
      <alignment vertical="center" wrapText="1"/>
      <protection locked="0"/>
    </xf>
    <xf numFmtId="167" fontId="37" fillId="0" borderId="31" xfId="41" applyNumberFormat="1" applyFont="1" applyFill="1" applyBorder="1" applyAlignment="1" applyProtection="1">
      <alignment vertical="center" wrapText="1"/>
      <protection locked="0"/>
    </xf>
    <xf numFmtId="167" fontId="37" fillId="0" borderId="32" xfId="41" applyNumberFormat="1" applyFont="1" applyFill="1" applyBorder="1" applyAlignment="1" applyProtection="1">
      <alignment vertical="center" wrapText="1"/>
      <protection locked="0"/>
    </xf>
    <xf numFmtId="167" fontId="37" fillId="0" borderId="29" xfId="41" applyNumberFormat="1" applyFont="1" applyFill="1" applyBorder="1" applyAlignment="1" applyProtection="1">
      <alignment vertical="center" wrapText="1"/>
      <protection locked="0"/>
    </xf>
    <xf numFmtId="167" fontId="36" fillId="0" borderId="38" xfId="41" applyNumberFormat="1" applyFont="1" applyFill="1" applyBorder="1" applyAlignment="1">
      <alignment horizontal="center" vertical="center" wrapText="1"/>
    </xf>
    <xf numFmtId="167" fontId="37" fillId="0" borderId="39" xfId="41" applyNumberFormat="1" applyFont="1" applyFill="1" applyBorder="1" applyAlignment="1" applyProtection="1">
      <alignment horizontal="left" vertical="center" wrapText="1" indent="1"/>
      <protection locked="0"/>
    </xf>
    <xf numFmtId="168" fontId="38" fillId="0" borderId="15" xfId="41" applyNumberFormat="1" applyFont="1" applyFill="1" applyBorder="1" applyAlignment="1" applyProtection="1">
      <alignment horizontal="left" vertical="center" wrapText="1" indent="2"/>
      <protection locked="0"/>
    </xf>
    <xf numFmtId="167" fontId="37" fillId="0" borderId="30" xfId="41" applyNumberFormat="1" applyFont="1" applyFill="1" applyBorder="1" applyAlignment="1" applyProtection="1">
      <alignment vertical="center" wrapText="1"/>
      <protection locked="0"/>
    </xf>
    <xf numFmtId="167" fontId="37" fillId="0" borderId="38" xfId="41" applyNumberFormat="1" applyFont="1" applyFill="1" applyBorder="1" applyAlignment="1" applyProtection="1">
      <alignment vertical="center" wrapText="1"/>
      <protection locked="0"/>
    </xf>
    <xf numFmtId="167" fontId="37" fillId="0" borderId="40" xfId="41" applyNumberFormat="1" applyFont="1" applyFill="1" applyBorder="1" applyAlignment="1" applyProtection="1">
      <alignment vertical="center" wrapText="1"/>
      <protection locked="0"/>
    </xf>
    <xf numFmtId="167" fontId="37" fillId="0" borderId="41" xfId="41" applyNumberFormat="1" applyFont="1" applyFill="1" applyBorder="1" applyAlignment="1" applyProtection="1">
      <alignment vertical="center" wrapText="1"/>
      <protection locked="0"/>
    </xf>
    <xf numFmtId="167" fontId="37" fillId="0" borderId="30" xfId="41" applyNumberFormat="1" applyFont="1" applyFill="1" applyBorder="1" applyAlignment="1">
      <alignment vertical="center" wrapText="1"/>
    </xf>
    <xf numFmtId="167" fontId="38" fillId="18" borderId="28" xfId="41" applyNumberFormat="1" applyFont="1" applyFill="1" applyBorder="1" applyAlignment="1" applyProtection="1">
      <alignment horizontal="left" vertical="center" wrapText="1" indent="2"/>
    </xf>
    <xf numFmtId="167" fontId="41" fillId="0" borderId="0" xfId="41" applyNumberFormat="1" applyFont="1" applyFill="1" applyAlignment="1">
      <alignment horizontal="center" vertical="center" wrapText="1"/>
    </xf>
    <xf numFmtId="167" fontId="41" fillId="0" borderId="0" xfId="41" applyNumberFormat="1" applyFont="1" applyFill="1" applyAlignment="1">
      <alignment vertical="center" wrapText="1"/>
    </xf>
    <xf numFmtId="0" fontId="35" fillId="0" borderId="31" xfId="41" applyFont="1" applyFill="1" applyBorder="1" applyAlignment="1">
      <alignment horizontal="center" vertical="center" wrapText="1"/>
    </xf>
    <xf numFmtId="0" fontId="35" fillId="0" borderId="32" xfId="41" applyFont="1" applyFill="1" applyBorder="1" applyAlignment="1">
      <alignment horizontal="center" vertical="center" wrapText="1"/>
    </xf>
    <xf numFmtId="0" fontId="35" fillId="0" borderId="29" xfId="41" applyFont="1" applyFill="1" applyBorder="1" applyAlignment="1">
      <alignment horizontal="center" vertical="center" wrapText="1"/>
    </xf>
    <xf numFmtId="0" fontId="42" fillId="0" borderId="0" xfId="41" applyFont="1" applyFill="1" applyAlignment="1">
      <alignment horizontal="center" vertical="center" wrapText="1"/>
    </xf>
    <xf numFmtId="0" fontId="36" fillId="0" borderId="31" xfId="41" applyFont="1" applyFill="1" applyBorder="1" applyAlignment="1">
      <alignment horizontal="center" vertical="center" wrapText="1"/>
    </xf>
    <xf numFmtId="0" fontId="36" fillId="0" borderId="32" xfId="41" applyFont="1" applyFill="1" applyBorder="1" applyAlignment="1">
      <alignment horizontal="center" vertical="center" wrapText="1"/>
    </xf>
    <xf numFmtId="0" fontId="36" fillId="0" borderId="29" xfId="41" applyFont="1" applyFill="1" applyBorder="1" applyAlignment="1">
      <alignment horizontal="center" vertical="center" wrapText="1"/>
    </xf>
    <xf numFmtId="0" fontId="43" fillId="0" borderId="42" xfId="41" applyFont="1" applyFill="1" applyBorder="1" applyAlignment="1">
      <alignment horizontal="center" vertical="center" wrapText="1"/>
    </xf>
    <xf numFmtId="0" fontId="40" fillId="0" borderId="21" xfId="41" applyFont="1" applyFill="1" applyBorder="1" applyAlignment="1" applyProtection="1">
      <alignment horizontal="left" vertical="center" wrapText="1" indent="1"/>
      <protection locked="0"/>
    </xf>
    <xf numFmtId="167" fontId="43" fillId="0" borderId="21" xfId="41" applyNumberFormat="1" applyFont="1" applyFill="1" applyBorder="1" applyAlignment="1" applyProtection="1">
      <alignment horizontal="right" vertical="center" wrapText="1" indent="1"/>
      <protection locked="0"/>
    </xf>
    <xf numFmtId="167" fontId="43" fillId="0" borderId="43" xfId="4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41" applyFill="1" applyAlignment="1">
      <alignment vertical="center" wrapText="1"/>
    </xf>
    <xf numFmtId="0" fontId="43" fillId="0" borderId="10" xfId="41" applyFont="1" applyFill="1" applyBorder="1" applyAlignment="1">
      <alignment horizontal="center" vertical="center" wrapText="1"/>
    </xf>
    <xf numFmtId="0" fontId="40" fillId="0" borderId="19" xfId="41" applyFont="1" applyFill="1" applyBorder="1" applyAlignment="1" applyProtection="1">
      <alignment horizontal="left" vertical="center" wrapText="1" indent="1"/>
      <protection locked="0"/>
    </xf>
    <xf numFmtId="167" fontId="43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167" fontId="43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9" xfId="41" applyFont="1" applyFill="1" applyBorder="1" applyAlignment="1" applyProtection="1">
      <alignment horizontal="left" vertical="center" wrapText="1" indent="8"/>
      <protection locked="0"/>
    </xf>
    <xf numFmtId="0" fontId="43" fillId="0" borderId="44" xfId="41" applyFont="1" applyFill="1" applyBorder="1" applyAlignment="1" applyProtection="1">
      <alignment vertical="center" wrapText="1"/>
      <protection locked="0"/>
    </xf>
    <xf numFmtId="167" fontId="43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31" xfId="41" applyFont="1" applyFill="1" applyBorder="1" applyAlignment="1">
      <alignment horizontal="center" vertical="center" wrapText="1"/>
    </xf>
    <xf numFmtId="0" fontId="44" fillId="0" borderId="45" xfId="41" applyFont="1" applyFill="1" applyBorder="1" applyAlignment="1">
      <alignment vertical="center" wrapText="1"/>
    </xf>
    <xf numFmtId="167" fontId="39" fillId="0" borderId="45" xfId="41" applyNumberFormat="1" applyFont="1" applyFill="1" applyBorder="1" applyAlignment="1">
      <alignment vertical="center" wrapText="1"/>
    </xf>
    <xf numFmtId="167" fontId="39" fillId="0" borderId="46" xfId="41" applyNumberFormat="1" applyFont="1" applyFill="1" applyBorder="1" applyAlignment="1">
      <alignment vertical="center" wrapText="1"/>
    </xf>
    <xf numFmtId="0" fontId="26" fillId="0" borderId="0" xfId="41" applyFill="1" applyAlignment="1">
      <alignment horizontal="right" vertical="center" wrapText="1"/>
    </xf>
    <xf numFmtId="0" fontId="26" fillId="0" borderId="0" xfId="41" applyFill="1" applyAlignment="1">
      <alignment horizontal="center" vertical="center" wrapText="1"/>
    </xf>
    <xf numFmtId="0" fontId="4" fillId="0" borderId="12" xfId="0" applyFont="1" applyBorder="1"/>
    <xf numFmtId="167" fontId="45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2" xfId="0" applyBorder="1"/>
    <xf numFmtId="0" fontId="3" fillId="0" borderId="10" xfId="40" applyFont="1" applyBorder="1" applyAlignment="1">
      <alignment horizontal="center" vertical="center"/>
    </xf>
    <xf numFmtId="165" fontId="5" fillId="0" borderId="0" xfId="40" applyNumberFormat="1" applyFont="1" applyAlignment="1">
      <alignment vertical="center"/>
    </xf>
    <xf numFmtId="0" fontId="0" fillId="0" borderId="47" xfId="0" applyBorder="1"/>
    <xf numFmtId="0" fontId="0" fillId="0" borderId="10" xfId="0" applyBorder="1"/>
    <xf numFmtId="0" fontId="0" fillId="0" borderId="48" xfId="0" applyBorder="1"/>
    <xf numFmtId="0" fontId="0" fillId="0" borderId="42" xfId="0" applyBorder="1"/>
    <xf numFmtId="165" fontId="3" fillId="0" borderId="11" xfId="40" applyNumberFormat="1" applyFont="1" applyBorder="1" applyAlignment="1">
      <alignment horizontal="center"/>
    </xf>
    <xf numFmtId="0" fontId="3" fillId="0" borderId="48" xfId="40" applyFont="1" applyBorder="1" applyAlignment="1">
      <alignment horizontal="center" vertical="center"/>
    </xf>
    <xf numFmtId="0" fontId="3" fillId="0" borderId="22" xfId="40" applyFont="1" applyBorder="1" applyAlignment="1">
      <alignment vertical="center"/>
    </xf>
    <xf numFmtId="165" fontId="3" fillId="0" borderId="25" xfId="40" applyNumberFormat="1" applyFont="1" applyBorder="1" applyAlignment="1">
      <alignment horizontal="center"/>
    </xf>
    <xf numFmtId="14" fontId="38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5" fontId="4" fillId="0" borderId="0" xfId="40" applyNumberFormat="1" applyFont="1" applyAlignment="1">
      <alignment horizontal="center" vertical="center" wrapText="1"/>
    </xf>
    <xf numFmtId="165" fontId="4" fillId="0" borderId="12" xfId="27" applyNumberFormat="1" applyFont="1" applyFill="1" applyBorder="1" applyAlignment="1">
      <alignment horizontal="center"/>
    </xf>
    <xf numFmtId="165" fontId="3" fillId="0" borderId="12" xfId="27" applyNumberFormat="1" applyFont="1" applyFill="1" applyBorder="1" applyAlignment="1">
      <alignment horizontal="center"/>
    </xf>
    <xf numFmtId="165" fontId="4" fillId="0" borderId="43" xfId="27" applyNumberFormat="1" applyFont="1" applyFill="1" applyBorder="1" applyAlignment="1">
      <alignment horizontal="center"/>
    </xf>
    <xf numFmtId="0" fontId="4" fillId="0" borderId="12" xfId="40" applyFont="1" applyBorder="1" applyAlignment="1">
      <alignment horizontal="left"/>
    </xf>
    <xf numFmtId="49" fontId="4" fillId="0" borderId="12" xfId="0" applyNumberFormat="1" applyFont="1" applyBorder="1" applyAlignment="1">
      <alignment horizontal="center"/>
    </xf>
    <xf numFmtId="49" fontId="4" fillId="0" borderId="12" xfId="40" applyNumberFormat="1" applyFont="1" applyBorder="1" applyAlignment="1">
      <alignment horizontal="left"/>
    </xf>
    <xf numFmtId="0" fontId="6" fillId="0" borderId="10" xfId="40" applyFont="1" applyBorder="1" applyAlignment="1">
      <alignment horizontal="center" vertical="center"/>
    </xf>
    <xf numFmtId="167" fontId="26" fillId="0" borderId="0" xfId="41" applyNumberFormat="1" applyFont="1" applyFill="1" applyAlignment="1">
      <alignment horizontal="right" vertical="center"/>
    </xf>
    <xf numFmtId="167" fontId="34" fillId="0" borderId="0" xfId="41" applyNumberFormat="1" applyFont="1" applyFill="1" applyAlignment="1">
      <alignment horizontal="right"/>
    </xf>
    <xf numFmtId="167" fontId="26" fillId="0" borderId="0" xfId="41" applyNumberFormat="1" applyFont="1" applyFill="1" applyAlignment="1">
      <alignment horizontal="right" vertical="center" wrapText="1"/>
    </xf>
    <xf numFmtId="167" fontId="26" fillId="0" borderId="0" xfId="41" applyNumberFormat="1" applyFont="1" applyFill="1" applyAlignment="1">
      <alignment vertical="center" wrapText="1"/>
    </xf>
    <xf numFmtId="0" fontId="4" fillId="0" borderId="12" xfId="40" applyFont="1" applyBorder="1" applyAlignment="1">
      <alignment horizontal="left" vertical="center"/>
    </xf>
    <xf numFmtId="0" fontId="8" fillId="18" borderId="12" xfId="40" applyFont="1" applyFill="1" applyBorder="1" applyAlignment="1">
      <alignment horizontal="center" vertical="center" wrapText="1"/>
    </xf>
    <xf numFmtId="49" fontId="4" fillId="0" borderId="12" xfId="40" applyNumberFormat="1" applyFont="1" applyBorder="1" applyAlignment="1">
      <alignment horizontal="right"/>
    </xf>
    <xf numFmtId="165" fontId="7" fillId="0" borderId="12" xfId="27" applyNumberFormat="1" applyFont="1" applyFill="1" applyBorder="1" applyAlignment="1">
      <alignment horizontal="center"/>
    </xf>
    <xf numFmtId="0" fontId="9" fillId="0" borderId="42" xfId="40" applyFont="1" applyBorder="1" applyAlignment="1">
      <alignment horizontal="center" vertical="center" wrapText="1"/>
    </xf>
    <xf numFmtId="0" fontId="5" fillId="0" borderId="11" xfId="40" applyFont="1" applyBorder="1" applyAlignment="1">
      <alignment vertical="center"/>
    </xf>
    <xf numFmtId="169" fontId="5" fillId="0" borderId="11" xfId="26" applyNumberFormat="1" applyFont="1" applyBorder="1" applyAlignment="1">
      <alignment vertical="center"/>
    </xf>
    <xf numFmtId="169" fontId="46" fillId="0" borderId="11" xfId="26" applyNumberFormat="1" applyFont="1" applyBorder="1" applyAlignment="1">
      <alignment vertical="center"/>
    </xf>
    <xf numFmtId="0" fontId="8" fillId="18" borderId="19" xfId="40" applyFont="1" applyFill="1" applyBorder="1" applyAlignment="1">
      <alignment horizontal="center" vertical="center" wrapText="1"/>
    </xf>
    <xf numFmtId="165" fontId="4" fillId="0" borderId="19" xfId="40" applyNumberFormat="1" applyFont="1" applyBorder="1" applyAlignment="1">
      <alignment horizontal="center" vertical="center"/>
    </xf>
    <xf numFmtId="165" fontId="4" fillId="0" borderId="19" xfId="27" applyNumberFormat="1" applyFont="1" applyBorder="1" applyAlignment="1">
      <alignment horizontal="center"/>
    </xf>
    <xf numFmtId="165" fontId="6" fillId="0" borderId="19" xfId="27" applyNumberFormat="1" applyFont="1" applyBorder="1" applyAlignment="1">
      <alignment horizontal="center"/>
    </xf>
    <xf numFmtId="165" fontId="3" fillId="0" borderId="19" xfId="27" applyNumberFormat="1" applyFont="1" applyBorder="1" applyAlignment="1">
      <alignment horizontal="center"/>
    </xf>
    <xf numFmtId="165" fontId="4" fillId="18" borderId="19" xfId="27" applyNumberFormat="1" applyFont="1" applyFill="1" applyBorder="1" applyAlignment="1">
      <alignment horizontal="center"/>
    </xf>
    <xf numFmtId="165" fontId="7" fillId="0" borderId="19" xfId="27" applyNumberFormat="1" applyFont="1" applyBorder="1" applyAlignment="1">
      <alignment horizontal="center"/>
    </xf>
    <xf numFmtId="0" fontId="8" fillId="18" borderId="50" xfId="40" applyFont="1" applyFill="1" applyBorder="1" applyAlignment="1">
      <alignment horizontal="center" vertical="center" wrapText="1"/>
    </xf>
    <xf numFmtId="169" fontId="4" fillId="0" borderId="11" xfId="26" applyNumberFormat="1" applyFont="1" applyBorder="1" applyAlignment="1">
      <alignment horizontal="center" vertical="center"/>
    </xf>
    <xf numFmtId="169" fontId="5" fillId="0" borderId="18" xfId="26" applyNumberFormat="1" applyFont="1" applyBorder="1" applyAlignment="1">
      <alignment vertical="center"/>
    </xf>
    <xf numFmtId="165" fontId="4" fillId="0" borderId="18" xfId="40" applyNumberFormat="1" applyFont="1" applyBorder="1" applyAlignment="1">
      <alignment horizontal="center" vertical="center"/>
    </xf>
    <xf numFmtId="165" fontId="4" fillId="0" borderId="17" xfId="40" applyNumberFormat="1" applyFont="1" applyBorder="1" applyAlignment="1">
      <alignment horizontal="center" vertical="center"/>
    </xf>
    <xf numFmtId="165" fontId="4" fillId="0" borderId="18" xfId="27" applyNumberFormat="1" applyFont="1" applyBorder="1" applyAlignment="1">
      <alignment horizontal="center"/>
    </xf>
    <xf numFmtId="165" fontId="3" fillId="0" borderId="18" xfId="27" applyNumberFormat="1" applyFont="1" applyBorder="1" applyAlignment="1">
      <alignment horizontal="center"/>
    </xf>
    <xf numFmtId="165" fontId="3" fillId="0" borderId="51" xfId="27" applyNumberFormat="1" applyFont="1" applyBorder="1" applyAlignment="1">
      <alignment horizontal="center"/>
    </xf>
    <xf numFmtId="165" fontId="6" fillId="0" borderId="12" xfId="27" applyNumberFormat="1" applyFont="1" applyBorder="1" applyAlignment="1">
      <alignment horizontal="center"/>
    </xf>
    <xf numFmtId="165" fontId="3" fillId="0" borderId="12" xfId="27" applyNumberFormat="1" applyFont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3" fontId="4" fillId="0" borderId="12" xfId="40" applyNumberFormat="1" applyFont="1" applyBorder="1" applyAlignment="1">
      <alignment horizontal="center" vertical="center"/>
    </xf>
    <xf numFmtId="3" fontId="4" fillId="0" borderId="19" xfId="27" applyNumberFormat="1" applyFont="1" applyBorder="1" applyAlignment="1">
      <alignment horizontal="center"/>
    </xf>
    <xf numFmtId="3" fontId="4" fillId="0" borderId="12" xfId="27" applyNumberFormat="1" applyFont="1" applyFill="1" applyBorder="1" applyAlignment="1">
      <alignment horizontal="center"/>
    </xf>
    <xf numFmtId="3" fontId="4" fillId="0" borderId="12" xfId="27" applyNumberFormat="1" applyFont="1" applyBorder="1" applyAlignment="1">
      <alignment horizontal="center"/>
    </xf>
    <xf numFmtId="3" fontId="6" fillId="0" borderId="18" xfId="27" applyNumberFormat="1" applyFont="1" applyBorder="1" applyAlignment="1">
      <alignment horizontal="center"/>
    </xf>
    <xf numFmtId="3" fontId="6" fillId="0" borderId="12" xfId="27" applyNumberFormat="1" applyFont="1" applyFill="1" applyBorder="1" applyAlignment="1">
      <alignment horizontal="center"/>
    </xf>
    <xf numFmtId="3" fontId="3" fillId="0" borderId="12" xfId="27" applyNumberFormat="1" applyFont="1" applyBorder="1" applyAlignment="1">
      <alignment horizontal="center"/>
    </xf>
    <xf numFmtId="3" fontId="4" fillId="0" borderId="18" xfId="27" applyNumberFormat="1" applyFont="1" applyBorder="1" applyAlignment="1">
      <alignment horizontal="center"/>
    </xf>
    <xf numFmtId="3" fontId="3" fillId="0" borderId="18" xfId="27" applyNumberFormat="1" applyFont="1" applyBorder="1" applyAlignment="1">
      <alignment horizontal="center"/>
    </xf>
    <xf numFmtId="3" fontId="6" fillId="0" borderId="12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3" fillId="0" borderId="12" xfId="40" applyNumberFormat="1" applyFont="1" applyBorder="1" applyAlignment="1">
      <alignment horizontal="center"/>
    </xf>
    <xf numFmtId="0" fontId="52" fillId="0" borderId="0" xfId="0" applyFont="1"/>
    <xf numFmtId="0" fontId="10" fillId="0" borderId="12" xfId="0" applyFont="1" applyBorder="1" applyAlignment="1">
      <alignment horizontal="center"/>
    </xf>
    <xf numFmtId="165" fontId="3" fillId="0" borderId="17" xfId="27" applyNumberFormat="1" applyFont="1" applyBorder="1" applyAlignment="1">
      <alignment horizontal="center"/>
    </xf>
    <xf numFmtId="165" fontId="4" fillId="18" borderId="17" xfId="27" applyNumberFormat="1" applyFont="1" applyFill="1" applyBorder="1" applyAlignment="1">
      <alignment horizontal="center"/>
    </xf>
    <xf numFmtId="165" fontId="4" fillId="19" borderId="14" xfId="27" applyNumberFormat="1" applyFont="1" applyFill="1" applyBorder="1" applyAlignment="1">
      <alignment horizontal="center"/>
    </xf>
    <xf numFmtId="165" fontId="4" fillId="0" borderId="21" xfId="27" applyNumberFormat="1" applyFont="1" applyBorder="1" applyAlignment="1">
      <alignment horizontal="center"/>
    </xf>
    <xf numFmtId="165" fontId="4" fillId="19" borderId="19" xfId="27" applyNumberFormat="1" applyFont="1" applyFill="1" applyBorder="1" applyAlignment="1">
      <alignment horizontal="center"/>
    </xf>
    <xf numFmtId="165" fontId="3" fillId="0" borderId="11" xfId="27" applyNumberFormat="1" applyFont="1" applyBorder="1" applyAlignment="1">
      <alignment horizontal="center"/>
    </xf>
    <xf numFmtId="165" fontId="6" fillId="0" borderId="12" xfId="27" applyNumberFormat="1" applyFont="1" applyFill="1" applyBorder="1" applyAlignment="1">
      <alignment horizontal="center"/>
    </xf>
    <xf numFmtId="165" fontId="4" fillId="0" borderId="11" xfId="40" applyNumberFormat="1" applyFont="1" applyBorder="1" applyAlignment="1">
      <alignment horizontal="center" vertical="center"/>
    </xf>
    <xf numFmtId="165" fontId="4" fillId="0" borderId="11" xfId="27" applyNumberFormat="1" applyFont="1" applyBorder="1" applyAlignment="1">
      <alignment horizontal="center"/>
    </xf>
    <xf numFmtId="165" fontId="6" fillId="0" borderId="11" xfId="27" applyNumberFormat="1" applyFont="1" applyBorder="1" applyAlignment="1">
      <alignment horizontal="center"/>
    </xf>
    <xf numFmtId="165" fontId="6" fillId="0" borderId="17" xfId="27" applyNumberFormat="1" applyFont="1" applyBorder="1" applyAlignment="1">
      <alignment horizontal="center"/>
    </xf>
    <xf numFmtId="169" fontId="48" fillId="0" borderId="11" xfId="26" applyNumberFormat="1" applyFont="1" applyBorder="1" applyAlignment="1">
      <alignment vertical="center"/>
    </xf>
    <xf numFmtId="165" fontId="7" fillId="0" borderId="11" xfId="27" applyNumberFormat="1" applyFont="1" applyBorder="1" applyAlignment="1">
      <alignment horizontal="center"/>
    </xf>
    <xf numFmtId="165" fontId="4" fillId="0" borderId="19" xfId="27" applyNumberFormat="1" applyFont="1" applyFill="1" applyBorder="1" applyAlignment="1">
      <alignment horizontal="center"/>
    </xf>
    <xf numFmtId="165" fontId="4" fillId="0" borderId="51" xfId="27" applyNumberFormat="1" applyFont="1" applyBorder="1" applyAlignment="1">
      <alignment horizontal="center"/>
    </xf>
    <xf numFmtId="165" fontId="7" fillId="0" borderId="11" xfId="27" applyNumberFormat="1" applyFont="1" applyFill="1" applyBorder="1" applyAlignment="1">
      <alignment horizontal="center"/>
    </xf>
    <xf numFmtId="0" fontId="6" fillId="0" borderId="0" xfId="40" applyFont="1" applyAlignment="1">
      <alignment horizontal="center" vertical="center"/>
    </xf>
    <xf numFmtId="0" fontId="4" fillId="0" borderId="12" xfId="40" applyFont="1" applyBorder="1" applyAlignment="1">
      <alignment horizontal="left" vertical="center"/>
    </xf>
    <xf numFmtId="0" fontId="3" fillId="0" borderId="0" xfId="40" applyFont="1" applyAlignment="1">
      <alignment horizontal="center"/>
    </xf>
    <xf numFmtId="0" fontId="6" fillId="0" borderId="0" xfId="40" applyFont="1" applyBorder="1" applyAlignment="1">
      <alignment horizontal="right"/>
    </xf>
    <xf numFmtId="0" fontId="4" fillId="0" borderId="17" xfId="40" applyFont="1" applyBorder="1" applyAlignment="1">
      <alignment horizontal="left"/>
    </xf>
    <xf numFmtId="0" fontId="9" fillId="0" borderId="42" xfId="4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4" fillId="0" borderId="0" xfId="0" applyFont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0" fillId="0" borderId="44" xfId="0" applyBorder="1" applyAlignment="1">
      <alignment horizontal="right"/>
    </xf>
    <xf numFmtId="169" fontId="0" fillId="0" borderId="43" xfId="26" applyNumberFormat="1" applyFont="1" applyBorder="1"/>
    <xf numFmtId="0" fontId="0" fillId="0" borderId="12" xfId="0" applyBorder="1" applyAlignment="1">
      <alignment horizontal="right"/>
    </xf>
    <xf numFmtId="169" fontId="0" fillId="0" borderId="11" xfId="26" applyNumberFormat="1" applyFont="1" applyBorder="1"/>
    <xf numFmtId="0" fontId="0" fillId="0" borderId="12" xfId="0" applyBorder="1" applyAlignment="1">
      <alignment horizontal="left"/>
    </xf>
    <xf numFmtId="16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/>
    <xf numFmtId="0" fontId="0" fillId="0" borderId="25" xfId="0" applyBorder="1" applyAlignment="1">
      <alignment horizontal="center"/>
    </xf>
    <xf numFmtId="0" fontId="55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9" xfId="0" applyBorder="1"/>
    <xf numFmtId="0" fontId="0" fillId="0" borderId="50" xfId="0" applyBorder="1"/>
    <xf numFmtId="169" fontId="0" fillId="0" borderId="12" xfId="26" applyNumberFormat="1" applyFont="1" applyBorder="1"/>
    <xf numFmtId="14" fontId="0" fillId="0" borderId="12" xfId="0" applyNumberFormat="1" applyBorder="1"/>
    <xf numFmtId="0" fontId="0" fillId="0" borderId="11" xfId="0" applyBorder="1"/>
    <xf numFmtId="169" fontId="0" fillId="0" borderId="22" xfId="26" applyNumberFormat="1" applyFont="1" applyBorder="1"/>
    <xf numFmtId="0" fontId="0" fillId="0" borderId="25" xfId="0" applyBorder="1"/>
    <xf numFmtId="169" fontId="0" fillId="0" borderId="0" xfId="26" applyNumberFormat="1" applyFont="1"/>
    <xf numFmtId="0" fontId="14" fillId="0" borderId="0" xfId="0" applyFont="1"/>
    <xf numFmtId="0" fontId="6" fillId="0" borderId="0" xfId="0" applyFont="1" applyAlignment="1">
      <alignment horizontal="center"/>
    </xf>
    <xf numFmtId="170" fontId="14" fillId="0" borderId="0" xfId="26" applyNumberFormat="1" applyFont="1"/>
    <xf numFmtId="0" fontId="14" fillId="0" borderId="42" xfId="0" applyFont="1" applyBorder="1"/>
    <xf numFmtId="0" fontId="14" fillId="0" borderId="49" xfId="0" applyFont="1" applyBorder="1"/>
    <xf numFmtId="170" fontId="14" fillId="0" borderId="50" xfId="26" applyNumberFormat="1" applyFont="1" applyBorder="1" applyAlignment="1">
      <alignment horizontal="center"/>
    </xf>
    <xf numFmtId="170" fontId="14" fillId="0" borderId="0" xfId="26" applyNumberFormat="1" applyFont="1" applyBorder="1"/>
    <xf numFmtId="169" fontId="0" fillId="0" borderId="19" xfId="26" applyNumberFormat="1" applyFont="1" applyBorder="1"/>
    <xf numFmtId="0" fontId="9" fillId="0" borderId="10" xfId="0" applyFont="1" applyBorder="1"/>
    <xf numFmtId="0" fontId="9" fillId="0" borderId="12" xfId="0" applyFont="1" applyBorder="1"/>
    <xf numFmtId="169" fontId="0" fillId="0" borderId="0" xfId="26" applyNumberFormat="1" applyFont="1" applyBorder="1"/>
    <xf numFmtId="169" fontId="52" fillId="0" borderId="11" xfId="26" applyNumberFormat="1" applyFont="1" applyBorder="1"/>
    <xf numFmtId="169" fontId="52" fillId="0" borderId="0" xfId="26" applyNumberFormat="1" applyFont="1" applyBorder="1"/>
    <xf numFmtId="169" fontId="52" fillId="0" borderId="19" xfId="26" applyNumberFormat="1" applyFont="1" applyBorder="1"/>
    <xf numFmtId="0" fontId="14" fillId="0" borderId="10" xfId="0" applyFont="1" applyBorder="1"/>
    <xf numFmtId="0" fontId="14" fillId="0" borderId="12" xfId="0" applyFont="1" applyBorder="1"/>
    <xf numFmtId="169" fontId="52" fillId="0" borderId="14" xfId="26" applyNumberFormat="1" applyFont="1" applyBorder="1"/>
    <xf numFmtId="169" fontId="0" fillId="0" borderId="21" xfId="26" applyNumberFormat="1" applyFont="1" applyBorder="1"/>
    <xf numFmtId="169" fontId="0" fillId="0" borderId="14" xfId="26" applyNumberFormat="1" applyFont="1" applyBorder="1"/>
    <xf numFmtId="0" fontId="9" fillId="0" borderId="12" xfId="0" applyFont="1" applyBorder="1" applyAlignment="1">
      <alignment wrapText="1"/>
    </xf>
    <xf numFmtId="0" fontId="9" fillId="0" borderId="48" xfId="0" applyFont="1" applyBorder="1"/>
    <xf numFmtId="0" fontId="9" fillId="0" borderId="22" xfId="0" applyFont="1" applyBorder="1" applyAlignment="1">
      <alignment wrapText="1"/>
    </xf>
    <xf numFmtId="169" fontId="52" fillId="0" borderId="25" xfId="26" applyNumberFormat="1" applyFont="1" applyBorder="1"/>
    <xf numFmtId="0" fontId="9" fillId="0" borderId="40" xfId="0" applyFont="1" applyBorder="1"/>
    <xf numFmtId="0" fontId="9" fillId="0" borderId="40" xfId="0" applyFont="1" applyBorder="1" applyAlignment="1">
      <alignment wrapText="1"/>
    </xf>
    <xf numFmtId="169" fontId="0" fillId="0" borderId="15" xfId="26" applyNumberFormat="1" applyFont="1" applyBorder="1"/>
    <xf numFmtId="0" fontId="8" fillId="18" borderId="62" xfId="40" applyFont="1" applyFill="1" applyBorder="1" applyAlignment="1">
      <alignment horizontal="center" vertical="center" wrapText="1"/>
    </xf>
    <xf numFmtId="0" fontId="8" fillId="18" borderId="14" xfId="40" applyFont="1" applyFill="1" applyBorder="1" applyAlignment="1">
      <alignment horizontal="center" vertical="center" wrapText="1"/>
    </xf>
    <xf numFmtId="0" fontId="8" fillId="18" borderId="36" xfId="40" applyFont="1" applyFill="1" applyBorder="1" applyAlignment="1">
      <alignment horizontal="center" vertical="center" wrapText="1"/>
    </xf>
    <xf numFmtId="0" fontId="8" fillId="18" borderId="37" xfId="40" applyFont="1" applyFill="1" applyBorder="1" applyAlignment="1">
      <alignment horizontal="center" vertical="center" wrapText="1"/>
    </xf>
    <xf numFmtId="0" fontId="8" fillId="18" borderId="49" xfId="40" applyFont="1" applyFill="1" applyBorder="1" applyAlignment="1">
      <alignment horizontal="center" vertical="center" wrapText="1"/>
    </xf>
    <xf numFmtId="165" fontId="4" fillId="0" borderId="42" xfId="40" applyNumberFormat="1" applyFont="1" applyBorder="1" applyAlignment="1">
      <alignment horizontal="center" vertical="center"/>
    </xf>
    <xf numFmtId="165" fontId="4" fillId="0" borderId="49" xfId="40" applyNumberFormat="1" applyFont="1" applyBorder="1" applyAlignment="1">
      <alignment horizontal="center" vertical="center"/>
    </xf>
    <xf numFmtId="165" fontId="4" fillId="0" borderId="50" xfId="27" applyNumberFormat="1" applyFont="1" applyFill="1" applyBorder="1" applyAlignment="1">
      <alignment horizontal="center"/>
    </xf>
    <xf numFmtId="165" fontId="4" fillId="0" borderId="42" xfId="27" applyNumberFormat="1" applyFont="1" applyFill="1" applyBorder="1" applyAlignment="1">
      <alignment horizontal="center"/>
    </xf>
    <xf numFmtId="165" fontId="4" fillId="0" borderId="10" xfId="40" applyNumberFormat="1" applyFont="1" applyBorder="1" applyAlignment="1">
      <alignment horizontal="center" vertical="center"/>
    </xf>
    <xf numFmtId="165" fontId="4" fillId="0" borderId="10" xfId="27" applyNumberFormat="1" applyFont="1" applyFill="1" applyBorder="1" applyAlignment="1">
      <alignment horizontal="center"/>
    </xf>
    <xf numFmtId="165" fontId="4" fillId="0" borderId="10" xfId="27" applyNumberFormat="1" applyFont="1" applyBorder="1" applyAlignment="1">
      <alignment horizontal="center"/>
    </xf>
    <xf numFmtId="165" fontId="4" fillId="0" borderId="34" xfId="27" applyNumberFormat="1" applyFont="1" applyFill="1" applyBorder="1" applyAlignment="1">
      <alignment horizontal="center"/>
    </xf>
    <xf numFmtId="165" fontId="4" fillId="0" borderId="60" xfId="27" applyNumberFormat="1" applyFont="1" applyFill="1" applyBorder="1" applyAlignment="1">
      <alignment horizontal="center"/>
    </xf>
    <xf numFmtId="0" fontId="0" fillId="0" borderId="17" xfId="0" applyBorder="1"/>
    <xf numFmtId="165" fontId="4" fillId="0" borderId="63" xfId="40" applyNumberFormat="1" applyFont="1" applyBorder="1" applyAlignment="1">
      <alignment horizontal="center" vertical="center"/>
    </xf>
    <xf numFmtId="165" fontId="4" fillId="0" borderId="47" xfId="27" applyNumberFormat="1" applyFont="1" applyFill="1" applyBorder="1" applyAlignment="1">
      <alignment horizontal="center"/>
    </xf>
    <xf numFmtId="165" fontId="6" fillId="0" borderId="10" xfId="27" applyNumberFormat="1" applyFont="1" applyBorder="1" applyAlignment="1">
      <alignment horizontal="center"/>
    </xf>
    <xf numFmtId="165" fontId="4" fillId="19" borderId="12" xfId="27" applyNumberFormat="1" applyFont="1" applyFill="1" applyBorder="1" applyAlignment="1">
      <alignment horizontal="center"/>
    </xf>
    <xf numFmtId="165" fontId="3" fillId="0" borderId="10" xfId="27" applyNumberFormat="1" applyFont="1" applyBorder="1" applyAlignment="1">
      <alignment horizontal="center"/>
    </xf>
    <xf numFmtId="165" fontId="4" fillId="18" borderId="10" xfId="27" applyNumberFormat="1" applyFont="1" applyFill="1" applyBorder="1" applyAlignment="1">
      <alignment horizontal="center"/>
    </xf>
    <xf numFmtId="0" fontId="4" fillId="0" borderId="17" xfId="0" applyFont="1" applyBorder="1"/>
    <xf numFmtId="165" fontId="7" fillId="0" borderId="10" xfId="27" applyNumberFormat="1" applyFont="1" applyBorder="1" applyAlignment="1">
      <alignment horizontal="center"/>
    </xf>
    <xf numFmtId="165" fontId="3" fillId="0" borderId="10" xfId="40" applyNumberFormat="1" applyFont="1" applyBorder="1" applyAlignment="1">
      <alignment horizontal="center"/>
    </xf>
    <xf numFmtId="0" fontId="3" fillId="0" borderId="24" xfId="40" applyFont="1" applyBorder="1" applyAlignment="1">
      <alignment vertical="center"/>
    </xf>
    <xf numFmtId="165" fontId="3" fillId="0" borderId="48" xfId="40" applyNumberFormat="1" applyFont="1" applyBorder="1" applyAlignment="1">
      <alignment horizontal="center"/>
    </xf>
    <xf numFmtId="0" fontId="56" fillId="0" borderId="0" xfId="0" applyFont="1"/>
    <xf numFmtId="167" fontId="36" fillId="0" borderId="12" xfId="41" applyNumberFormat="1" applyFont="1" applyFill="1" applyBorder="1" applyAlignment="1">
      <alignment horizontal="center" vertical="center" wrapText="1"/>
    </xf>
    <xf numFmtId="167" fontId="36" fillId="0" borderId="11" xfId="41" applyNumberFormat="1" applyFont="1" applyFill="1" applyBorder="1" applyAlignment="1">
      <alignment horizontal="center" vertical="center" wrapText="1"/>
    </xf>
    <xf numFmtId="167" fontId="45" fillId="0" borderId="12" xfId="41" applyNumberFormat="1" applyFont="1" applyFill="1" applyBorder="1" applyAlignment="1">
      <alignment horizontal="left" vertical="center" wrapText="1" indent="1"/>
    </xf>
    <xf numFmtId="167" fontId="37" fillId="0" borderId="12" xfId="41" applyNumberFormat="1" applyFont="1" applyFill="1" applyBorder="1" applyAlignment="1" applyProtection="1">
      <alignment horizontal="left" vertical="center" wrapText="1" indent="2"/>
    </xf>
    <xf numFmtId="169" fontId="37" fillId="0" borderId="12" xfId="26" applyNumberFormat="1" applyFont="1" applyFill="1" applyBorder="1" applyAlignment="1" applyProtection="1">
      <alignment vertical="center" wrapText="1"/>
    </xf>
    <xf numFmtId="169" fontId="37" fillId="0" borderId="11" xfId="26" applyNumberFormat="1" applyFont="1" applyFill="1" applyBorder="1" applyAlignment="1">
      <alignment vertical="center" wrapText="1"/>
    </xf>
    <xf numFmtId="167" fontId="37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7" fillId="0" borderId="11" xfId="41" applyNumberFormat="1" applyFont="1" applyFill="1" applyBorder="1" applyAlignment="1">
      <alignment vertical="center" wrapText="1"/>
    </xf>
    <xf numFmtId="167" fontId="36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8" fillId="0" borderId="12" xfId="41" applyNumberFormat="1" applyFont="1" applyFill="1" applyBorder="1" applyAlignment="1" applyProtection="1">
      <alignment horizontal="left" vertical="center" wrapText="1" indent="2"/>
    </xf>
    <xf numFmtId="167" fontId="37" fillId="0" borderId="12" xfId="41" applyNumberFormat="1" applyFont="1" applyFill="1" applyBorder="1" applyAlignment="1" applyProtection="1">
      <alignment vertical="center" wrapText="1"/>
    </xf>
    <xf numFmtId="167" fontId="45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9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8" fillId="18" borderId="22" xfId="41" applyNumberFormat="1" applyFont="1" applyFill="1" applyBorder="1" applyAlignment="1" applyProtection="1">
      <alignment horizontal="left" vertical="center" wrapText="1" indent="2"/>
    </xf>
    <xf numFmtId="167" fontId="37" fillId="0" borderId="22" xfId="41" applyNumberFormat="1" applyFont="1" applyFill="1" applyBorder="1" applyAlignment="1" applyProtection="1">
      <alignment vertical="center" wrapText="1"/>
    </xf>
    <xf numFmtId="167" fontId="37" fillId="0" borderId="25" xfId="41" applyNumberFormat="1" applyFont="1" applyFill="1" applyBorder="1" applyAlignment="1">
      <alignment vertical="center" wrapText="1"/>
    </xf>
    <xf numFmtId="0" fontId="5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9" fillId="0" borderId="42" xfId="40" applyFont="1" applyBorder="1" applyAlignment="1">
      <alignment horizontal="center" vertical="center" wrapText="1"/>
    </xf>
    <xf numFmtId="0" fontId="4" fillId="0" borderId="12" xfId="40" applyFont="1" applyBorder="1" applyAlignment="1">
      <alignment horizontal="left" vertical="center"/>
    </xf>
    <xf numFmtId="0" fontId="4" fillId="0" borderId="12" xfId="4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4" fillId="0" borderId="12" xfId="40" applyFont="1" applyBorder="1" applyAlignment="1">
      <alignment horizontal="left"/>
    </xf>
    <xf numFmtId="0" fontId="10" fillId="0" borderId="17" xfId="0" quotePrefix="1" applyFont="1" applyBorder="1" applyAlignment="1">
      <alignment horizontal="center" vertical="center"/>
    </xf>
    <xf numFmtId="169" fontId="10" fillId="0" borderId="18" xfId="26" applyNumberFormat="1" applyFont="1" applyBorder="1" applyAlignment="1">
      <alignment horizontal="center"/>
    </xf>
    <xf numFmtId="0" fontId="0" fillId="0" borderId="17" xfId="0" applyBorder="1" applyAlignment="1">
      <alignment horizontal="right" vertical="center" wrapText="1"/>
    </xf>
    <xf numFmtId="165" fontId="4" fillId="20" borderId="10" xfId="27" applyNumberFormat="1" applyFont="1" applyFill="1" applyBorder="1" applyAlignment="1">
      <alignment horizontal="center"/>
    </xf>
    <xf numFmtId="169" fontId="12" fillId="0" borderId="0" xfId="26" applyNumberFormat="1" applyFont="1" applyAlignment="1">
      <alignment horizontal="center"/>
    </xf>
    <xf numFmtId="169" fontId="12" fillId="0" borderId="0" xfId="26" applyNumberFormat="1" applyFont="1" applyAlignment="1">
      <alignment horizontal="center" vertical="center"/>
    </xf>
    <xf numFmtId="169" fontId="10" fillId="0" borderId="0" xfId="26" applyNumberFormat="1" applyFont="1"/>
    <xf numFmtId="0" fontId="10" fillId="0" borderId="67" xfId="0" applyFont="1" applyBorder="1" applyAlignment="1">
      <alignment horizontal="centerContinuous"/>
    </xf>
    <xf numFmtId="169" fontId="10" fillId="0" borderId="11" xfId="26" applyNumberFormat="1" applyFont="1" applyBorder="1" applyAlignment="1">
      <alignment horizontal="center"/>
    </xf>
    <xf numFmtId="0" fontId="10" fillId="0" borderId="24" xfId="0" quotePrefix="1" applyFont="1" applyBorder="1" applyAlignment="1">
      <alignment horizontal="center" vertical="center"/>
    </xf>
    <xf numFmtId="165" fontId="11" fillId="19" borderId="22" xfId="0" applyNumberFormat="1" applyFont="1" applyFill="1" applyBorder="1" applyAlignment="1">
      <alignment horizontal="center"/>
    </xf>
    <xf numFmtId="165" fontId="11" fillId="19" borderId="25" xfId="0" applyNumberFormat="1" applyFont="1" applyFill="1" applyBorder="1" applyAlignment="1">
      <alignment horizontal="center"/>
    </xf>
    <xf numFmtId="165" fontId="4" fillId="0" borderId="20" xfId="27" applyNumberFormat="1" applyFont="1" applyFill="1" applyBorder="1" applyAlignment="1">
      <alignment horizontal="center"/>
    </xf>
    <xf numFmtId="165" fontId="4" fillId="0" borderId="17" xfId="27" applyNumberFormat="1" applyFont="1" applyFill="1" applyBorder="1" applyAlignment="1">
      <alignment horizontal="center"/>
    </xf>
    <xf numFmtId="165" fontId="3" fillId="0" borderId="17" xfId="40" applyNumberFormat="1" applyFont="1" applyBorder="1" applyAlignment="1">
      <alignment horizontal="center"/>
    </xf>
    <xf numFmtId="169" fontId="5" fillId="0" borderId="17" xfId="26" applyNumberFormat="1" applyFont="1" applyBorder="1" applyAlignment="1">
      <alignment vertical="center"/>
    </xf>
    <xf numFmtId="169" fontId="4" fillId="0" borderId="17" xfId="26" applyNumberFormat="1" applyFont="1" applyBorder="1" applyAlignment="1">
      <alignment horizontal="center" vertical="center"/>
    </xf>
    <xf numFmtId="3" fontId="5" fillId="0" borderId="17" xfId="26" applyNumberFormat="1" applyFont="1" applyBorder="1" applyAlignment="1">
      <alignment vertical="center"/>
    </xf>
    <xf numFmtId="3" fontId="48" fillId="0" borderId="18" xfId="26" applyNumberFormat="1" applyFont="1" applyBorder="1" applyAlignment="1">
      <alignment vertical="center"/>
    </xf>
    <xf numFmtId="169" fontId="46" fillId="0" borderId="18" xfId="26" applyNumberFormat="1" applyFont="1" applyBorder="1" applyAlignment="1">
      <alignment vertical="center"/>
    </xf>
    <xf numFmtId="169" fontId="46" fillId="0" borderId="17" xfId="26" applyNumberFormat="1" applyFont="1" applyBorder="1" applyAlignment="1">
      <alignment vertical="center"/>
    </xf>
    <xf numFmtId="165" fontId="3" fillId="0" borderId="24" xfId="40" applyNumberFormat="1" applyFont="1" applyBorder="1" applyAlignment="1">
      <alignment horizontal="center"/>
    </xf>
    <xf numFmtId="3" fontId="4" fillId="0" borderId="10" xfId="27" applyNumberFormat="1" applyFont="1" applyBorder="1" applyAlignment="1">
      <alignment horizontal="center"/>
    </xf>
    <xf numFmtId="3" fontId="3" fillId="0" borderId="10" xfId="27" applyNumberFormat="1" applyFont="1" applyBorder="1" applyAlignment="1">
      <alignment horizontal="center"/>
    </xf>
    <xf numFmtId="165" fontId="3" fillId="0" borderId="10" xfId="27" applyNumberFormat="1" applyFont="1" applyFill="1" applyBorder="1" applyAlignment="1">
      <alignment horizontal="center"/>
    </xf>
    <xf numFmtId="165" fontId="4" fillId="19" borderId="11" xfId="27" applyNumberFormat="1" applyFont="1" applyFill="1" applyBorder="1" applyAlignment="1">
      <alignment horizontal="center"/>
    </xf>
    <xf numFmtId="0" fontId="48" fillId="0" borderId="11" xfId="40" applyFont="1" applyBorder="1" applyAlignment="1">
      <alignment vertical="center"/>
    </xf>
    <xf numFmtId="0" fontId="46" fillId="0" borderId="11" xfId="40" applyFont="1" applyBorder="1" applyAlignment="1">
      <alignment vertical="center"/>
    </xf>
    <xf numFmtId="165" fontId="4" fillId="0" borderId="44" xfId="27" applyNumberFormat="1" applyFont="1" applyFill="1" applyBorder="1" applyAlignment="1">
      <alignment horizontal="center"/>
    </xf>
    <xf numFmtId="169" fontId="5" fillId="0" borderId="20" xfId="26" applyNumberFormat="1" applyFont="1" applyBorder="1" applyAlignment="1">
      <alignment vertical="center"/>
    </xf>
    <xf numFmtId="165" fontId="4" fillId="0" borderId="44" xfId="40" applyNumberFormat="1" applyFont="1" applyBorder="1" applyAlignment="1">
      <alignment horizontal="center" vertical="center"/>
    </xf>
    <xf numFmtId="0" fontId="5" fillId="0" borderId="43" xfId="40" applyFont="1" applyBorder="1" applyAlignment="1">
      <alignment vertical="center"/>
    </xf>
    <xf numFmtId="169" fontId="0" fillId="0" borderId="19" xfId="26" applyNumberFormat="1" applyFont="1" applyBorder="1" applyAlignment="1">
      <alignment horizontal="center" vertical="center"/>
    </xf>
    <xf numFmtId="170" fontId="14" fillId="0" borderId="0" xfId="2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56" fillId="0" borderId="0" xfId="26" applyNumberFormat="1" applyFont="1"/>
    <xf numFmtId="169" fontId="54" fillId="0" borderId="0" xfId="26" applyNumberFormat="1" applyFont="1" applyAlignment="1">
      <alignment horizontal="left"/>
    </xf>
    <xf numFmtId="169" fontId="0" fillId="0" borderId="12" xfId="26" applyNumberFormat="1" applyFont="1" applyBorder="1" applyAlignment="1">
      <alignment horizontal="center"/>
    </xf>
    <xf numFmtId="165" fontId="6" fillId="21" borderId="12" xfId="40" applyNumberFormat="1" applyFont="1" applyFill="1" applyBorder="1" applyAlignment="1">
      <alignment horizontal="center" vertical="center"/>
    </xf>
    <xf numFmtId="165" fontId="6" fillId="21" borderId="18" xfId="40" applyNumberFormat="1" applyFont="1" applyFill="1" applyBorder="1" applyAlignment="1">
      <alignment horizontal="center" vertical="center"/>
    </xf>
    <xf numFmtId="165" fontId="6" fillId="21" borderId="12" xfId="27" applyNumberFormat="1" applyFont="1" applyFill="1" applyBorder="1" applyAlignment="1">
      <alignment horizontal="center"/>
    </xf>
    <xf numFmtId="3" fontId="6" fillId="21" borderId="12" xfId="27" applyNumberFormat="1" applyFont="1" applyFill="1" applyBorder="1" applyAlignment="1">
      <alignment horizontal="center"/>
    </xf>
    <xf numFmtId="3" fontId="6" fillId="21" borderId="18" xfId="27" applyNumberFormat="1" applyFont="1" applyFill="1" applyBorder="1" applyAlignment="1">
      <alignment horizontal="center"/>
    </xf>
    <xf numFmtId="3" fontId="3" fillId="22" borderId="12" xfId="27" applyNumberFormat="1" applyFont="1" applyFill="1" applyBorder="1" applyAlignment="1">
      <alignment horizontal="center"/>
    </xf>
    <xf numFmtId="3" fontId="3" fillId="22" borderId="18" xfId="27" applyNumberFormat="1" applyFont="1" applyFill="1" applyBorder="1" applyAlignment="1">
      <alignment horizontal="center"/>
    </xf>
    <xf numFmtId="165" fontId="7" fillId="0" borderId="19" xfId="27" applyNumberFormat="1" applyFont="1" applyFill="1" applyBorder="1" applyAlignment="1">
      <alignment horizontal="center"/>
    </xf>
    <xf numFmtId="165" fontId="3" fillId="23" borderId="12" xfId="40" applyNumberFormat="1" applyFont="1" applyFill="1" applyBorder="1" applyAlignment="1">
      <alignment horizontal="center"/>
    </xf>
    <xf numFmtId="165" fontId="3" fillId="23" borderId="22" xfId="40" applyNumberFormat="1" applyFont="1" applyFill="1" applyBorder="1" applyAlignment="1">
      <alignment horizontal="center"/>
    </xf>
    <xf numFmtId="3" fontId="5" fillId="0" borderId="11" xfId="26" applyNumberFormat="1" applyFont="1" applyBorder="1" applyAlignment="1">
      <alignment vertical="center"/>
    </xf>
    <xf numFmtId="3" fontId="6" fillId="21" borderId="51" xfId="27" applyNumberFormat="1" applyFont="1" applyFill="1" applyBorder="1" applyAlignment="1">
      <alignment horizontal="center"/>
    </xf>
    <xf numFmtId="3" fontId="48" fillId="0" borderId="51" xfId="26" applyNumberFormat="1" applyFont="1" applyBorder="1" applyAlignment="1">
      <alignment vertical="center"/>
    </xf>
    <xf numFmtId="3" fontId="3" fillId="22" borderId="51" xfId="27" applyNumberFormat="1" applyFont="1" applyFill="1" applyBorder="1" applyAlignment="1">
      <alignment horizontal="center"/>
    </xf>
    <xf numFmtId="169" fontId="5" fillId="0" borderId="51" xfId="26" applyNumberFormat="1" applyFont="1" applyBorder="1" applyAlignment="1">
      <alignment vertical="center"/>
    </xf>
    <xf numFmtId="169" fontId="46" fillId="0" borderId="51" xfId="26" applyNumberFormat="1" applyFont="1" applyBorder="1" applyAlignment="1">
      <alignment vertical="center"/>
    </xf>
    <xf numFmtId="165" fontId="3" fillId="23" borderId="51" xfId="40" applyNumberFormat="1" applyFont="1" applyFill="1" applyBorder="1" applyAlignment="1">
      <alignment horizontal="center"/>
    </xf>
    <xf numFmtId="165" fontId="3" fillId="23" borderId="25" xfId="4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2" xfId="0" applyFont="1" applyBorder="1" applyAlignment="1">
      <alignment horizontal="centerContinuous"/>
    </xf>
    <xf numFmtId="0" fontId="52" fillId="0" borderId="0" xfId="0" applyFont="1" applyAlignment="1">
      <alignment horizontal="center"/>
    </xf>
    <xf numFmtId="0" fontId="3" fillId="0" borderId="12" xfId="40" applyFont="1" applyBorder="1" applyAlignment="1">
      <alignment horizontal="left"/>
    </xf>
    <xf numFmtId="3" fontId="6" fillId="0" borderId="10" xfId="27" applyNumberFormat="1" applyFont="1" applyBorder="1" applyAlignment="1">
      <alignment horizontal="center"/>
    </xf>
    <xf numFmtId="0" fontId="11" fillId="0" borderId="68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0" fillId="0" borderId="66" xfId="0" applyFont="1" applyBorder="1" applyAlignment="1">
      <alignment horizontal="center" vertical="center"/>
    </xf>
    <xf numFmtId="0" fontId="0" fillId="0" borderId="44" xfId="0" applyBorder="1" applyAlignment="1"/>
    <xf numFmtId="0" fontId="10" fillId="0" borderId="5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9" fontId="10" fillId="0" borderId="66" xfId="26" applyNumberFormat="1" applyFont="1" applyBorder="1" applyAlignment="1">
      <alignment horizontal="center" vertical="center"/>
    </xf>
    <xf numFmtId="169" fontId="0" fillId="0" borderId="44" xfId="26" applyNumberFormat="1" applyFont="1" applyBorder="1" applyAlignment="1"/>
    <xf numFmtId="169" fontId="10" fillId="0" borderId="62" xfId="26" applyNumberFormat="1" applyFont="1" applyBorder="1" applyAlignment="1">
      <alignment horizontal="center" vertical="center" wrapText="1"/>
    </xf>
    <xf numFmtId="169" fontId="0" fillId="0" borderId="43" xfId="26" applyNumberFormat="1" applyFont="1" applyBorder="1" applyAlignment="1"/>
    <xf numFmtId="0" fontId="10" fillId="0" borderId="6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5" fontId="10" fillId="24" borderId="17" xfId="0" applyNumberFormat="1" applyFont="1" applyFill="1" applyBorder="1" applyAlignment="1">
      <alignment horizontal="center"/>
    </xf>
    <xf numFmtId="165" fontId="10" fillId="24" borderId="18" xfId="0" applyNumberFormat="1" applyFont="1" applyFill="1" applyBorder="1" applyAlignment="1">
      <alignment horizontal="center"/>
    </xf>
    <xf numFmtId="165" fontId="10" fillId="24" borderId="19" xfId="0" applyNumberFormat="1" applyFont="1" applyFill="1" applyBorder="1" applyAlignment="1">
      <alignment horizontal="center"/>
    </xf>
    <xf numFmtId="165" fontId="10" fillId="0" borderId="17" xfId="0" applyNumberFormat="1" applyFont="1" applyFill="1" applyBorder="1" applyAlignment="1">
      <alignment horizontal="center"/>
    </xf>
    <xf numFmtId="165" fontId="10" fillId="0" borderId="18" xfId="0" applyNumberFormat="1" applyFont="1" applyFill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165" fontId="10" fillId="0" borderId="17" xfId="0" applyNumberFormat="1" applyFont="1" applyBorder="1" applyAlignment="1">
      <alignment horizontal="center"/>
    </xf>
    <xf numFmtId="165" fontId="10" fillId="0" borderId="18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165" fontId="11" fillId="0" borderId="17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65" fontId="10" fillId="18" borderId="17" xfId="0" applyNumberFormat="1" applyFont="1" applyFill="1" applyBorder="1" applyAlignment="1">
      <alignment horizontal="center"/>
    </xf>
    <xf numFmtId="165" fontId="10" fillId="18" borderId="18" xfId="0" applyNumberFormat="1" applyFont="1" applyFill="1" applyBorder="1" applyAlignment="1">
      <alignment horizontal="center"/>
    </xf>
    <xf numFmtId="165" fontId="10" fillId="18" borderId="19" xfId="0" applyNumberFormat="1" applyFont="1" applyFill="1" applyBorder="1" applyAlignment="1">
      <alignment horizontal="center"/>
    </xf>
    <xf numFmtId="0" fontId="10" fillId="18" borderId="17" xfId="0" applyFont="1" applyFill="1" applyBorder="1" applyAlignment="1">
      <alignment horizontal="left" vertical="center" wrapText="1"/>
    </xf>
    <xf numFmtId="0" fontId="10" fillId="18" borderId="18" xfId="0" applyFont="1" applyFill="1" applyBorder="1" applyAlignment="1">
      <alignment horizontal="left" vertical="center" wrapText="1"/>
    </xf>
    <xf numFmtId="0" fontId="10" fillId="18" borderId="19" xfId="0" applyFont="1" applyFill="1" applyBorder="1" applyAlignment="1">
      <alignment horizontal="left" vertical="center" wrapText="1"/>
    </xf>
    <xf numFmtId="165" fontId="10" fillId="0" borderId="12" xfId="0" applyNumberFormat="1" applyFont="1" applyBorder="1" applyAlignment="1">
      <alignment horizontal="center"/>
    </xf>
    <xf numFmtId="165" fontId="10" fillId="0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43" fillId="0" borderId="53" xfId="41" applyFont="1" applyFill="1" applyBorder="1" applyAlignment="1">
      <alignment horizontal="justify" vertical="center" wrapText="1"/>
    </xf>
    <xf numFmtId="0" fontId="49" fillId="0" borderId="0" xfId="41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67" fontId="35" fillId="0" borderId="54" xfId="41" applyNumberFormat="1" applyFont="1" applyFill="1" applyBorder="1" applyAlignment="1">
      <alignment horizontal="center" vertical="center"/>
    </xf>
    <xf numFmtId="167" fontId="35" fillId="0" borderId="55" xfId="41" applyNumberFormat="1" applyFont="1" applyFill="1" applyBorder="1" applyAlignment="1">
      <alignment horizontal="center" vertical="center"/>
    </xf>
    <xf numFmtId="167" fontId="35" fillId="0" borderId="56" xfId="41" applyNumberFormat="1" applyFont="1" applyFill="1" applyBorder="1" applyAlignment="1">
      <alignment horizontal="center" vertical="center"/>
    </xf>
    <xf numFmtId="167" fontId="35" fillId="0" borderId="57" xfId="41" applyNumberFormat="1" applyFont="1" applyFill="1" applyBorder="1" applyAlignment="1">
      <alignment horizontal="center" vertical="center"/>
    </xf>
    <xf numFmtId="167" fontId="35" fillId="0" borderId="58" xfId="41" applyNumberFormat="1" applyFont="1" applyFill="1" applyBorder="1" applyAlignment="1">
      <alignment horizontal="center" vertical="center"/>
    </xf>
    <xf numFmtId="167" fontId="35" fillId="0" borderId="26" xfId="41" applyNumberFormat="1" applyFont="1" applyFill="1" applyBorder="1" applyAlignment="1">
      <alignment horizontal="left" vertical="center" wrapText="1" indent="2"/>
    </xf>
    <xf numFmtId="167" fontId="35" fillId="0" borderId="59" xfId="41" applyNumberFormat="1" applyFont="1" applyFill="1" applyBorder="1" applyAlignment="1">
      <alignment horizontal="left" vertical="center" wrapText="1" indent="2"/>
    </xf>
    <xf numFmtId="167" fontId="50" fillId="0" borderId="0" xfId="41" applyNumberFormat="1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167" fontId="35" fillId="0" borderId="57" xfId="41" applyNumberFormat="1" applyFont="1" applyFill="1" applyBorder="1" applyAlignment="1">
      <alignment horizontal="center" vertical="center" wrapText="1"/>
    </xf>
    <xf numFmtId="167" fontId="35" fillId="0" borderId="58" xfId="41" applyNumberFormat="1" applyFont="1" applyFill="1" applyBorder="1" applyAlignment="1">
      <alignment horizontal="center" vertical="center" wrapText="1"/>
    </xf>
    <xf numFmtId="0" fontId="2" fillId="0" borderId="49" xfId="40" applyFont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2" fillId="0" borderId="50" xfId="40" applyFont="1" applyBorder="1" applyAlignment="1">
      <alignment horizontal="center" vertical="center" wrapText="1"/>
    </xf>
    <xf numFmtId="0" fontId="2" fillId="0" borderId="11" xfId="40" applyFont="1" applyBorder="1" applyAlignment="1">
      <alignment horizontal="center" vertical="center" wrapText="1"/>
    </xf>
    <xf numFmtId="0" fontId="3" fillId="0" borderId="0" xfId="4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40" applyFont="1" applyAlignment="1">
      <alignment horizontal="center" vertical="center"/>
    </xf>
    <xf numFmtId="0" fontId="6" fillId="0" borderId="0" xfId="40" applyFont="1" applyBorder="1" applyAlignment="1">
      <alignment horizontal="right"/>
    </xf>
    <xf numFmtId="0" fontId="9" fillId="0" borderId="42" xfId="40" applyFont="1" applyBorder="1" applyAlignment="1">
      <alignment horizontal="center" vertical="center" wrapText="1"/>
    </xf>
    <xf numFmtId="0" fontId="9" fillId="0" borderId="10" xfId="40" applyFont="1" applyBorder="1" applyAlignment="1">
      <alignment horizontal="center" vertical="center" wrapText="1"/>
    </xf>
    <xf numFmtId="0" fontId="9" fillId="0" borderId="34" xfId="40" applyFont="1" applyBorder="1" applyAlignment="1">
      <alignment horizontal="center" vertical="center" wrapText="1"/>
    </xf>
    <xf numFmtId="0" fontId="6" fillId="0" borderId="49" xfId="40" applyFont="1" applyBorder="1" applyAlignment="1">
      <alignment horizontal="center" vertical="center"/>
    </xf>
    <xf numFmtId="0" fontId="6" fillId="0" borderId="61" xfId="40" applyFont="1" applyBorder="1" applyAlignment="1">
      <alignment horizontal="center" vertical="center"/>
    </xf>
    <xf numFmtId="0" fontId="6" fillId="0" borderId="12" xfId="40" applyFont="1" applyBorder="1" applyAlignment="1">
      <alignment horizontal="center" vertical="center"/>
    </xf>
    <xf numFmtId="0" fontId="6" fillId="0" borderId="17" xfId="40" applyFont="1" applyBorder="1" applyAlignment="1">
      <alignment horizontal="center" vertical="center"/>
    </xf>
    <xf numFmtId="0" fontId="6" fillId="0" borderId="36" xfId="40" applyFont="1" applyBorder="1" applyAlignment="1">
      <alignment horizontal="center" vertical="center"/>
    </xf>
    <xf numFmtId="0" fontId="8" fillId="0" borderId="42" xfId="40" applyFont="1" applyBorder="1" applyAlignment="1">
      <alignment horizontal="center" vertical="center" wrapText="1"/>
    </xf>
    <xf numFmtId="0" fontId="8" fillId="0" borderId="48" xfId="40" applyFont="1" applyBorder="1" applyAlignment="1">
      <alignment horizontal="center" vertical="center" wrapText="1"/>
    </xf>
    <xf numFmtId="0" fontId="5" fillId="0" borderId="49" xfId="40" applyFont="1" applyBorder="1" applyAlignment="1">
      <alignment horizontal="center" vertical="center" wrapText="1"/>
    </xf>
    <xf numFmtId="0" fontId="5" fillId="0" borderId="22" xfId="40" applyFont="1" applyBorder="1" applyAlignment="1">
      <alignment horizontal="center" vertical="center" wrapText="1"/>
    </xf>
    <xf numFmtId="0" fontId="5" fillId="0" borderId="50" xfId="40" applyFont="1" applyBorder="1" applyAlignment="1">
      <alignment horizontal="center" vertical="center" wrapText="1"/>
    </xf>
    <xf numFmtId="0" fontId="5" fillId="0" borderId="25" xfId="40" applyFont="1" applyBorder="1" applyAlignment="1">
      <alignment horizontal="center" vertical="center" wrapText="1"/>
    </xf>
    <xf numFmtId="0" fontId="8" fillId="0" borderId="52" xfId="4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4" fillId="0" borderId="12" xfId="40" applyFont="1" applyBorder="1" applyAlignment="1">
      <alignment horizontal="left" vertical="center" wrapText="1"/>
    </xf>
    <xf numFmtId="0" fontId="4" fillId="0" borderId="17" xfId="40" applyFont="1" applyBorder="1" applyAlignment="1">
      <alignment horizontal="left" vertical="center" wrapText="1"/>
    </xf>
    <xf numFmtId="0" fontId="8" fillId="0" borderId="49" xfId="40" applyFont="1" applyBorder="1" applyAlignment="1">
      <alignment horizontal="center" vertical="center" wrapText="1"/>
    </xf>
    <xf numFmtId="0" fontId="8" fillId="0" borderId="12" xfId="40" applyFont="1" applyBorder="1" applyAlignment="1">
      <alignment horizontal="center" vertical="center" wrapText="1"/>
    </xf>
    <xf numFmtId="0" fontId="4" fillId="0" borderId="12" xfId="40" applyFon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4" fillId="0" borderId="12" xfId="40" applyFont="1" applyBorder="1" applyAlignment="1">
      <alignment horizontal="left" vertical="center"/>
    </xf>
    <xf numFmtId="0" fontId="4" fillId="0" borderId="17" xfId="40" applyFont="1" applyBorder="1" applyAlignment="1">
      <alignment horizontal="left" vertical="center"/>
    </xf>
    <xf numFmtId="0" fontId="4" fillId="0" borderId="12" xfId="40" applyFont="1" applyBorder="1" applyAlignment="1">
      <alignment horizontal="right" vertical="center"/>
    </xf>
    <xf numFmtId="0" fontId="4" fillId="0" borderId="17" xfId="40" applyFont="1" applyBorder="1" applyAlignment="1">
      <alignment horizontal="right" vertical="center"/>
    </xf>
    <xf numFmtId="0" fontId="4" fillId="0" borderId="12" xfId="40" applyFont="1" applyBorder="1" applyAlignment="1">
      <alignment horizontal="right" wrapText="1"/>
    </xf>
    <xf numFmtId="0" fontId="4" fillId="0" borderId="17" xfId="40" applyFont="1" applyBorder="1" applyAlignment="1">
      <alignment horizontal="right" wrapText="1"/>
    </xf>
    <xf numFmtId="0" fontId="4" fillId="0" borderId="17" xfId="40" applyFont="1" applyBorder="1" applyAlignment="1">
      <alignment horizontal="right" vertical="center" wrapText="1"/>
    </xf>
    <xf numFmtId="0" fontId="4" fillId="0" borderId="12" xfId="40" applyFont="1" applyBorder="1" applyAlignment="1">
      <alignment horizontal="left"/>
    </xf>
    <xf numFmtId="0" fontId="4" fillId="0" borderId="17" xfId="40" applyFont="1" applyBorder="1" applyAlignment="1">
      <alignment horizontal="left"/>
    </xf>
    <xf numFmtId="0" fontId="53" fillId="0" borderId="12" xfId="40" applyFont="1" applyBorder="1" applyAlignment="1">
      <alignment horizontal="left" wrapText="1"/>
    </xf>
    <xf numFmtId="0" fontId="53" fillId="0" borderId="17" xfId="40" applyFont="1" applyBorder="1" applyAlignment="1">
      <alignment horizontal="left" wrapText="1"/>
    </xf>
    <xf numFmtId="0" fontId="6" fillId="0" borderId="12" xfId="40" applyFont="1" applyBorder="1" applyAlignment="1">
      <alignment horizontal="left"/>
    </xf>
    <xf numFmtId="0" fontId="6" fillId="0" borderId="17" xfId="40" applyFont="1" applyBorder="1" applyAlignment="1">
      <alignment horizontal="left"/>
    </xf>
    <xf numFmtId="0" fontId="3" fillId="0" borderId="12" xfId="40" applyFont="1" applyBorder="1" applyAlignment="1">
      <alignment horizontal="left"/>
    </xf>
    <xf numFmtId="0" fontId="3" fillId="0" borderId="17" xfId="40" applyFont="1" applyBorder="1" applyAlignment="1">
      <alignment horizontal="left"/>
    </xf>
    <xf numFmtId="0" fontId="3" fillId="0" borderId="12" xfId="40" applyFont="1" applyBorder="1" applyAlignment="1">
      <alignment horizontal="left" wrapText="1"/>
    </xf>
    <xf numFmtId="0" fontId="3" fillId="0" borderId="17" xfId="40" applyFont="1" applyBorder="1" applyAlignment="1">
      <alignment horizontal="left" wrapText="1"/>
    </xf>
    <xf numFmtId="0" fontId="4" fillId="0" borderId="12" xfId="40" applyFont="1" applyBorder="1" applyAlignment="1">
      <alignment horizontal="left" wrapText="1"/>
    </xf>
    <xf numFmtId="0" fontId="4" fillId="0" borderId="17" xfId="40" applyFont="1" applyBorder="1" applyAlignment="1">
      <alignment horizontal="left" wrapText="1"/>
    </xf>
    <xf numFmtId="0" fontId="4" fillId="18" borderId="12" xfId="40" applyFont="1" applyFill="1" applyBorder="1" applyAlignment="1">
      <alignment horizontal="center"/>
    </xf>
    <xf numFmtId="0" fontId="4" fillId="18" borderId="17" xfId="40" applyFont="1" applyFill="1" applyBorder="1" applyAlignment="1">
      <alignment horizontal="center"/>
    </xf>
    <xf numFmtId="0" fontId="6" fillId="0" borderId="12" xfId="40" applyFont="1" applyBorder="1" applyAlignment="1">
      <alignment horizontal="center"/>
    </xf>
    <xf numFmtId="0" fontId="6" fillId="0" borderId="17" xfId="40" applyFont="1" applyBorder="1" applyAlignment="1">
      <alignment horizontal="center"/>
    </xf>
    <xf numFmtId="167" fontId="35" fillId="0" borderId="49" xfId="41" applyNumberFormat="1" applyFont="1" applyFill="1" applyBorder="1" applyAlignment="1">
      <alignment horizontal="center" vertical="center" wrapText="1"/>
    </xf>
    <xf numFmtId="167" fontId="35" fillId="0" borderId="12" xfId="41" applyNumberFormat="1" applyFont="1" applyFill="1" applyBorder="1" applyAlignment="1">
      <alignment horizontal="center" vertical="center" wrapText="1"/>
    </xf>
    <xf numFmtId="167" fontId="35" fillId="0" borderId="62" xfId="41" applyNumberFormat="1" applyFont="1" applyFill="1" applyBorder="1" applyAlignment="1">
      <alignment horizontal="center" vertical="center" wrapText="1"/>
    </xf>
    <xf numFmtId="167" fontId="35" fillId="0" borderId="43" xfId="41" applyNumberFormat="1" applyFont="1" applyFill="1" applyBorder="1" applyAlignment="1">
      <alignment horizontal="center" vertical="center" wrapText="1"/>
    </xf>
    <xf numFmtId="167" fontId="35" fillId="0" borderId="48" xfId="41" applyNumberFormat="1" applyFont="1" applyFill="1" applyBorder="1" applyAlignment="1">
      <alignment horizontal="left" vertical="center" wrapText="1" indent="2"/>
    </xf>
    <xf numFmtId="167" fontId="35" fillId="0" borderId="22" xfId="41" applyNumberFormat="1" applyFont="1" applyFill="1" applyBorder="1" applyAlignment="1">
      <alignment horizontal="left" vertical="center" wrapText="1" indent="2"/>
    </xf>
    <xf numFmtId="167" fontId="35" fillId="0" borderId="42" xfId="41" applyNumberFormat="1" applyFont="1" applyFill="1" applyBorder="1" applyAlignment="1">
      <alignment horizontal="center" vertical="center" wrapText="1"/>
    </xf>
    <xf numFmtId="167" fontId="35" fillId="0" borderId="10" xfId="41" applyNumberFormat="1" applyFont="1" applyFill="1" applyBorder="1" applyAlignment="1">
      <alignment horizontal="center" vertical="center" wrapText="1"/>
    </xf>
    <xf numFmtId="167" fontId="35" fillId="0" borderId="49" xfId="41" applyNumberFormat="1" applyFont="1" applyFill="1" applyBorder="1" applyAlignment="1">
      <alignment horizontal="center" vertical="center"/>
    </xf>
    <xf numFmtId="167" fontId="35" fillId="0" borderId="12" xfId="41" applyNumberFormat="1" applyFont="1" applyFill="1" applyBorder="1" applyAlignment="1">
      <alignment horizontal="center" vertical="center"/>
    </xf>
    <xf numFmtId="0" fontId="5" fillId="0" borderId="12" xfId="40" applyFont="1" applyBorder="1" applyAlignment="1">
      <alignment horizontal="center" vertical="center" wrapText="1"/>
    </xf>
    <xf numFmtId="0" fontId="6" fillId="0" borderId="0" xfId="40" applyFont="1" applyAlignment="1">
      <alignment horizontal="center"/>
    </xf>
    <xf numFmtId="0" fontId="5" fillId="0" borderId="11" xfId="40" applyFont="1" applyBorder="1" applyAlignment="1">
      <alignment horizontal="center" vertical="center" wrapText="1"/>
    </xf>
    <xf numFmtId="0" fontId="8" fillId="0" borderId="36" xfId="40" applyFont="1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6" fillId="0" borderId="13" xfId="40" applyFont="1" applyBorder="1" applyAlignment="1">
      <alignment horizontal="center" vertical="center"/>
    </xf>
    <xf numFmtId="0" fontId="5" fillId="0" borderId="36" xfId="40" applyFont="1" applyBorder="1" applyAlignment="1">
      <alignment horizontal="center" vertical="center" wrapText="1"/>
    </xf>
    <xf numFmtId="0" fontId="5" fillId="0" borderId="37" xfId="40" applyFont="1" applyBorder="1" applyAlignment="1">
      <alignment horizontal="center" vertical="center" wrapText="1"/>
    </xf>
    <xf numFmtId="0" fontId="4" fillId="0" borderId="19" xfId="40" applyFont="1" applyBorder="1" applyAlignment="1">
      <alignment horizontal="right" wrapText="1"/>
    </xf>
    <xf numFmtId="0" fontId="2" fillId="0" borderId="36" xfId="40" applyFont="1" applyBorder="1" applyAlignment="1">
      <alignment horizontal="center" vertical="center" wrapText="1"/>
    </xf>
    <xf numFmtId="0" fontId="2" fillId="0" borderId="37" xfId="40" applyFont="1" applyBorder="1" applyAlignment="1">
      <alignment horizontal="center" vertical="center" wrapText="1"/>
    </xf>
    <xf numFmtId="0" fontId="8" fillId="0" borderId="64" xfId="40" applyFont="1" applyBorder="1" applyAlignment="1">
      <alignment horizontal="center" vertical="center" wrapText="1"/>
    </xf>
    <xf numFmtId="0" fontId="0" fillId="0" borderId="71" xfId="0" applyBorder="1" applyAlignment="1">
      <alignment vertical="center"/>
    </xf>
    <xf numFmtId="0" fontId="0" fillId="0" borderId="71" xfId="0" applyBorder="1" applyAlignment="1">
      <alignment horizontal="center" vertical="center" wrapText="1"/>
    </xf>
    <xf numFmtId="0" fontId="0" fillId="0" borderId="6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71" xfId="0" applyBorder="1" applyAlignment="1">
      <alignment horizontal="center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/>
    <cellStyle name="Normál_KVIREND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2018\2017_&#233;vi_z&#225;rsz&#225;mad&#225;s\2017ktgvet&#233;s_NJrendelet%20alapj&#225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15"/>
      <sheetName val="5"/>
      <sheetName val="6"/>
      <sheetName val="7"/>
      <sheetName val="4"/>
      <sheetName val="8"/>
      <sheetName val="9"/>
      <sheetName val="14"/>
      <sheetName val="18"/>
      <sheetName val="13"/>
      <sheetName val="12"/>
      <sheetName val="11"/>
      <sheetName val="10"/>
      <sheetName val="2"/>
      <sheetName val="16"/>
      <sheetName val="17"/>
    </sheetNames>
    <sheetDataSet>
      <sheetData sheetId="0"/>
      <sheetData sheetId="1"/>
      <sheetData sheetId="2">
        <row r="10">
          <cell r="E10">
            <v>35970565</v>
          </cell>
          <cell r="F10">
            <v>0</v>
          </cell>
          <cell r="J10">
            <v>0</v>
          </cell>
        </row>
        <row r="11">
          <cell r="F11">
            <v>0</v>
          </cell>
          <cell r="J11">
            <v>0</v>
          </cell>
        </row>
        <row r="12">
          <cell r="F12">
            <v>0</v>
          </cell>
          <cell r="J12">
            <v>0</v>
          </cell>
        </row>
        <row r="13">
          <cell r="F13">
            <v>0</v>
          </cell>
          <cell r="I13">
            <v>0</v>
          </cell>
          <cell r="J13">
            <v>0</v>
          </cell>
        </row>
        <row r="15">
          <cell r="F15">
            <v>0</v>
          </cell>
          <cell r="I15">
            <v>0</v>
          </cell>
          <cell r="J15">
            <v>0</v>
          </cell>
        </row>
        <row r="17">
          <cell r="F17">
            <v>0</v>
          </cell>
          <cell r="I17">
            <v>0</v>
          </cell>
          <cell r="J17">
            <v>0</v>
          </cell>
        </row>
        <row r="18">
          <cell r="F18">
            <v>0</v>
          </cell>
          <cell r="J18">
            <v>0</v>
          </cell>
        </row>
        <row r="19">
          <cell r="F19">
            <v>0</v>
          </cell>
          <cell r="J19">
            <v>0</v>
          </cell>
        </row>
        <row r="21">
          <cell r="I21">
            <v>0</v>
          </cell>
        </row>
        <row r="22">
          <cell r="F22">
            <v>0</v>
          </cell>
          <cell r="J22">
            <v>0</v>
          </cell>
        </row>
        <row r="24">
          <cell r="F24">
            <v>0</v>
          </cell>
          <cell r="J24">
            <v>0</v>
          </cell>
        </row>
        <row r="25">
          <cell r="F25">
            <v>0</v>
          </cell>
          <cell r="J25">
            <v>0</v>
          </cell>
        </row>
        <row r="34">
          <cell r="F34">
            <v>0</v>
          </cell>
          <cell r="J34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  <cell r="I41">
            <v>0</v>
          </cell>
          <cell r="J41">
            <v>0</v>
          </cell>
        </row>
        <row r="42">
          <cell r="F42">
            <v>0</v>
          </cell>
          <cell r="J42">
            <v>0</v>
          </cell>
        </row>
        <row r="44">
          <cell r="F44">
            <v>0</v>
          </cell>
          <cell r="J44">
            <v>0</v>
          </cell>
        </row>
        <row r="45">
          <cell r="F45">
            <v>0</v>
          </cell>
          <cell r="J45">
            <v>0</v>
          </cell>
        </row>
        <row r="46">
          <cell r="F46">
            <v>0</v>
          </cell>
          <cell r="J46">
            <v>0</v>
          </cell>
        </row>
        <row r="47">
          <cell r="F47">
            <v>0</v>
          </cell>
          <cell r="I47">
            <v>0</v>
          </cell>
          <cell r="J47">
            <v>0</v>
          </cell>
        </row>
        <row r="50">
          <cell r="F50">
            <v>0</v>
          </cell>
          <cell r="J50">
            <v>0</v>
          </cell>
        </row>
        <row r="51">
          <cell r="F51">
            <v>0</v>
          </cell>
          <cell r="I51">
            <v>0</v>
          </cell>
          <cell r="J51">
            <v>0</v>
          </cell>
        </row>
        <row r="53">
          <cell r="F53">
            <v>0</v>
          </cell>
          <cell r="I53">
            <v>0</v>
          </cell>
          <cell r="J53">
            <v>0</v>
          </cell>
        </row>
        <row r="54">
          <cell r="F54">
            <v>0</v>
          </cell>
          <cell r="I54">
            <v>0</v>
          </cell>
          <cell r="J54">
            <v>0</v>
          </cell>
        </row>
        <row r="56">
          <cell r="F56">
            <v>0</v>
          </cell>
          <cell r="J56">
            <v>0</v>
          </cell>
        </row>
        <row r="57">
          <cell r="F57">
            <v>0</v>
          </cell>
          <cell r="I57">
            <v>0</v>
          </cell>
          <cell r="J57">
            <v>0</v>
          </cell>
        </row>
        <row r="58">
          <cell r="F58">
            <v>0</v>
          </cell>
          <cell r="I58">
            <v>0</v>
          </cell>
          <cell r="J58">
            <v>0</v>
          </cell>
        </row>
        <row r="66">
          <cell r="F66">
            <v>0</v>
          </cell>
          <cell r="J6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E10">
            <v>27235819</v>
          </cell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4">
          <cell r="F24">
            <v>0</v>
          </cell>
        </row>
        <row r="32">
          <cell r="F32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>
            <v>0</v>
          </cell>
        </row>
        <row r="51">
          <cell r="F51">
            <v>0</v>
          </cell>
        </row>
        <row r="52">
          <cell r="F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2">
          <cell r="F62">
            <v>0</v>
          </cell>
        </row>
        <row r="64">
          <cell r="F64">
            <v>0</v>
          </cell>
        </row>
      </sheetData>
      <sheetData sheetId="12"/>
      <sheetData sheetId="13">
        <row r="10">
          <cell r="E10">
            <v>43852653</v>
          </cell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4">
          <cell r="F24">
            <v>0</v>
          </cell>
        </row>
        <row r="32">
          <cell r="F32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>
            <v>0</v>
          </cell>
        </row>
        <row r="51">
          <cell r="F51">
            <v>0</v>
          </cell>
        </row>
        <row r="52">
          <cell r="F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2">
          <cell r="F62">
            <v>0</v>
          </cell>
        </row>
        <row r="64">
          <cell r="F64">
            <v>0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7"/>
  <sheetViews>
    <sheetView view="pageBreakPreview" zoomScale="88" zoomScaleNormal="100" zoomScaleSheetLayoutView="88" workbookViewId="0">
      <selection activeCell="G26" sqref="G26"/>
    </sheetView>
  </sheetViews>
  <sheetFormatPr defaultRowHeight="12.75" x14ac:dyDescent="0.2"/>
  <cols>
    <col min="1" max="1" width="7.42578125" customWidth="1"/>
    <col min="2" max="2" width="54" customWidth="1"/>
    <col min="3" max="3" width="15.7109375" customWidth="1"/>
    <col min="4" max="4" width="2.140625" customWidth="1"/>
    <col min="5" max="5" width="6" customWidth="1"/>
    <col min="6" max="6" width="56.85546875" customWidth="1"/>
    <col min="7" max="7" width="16" customWidth="1"/>
    <col min="8" max="8" width="15.7109375" customWidth="1"/>
  </cols>
  <sheetData>
    <row r="1" spans="1:7" x14ac:dyDescent="0.2">
      <c r="G1" t="s">
        <v>328</v>
      </c>
    </row>
    <row r="2" spans="1:7" ht="15.75" x14ac:dyDescent="0.25">
      <c r="B2" s="190" t="s">
        <v>338</v>
      </c>
      <c r="C2" s="190"/>
      <c r="F2" s="190" t="s">
        <v>338</v>
      </c>
      <c r="G2" s="190"/>
    </row>
    <row r="3" spans="1:7" ht="15.75" x14ac:dyDescent="0.25">
      <c r="B3" s="190" t="s">
        <v>192</v>
      </c>
      <c r="C3" s="190"/>
      <c r="F3" s="190" t="s">
        <v>177</v>
      </c>
      <c r="G3" s="190"/>
    </row>
    <row r="4" spans="1:7" x14ac:dyDescent="0.2">
      <c r="B4" s="189" t="s">
        <v>193</v>
      </c>
      <c r="F4" s="189" t="s">
        <v>193</v>
      </c>
    </row>
    <row r="6" spans="1:7" ht="13.5" thickBot="1" x14ac:dyDescent="0.25"/>
    <row r="7" spans="1:7" ht="13.5" thickBot="1" x14ac:dyDescent="0.25">
      <c r="A7" s="191" t="s">
        <v>194</v>
      </c>
      <c r="B7" s="192" t="s">
        <v>135</v>
      </c>
      <c r="C7" s="193" t="s">
        <v>195</v>
      </c>
      <c r="E7" s="191" t="s">
        <v>194</v>
      </c>
      <c r="F7" s="192" t="s">
        <v>135</v>
      </c>
      <c r="G7" s="193" t="s">
        <v>195</v>
      </c>
    </row>
    <row r="8" spans="1:7" x14ac:dyDescent="0.2">
      <c r="A8" s="106" t="s">
        <v>8</v>
      </c>
      <c r="B8" s="194" t="s">
        <v>196</v>
      </c>
      <c r="C8" s="195">
        <f>+G8+C38+G38</f>
        <v>405322711</v>
      </c>
      <c r="E8" s="106" t="s">
        <v>8</v>
      </c>
      <c r="F8" s="194" t="s">
        <v>196</v>
      </c>
      <c r="G8" s="195">
        <v>400444340</v>
      </c>
    </row>
    <row r="9" spans="1:7" x14ac:dyDescent="0.2">
      <c r="A9" s="107" t="s">
        <v>16</v>
      </c>
      <c r="B9" s="196" t="s">
        <v>197</v>
      </c>
      <c r="C9" s="197">
        <f>+G9+C39+G39</f>
        <v>389982084</v>
      </c>
      <c r="E9" s="107" t="s">
        <v>16</v>
      </c>
      <c r="F9" s="196" t="s">
        <v>197</v>
      </c>
      <c r="G9" s="197">
        <v>298690461</v>
      </c>
    </row>
    <row r="10" spans="1:7" x14ac:dyDescent="0.2">
      <c r="A10" s="107" t="s">
        <v>17</v>
      </c>
      <c r="B10" s="103" t="s">
        <v>198</v>
      </c>
      <c r="C10" s="197">
        <f>+C8-C9</f>
        <v>15340627</v>
      </c>
      <c r="E10" s="107" t="s">
        <v>17</v>
      </c>
      <c r="F10" s="103" t="s">
        <v>198</v>
      </c>
      <c r="G10" s="197">
        <f>+G8-G9</f>
        <v>101753879</v>
      </c>
    </row>
    <row r="11" spans="1:7" x14ac:dyDescent="0.2">
      <c r="A11" s="107" t="s">
        <v>18</v>
      </c>
      <c r="B11" s="196" t="s">
        <v>199</v>
      </c>
      <c r="C11" s="197">
        <f>+G11+C41+G41</f>
        <v>350377658</v>
      </c>
      <c r="E11" s="107" t="s">
        <v>18</v>
      </c>
      <c r="F11" s="196" t="s">
        <v>199</v>
      </c>
      <c r="G11" s="197">
        <v>262419213</v>
      </c>
    </row>
    <row r="12" spans="1:7" x14ac:dyDescent="0.2">
      <c r="A12" s="107" t="s">
        <v>20</v>
      </c>
      <c r="B12" s="196" t="s">
        <v>200</v>
      </c>
      <c r="C12" s="197">
        <f>+G12+C42+G42</f>
        <v>92016517</v>
      </c>
      <c r="E12" s="107" t="s">
        <v>20</v>
      </c>
      <c r="F12" s="196" t="s">
        <v>200</v>
      </c>
      <c r="G12" s="197">
        <v>92016517</v>
      </c>
    </row>
    <row r="13" spans="1:7" x14ac:dyDescent="0.2">
      <c r="A13" s="107" t="s">
        <v>21</v>
      </c>
      <c r="B13" s="198" t="s">
        <v>201</v>
      </c>
      <c r="C13" s="197">
        <f>+C11-C12</f>
        <v>258361141</v>
      </c>
      <c r="E13" s="107" t="s">
        <v>21</v>
      </c>
      <c r="F13" s="198" t="s">
        <v>201</v>
      </c>
      <c r="G13" s="197">
        <f>+G11-G12</f>
        <v>170402696</v>
      </c>
    </row>
    <row r="14" spans="1:7" x14ac:dyDescent="0.2">
      <c r="A14" s="107" t="s">
        <v>22</v>
      </c>
      <c r="B14" s="198" t="s">
        <v>202</v>
      </c>
      <c r="C14" s="197">
        <f>+C10+C13</f>
        <v>273701768</v>
      </c>
      <c r="E14" s="107" t="s">
        <v>22</v>
      </c>
      <c r="F14" s="198" t="s">
        <v>202</v>
      </c>
      <c r="G14" s="197">
        <f>G10+G13</f>
        <v>272156575</v>
      </c>
    </row>
    <row r="15" spans="1:7" x14ac:dyDescent="0.2">
      <c r="A15" s="107" t="s">
        <v>24</v>
      </c>
      <c r="B15" s="196" t="s">
        <v>203</v>
      </c>
      <c r="C15" s="197"/>
      <c r="E15" s="107" t="s">
        <v>24</v>
      </c>
      <c r="F15" s="196" t="s">
        <v>203</v>
      </c>
      <c r="G15" s="197"/>
    </row>
    <row r="16" spans="1:7" x14ac:dyDescent="0.2">
      <c r="A16" s="107" t="s">
        <v>25</v>
      </c>
      <c r="B16" s="196" t="s">
        <v>204</v>
      </c>
      <c r="C16" s="197"/>
      <c r="E16" s="107" t="s">
        <v>25</v>
      </c>
      <c r="F16" s="196" t="s">
        <v>204</v>
      </c>
      <c r="G16" s="197"/>
    </row>
    <row r="17" spans="1:7" x14ac:dyDescent="0.2">
      <c r="A17" s="107" t="s">
        <v>9</v>
      </c>
      <c r="B17" s="103" t="s">
        <v>205</v>
      </c>
      <c r="C17" s="197"/>
      <c r="E17" s="107" t="s">
        <v>9</v>
      </c>
      <c r="F17" s="103" t="s">
        <v>205</v>
      </c>
      <c r="G17" s="197"/>
    </row>
    <row r="18" spans="1:7" x14ac:dyDescent="0.2">
      <c r="A18" s="107" t="s">
        <v>28</v>
      </c>
      <c r="B18" s="196" t="s">
        <v>206</v>
      </c>
      <c r="C18" s="197"/>
      <c r="E18" s="107" t="s">
        <v>28</v>
      </c>
      <c r="F18" s="196" t="s">
        <v>206</v>
      </c>
      <c r="G18" s="197"/>
    </row>
    <row r="19" spans="1:7" x14ac:dyDescent="0.2">
      <c r="A19" s="107" t="s">
        <v>30</v>
      </c>
      <c r="B19" s="196" t="s">
        <v>207</v>
      </c>
      <c r="C19" s="197"/>
      <c r="E19" s="107" t="s">
        <v>30</v>
      </c>
      <c r="F19" s="196" t="s">
        <v>207</v>
      </c>
      <c r="G19" s="197"/>
    </row>
    <row r="20" spans="1:7" x14ac:dyDescent="0.2">
      <c r="A20" s="107" t="s">
        <v>82</v>
      </c>
      <c r="B20" s="198" t="s">
        <v>208</v>
      </c>
      <c r="C20" s="197"/>
      <c r="E20" s="107" t="s">
        <v>82</v>
      </c>
      <c r="F20" s="198" t="s">
        <v>208</v>
      </c>
      <c r="G20" s="197"/>
    </row>
    <row r="21" spans="1:7" x14ac:dyDescent="0.2">
      <c r="A21" s="107" t="s">
        <v>84</v>
      </c>
      <c r="B21" s="198" t="s">
        <v>209</v>
      </c>
      <c r="C21" s="197"/>
      <c r="E21" s="107" t="s">
        <v>84</v>
      </c>
      <c r="F21" s="198" t="s">
        <v>209</v>
      </c>
      <c r="G21" s="197"/>
    </row>
    <row r="22" spans="1:7" x14ac:dyDescent="0.2">
      <c r="A22" s="107" t="s">
        <v>86</v>
      </c>
      <c r="B22" s="198" t="s">
        <v>210</v>
      </c>
      <c r="C22" s="197">
        <f>+G22+C52+G52</f>
        <v>0</v>
      </c>
      <c r="E22" s="107" t="s">
        <v>86</v>
      </c>
      <c r="F22" s="198" t="s">
        <v>210</v>
      </c>
      <c r="G22" s="197"/>
    </row>
    <row r="23" spans="1:7" x14ac:dyDescent="0.2">
      <c r="A23" s="107" t="s">
        <v>88</v>
      </c>
      <c r="B23" s="103" t="s">
        <v>211</v>
      </c>
      <c r="C23" s="197">
        <f>+C14+C22</f>
        <v>273701768</v>
      </c>
      <c r="E23" s="107" t="s">
        <v>88</v>
      </c>
      <c r="F23" s="103" t="s">
        <v>211</v>
      </c>
      <c r="G23" s="197">
        <f>+G14+G22</f>
        <v>272156575</v>
      </c>
    </row>
    <row r="24" spans="1:7" x14ac:dyDescent="0.2">
      <c r="A24" s="107" t="s">
        <v>90</v>
      </c>
      <c r="B24" s="103" t="s">
        <v>212</v>
      </c>
      <c r="C24" s="197">
        <f>G24+C54+G54</f>
        <v>273701768</v>
      </c>
      <c r="E24" s="107" t="s">
        <v>90</v>
      </c>
      <c r="F24" s="103" t="s">
        <v>212</v>
      </c>
      <c r="G24" s="197">
        <v>272156575</v>
      </c>
    </row>
    <row r="25" spans="1:7" x14ac:dyDescent="0.2">
      <c r="A25" s="107" t="s">
        <v>92</v>
      </c>
      <c r="B25" s="103" t="s">
        <v>213</v>
      </c>
      <c r="C25" s="197">
        <f>C23-C24</f>
        <v>0</v>
      </c>
      <c r="E25" s="107" t="s">
        <v>92</v>
      </c>
      <c r="F25" s="103" t="s">
        <v>213</v>
      </c>
      <c r="G25" s="199"/>
    </row>
    <row r="26" spans="1:7" x14ac:dyDescent="0.2">
      <c r="A26" s="107" t="s">
        <v>93</v>
      </c>
      <c r="B26" s="103" t="s">
        <v>214</v>
      </c>
      <c r="C26" s="200"/>
      <c r="E26" s="107" t="s">
        <v>93</v>
      </c>
      <c r="F26" s="103" t="s">
        <v>214</v>
      </c>
      <c r="G26" s="200"/>
    </row>
    <row r="27" spans="1:7" ht="13.5" thickBot="1" x14ac:dyDescent="0.25">
      <c r="A27" s="107" t="s">
        <v>215</v>
      </c>
      <c r="B27" s="201" t="s">
        <v>216</v>
      </c>
      <c r="C27" s="202"/>
      <c r="E27" s="107" t="s">
        <v>215</v>
      </c>
      <c r="F27" s="201" t="s">
        <v>216</v>
      </c>
      <c r="G27" s="202"/>
    </row>
    <row r="32" spans="1:7" ht="15.75" x14ac:dyDescent="0.25">
      <c r="B32" s="190" t="s">
        <v>338</v>
      </c>
      <c r="C32" s="190"/>
      <c r="F32" s="190" t="s">
        <v>338</v>
      </c>
      <c r="G32" s="190"/>
    </row>
    <row r="33" spans="1:7" ht="15.75" x14ac:dyDescent="0.25">
      <c r="B33" s="190" t="s">
        <v>176</v>
      </c>
      <c r="C33" s="190"/>
      <c r="F33" s="190" t="s">
        <v>217</v>
      </c>
      <c r="G33" s="190"/>
    </row>
    <row r="34" spans="1:7" x14ac:dyDescent="0.2">
      <c r="B34" s="189" t="s">
        <v>193</v>
      </c>
      <c r="F34" s="189" t="s">
        <v>193</v>
      </c>
    </row>
    <row r="36" spans="1:7" ht="13.5" thickBot="1" x14ac:dyDescent="0.25"/>
    <row r="37" spans="1:7" ht="13.5" thickBot="1" x14ac:dyDescent="0.25">
      <c r="A37" s="191" t="s">
        <v>194</v>
      </c>
      <c r="B37" s="192" t="s">
        <v>135</v>
      </c>
      <c r="C37" s="193" t="s">
        <v>195</v>
      </c>
      <c r="E37" s="191" t="s">
        <v>194</v>
      </c>
      <c r="F37" s="192" t="s">
        <v>135</v>
      </c>
      <c r="G37" s="193" t="s">
        <v>195</v>
      </c>
    </row>
    <row r="38" spans="1:7" x14ac:dyDescent="0.2">
      <c r="A38" s="106" t="s">
        <v>8</v>
      </c>
      <c r="B38" s="194" t="s">
        <v>196</v>
      </c>
      <c r="C38" s="195">
        <v>1113327</v>
      </c>
      <c r="E38" s="106" t="s">
        <v>8</v>
      </c>
      <c r="F38" s="194" t="s">
        <v>196</v>
      </c>
      <c r="G38" s="195">
        <v>3765044</v>
      </c>
    </row>
    <row r="39" spans="1:7" x14ac:dyDescent="0.2">
      <c r="A39" s="107" t="s">
        <v>16</v>
      </c>
      <c r="B39" s="196" t="s">
        <v>197</v>
      </c>
      <c r="C39" s="197">
        <v>39238174</v>
      </c>
      <c r="E39" s="107" t="s">
        <v>16</v>
      </c>
      <c r="F39" s="196" t="s">
        <v>197</v>
      </c>
      <c r="G39" s="197">
        <v>52053449</v>
      </c>
    </row>
    <row r="40" spans="1:7" x14ac:dyDescent="0.2">
      <c r="A40" s="107" t="s">
        <v>17</v>
      </c>
      <c r="B40" s="103" t="s">
        <v>198</v>
      </c>
      <c r="C40" s="197">
        <f>+C38-C39</f>
        <v>-38124847</v>
      </c>
      <c r="E40" s="107" t="s">
        <v>17</v>
      </c>
      <c r="F40" s="103" t="s">
        <v>198</v>
      </c>
      <c r="G40" s="197">
        <f>+G38-G39</f>
        <v>-48288405</v>
      </c>
    </row>
    <row r="41" spans="1:7" x14ac:dyDescent="0.2">
      <c r="A41" s="107" t="s">
        <v>18</v>
      </c>
      <c r="B41" s="196" t="s">
        <v>199</v>
      </c>
      <c r="C41" s="197">
        <v>38393455</v>
      </c>
      <c r="E41" s="107" t="s">
        <v>18</v>
      </c>
      <c r="F41" s="196" t="s">
        <v>199</v>
      </c>
      <c r="G41" s="197">
        <v>49564990</v>
      </c>
    </row>
    <row r="42" spans="1:7" x14ac:dyDescent="0.2">
      <c r="A42" s="107" t="s">
        <v>20</v>
      </c>
      <c r="B42" s="196" t="s">
        <v>200</v>
      </c>
      <c r="C42" s="197"/>
      <c r="E42" s="107" t="s">
        <v>20</v>
      </c>
      <c r="F42" s="196" t="s">
        <v>200</v>
      </c>
      <c r="G42" s="197"/>
    </row>
    <row r="43" spans="1:7" x14ac:dyDescent="0.2">
      <c r="A43" s="107" t="s">
        <v>21</v>
      </c>
      <c r="B43" s="198" t="s">
        <v>201</v>
      </c>
      <c r="C43" s="197">
        <f>+C41-C42</f>
        <v>38393455</v>
      </c>
      <c r="E43" s="107" t="s">
        <v>21</v>
      </c>
      <c r="F43" s="198" t="s">
        <v>201</v>
      </c>
      <c r="G43" s="197">
        <f>+G41-G42</f>
        <v>49564990</v>
      </c>
    </row>
    <row r="44" spans="1:7" x14ac:dyDescent="0.2">
      <c r="A44" s="107" t="s">
        <v>22</v>
      </c>
      <c r="B44" s="198" t="s">
        <v>202</v>
      </c>
      <c r="C44" s="197">
        <f>C40+C43</f>
        <v>268608</v>
      </c>
      <c r="E44" s="107" t="s">
        <v>22</v>
      </c>
      <c r="F44" s="198" t="s">
        <v>202</v>
      </c>
      <c r="G44" s="197">
        <f>G40+G43</f>
        <v>1276585</v>
      </c>
    </row>
    <row r="45" spans="1:7" x14ac:dyDescent="0.2">
      <c r="A45" s="107" t="s">
        <v>24</v>
      </c>
      <c r="B45" s="196" t="s">
        <v>203</v>
      </c>
      <c r="C45" s="197"/>
      <c r="E45" s="107" t="s">
        <v>24</v>
      </c>
      <c r="F45" s="196" t="s">
        <v>203</v>
      </c>
      <c r="G45" s="197"/>
    </row>
    <row r="46" spans="1:7" x14ac:dyDescent="0.2">
      <c r="A46" s="107" t="s">
        <v>25</v>
      </c>
      <c r="B46" s="196" t="s">
        <v>204</v>
      </c>
      <c r="C46" s="197"/>
      <c r="E46" s="107" t="s">
        <v>25</v>
      </c>
      <c r="F46" s="196" t="s">
        <v>204</v>
      </c>
      <c r="G46" s="197"/>
    </row>
    <row r="47" spans="1:7" x14ac:dyDescent="0.2">
      <c r="A47" s="107" t="s">
        <v>9</v>
      </c>
      <c r="B47" s="103" t="s">
        <v>205</v>
      </c>
      <c r="C47" s="197"/>
      <c r="E47" s="107" t="s">
        <v>9</v>
      </c>
      <c r="F47" s="103" t="s">
        <v>205</v>
      </c>
      <c r="G47" s="197"/>
    </row>
    <row r="48" spans="1:7" x14ac:dyDescent="0.2">
      <c r="A48" s="107" t="s">
        <v>28</v>
      </c>
      <c r="B48" s="196" t="s">
        <v>206</v>
      </c>
      <c r="C48" s="197"/>
      <c r="E48" s="107" t="s">
        <v>28</v>
      </c>
      <c r="F48" s="196" t="s">
        <v>206</v>
      </c>
      <c r="G48" s="197"/>
    </row>
    <row r="49" spans="1:7" x14ac:dyDescent="0.2">
      <c r="A49" s="107" t="s">
        <v>30</v>
      </c>
      <c r="B49" s="196" t="s">
        <v>207</v>
      </c>
      <c r="C49" s="197"/>
      <c r="E49" s="107" t="s">
        <v>30</v>
      </c>
      <c r="F49" s="196" t="s">
        <v>207</v>
      </c>
      <c r="G49" s="197"/>
    </row>
    <row r="50" spans="1:7" x14ac:dyDescent="0.2">
      <c r="A50" s="107" t="s">
        <v>82</v>
      </c>
      <c r="B50" s="198" t="s">
        <v>208</v>
      </c>
      <c r="C50" s="197"/>
      <c r="E50" s="107" t="s">
        <v>82</v>
      </c>
      <c r="F50" s="198" t="s">
        <v>208</v>
      </c>
      <c r="G50" s="197"/>
    </row>
    <row r="51" spans="1:7" x14ac:dyDescent="0.2">
      <c r="A51" s="107" t="s">
        <v>84</v>
      </c>
      <c r="B51" s="198" t="s">
        <v>209</v>
      </c>
      <c r="C51" s="197"/>
      <c r="E51" s="107" t="s">
        <v>84</v>
      </c>
      <c r="F51" s="198" t="s">
        <v>209</v>
      </c>
      <c r="G51" s="197"/>
    </row>
    <row r="52" spans="1:7" x14ac:dyDescent="0.2">
      <c r="A52" s="107" t="s">
        <v>86</v>
      </c>
      <c r="B52" s="198" t="s">
        <v>210</v>
      </c>
      <c r="C52" s="197"/>
      <c r="E52" s="107" t="s">
        <v>86</v>
      </c>
      <c r="F52" s="198" t="s">
        <v>210</v>
      </c>
      <c r="G52" s="197"/>
    </row>
    <row r="53" spans="1:7" x14ac:dyDescent="0.2">
      <c r="A53" s="107" t="s">
        <v>88</v>
      </c>
      <c r="B53" s="103" t="s">
        <v>211</v>
      </c>
      <c r="C53" s="197">
        <v>268608</v>
      </c>
      <c r="E53" s="107" t="s">
        <v>88</v>
      </c>
      <c r="F53" s="103" t="s">
        <v>211</v>
      </c>
      <c r="G53" s="197">
        <f>+G44+G52</f>
        <v>1276585</v>
      </c>
    </row>
    <row r="54" spans="1:7" x14ac:dyDescent="0.2">
      <c r="A54" s="107" t="s">
        <v>90</v>
      </c>
      <c r="B54" s="103" t="s">
        <v>212</v>
      </c>
      <c r="C54" s="197">
        <v>268608</v>
      </c>
      <c r="E54" s="107" t="s">
        <v>90</v>
      </c>
      <c r="F54" s="103" t="s">
        <v>212</v>
      </c>
      <c r="G54" s="197">
        <v>1276585</v>
      </c>
    </row>
    <row r="55" spans="1:7" x14ac:dyDescent="0.2">
      <c r="A55" s="107" t="s">
        <v>92</v>
      </c>
      <c r="B55" s="103" t="s">
        <v>213</v>
      </c>
      <c r="C55" s="199"/>
      <c r="E55" s="107" t="s">
        <v>92</v>
      </c>
      <c r="F55" s="103" t="s">
        <v>213</v>
      </c>
      <c r="G55" s="200"/>
    </row>
    <row r="56" spans="1:7" x14ac:dyDescent="0.2">
      <c r="A56" s="107" t="s">
        <v>93</v>
      </c>
      <c r="B56" s="103" t="s">
        <v>214</v>
      </c>
      <c r="C56" s="200"/>
      <c r="E56" s="107" t="s">
        <v>93</v>
      </c>
      <c r="F56" s="103" t="s">
        <v>214</v>
      </c>
      <c r="G56" s="200"/>
    </row>
    <row r="57" spans="1:7" ht="13.5" thickBot="1" x14ac:dyDescent="0.25">
      <c r="A57" s="107" t="s">
        <v>215</v>
      </c>
      <c r="B57" s="201" t="s">
        <v>216</v>
      </c>
      <c r="C57" s="202"/>
      <c r="E57" s="107" t="s">
        <v>215</v>
      </c>
      <c r="F57" s="201" t="s">
        <v>216</v>
      </c>
      <c r="G57" s="202"/>
    </row>
  </sheetData>
  <phoneticPr fontId="15" type="noConversion"/>
  <pageMargins left="0.15748031496062992" right="0.15748031496062992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5"/>
  <sheetViews>
    <sheetView view="pageBreakPreview" zoomScale="70" zoomScaleNormal="75" zoomScaleSheetLayoutView="70" workbookViewId="0">
      <selection activeCell="K63" sqref="K63:L63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4" width="17.7109375" style="2" customWidth="1"/>
    <col min="5" max="5" width="17.85546875" style="2" customWidth="1"/>
    <col min="6" max="6" width="15.140625" style="2" customWidth="1"/>
    <col min="7" max="7" width="11.28515625" style="4" customWidth="1"/>
    <col min="8" max="8" width="20" customWidth="1"/>
    <col min="9" max="9" width="18.28515625" customWidth="1"/>
    <col min="11" max="11" width="18.28515625" customWidth="1"/>
    <col min="12" max="12" width="17.85546875" customWidth="1"/>
  </cols>
  <sheetData>
    <row r="1" spans="1:13" ht="18.75" x14ac:dyDescent="0.3">
      <c r="A1" s="437" t="s">
        <v>341</v>
      </c>
      <c r="B1" s="438"/>
      <c r="C1" s="438"/>
      <c r="D1" s="438"/>
      <c r="E1" s="438"/>
      <c r="F1" s="438"/>
    </row>
    <row r="2" spans="1:13" x14ac:dyDescent="0.2">
      <c r="A2" s="439"/>
      <c r="B2" s="439"/>
      <c r="C2" s="439"/>
      <c r="D2" s="439"/>
      <c r="E2" s="439"/>
      <c r="F2" s="439"/>
    </row>
    <row r="3" spans="1:13" x14ac:dyDescent="0.25">
      <c r="A3" s="497" t="s">
        <v>176</v>
      </c>
      <c r="B3" s="497"/>
      <c r="C3" s="497"/>
      <c r="D3" s="497"/>
      <c r="E3" s="497"/>
      <c r="F3" s="497"/>
    </row>
    <row r="4" spans="1:13" x14ac:dyDescent="0.2">
      <c r="A4" s="439" t="s">
        <v>146</v>
      </c>
      <c r="B4" s="439"/>
      <c r="C4" s="439"/>
      <c r="D4" s="439"/>
      <c r="E4" s="439"/>
      <c r="F4" s="439"/>
    </row>
    <row r="5" spans="1:13" ht="16.5" thickBot="1" x14ac:dyDescent="0.3">
      <c r="A5" s="440" t="s">
        <v>335</v>
      </c>
      <c r="B5" s="440"/>
      <c r="C5" s="440"/>
      <c r="D5" s="440"/>
      <c r="E5" s="440"/>
      <c r="F5" s="440"/>
    </row>
    <row r="6" spans="1:13" ht="12.75" customHeight="1" x14ac:dyDescent="0.2">
      <c r="A6" s="441" t="s">
        <v>147</v>
      </c>
      <c r="B6" s="444" t="s">
        <v>135</v>
      </c>
      <c r="C6" s="444"/>
      <c r="D6" s="459" t="s">
        <v>301</v>
      </c>
      <c r="E6" s="451" t="s">
        <v>173</v>
      </c>
      <c r="F6" s="451" t="s">
        <v>174</v>
      </c>
      <c r="G6" s="453" t="s">
        <v>175</v>
      </c>
      <c r="H6" s="459" t="s">
        <v>303</v>
      </c>
      <c r="I6" s="451" t="s">
        <v>283</v>
      </c>
      <c r="J6" s="453" t="s">
        <v>284</v>
      </c>
      <c r="K6" s="459" t="s">
        <v>304</v>
      </c>
      <c r="L6" s="433" t="s">
        <v>286</v>
      </c>
      <c r="M6" s="435" t="s">
        <v>287</v>
      </c>
    </row>
    <row r="7" spans="1:13" ht="13.5" thickBot="1" x14ac:dyDescent="0.25">
      <c r="A7" s="442"/>
      <c r="B7" s="446"/>
      <c r="C7" s="446"/>
      <c r="D7" s="460"/>
      <c r="E7" s="496"/>
      <c r="F7" s="496"/>
      <c r="G7" s="498"/>
      <c r="H7" s="460"/>
      <c r="I7" s="452"/>
      <c r="J7" s="454"/>
      <c r="K7" s="460"/>
      <c r="L7" s="434"/>
      <c r="M7" s="436"/>
    </row>
    <row r="8" spans="1:13" thickBot="1" x14ac:dyDescent="0.25">
      <c r="A8" s="443"/>
      <c r="B8" s="448"/>
      <c r="C8" s="448"/>
      <c r="D8" s="499" t="s">
        <v>302</v>
      </c>
      <c r="E8" s="460"/>
      <c r="F8" s="460"/>
      <c r="G8" s="132"/>
      <c r="H8" s="455" t="s">
        <v>300</v>
      </c>
      <c r="I8" s="456"/>
      <c r="J8" s="456"/>
      <c r="L8" t="s">
        <v>319</v>
      </c>
    </row>
    <row r="9" spans="1:13" ht="16.5" thickBot="1" x14ac:dyDescent="0.25">
      <c r="A9" s="131"/>
      <c r="B9" s="444" t="s">
        <v>148</v>
      </c>
      <c r="C9" s="444"/>
      <c r="D9" s="142"/>
      <c r="E9" s="135"/>
      <c r="F9" s="128"/>
      <c r="G9" s="128"/>
      <c r="H9" s="242"/>
      <c r="I9" s="242"/>
      <c r="J9" s="243"/>
      <c r="K9" s="244"/>
      <c r="L9" s="244"/>
      <c r="M9" s="142"/>
    </row>
    <row r="10" spans="1:13" x14ac:dyDescent="0.25">
      <c r="A10" s="3">
        <v>1</v>
      </c>
      <c r="B10" s="457" t="s">
        <v>136</v>
      </c>
      <c r="C10" s="457"/>
      <c r="D10" s="136">
        <v>28824535</v>
      </c>
      <c r="E10" s="136">
        <v>28824535</v>
      </c>
      <c r="F10" s="116"/>
      <c r="G10" s="133"/>
      <c r="H10" s="248">
        <v>30440669</v>
      </c>
      <c r="I10" s="248">
        <v>30440669</v>
      </c>
      <c r="J10" s="247"/>
      <c r="K10" s="116">
        <v>30105983</v>
      </c>
      <c r="L10" s="116">
        <v>30105983</v>
      </c>
      <c r="M10" s="7"/>
    </row>
    <row r="11" spans="1:13" x14ac:dyDescent="0.25">
      <c r="A11" s="3">
        <v>2</v>
      </c>
      <c r="B11" s="457" t="s">
        <v>143</v>
      </c>
      <c r="C11" s="457"/>
      <c r="D11" s="136">
        <v>7267872</v>
      </c>
      <c r="E11" s="136">
        <v>7267872</v>
      </c>
      <c r="F11" s="116"/>
      <c r="G11" s="133"/>
      <c r="H11" s="250">
        <v>7419168</v>
      </c>
      <c r="I11" s="250">
        <v>7419168</v>
      </c>
      <c r="J11" s="7"/>
      <c r="K11" s="116">
        <v>6062726</v>
      </c>
      <c r="L11" s="116">
        <v>6062726</v>
      </c>
      <c r="M11" s="7"/>
    </row>
    <row r="12" spans="1:13" x14ac:dyDescent="0.25">
      <c r="A12" s="3">
        <v>3</v>
      </c>
      <c r="B12" s="457" t="s">
        <v>144</v>
      </c>
      <c r="C12" s="457"/>
      <c r="D12" s="136">
        <v>3321897</v>
      </c>
      <c r="E12" s="136">
        <v>3321897</v>
      </c>
      <c r="F12" s="116"/>
      <c r="G12" s="143"/>
      <c r="H12" s="250">
        <v>3858158</v>
      </c>
      <c r="I12" s="250">
        <v>3858158</v>
      </c>
      <c r="J12" s="7"/>
      <c r="K12" s="116">
        <v>3020817</v>
      </c>
      <c r="L12" s="116">
        <v>3020817</v>
      </c>
      <c r="M12" s="7"/>
    </row>
    <row r="13" spans="1:13" x14ac:dyDescent="0.25">
      <c r="A13" s="3" t="s">
        <v>18</v>
      </c>
      <c r="B13" s="457" t="s">
        <v>128</v>
      </c>
      <c r="C13" s="457"/>
      <c r="D13" s="174"/>
      <c r="E13" s="174"/>
      <c r="F13" s="116"/>
      <c r="G13" s="133"/>
      <c r="H13" s="250"/>
      <c r="I13" s="250"/>
      <c r="J13" s="7"/>
      <c r="K13" s="116">
        <f t="shared" ref="K13:L29" si="0">+L13+M13</f>
        <v>0</v>
      </c>
      <c r="L13" s="116">
        <f t="shared" si="0"/>
        <v>0</v>
      </c>
      <c r="M13" s="7"/>
    </row>
    <row r="14" spans="1:13" x14ac:dyDescent="0.25">
      <c r="A14" s="3" t="s">
        <v>20</v>
      </c>
      <c r="B14" s="463" t="s">
        <v>123</v>
      </c>
      <c r="C14" s="463"/>
      <c r="D14" s="174">
        <f>+D15+D16+D17+D18+D19</f>
        <v>0</v>
      </c>
      <c r="E14" s="174">
        <f>+E15+E16+E17+E18+E19</f>
        <v>0</v>
      </c>
      <c r="F14" s="6"/>
      <c r="G14" s="6"/>
      <c r="H14" s="249">
        <f>H15+H17+H16+H18+H19</f>
        <v>11616</v>
      </c>
      <c r="I14" s="249">
        <f>I15+I17+I16+I18+I19</f>
        <v>11616</v>
      </c>
      <c r="J14" s="174"/>
      <c r="K14" s="116">
        <f>K15+K17+K16+K18+K19</f>
        <v>11616</v>
      </c>
      <c r="L14" s="116">
        <f>L15+L17+L16+L18+L19</f>
        <v>11616</v>
      </c>
      <c r="M14" s="174"/>
    </row>
    <row r="15" spans="1:13" x14ac:dyDescent="0.25">
      <c r="A15" s="3" t="s">
        <v>115</v>
      </c>
      <c r="B15" s="465" t="s">
        <v>118</v>
      </c>
      <c r="C15" s="465"/>
      <c r="D15" s="174"/>
      <c r="E15" s="174"/>
      <c r="F15" s="116"/>
      <c r="G15" s="133"/>
      <c r="H15" s="250"/>
      <c r="I15" s="250"/>
      <c r="J15" s="7"/>
      <c r="K15" s="116">
        <f t="shared" si="0"/>
        <v>0</v>
      </c>
      <c r="L15" s="116">
        <f t="shared" si="0"/>
        <v>0</v>
      </c>
      <c r="M15" s="7"/>
    </row>
    <row r="16" spans="1:13" x14ac:dyDescent="0.25">
      <c r="A16" s="3" t="s">
        <v>116</v>
      </c>
      <c r="B16" s="465" t="s">
        <v>172</v>
      </c>
      <c r="C16" s="465"/>
      <c r="D16" s="174"/>
      <c r="E16" s="174"/>
      <c r="F16" s="116"/>
      <c r="G16" s="133"/>
      <c r="H16" s="250">
        <v>11616</v>
      </c>
      <c r="I16" s="250">
        <v>11616</v>
      </c>
      <c r="J16" s="7"/>
      <c r="K16" s="116">
        <v>11616</v>
      </c>
      <c r="L16" s="116">
        <v>11616</v>
      </c>
      <c r="M16" s="7"/>
    </row>
    <row r="17" spans="1:13" x14ac:dyDescent="0.25">
      <c r="A17" s="3"/>
      <c r="B17" s="467" t="s">
        <v>124</v>
      </c>
      <c r="C17" s="467"/>
      <c r="D17" s="174"/>
      <c r="E17" s="174"/>
      <c r="F17" s="116"/>
      <c r="G17" s="133"/>
      <c r="H17" s="250"/>
      <c r="I17" s="250"/>
      <c r="J17" s="7"/>
      <c r="K17" s="116">
        <f t="shared" si="0"/>
        <v>0</v>
      </c>
      <c r="L17" s="116">
        <f t="shared" si="0"/>
        <v>0</v>
      </c>
      <c r="M17" s="7"/>
    </row>
    <row r="18" spans="1:13" x14ac:dyDescent="0.25">
      <c r="A18" s="3" t="s">
        <v>117</v>
      </c>
      <c r="B18" s="461" t="s">
        <v>119</v>
      </c>
      <c r="C18" s="461"/>
      <c r="D18" s="174"/>
      <c r="E18" s="174"/>
      <c r="F18" s="116"/>
      <c r="G18" s="133"/>
      <c r="H18" s="250"/>
      <c r="I18" s="250"/>
      <c r="J18" s="7"/>
      <c r="K18" s="116">
        <f t="shared" si="0"/>
        <v>0</v>
      </c>
      <c r="L18" s="116">
        <f t="shared" si="0"/>
        <v>0</v>
      </c>
      <c r="M18" s="7"/>
    </row>
    <row r="19" spans="1:13" x14ac:dyDescent="0.25">
      <c r="A19" s="3" t="s">
        <v>46</v>
      </c>
      <c r="B19" s="461" t="s">
        <v>47</v>
      </c>
      <c r="C19" s="500"/>
      <c r="D19" s="174"/>
      <c r="E19" s="174"/>
      <c r="F19" s="116"/>
      <c r="G19" s="133"/>
      <c r="H19" s="250"/>
      <c r="I19" s="250"/>
      <c r="J19" s="7"/>
      <c r="K19" s="116">
        <f t="shared" si="0"/>
        <v>0</v>
      </c>
      <c r="L19" s="116">
        <f t="shared" si="0"/>
        <v>0</v>
      </c>
      <c r="M19" s="7"/>
    </row>
    <row r="20" spans="1:13" x14ac:dyDescent="0.25">
      <c r="A20" s="3"/>
      <c r="B20" s="287"/>
      <c r="C20" s="288"/>
      <c r="D20" s="174"/>
      <c r="E20" s="174"/>
      <c r="F20" s="180"/>
      <c r="G20" s="144"/>
      <c r="H20" s="252"/>
      <c r="I20" s="252"/>
      <c r="J20" s="253"/>
      <c r="K20" s="116"/>
      <c r="L20" s="116"/>
      <c r="M20" s="7"/>
    </row>
    <row r="21" spans="1:13" x14ac:dyDescent="0.25">
      <c r="A21" s="3"/>
      <c r="B21" s="457" t="s">
        <v>168</v>
      </c>
      <c r="C21" s="457"/>
      <c r="D21" s="175"/>
      <c r="E21" s="175"/>
      <c r="F21" s="180"/>
      <c r="G21" s="144"/>
      <c r="H21" s="252"/>
      <c r="I21" s="252"/>
      <c r="J21" s="253"/>
      <c r="K21" s="116">
        <f t="shared" si="0"/>
        <v>0</v>
      </c>
      <c r="L21" s="116">
        <f t="shared" si="0"/>
        <v>0</v>
      </c>
      <c r="M21" s="7"/>
    </row>
    <row r="22" spans="1:13" x14ac:dyDescent="0.25">
      <c r="A22" s="3" t="s">
        <v>140</v>
      </c>
      <c r="B22" s="127" t="s">
        <v>114</v>
      </c>
      <c r="C22" s="103"/>
      <c r="D22" s="174">
        <f>+D10+D11+D12+D13+D14+D21</f>
        <v>39414304</v>
      </c>
      <c r="E22" s="174">
        <f>+E10+E11+E12+E13+E14+E21</f>
        <v>39414304</v>
      </c>
      <c r="F22" s="136"/>
      <c r="G22" s="136"/>
      <c r="H22" s="255">
        <f>H10+H11+H12+H14</f>
        <v>41729611</v>
      </c>
      <c r="I22" s="255">
        <f>I10+I11+I12+I14</f>
        <v>41729611</v>
      </c>
      <c r="J22" s="174">
        <f>+J10+J11+J12+J13+J14+J21</f>
        <v>0</v>
      </c>
      <c r="K22" s="116">
        <f t="shared" si="0"/>
        <v>0</v>
      </c>
      <c r="L22" s="116">
        <f t="shared" si="0"/>
        <v>0</v>
      </c>
      <c r="M22" s="174">
        <f>+M10+M11+M12+M13+M14+M21</f>
        <v>0</v>
      </c>
    </row>
    <row r="23" spans="1:13" x14ac:dyDescent="0.25">
      <c r="A23" s="3" t="s">
        <v>21</v>
      </c>
      <c r="B23" s="457" t="s">
        <v>138</v>
      </c>
      <c r="C23" s="457"/>
      <c r="D23" s="175"/>
      <c r="E23" s="137"/>
      <c r="F23" s="116"/>
      <c r="G23" s="133"/>
      <c r="H23" s="256">
        <v>37032</v>
      </c>
      <c r="I23" s="256">
        <v>37032</v>
      </c>
      <c r="J23" s="118"/>
      <c r="K23" s="116">
        <v>37032</v>
      </c>
      <c r="L23" s="116">
        <v>37032</v>
      </c>
      <c r="M23" s="7"/>
    </row>
    <row r="24" spans="1:13" x14ac:dyDescent="0.25">
      <c r="A24" s="3" t="s">
        <v>22</v>
      </c>
      <c r="B24" s="457" t="s">
        <v>137</v>
      </c>
      <c r="C24" s="457"/>
      <c r="D24" s="175"/>
      <c r="E24" s="137"/>
      <c r="F24" s="116"/>
      <c r="G24" s="133"/>
      <c r="H24" s="250"/>
      <c r="I24" s="250"/>
      <c r="J24" s="7"/>
      <c r="K24" s="116">
        <f t="shared" si="0"/>
        <v>0</v>
      </c>
      <c r="L24" s="116">
        <f t="shared" si="0"/>
        <v>0</v>
      </c>
      <c r="M24" s="7"/>
    </row>
    <row r="25" spans="1:13" x14ac:dyDescent="0.25">
      <c r="A25" s="3" t="s">
        <v>24</v>
      </c>
      <c r="B25" s="457" t="s">
        <v>120</v>
      </c>
      <c r="C25" s="457"/>
      <c r="D25" s="175"/>
      <c r="E25" s="137"/>
      <c r="F25" s="116"/>
      <c r="G25" s="133"/>
      <c r="H25" s="250"/>
      <c r="I25" s="250"/>
      <c r="J25" s="7"/>
      <c r="K25" s="116">
        <f t="shared" si="0"/>
        <v>0</v>
      </c>
      <c r="L25" s="116">
        <f t="shared" si="0"/>
        <v>0</v>
      </c>
      <c r="M25" s="7"/>
    </row>
    <row r="26" spans="1:13" x14ac:dyDescent="0.25">
      <c r="A26" s="3" t="s">
        <v>141</v>
      </c>
      <c r="B26" s="457" t="s">
        <v>169</v>
      </c>
      <c r="C26" s="457"/>
      <c r="D26" s="175">
        <f>+D23+D24+D25</f>
        <v>0</v>
      </c>
      <c r="E26" s="137"/>
      <c r="F26" s="116"/>
      <c r="G26" s="133"/>
      <c r="H26" s="250">
        <f>H23+H24+H25</f>
        <v>37032</v>
      </c>
      <c r="I26" s="250">
        <f>I23+I24+I25</f>
        <v>37032</v>
      </c>
      <c r="J26" s="7">
        <f>SUM(J23:J25)</f>
        <v>0</v>
      </c>
      <c r="K26" s="116">
        <f>K23+K24+K25</f>
        <v>37032</v>
      </c>
      <c r="L26" s="116">
        <f>L23+L24+L25</f>
        <v>37032</v>
      </c>
      <c r="M26" s="7"/>
    </row>
    <row r="27" spans="1:13" x14ac:dyDescent="0.25">
      <c r="A27" s="3" t="s">
        <v>142</v>
      </c>
      <c r="B27" s="457"/>
      <c r="C27" s="457"/>
      <c r="D27" s="175"/>
      <c r="E27" s="137"/>
      <c r="F27" s="116"/>
      <c r="G27" s="133"/>
      <c r="H27" s="250"/>
      <c r="I27" s="137"/>
      <c r="J27" s="7"/>
      <c r="K27" s="116">
        <f t="shared" si="0"/>
        <v>0</v>
      </c>
      <c r="L27" s="116">
        <f t="shared" si="0"/>
        <v>0</v>
      </c>
      <c r="M27" s="7"/>
    </row>
    <row r="28" spans="1:13" x14ac:dyDescent="0.25">
      <c r="A28" s="3" t="s">
        <v>129</v>
      </c>
      <c r="B28" s="480"/>
      <c r="C28" s="480"/>
      <c r="D28" s="176"/>
      <c r="E28" s="138"/>
      <c r="F28" s="116">
        <f>+D28+E28</f>
        <v>0</v>
      </c>
      <c r="G28" s="133"/>
      <c r="H28" s="250"/>
      <c r="I28" s="138"/>
      <c r="J28" s="7">
        <f>+G28+I28</f>
        <v>0</v>
      </c>
      <c r="K28" s="116">
        <f t="shared" si="0"/>
        <v>0</v>
      </c>
      <c r="L28" s="150"/>
      <c r="M28" s="7">
        <f>+I28+L28</f>
        <v>0</v>
      </c>
    </row>
    <row r="29" spans="1:13" x14ac:dyDescent="0.25">
      <c r="A29" s="3" t="s">
        <v>130</v>
      </c>
      <c r="B29" s="480"/>
      <c r="C29" s="480"/>
      <c r="D29" s="176"/>
      <c r="E29" s="171"/>
      <c r="F29" s="116">
        <f>+D29+E29</f>
        <v>0</v>
      </c>
      <c r="G29" s="133"/>
      <c r="H29" s="250"/>
      <c r="I29" s="171"/>
      <c r="J29" s="7">
        <f>+G29+I29</f>
        <v>0</v>
      </c>
      <c r="K29" s="116">
        <f t="shared" si="0"/>
        <v>0</v>
      </c>
      <c r="L29" s="258"/>
      <c r="M29" s="7">
        <f>+I29+L29</f>
        <v>0</v>
      </c>
    </row>
    <row r="30" spans="1:13" ht="19.5" x14ac:dyDescent="0.3">
      <c r="A30" s="104" t="s">
        <v>121</v>
      </c>
      <c r="B30" s="478" t="s">
        <v>122</v>
      </c>
      <c r="C30" s="478"/>
      <c r="D30" s="172">
        <f>+D22+D26+D27+D28+D29</f>
        <v>39414304</v>
      </c>
      <c r="E30" s="172">
        <f>+E22+E26+E27+E28+E29</f>
        <v>39414304</v>
      </c>
      <c r="F30" s="172">
        <f>+F22+F26+F27+F28+F29</f>
        <v>0</v>
      </c>
      <c r="G30" s="172">
        <f>+G22+G26+G27+G28+G29</f>
        <v>0</v>
      </c>
      <c r="H30" s="259">
        <f t="shared" ref="H30:J30" si="1">+H22+H26+H27+H28+H29</f>
        <v>41766643</v>
      </c>
      <c r="I30" s="167">
        <f t="shared" si="1"/>
        <v>41766643</v>
      </c>
      <c r="J30" s="172">
        <f t="shared" si="1"/>
        <v>0</v>
      </c>
      <c r="K30" s="117">
        <f>+K10+K11+K12+K14+K26</f>
        <v>39238174</v>
      </c>
      <c r="L30" s="117">
        <f>+L10+L11+L12+L14+L26</f>
        <v>39238174</v>
      </c>
      <c r="M30" s="172">
        <f>+M22+M26+M27+M28+M29</f>
        <v>0</v>
      </c>
    </row>
    <row r="31" spans="1:13" x14ac:dyDescent="0.25">
      <c r="A31" s="11"/>
      <c r="B31" s="482"/>
      <c r="C31" s="482"/>
      <c r="D31" s="13"/>
      <c r="E31" s="140"/>
      <c r="F31" s="12"/>
      <c r="G31" s="12"/>
      <c r="H31" s="260"/>
      <c r="I31" s="140"/>
      <c r="J31" s="13"/>
      <c r="K31" s="12"/>
      <c r="L31" s="12"/>
      <c r="M31" s="13"/>
    </row>
    <row r="32" spans="1:13" x14ac:dyDescent="0.25">
      <c r="A32" s="3"/>
      <c r="B32" s="484" t="s">
        <v>149</v>
      </c>
      <c r="C32" s="484"/>
      <c r="D32" s="175"/>
      <c r="E32" s="137"/>
      <c r="F32" s="116"/>
      <c r="G32" s="133"/>
      <c r="H32" s="250"/>
      <c r="I32" s="137"/>
      <c r="J32" s="7"/>
      <c r="K32" s="116"/>
      <c r="L32" s="152"/>
      <c r="M32" s="7"/>
    </row>
    <row r="33" spans="1:13" x14ac:dyDescent="0.25">
      <c r="A33" s="3" t="s">
        <v>8</v>
      </c>
      <c r="B33" s="470" t="s">
        <v>167</v>
      </c>
      <c r="C33" s="470"/>
      <c r="D33" s="175"/>
      <c r="E33" s="137"/>
      <c r="F33" s="116"/>
      <c r="G33" s="133">
        <v>0</v>
      </c>
      <c r="H33" s="251">
        <v>3153</v>
      </c>
      <c r="I33" s="251">
        <v>3153</v>
      </c>
      <c r="J33" s="7"/>
      <c r="K33" s="116">
        <v>3153</v>
      </c>
      <c r="L33" s="152">
        <v>3153</v>
      </c>
      <c r="M33" s="7"/>
    </row>
    <row r="34" spans="1:13" x14ac:dyDescent="0.25">
      <c r="A34" s="3" t="s">
        <v>16</v>
      </c>
      <c r="B34" s="470" t="s">
        <v>145</v>
      </c>
      <c r="C34" s="470"/>
      <c r="D34" s="175">
        <f>SUM(D35:D37)</f>
        <v>0</v>
      </c>
      <c r="E34" s="137">
        <f>SUM(E35:E37)</f>
        <v>0</v>
      </c>
      <c r="F34" s="137">
        <f>SUM(F35:F37)</f>
        <v>0</v>
      </c>
      <c r="G34" s="133"/>
      <c r="H34" s="251">
        <f t="shared" ref="H34:J34" si="2">SUM(H35:H37)</f>
        <v>0</v>
      </c>
      <c r="I34" s="137">
        <f t="shared" si="2"/>
        <v>0</v>
      </c>
      <c r="J34" s="181">
        <f t="shared" si="2"/>
        <v>0</v>
      </c>
      <c r="K34" s="116">
        <f t="shared" ref="K34:K81" si="3">+L34+M34</f>
        <v>0</v>
      </c>
      <c r="L34" s="152">
        <f>SUM(L35:L37)</f>
        <v>0</v>
      </c>
      <c r="M34" s="175">
        <f>SUM(M35:M37)</f>
        <v>0</v>
      </c>
    </row>
    <row r="35" spans="1:13" x14ac:dyDescent="0.25">
      <c r="A35" s="3"/>
      <c r="B35" s="120" t="s">
        <v>48</v>
      </c>
      <c r="C35" s="101" t="s">
        <v>125</v>
      </c>
      <c r="D35" s="175"/>
      <c r="E35" s="137"/>
      <c r="F35" s="116"/>
      <c r="G35" s="133"/>
      <c r="H35" s="251"/>
      <c r="I35" s="137"/>
      <c r="J35" s="7"/>
      <c r="K35" s="116">
        <f t="shared" si="3"/>
        <v>0</v>
      </c>
      <c r="L35" s="152"/>
      <c r="M35" s="7"/>
    </row>
    <row r="36" spans="1:13" x14ac:dyDescent="0.25">
      <c r="A36" s="3"/>
      <c r="B36" s="120" t="s">
        <v>49</v>
      </c>
      <c r="C36" s="101" t="s">
        <v>126</v>
      </c>
      <c r="D36" s="175"/>
      <c r="E36" s="137"/>
      <c r="F36" s="116"/>
      <c r="G36" s="133"/>
      <c r="H36" s="251"/>
      <c r="I36" s="137"/>
      <c r="J36" s="7"/>
      <c r="K36" s="116">
        <f t="shared" si="3"/>
        <v>0</v>
      </c>
      <c r="L36" s="152"/>
      <c r="M36" s="7"/>
    </row>
    <row r="37" spans="1:13" x14ac:dyDescent="0.25">
      <c r="A37" s="3"/>
      <c r="B37" s="120" t="s">
        <v>50</v>
      </c>
      <c r="C37" s="101" t="s">
        <v>127</v>
      </c>
      <c r="D37" s="175"/>
      <c r="E37" s="137"/>
      <c r="F37" s="116"/>
      <c r="G37" s="133"/>
      <c r="H37" s="251"/>
      <c r="I37" s="137"/>
      <c r="J37" s="7"/>
      <c r="K37" s="116">
        <f t="shared" si="3"/>
        <v>0</v>
      </c>
      <c r="L37" s="152"/>
      <c r="M37" s="7"/>
    </row>
    <row r="38" spans="1:13" x14ac:dyDescent="0.25">
      <c r="A38" s="3" t="s">
        <v>17</v>
      </c>
      <c r="B38" s="470" t="s">
        <v>94</v>
      </c>
      <c r="C38" s="470"/>
      <c r="D38" s="175">
        <f>SUM(D39:D41)</f>
        <v>0</v>
      </c>
      <c r="E38" s="137"/>
      <c r="F38" s="116">
        <f>SUM(F39:F41)</f>
        <v>0</v>
      </c>
      <c r="G38" s="133"/>
      <c r="H38" s="251">
        <f>SUM(H39:H41)</f>
        <v>0</v>
      </c>
      <c r="I38" s="137"/>
      <c r="J38" s="7">
        <f>SUM(J39:J41)</f>
        <v>0</v>
      </c>
      <c r="K38" s="116">
        <f t="shared" si="3"/>
        <v>0</v>
      </c>
      <c r="L38" s="152"/>
      <c r="M38" s="7">
        <f>SUM(M39:M41)</f>
        <v>0</v>
      </c>
    </row>
    <row r="39" spans="1:13" x14ac:dyDescent="0.25">
      <c r="A39" s="3"/>
      <c r="B39" s="121" t="s">
        <v>51</v>
      </c>
      <c r="C39" s="119" t="s">
        <v>170</v>
      </c>
      <c r="D39" s="175"/>
      <c r="E39" s="137"/>
      <c r="F39" s="116"/>
      <c r="G39" s="133"/>
      <c r="H39" s="251"/>
      <c r="I39" s="137"/>
      <c r="J39" s="7"/>
      <c r="K39" s="116">
        <f t="shared" si="3"/>
        <v>0</v>
      </c>
      <c r="L39" s="152"/>
      <c r="M39" s="7"/>
    </row>
    <row r="40" spans="1:13" x14ac:dyDescent="0.25">
      <c r="A40" s="3"/>
      <c r="B40" s="121" t="s">
        <v>52</v>
      </c>
      <c r="C40" s="119" t="s">
        <v>54</v>
      </c>
      <c r="D40" s="175"/>
      <c r="E40" s="137"/>
      <c r="F40" s="116">
        <f t="shared" ref="F40:F46" si="4">SUM(D40:D40)</f>
        <v>0</v>
      </c>
      <c r="G40" s="133"/>
      <c r="H40" s="251"/>
      <c r="I40" s="137"/>
      <c r="J40" s="7">
        <f>SUM(G40:G40)</f>
        <v>0</v>
      </c>
      <c r="K40" s="116">
        <f t="shared" si="3"/>
        <v>0</v>
      </c>
      <c r="L40" s="152"/>
      <c r="M40" s="7">
        <f>SUM(I40:I40)</f>
        <v>0</v>
      </c>
    </row>
    <row r="41" spans="1:13" x14ac:dyDescent="0.25">
      <c r="A41" s="3"/>
      <c r="B41" s="121" t="s">
        <v>53</v>
      </c>
      <c r="C41" s="119" t="s">
        <v>171</v>
      </c>
      <c r="D41" s="175"/>
      <c r="E41" s="137"/>
      <c r="F41" s="116"/>
      <c r="G41" s="133"/>
      <c r="H41" s="251"/>
      <c r="I41" s="137"/>
      <c r="J41" s="7"/>
      <c r="K41" s="116">
        <f t="shared" si="3"/>
        <v>0</v>
      </c>
      <c r="L41" s="152"/>
      <c r="M41" s="7"/>
    </row>
    <row r="42" spans="1:13" x14ac:dyDescent="0.25">
      <c r="A42" s="3" t="s">
        <v>18</v>
      </c>
      <c r="B42" s="470" t="s">
        <v>95</v>
      </c>
      <c r="C42" s="470"/>
      <c r="D42" s="175">
        <f>SUM(D43:D46)</f>
        <v>0</v>
      </c>
      <c r="E42" s="137">
        <f>SUM(E43:E46)</f>
        <v>0</v>
      </c>
      <c r="F42" s="137">
        <f>SUM(F43:F46)</f>
        <v>0</v>
      </c>
      <c r="G42" s="137">
        <f t="shared" ref="G42:M42" si="5">SUM(G43:G46)</f>
        <v>0</v>
      </c>
      <c r="H42" s="137">
        <f t="shared" si="5"/>
        <v>1110174</v>
      </c>
      <c r="I42" s="137">
        <f t="shared" si="5"/>
        <v>1110174</v>
      </c>
      <c r="J42" s="137">
        <f t="shared" si="5"/>
        <v>0</v>
      </c>
      <c r="K42" s="137">
        <f t="shared" si="5"/>
        <v>1110174</v>
      </c>
      <c r="L42" s="137">
        <f t="shared" si="5"/>
        <v>1110174</v>
      </c>
      <c r="M42" s="137">
        <f t="shared" si="5"/>
        <v>0</v>
      </c>
    </row>
    <row r="43" spans="1:13" x14ac:dyDescent="0.25">
      <c r="A43" s="3"/>
      <c r="B43" s="121" t="s">
        <v>55</v>
      </c>
      <c r="C43" s="119" t="s">
        <v>59</v>
      </c>
      <c r="D43" s="175"/>
      <c r="E43" s="137"/>
      <c r="F43" s="116"/>
      <c r="G43" s="133"/>
      <c r="H43" s="251">
        <v>1110174</v>
      </c>
      <c r="I43" s="251">
        <v>1110174</v>
      </c>
      <c r="J43" s="7"/>
      <c r="K43" s="116">
        <v>1110174</v>
      </c>
      <c r="L43" s="116">
        <v>1110174</v>
      </c>
      <c r="M43" s="7"/>
    </row>
    <row r="44" spans="1:13" x14ac:dyDescent="0.25">
      <c r="A44" s="3"/>
      <c r="B44" s="121" t="s">
        <v>56</v>
      </c>
      <c r="C44" s="119" t="s">
        <v>60</v>
      </c>
      <c r="D44" s="175"/>
      <c r="E44" s="137"/>
      <c r="F44" s="116">
        <f t="shared" si="4"/>
        <v>0</v>
      </c>
      <c r="G44" s="133"/>
      <c r="H44" s="251"/>
      <c r="I44" s="137"/>
      <c r="J44" s="7">
        <f>SUM(G44:G44)</f>
        <v>0</v>
      </c>
      <c r="K44" s="116">
        <f t="shared" si="3"/>
        <v>0</v>
      </c>
      <c r="L44" s="152"/>
      <c r="M44" s="7">
        <f>SUM(I44:I44)</f>
        <v>0</v>
      </c>
    </row>
    <row r="45" spans="1:13" x14ac:dyDescent="0.25">
      <c r="A45" s="3"/>
      <c r="B45" s="121" t="s">
        <v>57</v>
      </c>
      <c r="C45" s="119" t="s">
        <v>182</v>
      </c>
      <c r="D45" s="175"/>
      <c r="E45" s="137"/>
      <c r="F45" s="116">
        <f t="shared" si="4"/>
        <v>0</v>
      </c>
      <c r="G45" s="133"/>
      <c r="H45" s="251"/>
      <c r="I45" s="137"/>
      <c r="J45" s="7">
        <f>SUM(G45:G45)</f>
        <v>0</v>
      </c>
      <c r="K45" s="116">
        <f t="shared" si="3"/>
        <v>0</v>
      </c>
      <c r="L45" s="152"/>
      <c r="M45" s="7">
        <f>SUM(I45:I45)</f>
        <v>0</v>
      </c>
    </row>
    <row r="46" spans="1:13" x14ac:dyDescent="0.25">
      <c r="A46" s="3"/>
      <c r="B46" s="121" t="s">
        <v>58</v>
      </c>
      <c r="C46" s="119" t="s">
        <v>61</v>
      </c>
      <c r="D46" s="175"/>
      <c r="E46" s="137"/>
      <c r="F46" s="116">
        <f t="shared" si="4"/>
        <v>0</v>
      </c>
      <c r="G46" s="133"/>
      <c r="H46" s="251"/>
      <c r="I46" s="137"/>
      <c r="J46" s="7">
        <f>SUM(G46:G46)</f>
        <v>0</v>
      </c>
      <c r="K46" s="116">
        <f t="shared" si="3"/>
        <v>0</v>
      </c>
      <c r="L46" s="152"/>
      <c r="M46" s="7">
        <f>SUM(I46:I46)</f>
        <v>0</v>
      </c>
    </row>
    <row r="47" spans="1:13" x14ac:dyDescent="0.25">
      <c r="A47" s="122" t="s">
        <v>140</v>
      </c>
      <c r="B47" s="474" t="s">
        <v>62</v>
      </c>
      <c r="C47" s="474"/>
      <c r="D47" s="175">
        <f>+D33+D34+D38+D42</f>
        <v>0</v>
      </c>
      <c r="E47" s="137">
        <f>+E33+E34+E38+E42</f>
        <v>0</v>
      </c>
      <c r="F47" s="175">
        <f>+F33+F34+F38+F42</f>
        <v>0</v>
      </c>
      <c r="G47" s="175">
        <f>+G33+G34+G38+G42</f>
        <v>0</v>
      </c>
      <c r="H47" s="251">
        <f t="shared" ref="H47:J47" si="6">+H33+H34+H38+H42</f>
        <v>1113327</v>
      </c>
      <c r="I47" s="137">
        <f t="shared" si="6"/>
        <v>1113327</v>
      </c>
      <c r="J47" s="175">
        <f t="shared" si="6"/>
        <v>0</v>
      </c>
      <c r="K47" s="116">
        <f t="shared" si="3"/>
        <v>1113327</v>
      </c>
      <c r="L47" s="152">
        <f>+L33+L34+L38+L42</f>
        <v>1113327</v>
      </c>
      <c r="M47" s="175">
        <f>+M33+M34+M38+M42</f>
        <v>0</v>
      </c>
    </row>
    <row r="48" spans="1:13" x14ac:dyDescent="0.25">
      <c r="A48" s="3" t="s">
        <v>20</v>
      </c>
      <c r="B48" s="470" t="s">
        <v>139</v>
      </c>
      <c r="C48" s="470"/>
      <c r="D48" s="175">
        <f>SUM(D49:D50)</f>
        <v>0</v>
      </c>
      <c r="E48" s="137">
        <f>SUM(E49:E50)</f>
        <v>0</v>
      </c>
      <c r="F48" s="137">
        <f>SUM(F49:F50)</f>
        <v>0</v>
      </c>
      <c r="G48" s="133"/>
      <c r="H48" s="251">
        <f t="shared" ref="H48:J48" si="7">SUM(H49:H50)</f>
        <v>0</v>
      </c>
      <c r="I48" s="137">
        <f t="shared" si="7"/>
        <v>0</v>
      </c>
      <c r="J48" s="181">
        <f t="shared" si="7"/>
        <v>0</v>
      </c>
      <c r="K48" s="116">
        <f t="shared" si="3"/>
        <v>0</v>
      </c>
      <c r="L48" s="152">
        <f>SUM(L49:L50)</f>
        <v>0</v>
      </c>
      <c r="M48" s="175">
        <f>SUM(M49:M50)</f>
        <v>0</v>
      </c>
    </row>
    <row r="49" spans="1:13" x14ac:dyDescent="0.25">
      <c r="A49" s="3"/>
      <c r="B49" s="121" t="s">
        <v>63</v>
      </c>
      <c r="C49" s="119" t="s">
        <v>65</v>
      </c>
      <c r="D49" s="175"/>
      <c r="E49" s="137"/>
      <c r="F49" s="116">
        <f t="shared" ref="F49:F57" si="8">SUM(D49:D49)</f>
        <v>0</v>
      </c>
      <c r="G49" s="133"/>
      <c r="H49" s="251"/>
      <c r="I49" s="137"/>
      <c r="J49" s="7">
        <f>SUM(G49:G49)</f>
        <v>0</v>
      </c>
      <c r="K49" s="116">
        <f t="shared" si="3"/>
        <v>0</v>
      </c>
      <c r="L49" s="152"/>
      <c r="M49" s="7">
        <f>SUM(I49:I49)</f>
        <v>0</v>
      </c>
    </row>
    <row r="50" spans="1:13" x14ac:dyDescent="0.25">
      <c r="A50" s="3"/>
      <c r="B50" s="121" t="s">
        <v>64</v>
      </c>
      <c r="C50" s="119" t="s">
        <v>1</v>
      </c>
      <c r="D50" s="175"/>
      <c r="E50" s="137"/>
      <c r="F50" s="116"/>
      <c r="G50" s="133"/>
      <c r="H50" s="251"/>
      <c r="I50" s="137"/>
      <c r="J50" s="7"/>
      <c r="K50" s="116">
        <f t="shared" si="3"/>
        <v>0</v>
      </c>
      <c r="L50" s="152"/>
      <c r="M50" s="7"/>
    </row>
    <row r="51" spans="1:13" x14ac:dyDescent="0.25">
      <c r="A51" s="3" t="s">
        <v>21</v>
      </c>
      <c r="B51" s="470" t="s">
        <v>96</v>
      </c>
      <c r="C51" s="470"/>
      <c r="D51" s="175">
        <f>SUM(D52:D53)</f>
        <v>0</v>
      </c>
      <c r="E51" s="137">
        <f>SUM(E52:E53)</f>
        <v>0</v>
      </c>
      <c r="F51" s="116">
        <f t="shared" si="8"/>
        <v>0</v>
      </c>
      <c r="G51" s="133"/>
      <c r="H51" s="251">
        <f>SUM(H52:H53)</f>
        <v>0</v>
      </c>
      <c r="I51" s="137">
        <f>SUM(I52:I53)</f>
        <v>0</v>
      </c>
      <c r="J51" s="7">
        <f>SUM(G51:G51)</f>
        <v>0</v>
      </c>
      <c r="K51" s="116">
        <f t="shared" si="3"/>
        <v>0</v>
      </c>
      <c r="L51" s="152">
        <f>SUM(L52:L53)</f>
        <v>0</v>
      </c>
      <c r="M51" s="7">
        <f>SUM(I51:I51)</f>
        <v>0</v>
      </c>
    </row>
    <row r="52" spans="1:13" x14ac:dyDescent="0.25">
      <c r="A52" s="3"/>
      <c r="B52" s="121" t="s">
        <v>66</v>
      </c>
      <c r="C52" s="119" t="s">
        <v>68</v>
      </c>
      <c r="D52" s="175"/>
      <c r="E52" s="137"/>
      <c r="F52" s="116">
        <f t="shared" si="8"/>
        <v>0</v>
      </c>
      <c r="G52" s="133"/>
      <c r="H52" s="251"/>
      <c r="I52" s="137"/>
      <c r="J52" s="7">
        <f>SUM(G52:G52)</f>
        <v>0</v>
      </c>
      <c r="K52" s="116">
        <f t="shared" si="3"/>
        <v>0</v>
      </c>
      <c r="L52" s="152"/>
      <c r="M52" s="7">
        <f>SUM(I52:I52)</f>
        <v>0</v>
      </c>
    </row>
    <row r="53" spans="1:13" x14ac:dyDescent="0.25">
      <c r="A53" s="3"/>
      <c r="B53" s="121" t="s">
        <v>67</v>
      </c>
      <c r="C53" s="119" t="s">
        <v>69</v>
      </c>
      <c r="D53" s="175">
        <v>0</v>
      </c>
      <c r="E53" s="137"/>
      <c r="F53" s="116">
        <f t="shared" si="8"/>
        <v>0</v>
      </c>
      <c r="G53" s="133"/>
      <c r="H53" s="251">
        <v>0</v>
      </c>
      <c r="I53" s="137"/>
      <c r="J53" s="7">
        <f>SUM(G53:G53)</f>
        <v>0</v>
      </c>
      <c r="K53" s="116">
        <f t="shared" si="3"/>
        <v>0</v>
      </c>
      <c r="L53" s="152"/>
      <c r="M53" s="7">
        <f>SUM(I53:I53)</f>
        <v>0</v>
      </c>
    </row>
    <row r="54" spans="1:13" x14ac:dyDescent="0.25">
      <c r="A54" s="3" t="s">
        <v>22</v>
      </c>
      <c r="B54" s="470" t="s">
        <v>97</v>
      </c>
      <c r="C54" s="470"/>
      <c r="D54" s="175">
        <f>SUM(D55:D57)</f>
        <v>0</v>
      </c>
      <c r="E54" s="137">
        <f>SUM(E55:E57)</f>
        <v>0</v>
      </c>
      <c r="F54" s="116">
        <f>SUM(F55:F57)</f>
        <v>0</v>
      </c>
      <c r="G54" s="133"/>
      <c r="H54" s="251">
        <f t="shared" ref="H54:J54" si="9">SUM(H55:H57)</f>
        <v>0</v>
      </c>
      <c r="I54" s="137">
        <f t="shared" si="9"/>
        <v>0</v>
      </c>
      <c r="J54" s="7">
        <f t="shared" si="9"/>
        <v>0</v>
      </c>
      <c r="K54" s="116">
        <f t="shared" si="3"/>
        <v>0</v>
      </c>
      <c r="L54" s="152">
        <f>SUM(L55:L57)</f>
        <v>0</v>
      </c>
      <c r="M54" s="7">
        <f>SUM(M55:M57)</f>
        <v>0</v>
      </c>
    </row>
    <row r="55" spans="1:13" x14ac:dyDescent="0.25">
      <c r="A55" s="3"/>
      <c r="B55" s="121" t="s">
        <v>70</v>
      </c>
      <c r="C55" s="119" t="s">
        <v>73</v>
      </c>
      <c r="D55" s="175"/>
      <c r="E55" s="137"/>
      <c r="F55" s="116"/>
      <c r="G55" s="133"/>
      <c r="H55" s="251"/>
      <c r="I55" s="137"/>
      <c r="J55" s="7"/>
      <c r="K55" s="116">
        <f t="shared" si="3"/>
        <v>0</v>
      </c>
      <c r="L55" s="152"/>
      <c r="M55" s="7"/>
    </row>
    <row r="56" spans="1:13" x14ac:dyDescent="0.25">
      <c r="A56" s="3"/>
      <c r="B56" s="121" t="s">
        <v>71</v>
      </c>
      <c r="C56" s="119" t="s">
        <v>2</v>
      </c>
      <c r="D56" s="175"/>
      <c r="E56" s="137"/>
      <c r="F56" s="116">
        <f t="shared" si="8"/>
        <v>0</v>
      </c>
      <c r="G56" s="133"/>
      <c r="H56" s="251"/>
      <c r="I56" s="137"/>
      <c r="J56" s="7">
        <f>SUM(G56:G56)</f>
        <v>0</v>
      </c>
      <c r="K56" s="116">
        <f t="shared" si="3"/>
        <v>0</v>
      </c>
      <c r="L56" s="152"/>
      <c r="M56" s="7">
        <f>SUM(I56:I56)</f>
        <v>0</v>
      </c>
    </row>
    <row r="57" spans="1:13" x14ac:dyDescent="0.25">
      <c r="A57" s="3"/>
      <c r="B57" s="121" t="s">
        <v>72</v>
      </c>
      <c r="C57" s="119" t="s">
        <v>74</v>
      </c>
      <c r="D57" s="175"/>
      <c r="E57" s="137"/>
      <c r="F57" s="116">
        <f t="shared" si="8"/>
        <v>0</v>
      </c>
      <c r="G57" s="133"/>
      <c r="H57" s="251"/>
      <c r="I57" s="137"/>
      <c r="J57" s="7">
        <f>SUM(G57:G57)</f>
        <v>0</v>
      </c>
      <c r="K57" s="116">
        <f t="shared" si="3"/>
        <v>0</v>
      </c>
      <c r="L57" s="152"/>
      <c r="M57" s="7">
        <f>SUM(I57:I57)</f>
        <v>0</v>
      </c>
    </row>
    <row r="58" spans="1:13" x14ac:dyDescent="0.25">
      <c r="A58" s="122" t="s">
        <v>141</v>
      </c>
      <c r="B58" s="474" t="s">
        <v>159</v>
      </c>
      <c r="C58" s="474"/>
      <c r="D58" s="176">
        <f>+D48+D51+D54</f>
        <v>0</v>
      </c>
      <c r="E58" s="176">
        <f>+E48+E51+E54</f>
        <v>0</v>
      </c>
      <c r="F58" s="176">
        <f>+F48+F51+F54</f>
        <v>0</v>
      </c>
      <c r="G58" s="176">
        <f>+G48+G51+G54</f>
        <v>0</v>
      </c>
      <c r="H58" s="257">
        <f t="shared" ref="H58:J58" si="10">+H48+H51+H54</f>
        <v>0</v>
      </c>
      <c r="I58" s="177">
        <f t="shared" si="10"/>
        <v>0</v>
      </c>
      <c r="J58" s="176">
        <f t="shared" si="10"/>
        <v>0</v>
      </c>
      <c r="K58" s="116">
        <f t="shared" si="3"/>
        <v>0</v>
      </c>
      <c r="L58" s="150">
        <f>+L48+L51+L54</f>
        <v>0</v>
      </c>
      <c r="M58" s="176">
        <f>+M48+M51+M54</f>
        <v>0</v>
      </c>
    </row>
    <row r="59" spans="1:13" x14ac:dyDescent="0.25">
      <c r="A59" s="122" t="s">
        <v>142</v>
      </c>
      <c r="B59" s="474" t="s">
        <v>98</v>
      </c>
      <c r="C59" s="474"/>
      <c r="D59" s="176"/>
      <c r="E59" s="138"/>
      <c r="F59" s="173"/>
      <c r="G59" s="178"/>
      <c r="H59" s="257"/>
      <c r="I59" s="138"/>
      <c r="J59" s="10"/>
      <c r="K59" s="116">
        <f t="shared" si="3"/>
        <v>0</v>
      </c>
      <c r="L59" s="150"/>
      <c r="M59" s="10"/>
    </row>
    <row r="60" spans="1:13" x14ac:dyDescent="0.25">
      <c r="A60" s="122" t="s">
        <v>129</v>
      </c>
      <c r="B60" s="474" t="s">
        <v>3</v>
      </c>
      <c r="C60" s="474"/>
      <c r="D60" s="176"/>
      <c r="E60" s="138"/>
      <c r="F60" s="173"/>
      <c r="G60" s="178"/>
      <c r="H60" s="257"/>
      <c r="I60" s="138"/>
      <c r="J60" s="10"/>
      <c r="K60" s="116">
        <f t="shared" si="3"/>
        <v>0</v>
      </c>
      <c r="L60" s="150"/>
      <c r="M60" s="10"/>
    </row>
    <row r="61" spans="1:13" ht="18.75" x14ac:dyDescent="0.3">
      <c r="A61" s="104" t="s">
        <v>99</v>
      </c>
      <c r="B61" s="476" t="s">
        <v>100</v>
      </c>
      <c r="C61" s="476"/>
      <c r="D61" s="172">
        <f>+D47+D58+D59+D60</f>
        <v>0</v>
      </c>
      <c r="E61" s="172">
        <f>+E47+E58+E59+E60</f>
        <v>0</v>
      </c>
      <c r="F61" s="172">
        <f>+F47+F58+F59+F60</f>
        <v>0</v>
      </c>
      <c r="G61" s="172">
        <f>+G47+G58+G59+G60</f>
        <v>0</v>
      </c>
      <c r="H61" s="259">
        <f t="shared" ref="H61:J61" si="11">+H47+H58+H59+H60</f>
        <v>1113327</v>
      </c>
      <c r="I61" s="167">
        <f t="shared" si="11"/>
        <v>1113327</v>
      </c>
      <c r="J61" s="172">
        <f t="shared" si="11"/>
        <v>0</v>
      </c>
      <c r="K61" s="117">
        <f t="shared" si="3"/>
        <v>1113327</v>
      </c>
      <c r="L61" s="151">
        <f>+L47+L58+L59+L60</f>
        <v>1113327</v>
      </c>
      <c r="M61" s="172">
        <f>+M47+M58+M59+M60</f>
        <v>0</v>
      </c>
    </row>
    <row r="62" spans="1:13" ht="18.75" x14ac:dyDescent="0.3">
      <c r="A62" s="104"/>
      <c r="B62" s="476" t="s">
        <v>101</v>
      </c>
      <c r="C62" s="476"/>
      <c r="D62" s="172">
        <f>D30-D61</f>
        <v>39414304</v>
      </c>
      <c r="E62" s="172">
        <f>+E30-E61</f>
        <v>39414304</v>
      </c>
      <c r="F62" s="172">
        <f>+F30-F61</f>
        <v>0</v>
      </c>
      <c r="G62" s="172">
        <f>+G30-G61</f>
        <v>0</v>
      </c>
      <c r="H62" s="259">
        <f>H30-H61</f>
        <v>40653316</v>
      </c>
      <c r="I62" s="167">
        <f t="shared" ref="I62:J62" si="12">+I30-I61</f>
        <v>40653316</v>
      </c>
      <c r="J62" s="172">
        <f t="shared" si="12"/>
        <v>0</v>
      </c>
      <c r="K62" s="117">
        <f>K30-K61</f>
        <v>38124847</v>
      </c>
      <c r="L62" s="151">
        <f>+L30-L61</f>
        <v>38124847</v>
      </c>
      <c r="M62" s="172">
        <f>+M30-M61</f>
        <v>0</v>
      </c>
    </row>
    <row r="63" spans="1:13" ht="18.75" x14ac:dyDescent="0.3">
      <c r="A63" s="104"/>
      <c r="B63" s="474" t="s">
        <v>183</v>
      </c>
      <c r="C63" s="474"/>
      <c r="D63" s="172">
        <v>38838360</v>
      </c>
      <c r="E63" s="172">
        <v>38838360</v>
      </c>
      <c r="F63" s="167"/>
      <c r="G63" s="172"/>
      <c r="H63" s="259">
        <v>39837560</v>
      </c>
      <c r="I63" s="259">
        <v>39837560</v>
      </c>
      <c r="J63" s="172"/>
      <c r="K63" s="117">
        <v>37577699</v>
      </c>
      <c r="L63" s="117">
        <v>37577699</v>
      </c>
      <c r="M63" s="172"/>
    </row>
    <row r="64" spans="1:13" x14ac:dyDescent="0.25">
      <c r="A64" s="122" t="s">
        <v>130</v>
      </c>
      <c r="B64" s="474" t="s">
        <v>102</v>
      </c>
      <c r="C64" s="474"/>
      <c r="D64" s="175">
        <f>D65+D66</f>
        <v>575944</v>
      </c>
      <c r="E64" s="175">
        <f>E65+E66</f>
        <v>575944</v>
      </c>
      <c r="F64" s="116"/>
      <c r="G64" s="133"/>
      <c r="H64" s="251">
        <f>H65+H66</f>
        <v>815756</v>
      </c>
      <c r="I64" s="251">
        <f>I65+I66</f>
        <v>815756</v>
      </c>
      <c r="J64" s="7"/>
      <c r="K64" s="251">
        <f>K65+K66</f>
        <v>815756</v>
      </c>
      <c r="L64" s="251">
        <f>L65+L66</f>
        <v>815756</v>
      </c>
      <c r="M64" s="7"/>
    </row>
    <row r="65" spans="1:13" ht="18.75" x14ac:dyDescent="0.3">
      <c r="A65" s="104"/>
      <c r="B65" s="129" t="s">
        <v>8</v>
      </c>
      <c r="C65" s="119" t="s">
        <v>75</v>
      </c>
      <c r="D65" s="175">
        <v>575944</v>
      </c>
      <c r="E65" s="175">
        <v>575944</v>
      </c>
      <c r="F65" s="130"/>
      <c r="G65" s="134"/>
      <c r="H65" s="251">
        <v>815756</v>
      </c>
      <c r="I65" s="251">
        <v>815756</v>
      </c>
      <c r="J65" s="182"/>
      <c r="K65" s="251">
        <v>815756</v>
      </c>
      <c r="L65" s="251">
        <v>815756</v>
      </c>
      <c r="M65" s="182"/>
    </row>
    <row r="66" spans="1:13" ht="18.75" x14ac:dyDescent="0.3">
      <c r="A66" s="104"/>
      <c r="B66" s="129" t="s">
        <v>16</v>
      </c>
      <c r="C66" s="119" t="s">
        <v>76</v>
      </c>
      <c r="D66" s="179"/>
      <c r="E66" s="139"/>
      <c r="F66" s="116"/>
      <c r="G66" s="134"/>
      <c r="H66" s="262"/>
      <c r="I66" s="148"/>
      <c r="J66" s="7"/>
      <c r="K66" s="116">
        <f t="shared" si="3"/>
        <v>0</v>
      </c>
      <c r="L66" s="151"/>
      <c r="M66" s="7"/>
    </row>
    <row r="67" spans="1:13" ht="18.75" x14ac:dyDescent="0.3">
      <c r="A67" s="104" t="s">
        <v>103</v>
      </c>
      <c r="B67" s="478" t="s">
        <v>107</v>
      </c>
      <c r="C67" s="478"/>
      <c r="D67" s="172">
        <f t="shared" ref="D67:E67" si="13">+D64</f>
        <v>575944</v>
      </c>
      <c r="E67" s="172">
        <f t="shared" si="13"/>
        <v>575944</v>
      </c>
      <c r="F67" s="172">
        <f>+F64</f>
        <v>0</v>
      </c>
      <c r="G67" s="134"/>
      <c r="H67" s="259">
        <f t="shared" ref="H67:J67" si="14">+H64</f>
        <v>815756</v>
      </c>
      <c r="I67" s="148">
        <f t="shared" si="14"/>
        <v>815756</v>
      </c>
      <c r="J67" s="172">
        <f t="shared" si="14"/>
        <v>0</v>
      </c>
      <c r="K67" s="117">
        <f t="shared" si="3"/>
        <v>815756</v>
      </c>
      <c r="L67" s="151">
        <f>+L64</f>
        <v>815756</v>
      </c>
      <c r="M67" s="172">
        <f>+M64</f>
        <v>0</v>
      </c>
    </row>
    <row r="68" spans="1:13" ht="18.75" x14ac:dyDescent="0.3">
      <c r="A68" s="3" t="s">
        <v>131</v>
      </c>
      <c r="B68" s="470" t="s">
        <v>104</v>
      </c>
      <c r="C68" s="470"/>
      <c r="D68" s="172"/>
      <c r="E68" s="139"/>
      <c r="F68" s="117">
        <f t="shared" ref="F68:F81" si="15">SUM(D68:E68)</f>
        <v>0</v>
      </c>
      <c r="G68" s="134"/>
      <c r="H68" s="259"/>
      <c r="I68" s="139"/>
      <c r="J68" s="5">
        <f>SUM(G68:I68)</f>
        <v>0</v>
      </c>
      <c r="K68" s="116">
        <f t="shared" si="3"/>
        <v>0</v>
      </c>
      <c r="L68" s="151"/>
      <c r="M68" s="5"/>
    </row>
    <row r="69" spans="1:13" ht="18.75" x14ac:dyDescent="0.3">
      <c r="A69" s="3" t="s">
        <v>132</v>
      </c>
      <c r="B69" s="470" t="s">
        <v>105</v>
      </c>
      <c r="C69" s="470"/>
      <c r="D69" s="172">
        <f>SUM(D70:D73)</f>
        <v>0</v>
      </c>
      <c r="E69" s="139"/>
      <c r="F69" s="117">
        <f t="shared" si="15"/>
        <v>0</v>
      </c>
      <c r="G69" s="134"/>
      <c r="H69" s="259">
        <f>SUM(H70:H73)</f>
        <v>0</v>
      </c>
      <c r="I69" s="139"/>
      <c r="J69" s="5">
        <f>SUM(G69:I69)</f>
        <v>0</v>
      </c>
      <c r="K69" s="116">
        <f t="shared" si="3"/>
        <v>0</v>
      </c>
      <c r="L69" s="151"/>
      <c r="M69" s="5"/>
    </row>
    <row r="70" spans="1:13" ht="18.75" x14ac:dyDescent="0.3">
      <c r="A70" s="3"/>
      <c r="B70" s="121" t="s">
        <v>8</v>
      </c>
      <c r="C70" s="119" t="s">
        <v>77</v>
      </c>
      <c r="D70" s="179"/>
      <c r="E70" s="141"/>
      <c r="F70" s="130">
        <f t="shared" si="15"/>
        <v>0</v>
      </c>
      <c r="G70" s="134"/>
      <c r="H70" s="262"/>
      <c r="I70" s="141"/>
      <c r="J70" s="182">
        <f>SUM(G70:I70)</f>
        <v>0</v>
      </c>
      <c r="K70" s="116">
        <f t="shared" si="3"/>
        <v>0</v>
      </c>
      <c r="L70" s="163"/>
      <c r="M70" s="182"/>
    </row>
    <row r="71" spans="1:13" ht="18.75" x14ac:dyDescent="0.3">
      <c r="A71" s="3"/>
      <c r="B71" s="121" t="s">
        <v>16</v>
      </c>
      <c r="C71" s="119" t="s">
        <v>78</v>
      </c>
      <c r="D71" s="172"/>
      <c r="E71" s="139"/>
      <c r="F71" s="117">
        <f t="shared" si="15"/>
        <v>0</v>
      </c>
      <c r="G71" s="134"/>
      <c r="H71" s="259"/>
      <c r="I71" s="139"/>
      <c r="J71" s="5">
        <f>SUM(G71:I71)</f>
        <v>0</v>
      </c>
      <c r="K71" s="116">
        <f t="shared" si="3"/>
        <v>0</v>
      </c>
      <c r="L71" s="151"/>
      <c r="M71" s="5"/>
    </row>
    <row r="72" spans="1:13" ht="18.75" x14ac:dyDescent="0.3">
      <c r="A72" s="3"/>
      <c r="B72" s="121" t="s">
        <v>17</v>
      </c>
      <c r="C72" s="119" t="s">
        <v>165</v>
      </c>
      <c r="D72" s="179"/>
      <c r="E72" s="139"/>
      <c r="F72" s="117"/>
      <c r="G72" s="134"/>
      <c r="H72" s="262"/>
      <c r="I72" s="139"/>
      <c r="J72" s="5"/>
      <c r="K72" s="116">
        <f t="shared" si="3"/>
        <v>0</v>
      </c>
      <c r="L72" s="151"/>
      <c r="M72" s="5"/>
    </row>
    <row r="73" spans="1:13" ht="18.75" x14ac:dyDescent="0.3">
      <c r="A73" s="3"/>
      <c r="B73" s="121" t="s">
        <v>18</v>
      </c>
      <c r="C73" s="119" t="s">
        <v>166</v>
      </c>
      <c r="D73" s="179"/>
      <c r="E73" s="139"/>
      <c r="F73" s="117"/>
      <c r="G73" s="134"/>
      <c r="H73" s="262"/>
      <c r="I73" s="139"/>
      <c r="J73" s="5"/>
      <c r="K73" s="116">
        <f t="shared" si="3"/>
        <v>0</v>
      </c>
      <c r="L73" s="151"/>
      <c r="M73" s="5"/>
    </row>
    <row r="74" spans="1:13" ht="19.5" x14ac:dyDescent="0.3">
      <c r="A74" s="104" t="s">
        <v>106</v>
      </c>
      <c r="B74" s="472" t="s">
        <v>108</v>
      </c>
      <c r="C74" s="472"/>
      <c r="D74" s="172">
        <f>+D68+D69</f>
        <v>0</v>
      </c>
      <c r="E74" s="139"/>
      <c r="F74" s="117">
        <f t="shared" si="15"/>
        <v>0</v>
      </c>
      <c r="G74" s="134"/>
      <c r="H74" s="259">
        <f>+H68+H69</f>
        <v>0</v>
      </c>
      <c r="I74" s="139"/>
      <c r="J74" s="5">
        <f>SUM(G74:I74)</f>
        <v>0</v>
      </c>
      <c r="K74" s="116">
        <f t="shared" si="3"/>
        <v>0</v>
      </c>
      <c r="L74" s="151"/>
      <c r="M74" s="5"/>
    </row>
    <row r="75" spans="1:13" ht="18.75" x14ac:dyDescent="0.3">
      <c r="A75" s="104" t="s">
        <v>109</v>
      </c>
      <c r="B75" s="476" t="s">
        <v>110</v>
      </c>
      <c r="C75" s="476"/>
      <c r="D75" s="172">
        <f>+D67+D74</f>
        <v>575944</v>
      </c>
      <c r="E75" s="139">
        <f>+E67+E74</f>
        <v>575944</v>
      </c>
      <c r="F75" s="139">
        <f>+F67+F74</f>
        <v>0</v>
      </c>
      <c r="G75" s="134"/>
      <c r="H75" s="259">
        <f>+H67+H74</f>
        <v>815756</v>
      </c>
      <c r="I75" s="139">
        <f>+I67+I74</f>
        <v>815756</v>
      </c>
      <c r="J75" s="149">
        <f t="shared" ref="J75" si="16">+J67+J74+J63</f>
        <v>0</v>
      </c>
      <c r="K75" s="117">
        <f>+K67+K74</f>
        <v>815756</v>
      </c>
      <c r="L75" s="151">
        <f>+L67+L74</f>
        <v>815756</v>
      </c>
      <c r="M75" s="172">
        <f>+M67+M74+M63</f>
        <v>0</v>
      </c>
    </row>
    <row r="76" spans="1:13" ht="18.75" x14ac:dyDescent="0.3">
      <c r="A76" s="3" t="s">
        <v>133</v>
      </c>
      <c r="B76" s="470" t="s">
        <v>184</v>
      </c>
      <c r="C76" s="470"/>
      <c r="D76" s="172"/>
      <c r="E76" s="139"/>
      <c r="F76" s="117">
        <f t="shared" si="15"/>
        <v>0</v>
      </c>
      <c r="G76" s="134"/>
      <c r="H76" s="259"/>
      <c r="I76" s="139"/>
      <c r="J76" s="5">
        <f t="shared" ref="J76:J81" si="17">SUM(G76:I76)</f>
        <v>0</v>
      </c>
      <c r="K76" s="116">
        <f t="shared" si="3"/>
        <v>0</v>
      </c>
      <c r="L76" s="151"/>
      <c r="M76" s="5"/>
    </row>
    <row r="77" spans="1:13" ht="18.75" x14ac:dyDescent="0.3">
      <c r="A77" s="3" t="s">
        <v>134</v>
      </c>
      <c r="B77" s="470" t="s">
        <v>111</v>
      </c>
      <c r="C77" s="470"/>
      <c r="D77" s="179">
        <f>SUM(D78:D80)</f>
        <v>0</v>
      </c>
      <c r="E77" s="141"/>
      <c r="F77" s="130">
        <f t="shared" si="15"/>
        <v>0</v>
      </c>
      <c r="G77" s="134"/>
      <c r="H77" s="262">
        <f>SUM(H78:H80)</f>
        <v>0</v>
      </c>
      <c r="I77" s="141"/>
      <c r="J77" s="182">
        <f t="shared" si="17"/>
        <v>0</v>
      </c>
      <c r="K77" s="116">
        <f t="shared" si="3"/>
        <v>0</v>
      </c>
      <c r="L77" s="163"/>
      <c r="M77" s="182"/>
    </row>
    <row r="78" spans="1:13" ht="18.75" x14ac:dyDescent="0.3">
      <c r="A78" s="3"/>
      <c r="B78" s="121" t="s">
        <v>8</v>
      </c>
      <c r="C78" s="119" t="s">
        <v>163</v>
      </c>
      <c r="D78" s="179"/>
      <c r="E78" s="141"/>
      <c r="F78" s="130">
        <f t="shared" si="15"/>
        <v>0</v>
      </c>
      <c r="G78" s="134"/>
      <c r="H78" s="262"/>
      <c r="I78" s="141"/>
      <c r="J78" s="182">
        <f t="shared" si="17"/>
        <v>0</v>
      </c>
      <c r="K78" s="116">
        <f t="shared" si="3"/>
        <v>0</v>
      </c>
      <c r="L78" s="163"/>
      <c r="M78" s="182"/>
    </row>
    <row r="79" spans="1:13" ht="18.75" x14ac:dyDescent="0.3">
      <c r="A79" s="3"/>
      <c r="B79" s="121" t="s">
        <v>16</v>
      </c>
      <c r="C79" s="119" t="s">
        <v>162</v>
      </c>
      <c r="D79" s="179"/>
      <c r="E79" s="141"/>
      <c r="F79" s="130">
        <f t="shared" si="15"/>
        <v>0</v>
      </c>
      <c r="G79" s="134"/>
      <c r="H79" s="262"/>
      <c r="I79" s="141"/>
      <c r="J79" s="182">
        <f t="shared" si="17"/>
        <v>0</v>
      </c>
      <c r="K79" s="116">
        <f t="shared" si="3"/>
        <v>0</v>
      </c>
      <c r="L79" s="163"/>
      <c r="M79" s="182"/>
    </row>
    <row r="80" spans="1:13" ht="18.75" x14ac:dyDescent="0.3">
      <c r="A80" s="3"/>
      <c r="B80" s="121" t="s">
        <v>17</v>
      </c>
      <c r="C80" s="119" t="s">
        <v>79</v>
      </c>
      <c r="D80" s="179"/>
      <c r="E80" s="141"/>
      <c r="F80" s="130">
        <f t="shared" si="15"/>
        <v>0</v>
      </c>
      <c r="G80" s="134"/>
      <c r="H80" s="262"/>
      <c r="I80" s="141"/>
      <c r="J80" s="182">
        <f t="shared" si="17"/>
        <v>0</v>
      </c>
      <c r="K80" s="116">
        <f t="shared" si="3"/>
        <v>0</v>
      </c>
      <c r="L80" s="163"/>
      <c r="M80" s="182"/>
    </row>
    <row r="81" spans="1:13" ht="18.75" x14ac:dyDescent="0.3">
      <c r="A81" s="104" t="s">
        <v>112</v>
      </c>
      <c r="B81" s="476" t="s">
        <v>113</v>
      </c>
      <c r="C81" s="476"/>
      <c r="D81" s="172">
        <f>+D76+D77</f>
        <v>0</v>
      </c>
      <c r="E81" s="139">
        <f>+E76+E77</f>
        <v>0</v>
      </c>
      <c r="F81" s="117">
        <f t="shared" si="15"/>
        <v>0</v>
      </c>
      <c r="G81" s="134"/>
      <c r="H81" s="259">
        <f>+H76+H77</f>
        <v>0</v>
      </c>
      <c r="I81" s="139">
        <f>+I76+I77</f>
        <v>0</v>
      </c>
      <c r="J81" s="5">
        <f t="shared" si="17"/>
        <v>0</v>
      </c>
      <c r="K81" s="116">
        <f t="shared" si="3"/>
        <v>0</v>
      </c>
      <c r="L81" s="151">
        <f>+L76+L77</f>
        <v>0</v>
      </c>
      <c r="M81" s="5"/>
    </row>
    <row r="82" spans="1:13" ht="18.75" x14ac:dyDescent="0.3">
      <c r="A82" s="104" t="s">
        <v>151</v>
      </c>
      <c r="B82" s="476" t="s">
        <v>153</v>
      </c>
      <c r="C82" s="476"/>
      <c r="D82" s="110">
        <f>+D30+D81</f>
        <v>39414304</v>
      </c>
      <c r="E82" s="110">
        <f>+E30+E81</f>
        <v>39414304</v>
      </c>
      <c r="F82" s="110">
        <f>+F30+F81</f>
        <v>0</v>
      </c>
      <c r="G82" s="110">
        <f>+G30+G81</f>
        <v>0</v>
      </c>
      <c r="H82" s="263">
        <f t="shared" ref="H82:J83" si="18">+H30+H81</f>
        <v>41766643</v>
      </c>
      <c r="I82" s="110">
        <f t="shared" si="18"/>
        <v>41766643</v>
      </c>
      <c r="J82" s="110">
        <f t="shared" si="18"/>
        <v>0</v>
      </c>
      <c r="K82" s="117">
        <f>+K30+K81</f>
        <v>39238174</v>
      </c>
      <c r="L82" s="164">
        <f>+L30+L81</f>
        <v>39238174</v>
      </c>
      <c r="M82" s="110">
        <f>+M30+M81</f>
        <v>0</v>
      </c>
    </row>
    <row r="83" spans="1:13" ht="19.5" thickBot="1" x14ac:dyDescent="0.35">
      <c r="A83" s="111" t="s">
        <v>152</v>
      </c>
      <c r="B83" s="112" t="s">
        <v>154</v>
      </c>
      <c r="C83" s="112"/>
      <c r="D83" s="113">
        <f>+D61+D75+D63</f>
        <v>39414304</v>
      </c>
      <c r="E83" s="113">
        <f>+E61+E75+E63</f>
        <v>39414304</v>
      </c>
      <c r="F83" s="113">
        <f>+F61+F75</f>
        <v>0</v>
      </c>
      <c r="G83" s="113">
        <f>+G61+G75</f>
        <v>0</v>
      </c>
      <c r="H83" s="263">
        <f t="shared" si="18"/>
        <v>41766643</v>
      </c>
      <c r="I83" s="110">
        <f t="shared" si="18"/>
        <v>41766643</v>
      </c>
      <c r="J83" s="113">
        <f t="shared" ref="J83" si="19">+J61+J75</f>
        <v>0</v>
      </c>
      <c r="K83" s="117">
        <f>K63+K75</f>
        <v>38393455</v>
      </c>
      <c r="L83" s="117">
        <f>L63+L75</f>
        <v>38393455</v>
      </c>
      <c r="M83" s="113">
        <f>+M61+M75</f>
        <v>0</v>
      </c>
    </row>
    <row r="84" spans="1:13" x14ac:dyDescent="0.2">
      <c r="B84" s="8"/>
      <c r="C84" s="8"/>
      <c r="D84" s="9"/>
      <c r="E84" s="9"/>
      <c r="F84" s="9"/>
    </row>
    <row r="85" spans="1:13" x14ac:dyDescent="0.2">
      <c r="B85" s="8"/>
      <c r="C85" s="8"/>
      <c r="D85" s="115">
        <f>+D83-D82</f>
        <v>0</v>
      </c>
      <c r="E85" s="115">
        <f>+E83-E82</f>
        <v>0</v>
      </c>
      <c r="F85" s="115">
        <f>+F82-F83</f>
        <v>0</v>
      </c>
      <c r="G85" s="115">
        <f>+G83-G82</f>
        <v>0</v>
      </c>
    </row>
    <row r="86" spans="1:13" x14ac:dyDescent="0.2">
      <c r="B86" s="8"/>
      <c r="C86" s="8"/>
      <c r="D86" s="9"/>
      <c r="E86" s="9"/>
      <c r="F86" s="9"/>
    </row>
    <row r="87" spans="1:13" x14ac:dyDescent="0.2">
      <c r="B87" s="8"/>
      <c r="C87" s="8"/>
      <c r="D87" s="9"/>
      <c r="E87" s="9"/>
      <c r="F87" s="9"/>
    </row>
    <row r="88" spans="1:13" x14ac:dyDescent="0.2">
      <c r="B88" s="8"/>
      <c r="C88" s="8"/>
      <c r="D88" s="9"/>
      <c r="E88" s="9"/>
      <c r="F88" s="9"/>
    </row>
    <row r="89" spans="1:13" x14ac:dyDescent="0.2">
      <c r="B89" s="8"/>
      <c r="C89" s="8"/>
      <c r="D89" s="9"/>
      <c r="E89" s="9"/>
      <c r="F89" s="9"/>
    </row>
    <row r="90" spans="1:13" x14ac:dyDescent="0.2">
      <c r="B90" s="8"/>
      <c r="C90" s="8"/>
      <c r="D90" s="9"/>
      <c r="E90" s="9"/>
      <c r="F90" s="9"/>
    </row>
    <row r="91" spans="1:13" x14ac:dyDescent="0.2">
      <c r="B91" s="8"/>
      <c r="C91" s="8"/>
      <c r="D91" s="9"/>
      <c r="E91" s="9"/>
      <c r="F91" s="9"/>
    </row>
    <row r="92" spans="1:13" x14ac:dyDescent="0.2">
      <c r="B92" s="8"/>
      <c r="C92" s="8"/>
      <c r="D92" s="9"/>
      <c r="E92" s="9"/>
      <c r="F92" s="9"/>
    </row>
    <row r="93" spans="1:13" x14ac:dyDescent="0.2">
      <c r="B93" s="8"/>
      <c r="C93" s="8"/>
      <c r="D93" s="9"/>
      <c r="E93" s="9"/>
      <c r="F93" s="9"/>
    </row>
    <row r="94" spans="1:13" x14ac:dyDescent="0.2">
      <c r="B94" s="8"/>
      <c r="C94" s="8"/>
      <c r="D94" s="9"/>
      <c r="E94" s="9"/>
      <c r="F94" s="9"/>
    </row>
    <row r="95" spans="1:13" x14ac:dyDescent="0.2">
      <c r="B95" s="8"/>
      <c r="C95" s="8"/>
      <c r="D95" s="9"/>
      <c r="E95" s="9"/>
      <c r="F95" s="9"/>
    </row>
    <row r="96" spans="1:13" x14ac:dyDescent="0.2">
      <c r="B96" s="8"/>
      <c r="C96" s="8"/>
      <c r="D96" s="9"/>
      <c r="E96" s="9"/>
      <c r="F96" s="9"/>
    </row>
    <row r="97" spans="2:6" x14ac:dyDescent="0.2">
      <c r="B97" s="8"/>
      <c r="C97" s="8"/>
      <c r="D97" s="9"/>
      <c r="E97" s="9"/>
      <c r="F97" s="9"/>
    </row>
    <row r="98" spans="2:6" x14ac:dyDescent="0.2">
      <c r="B98" s="8"/>
      <c r="C98" s="8"/>
      <c r="D98" s="9"/>
      <c r="E98" s="9"/>
      <c r="F98" s="9"/>
    </row>
    <row r="99" spans="2:6" x14ac:dyDescent="0.2">
      <c r="B99" s="8"/>
      <c r="C99" s="8"/>
      <c r="D99" s="9"/>
      <c r="E99" s="9"/>
      <c r="F99" s="9"/>
    </row>
    <row r="100" spans="2:6" x14ac:dyDescent="0.2">
      <c r="B100" s="8"/>
      <c r="C100" s="8"/>
      <c r="D100" s="9"/>
      <c r="E100" s="9"/>
      <c r="F100" s="9"/>
    </row>
    <row r="101" spans="2:6" x14ac:dyDescent="0.2">
      <c r="B101" s="8"/>
      <c r="C101" s="8"/>
      <c r="D101" s="9"/>
      <c r="E101" s="9"/>
      <c r="F101" s="9"/>
    </row>
    <row r="102" spans="2:6" x14ac:dyDescent="0.2">
      <c r="B102" s="8"/>
      <c r="C102" s="8"/>
      <c r="D102" s="9"/>
      <c r="E102" s="9"/>
      <c r="F102" s="9"/>
    </row>
    <row r="103" spans="2:6" x14ac:dyDescent="0.2">
      <c r="B103" s="8"/>
      <c r="C103" s="8"/>
      <c r="D103" s="9"/>
      <c r="E103" s="9"/>
      <c r="F103" s="9"/>
    </row>
    <row r="104" spans="2:6" x14ac:dyDescent="0.2">
      <c r="B104" s="8"/>
      <c r="C104" s="8"/>
      <c r="D104" s="9"/>
      <c r="E104" s="9"/>
      <c r="F104" s="9"/>
    </row>
    <row r="105" spans="2:6" x14ac:dyDescent="0.2">
      <c r="B105" s="8"/>
      <c r="C105" s="8"/>
      <c r="D105" s="9"/>
      <c r="E105" s="9"/>
      <c r="F105" s="9"/>
    </row>
  </sheetData>
  <mergeCells count="65">
    <mergeCell ref="M6:M7"/>
    <mergeCell ref="H8:J8"/>
    <mergeCell ref="H6:H7"/>
    <mergeCell ref="I6:I7"/>
    <mergeCell ref="J6:J7"/>
    <mergeCell ref="K6:K7"/>
    <mergeCell ref="L6:L7"/>
    <mergeCell ref="B76:C76"/>
    <mergeCell ref="B77:C77"/>
    <mergeCell ref="B81:C81"/>
    <mergeCell ref="B82:C82"/>
    <mergeCell ref="B68:C68"/>
    <mergeCell ref="B69:C69"/>
    <mergeCell ref="B74:C74"/>
    <mergeCell ref="B75:C75"/>
    <mergeCell ref="B62:C62"/>
    <mergeCell ref="B63:C63"/>
    <mergeCell ref="B64:C64"/>
    <mergeCell ref="B67:C67"/>
    <mergeCell ref="B58:C58"/>
    <mergeCell ref="B59:C59"/>
    <mergeCell ref="B60:C60"/>
    <mergeCell ref="B61:C61"/>
    <mergeCell ref="B47:C47"/>
    <mergeCell ref="B48:C48"/>
    <mergeCell ref="B51:C51"/>
    <mergeCell ref="B54:C54"/>
    <mergeCell ref="B33:C33"/>
    <mergeCell ref="B34:C34"/>
    <mergeCell ref="B38:C38"/>
    <mergeCell ref="B42:C42"/>
    <mergeCell ref="B29:C29"/>
    <mergeCell ref="B30:C30"/>
    <mergeCell ref="B31:C31"/>
    <mergeCell ref="B32:C32"/>
    <mergeCell ref="B25:C25"/>
    <mergeCell ref="B26:C26"/>
    <mergeCell ref="B27:C27"/>
    <mergeCell ref="B28:C28"/>
    <mergeCell ref="B19:C19"/>
    <mergeCell ref="B21:C21"/>
    <mergeCell ref="B23:C23"/>
    <mergeCell ref="B24:C24"/>
    <mergeCell ref="B15:C15"/>
    <mergeCell ref="B16:C16"/>
    <mergeCell ref="B17:C17"/>
    <mergeCell ref="B18:C18"/>
    <mergeCell ref="B11:C11"/>
    <mergeCell ref="B12:C12"/>
    <mergeCell ref="B13:C13"/>
    <mergeCell ref="B14:C14"/>
    <mergeCell ref="G6:G7"/>
    <mergeCell ref="D8:F8"/>
    <mergeCell ref="B9:C9"/>
    <mergeCell ref="B10:C10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</mergeCells>
  <phoneticPr fontId="15" type="noConversion"/>
  <pageMargins left="0.15748031496062992" right="0.15748031496062992" top="0.19685039370078741" bottom="0.98425196850393704" header="0.15748031496062992" footer="0.51181102362204722"/>
  <pageSetup paperSize="9"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4"/>
  <sheetViews>
    <sheetView view="pageBreakPreview" zoomScaleNormal="100" zoomScaleSheetLayoutView="100" workbookViewId="0">
      <selection activeCell="G23" sqref="G23"/>
    </sheetView>
  </sheetViews>
  <sheetFormatPr defaultRowHeight="12.75" x14ac:dyDescent="0.2"/>
  <cols>
    <col min="1" max="1" width="5" customWidth="1"/>
    <col min="2" max="2" width="39.85546875" bestFit="1" customWidth="1"/>
    <col min="3" max="3" width="15.28515625" style="213" bestFit="1" customWidth="1"/>
  </cols>
  <sheetData>
    <row r="1" spans="1:5" ht="20.25" x14ac:dyDescent="0.3">
      <c r="B1" s="283" t="s">
        <v>342</v>
      </c>
      <c r="C1" s="325"/>
    </row>
    <row r="2" spans="1:5" ht="15.75" x14ac:dyDescent="0.25">
      <c r="B2" s="190" t="s">
        <v>177</v>
      </c>
      <c r="C2" s="326"/>
      <c r="E2" t="s">
        <v>336</v>
      </c>
    </row>
    <row r="3" spans="1:5" x14ac:dyDescent="0.2">
      <c r="B3" s="189"/>
    </row>
    <row r="4" spans="1:5" x14ac:dyDescent="0.2">
      <c r="B4" s="350" t="s">
        <v>294</v>
      </c>
    </row>
    <row r="5" spans="1:5" x14ac:dyDescent="0.2">
      <c r="C5" s="348" t="s">
        <v>337</v>
      </c>
    </row>
    <row r="6" spans="1:5" x14ac:dyDescent="0.2">
      <c r="A6" s="103" t="s">
        <v>295</v>
      </c>
      <c r="B6" s="284" t="s">
        <v>135</v>
      </c>
      <c r="C6" s="327" t="s">
        <v>195</v>
      </c>
    </row>
    <row r="7" spans="1:5" x14ac:dyDescent="0.2">
      <c r="A7" s="103">
        <v>1</v>
      </c>
      <c r="B7" s="103" t="s">
        <v>296</v>
      </c>
      <c r="C7" s="327">
        <v>500000</v>
      </c>
    </row>
    <row r="8" spans="1:5" x14ac:dyDescent="0.2">
      <c r="A8" s="103">
        <v>2</v>
      </c>
      <c r="B8" s="103" t="s">
        <v>297</v>
      </c>
      <c r="C8" s="327">
        <v>3800000</v>
      </c>
    </row>
    <row r="9" spans="1:5" x14ac:dyDescent="0.2">
      <c r="A9" s="103">
        <v>3</v>
      </c>
      <c r="B9" s="103" t="s">
        <v>298</v>
      </c>
      <c r="C9" s="327">
        <v>10000</v>
      </c>
    </row>
    <row r="10" spans="1:5" x14ac:dyDescent="0.2">
      <c r="A10" s="103">
        <v>4</v>
      </c>
      <c r="B10" s="103"/>
      <c r="C10" s="327"/>
    </row>
    <row r="11" spans="1:5" x14ac:dyDescent="0.2">
      <c r="A11" s="103">
        <v>5</v>
      </c>
      <c r="B11" s="103"/>
      <c r="C11" s="327"/>
    </row>
    <row r="12" spans="1:5" x14ac:dyDescent="0.2">
      <c r="A12" s="103">
        <v>6</v>
      </c>
      <c r="B12" s="103"/>
      <c r="C12" s="327"/>
    </row>
    <row r="13" spans="1:5" x14ac:dyDescent="0.2">
      <c r="A13" s="103">
        <v>7</v>
      </c>
      <c r="B13" s="103"/>
      <c r="C13" s="208"/>
    </row>
    <row r="14" spans="1:5" x14ac:dyDescent="0.2">
      <c r="A14" s="103"/>
      <c r="B14" s="103" t="s">
        <v>299</v>
      </c>
      <c r="C14" s="327">
        <v>4310000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7"/>
  <sheetViews>
    <sheetView tabSelected="1" view="pageBreakPreview" topLeftCell="A2" zoomScale="66" zoomScaleNormal="66" zoomScaleSheetLayoutView="66" workbookViewId="0">
      <selection activeCell="A5" sqref="A5:F5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4" width="19.140625" style="2" bestFit="1" customWidth="1"/>
    <col min="5" max="5" width="18.85546875" style="2" customWidth="1"/>
    <col min="6" max="6" width="17.7109375" style="2" customWidth="1"/>
    <col min="7" max="7" width="7" style="4" customWidth="1"/>
    <col min="8" max="9" width="18.5703125" customWidth="1"/>
    <col min="10" max="10" width="17.7109375" customWidth="1"/>
    <col min="11" max="11" width="6.85546875" customWidth="1"/>
    <col min="12" max="12" width="22.28515625" customWidth="1"/>
    <col min="13" max="13" width="22.7109375" bestFit="1" customWidth="1"/>
    <col min="14" max="14" width="25" customWidth="1"/>
    <col min="15" max="15" width="8.5703125" customWidth="1"/>
  </cols>
  <sheetData>
    <row r="1" spans="1:15" ht="18.75" x14ac:dyDescent="0.3">
      <c r="A1" s="437" t="s">
        <v>339</v>
      </c>
      <c r="B1" s="438"/>
      <c r="C1" s="438"/>
      <c r="D1" s="438"/>
      <c r="E1" s="438"/>
      <c r="F1" s="438"/>
      <c r="H1" s="4"/>
      <c r="I1" s="4"/>
      <c r="J1" s="4"/>
      <c r="K1" s="4"/>
      <c r="L1" s="4"/>
      <c r="M1" s="4"/>
      <c r="N1" s="4"/>
      <c r="O1" s="4"/>
    </row>
    <row r="2" spans="1:15" x14ac:dyDescent="0.2">
      <c r="A2" s="439"/>
      <c r="B2" s="439"/>
      <c r="C2" s="439"/>
      <c r="D2" s="439"/>
      <c r="E2" s="439"/>
      <c r="F2" s="439"/>
      <c r="H2" s="4"/>
      <c r="I2" s="4"/>
      <c r="J2" s="4"/>
      <c r="K2" s="4"/>
      <c r="L2" s="4"/>
      <c r="M2" s="4"/>
      <c r="N2" s="4"/>
      <c r="O2" s="4"/>
    </row>
    <row r="3" spans="1:15" x14ac:dyDescent="0.25">
      <c r="A3" s="497" t="s">
        <v>364</v>
      </c>
      <c r="B3" s="497"/>
      <c r="C3" s="497"/>
      <c r="D3" s="497"/>
      <c r="E3" s="497"/>
      <c r="F3" s="497"/>
      <c r="H3" s="4"/>
      <c r="I3" s="4"/>
      <c r="J3" s="4"/>
      <c r="K3" s="4"/>
      <c r="L3" s="4"/>
      <c r="M3" s="4"/>
      <c r="N3" s="4"/>
      <c r="O3" s="4"/>
    </row>
    <row r="4" spans="1:15" x14ac:dyDescent="0.2">
      <c r="A4" s="439" t="s">
        <v>146</v>
      </c>
      <c r="B4" s="439"/>
      <c r="C4" s="439"/>
      <c r="D4" s="439"/>
      <c r="E4" s="439"/>
      <c r="F4" s="439"/>
      <c r="H4" s="4"/>
      <c r="I4" s="4"/>
      <c r="J4" s="4"/>
      <c r="K4" s="4"/>
      <c r="L4" s="4"/>
      <c r="M4" s="4"/>
      <c r="N4" s="4"/>
      <c r="O4" s="4"/>
    </row>
    <row r="5" spans="1:15" ht="16.5" thickBot="1" x14ac:dyDescent="0.3">
      <c r="A5" s="440" t="s">
        <v>366</v>
      </c>
      <c r="B5" s="440"/>
      <c r="C5" s="440"/>
      <c r="D5" s="440"/>
      <c r="E5" s="440"/>
      <c r="F5" s="440"/>
      <c r="H5" s="4"/>
      <c r="I5" s="4"/>
      <c r="J5" s="4"/>
      <c r="K5" s="4"/>
      <c r="L5" s="4"/>
      <c r="M5" s="4"/>
      <c r="N5" s="4"/>
      <c r="O5" s="4"/>
    </row>
    <row r="6" spans="1:15" ht="12.75" customHeight="1" x14ac:dyDescent="0.2">
      <c r="A6" s="441" t="s">
        <v>147</v>
      </c>
      <c r="B6" s="444" t="s">
        <v>135</v>
      </c>
      <c r="C6" s="444"/>
      <c r="D6" s="459" t="s">
        <v>305</v>
      </c>
      <c r="E6" s="451" t="s">
        <v>173</v>
      </c>
      <c r="F6" s="451" t="s">
        <v>174</v>
      </c>
      <c r="G6" s="453" t="s">
        <v>175</v>
      </c>
      <c r="H6" s="459" t="s">
        <v>306</v>
      </c>
      <c r="I6" s="451" t="s">
        <v>321</v>
      </c>
      <c r="J6" s="453" t="s">
        <v>320</v>
      </c>
      <c r="K6" s="453" t="s">
        <v>175</v>
      </c>
      <c r="L6" s="459" t="s">
        <v>307</v>
      </c>
      <c r="M6" s="433" t="s">
        <v>286</v>
      </c>
      <c r="N6" s="435" t="s">
        <v>287</v>
      </c>
      <c r="O6" s="453" t="s">
        <v>175</v>
      </c>
    </row>
    <row r="7" spans="1:15" ht="31.5" customHeight="1" thickBot="1" x14ac:dyDescent="0.25">
      <c r="A7" s="442"/>
      <c r="B7" s="446"/>
      <c r="C7" s="446"/>
      <c r="D7" s="499"/>
      <c r="E7" s="502"/>
      <c r="F7" s="502"/>
      <c r="G7" s="503"/>
      <c r="H7" s="499"/>
      <c r="I7" s="502"/>
      <c r="J7" s="503"/>
      <c r="K7" s="503"/>
      <c r="L7" s="499"/>
      <c r="M7" s="505"/>
      <c r="N7" s="506"/>
      <c r="O7" s="503"/>
    </row>
    <row r="8" spans="1:15" ht="19.5" customHeight="1" thickBot="1" x14ac:dyDescent="0.25">
      <c r="A8" s="443"/>
      <c r="B8" s="448"/>
      <c r="C8" s="501"/>
      <c r="D8" s="507" t="s">
        <v>300</v>
      </c>
      <c r="E8" s="456"/>
      <c r="F8" s="456"/>
      <c r="G8" s="508"/>
      <c r="H8" s="507" t="s">
        <v>300</v>
      </c>
      <c r="I8" s="456"/>
      <c r="J8" s="456"/>
      <c r="K8" s="509"/>
      <c r="L8" s="510" t="s">
        <v>319</v>
      </c>
      <c r="M8" s="511"/>
      <c r="N8" s="511"/>
      <c r="O8" s="512"/>
    </row>
    <row r="9" spans="1:15" x14ac:dyDescent="0.2">
      <c r="A9" s="285"/>
      <c r="B9" s="444" t="s">
        <v>148</v>
      </c>
      <c r="C9" s="444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</row>
    <row r="10" spans="1:15" ht="15.75" customHeight="1" x14ac:dyDescent="0.25">
      <c r="A10" s="3">
        <v>1</v>
      </c>
      <c r="B10" s="457" t="s">
        <v>136</v>
      </c>
      <c r="C10" s="457"/>
      <c r="D10" s="136">
        <v>39294409</v>
      </c>
      <c r="E10" s="136">
        <v>39294409</v>
      </c>
      <c r="F10" s="116">
        <f>'[1]11'!F10+'[1]13'!F10+'[1]15'!F10</f>
        <v>0</v>
      </c>
      <c r="G10" s="319"/>
      <c r="H10" s="136">
        <v>78440008</v>
      </c>
      <c r="I10" s="136">
        <v>78440008</v>
      </c>
      <c r="J10" s="116">
        <f>'[1]11'!J10+'[1]13'!J10+'[1]15'!J10</f>
        <v>0</v>
      </c>
      <c r="K10" s="302"/>
      <c r="L10" s="136">
        <v>70650398</v>
      </c>
      <c r="M10" s="136">
        <v>70650398</v>
      </c>
      <c r="N10" s="116">
        <f>'[1]11'!N10+'[1]13'!N10+'[1]15'!N10</f>
        <v>0</v>
      </c>
      <c r="O10" s="321"/>
    </row>
    <row r="11" spans="1:15" ht="15.75" customHeight="1" x14ac:dyDescent="0.25">
      <c r="A11" s="3">
        <v>2</v>
      </c>
      <c r="B11" s="457" t="s">
        <v>143</v>
      </c>
      <c r="C11" s="457"/>
      <c r="D11" s="136">
        <v>9765381</v>
      </c>
      <c r="E11" s="136">
        <v>9765381</v>
      </c>
      <c r="F11" s="116">
        <f>'[1]11'!F11+'[1]13'!F11+'[1]15'!F11</f>
        <v>0</v>
      </c>
      <c r="G11" s="305"/>
      <c r="H11" s="136">
        <v>16723247</v>
      </c>
      <c r="I11" s="136">
        <v>16723247</v>
      </c>
      <c r="J11" s="116">
        <f>'[1]11'!J11+'[1]13'!J11+'[1]15'!J11</f>
        <v>0</v>
      </c>
      <c r="K11" s="303"/>
      <c r="L11" s="136">
        <v>13341707</v>
      </c>
      <c r="M11" s="136">
        <v>13341707</v>
      </c>
      <c r="N11" s="116">
        <f>'[1]11'!N11+'[1]13'!N11+'[1]15'!N11</f>
        <v>0</v>
      </c>
      <c r="O11" s="132"/>
    </row>
    <row r="12" spans="1:15" ht="15.75" customHeight="1" x14ac:dyDescent="0.25">
      <c r="A12" s="3">
        <v>3</v>
      </c>
      <c r="B12" s="457" t="s">
        <v>144</v>
      </c>
      <c r="C12" s="457"/>
      <c r="D12" s="136">
        <v>74174010</v>
      </c>
      <c r="E12" s="136">
        <v>74174010</v>
      </c>
      <c r="F12" s="116">
        <f>'[1]11'!F12+'[1]13'!F12+'[1]15'!F12</f>
        <v>0</v>
      </c>
      <c r="G12" s="306"/>
      <c r="H12" s="136">
        <v>186829617</v>
      </c>
      <c r="I12" s="136">
        <v>186829617</v>
      </c>
      <c r="J12" s="116">
        <f>'[1]11'!J12+'[1]13'!J12+'[1]15'!J12</f>
        <v>0</v>
      </c>
      <c r="K12" s="303"/>
      <c r="L12" s="136">
        <v>138165131</v>
      </c>
      <c r="M12" s="136">
        <v>138165131</v>
      </c>
      <c r="N12" s="116">
        <f>'[1]11'!N12+'[1]13'!N12+'[1]15'!N12</f>
        <v>0</v>
      </c>
      <c r="O12" s="132"/>
    </row>
    <row r="13" spans="1:15" ht="15.75" customHeight="1" x14ac:dyDescent="0.25">
      <c r="A13" s="3" t="s">
        <v>18</v>
      </c>
      <c r="B13" s="457" t="s">
        <v>128</v>
      </c>
      <c r="C13" s="457"/>
      <c r="D13" s="136">
        <f t="shared" ref="D13:E17" si="0">SUM(E13:G13)</f>
        <v>0</v>
      </c>
      <c r="E13" s="136">
        <f t="shared" si="0"/>
        <v>0</v>
      </c>
      <c r="F13" s="116">
        <f>'[1]11'!F13+'[1]13'!F13+'[1]15'!F13</f>
        <v>0</v>
      </c>
      <c r="G13" s="144"/>
      <c r="H13" s="136">
        <f t="shared" ref="H13:H17" si="1">SUM(I13:K13)</f>
        <v>0</v>
      </c>
      <c r="I13" s="136">
        <f>'[1]11'!I13+'[1]13'!I13+'[1]15'!I13</f>
        <v>0</v>
      </c>
      <c r="J13" s="116">
        <f>'[1]11'!J13+'[1]13'!J13+'[1]15'!J13</f>
        <v>0</v>
      </c>
      <c r="K13" s="303"/>
      <c r="L13" s="136">
        <f t="shared" ref="L13:L17" si="2">SUM(M13:O13)</f>
        <v>0</v>
      </c>
      <c r="M13" s="136">
        <f>'[1]11'!M13+'[1]13'!M13+'[1]15'!M13</f>
        <v>0</v>
      </c>
      <c r="N13" s="116">
        <f>'[1]11'!N13+'[1]13'!N13+'[1]15'!N13</f>
        <v>0</v>
      </c>
      <c r="O13" s="132"/>
    </row>
    <row r="14" spans="1:15" x14ac:dyDescent="0.2">
      <c r="A14" s="3" t="s">
        <v>20</v>
      </c>
      <c r="B14" s="463" t="s">
        <v>123</v>
      </c>
      <c r="C14" s="463"/>
      <c r="D14" s="136">
        <f>D15+D16+D17+D18+D19</f>
        <v>16759214</v>
      </c>
      <c r="E14" s="136">
        <f>E15+E16+E17+E18+E19</f>
        <v>14421614</v>
      </c>
      <c r="F14" s="6">
        <f>+F15+F16+F17+F18+F19</f>
        <v>2337600</v>
      </c>
      <c r="G14" s="145"/>
      <c r="H14" s="136">
        <f t="shared" si="1"/>
        <v>23461314</v>
      </c>
      <c r="I14" s="146">
        <f>+I15+I16+I17+I18</f>
        <v>12921614</v>
      </c>
      <c r="J14" s="6">
        <f>+J15+J16+J17+J18+J19</f>
        <v>10539700</v>
      </c>
      <c r="K14" s="146"/>
      <c r="L14" s="136">
        <f t="shared" si="2"/>
        <v>222157236</v>
      </c>
      <c r="M14" s="136">
        <f t="shared" ref="M14:N14" si="3">M10+M11+M12+M13</f>
        <v>222157236</v>
      </c>
      <c r="N14" s="136">
        <f t="shared" si="3"/>
        <v>0</v>
      </c>
      <c r="O14" s="132"/>
    </row>
    <row r="15" spans="1:15" x14ac:dyDescent="0.25">
      <c r="A15" s="3" t="s">
        <v>115</v>
      </c>
      <c r="B15" s="465" t="s">
        <v>118</v>
      </c>
      <c r="C15" s="465"/>
      <c r="D15" s="136">
        <f t="shared" si="0"/>
        <v>0</v>
      </c>
      <c r="E15" s="136">
        <f t="shared" si="0"/>
        <v>0</v>
      </c>
      <c r="F15" s="116">
        <f>'[1]11'!F15+'[1]13'!F15+'[1]15'!F15</f>
        <v>0</v>
      </c>
      <c r="G15" s="144"/>
      <c r="H15" s="136">
        <f t="shared" si="1"/>
        <v>0</v>
      </c>
      <c r="I15" s="136">
        <f>'[1]11'!I15+'[1]13'!I15+'[1]15'!I15</f>
        <v>0</v>
      </c>
      <c r="J15" s="116">
        <f>'[1]11'!J15+'[1]13'!J15+'[1]15'!J15</f>
        <v>0</v>
      </c>
      <c r="K15" s="303"/>
      <c r="L15" s="136">
        <f t="shared" si="2"/>
        <v>0</v>
      </c>
      <c r="M15" s="136">
        <f>'[1]11'!M15+'[1]13'!M15+'[1]15'!M15</f>
        <v>0</v>
      </c>
      <c r="N15" s="116">
        <f>'[1]11'!N15+'[1]13'!N15+'[1]15'!N15</f>
        <v>0</v>
      </c>
      <c r="O15" s="132"/>
    </row>
    <row r="16" spans="1:15" x14ac:dyDescent="0.25">
      <c r="A16" s="3" t="s">
        <v>116</v>
      </c>
      <c r="B16" s="465" t="s">
        <v>172</v>
      </c>
      <c r="C16" s="465"/>
      <c r="D16" s="136">
        <v>5617214</v>
      </c>
      <c r="E16" s="136">
        <v>3279614</v>
      </c>
      <c r="F16" s="116">
        <v>2337600</v>
      </c>
      <c r="G16" s="144"/>
      <c r="H16" s="136">
        <f t="shared" si="1"/>
        <v>13819314</v>
      </c>
      <c r="I16" s="136">
        <v>3279614</v>
      </c>
      <c r="J16" s="116">
        <v>10539700</v>
      </c>
      <c r="K16" s="303"/>
      <c r="L16" s="136">
        <f>M16+N16</f>
        <v>12822109</v>
      </c>
      <c r="M16" s="136">
        <v>2282409</v>
      </c>
      <c r="N16" s="116">
        <v>10539700</v>
      </c>
      <c r="O16" s="132"/>
    </row>
    <row r="17" spans="1:15" x14ac:dyDescent="0.25">
      <c r="A17" s="3"/>
      <c r="B17" s="468"/>
      <c r="C17" s="504"/>
      <c r="D17" s="136">
        <f t="shared" si="0"/>
        <v>0</v>
      </c>
      <c r="E17" s="136">
        <f t="shared" si="0"/>
        <v>0</v>
      </c>
      <c r="F17" s="116">
        <f>'[1]11'!F17+'[1]13'!F17+'[1]15'!F17</f>
        <v>0</v>
      </c>
      <c r="G17" s="144"/>
      <c r="H17" s="136">
        <f t="shared" si="1"/>
        <v>0</v>
      </c>
      <c r="I17" s="136">
        <f>'[1]11'!I17+'[1]13'!I17+'[1]15'!I17</f>
        <v>0</v>
      </c>
      <c r="J17" s="116">
        <f>'[1]11'!J17+'[1]13'!J17+'[1]15'!J17</f>
        <v>0</v>
      </c>
      <c r="K17" s="303"/>
      <c r="L17" s="136">
        <f t="shared" si="2"/>
        <v>0</v>
      </c>
      <c r="M17" s="136">
        <f>'[1]11'!M17+'[1]13'!M17+'[1]15'!M17</f>
        <v>0</v>
      </c>
      <c r="N17" s="116">
        <f>'[1]11'!N17+'[1]13'!N17+'[1]15'!N17</f>
        <v>0</v>
      </c>
      <c r="O17" s="132"/>
    </row>
    <row r="18" spans="1:15" ht="15.75" customHeight="1" x14ac:dyDescent="0.25">
      <c r="A18" s="3" t="s">
        <v>117</v>
      </c>
      <c r="B18" s="461" t="s">
        <v>119</v>
      </c>
      <c r="C18" s="461"/>
      <c r="D18" s="136">
        <v>11142000</v>
      </c>
      <c r="E18" s="136">
        <v>11142000</v>
      </c>
      <c r="F18" s="116">
        <f>'[1]11'!F18+'[1]13'!F18+'[1]15'!F18</f>
        <v>0</v>
      </c>
      <c r="G18" s="144"/>
      <c r="H18" s="136">
        <v>9642000</v>
      </c>
      <c r="I18" s="136">
        <v>9642000</v>
      </c>
      <c r="J18" s="116">
        <f>'[1]11'!J18+'[1]13'!J18+'[1]15'!J18</f>
        <v>0</v>
      </c>
      <c r="K18" s="303"/>
      <c r="L18" s="136">
        <v>9208462</v>
      </c>
      <c r="M18" s="136">
        <v>9208462</v>
      </c>
      <c r="N18" s="116">
        <f>'[1]11'!N18+'[1]13'!N18+'[1]15'!N18</f>
        <v>0</v>
      </c>
      <c r="O18" s="132"/>
    </row>
    <row r="19" spans="1:15" ht="15.75" customHeight="1" x14ac:dyDescent="0.25">
      <c r="A19" s="3" t="s">
        <v>46</v>
      </c>
      <c r="B19" s="461" t="s">
        <v>187</v>
      </c>
      <c r="C19" s="500"/>
      <c r="D19" s="6"/>
      <c r="E19" s="6"/>
      <c r="F19" s="116">
        <f>'[1]11'!F19+'[1]13'!F19+'[1]15'!F19</f>
        <v>0</v>
      </c>
      <c r="G19" s="144"/>
      <c r="H19" s="6">
        <v>1466935</v>
      </c>
      <c r="I19" s="145">
        <v>1466935</v>
      </c>
      <c r="J19" s="116">
        <f>'[1]11'!J19+'[1]13'!J19+'[1]15'!J19</f>
        <v>0</v>
      </c>
      <c r="K19" s="303"/>
      <c r="L19" s="6">
        <v>1466935</v>
      </c>
      <c r="M19" s="145">
        <v>1466935</v>
      </c>
      <c r="N19" s="116">
        <f>'[1]11'!N19+'[1]13'!N19+'[1]15'!N19</f>
        <v>0</v>
      </c>
      <c r="O19" s="132"/>
    </row>
    <row r="20" spans="1:15" ht="15.75" customHeight="1" x14ac:dyDescent="0.25">
      <c r="A20" s="3"/>
      <c r="B20" s="457" t="s">
        <v>191</v>
      </c>
      <c r="C20" s="457"/>
      <c r="D20" s="6">
        <f>E20+F20+G20</f>
        <v>0</v>
      </c>
      <c r="E20" s="6">
        <f>F20+G20+H20</f>
        <v>0</v>
      </c>
      <c r="F20" s="116"/>
      <c r="G20" s="144"/>
      <c r="H20" s="6">
        <f>I20+J20+K20</f>
        <v>0</v>
      </c>
      <c r="I20" s="136">
        <f>'[1]15'!I21</f>
        <v>0</v>
      </c>
      <c r="J20" s="116"/>
      <c r="K20" s="303"/>
      <c r="L20" s="6">
        <f>M20+N20+O20</f>
        <v>0</v>
      </c>
      <c r="M20" s="136">
        <f>'[1]15'!M21</f>
        <v>0</v>
      </c>
      <c r="N20" s="116"/>
      <c r="O20" s="132"/>
    </row>
    <row r="21" spans="1:15" ht="15.75" customHeight="1" x14ac:dyDescent="0.25">
      <c r="A21" s="3"/>
      <c r="B21" s="457" t="s">
        <v>190</v>
      </c>
      <c r="C21" s="457"/>
      <c r="D21" s="152">
        <v>58740629</v>
      </c>
      <c r="E21" s="152">
        <v>58740629</v>
      </c>
      <c r="F21" s="116">
        <f>'[1]15'!F22</f>
        <v>0</v>
      </c>
      <c r="G21" s="144"/>
      <c r="H21" s="152">
        <v>28007245</v>
      </c>
      <c r="I21" s="136">
        <v>28007245</v>
      </c>
      <c r="J21" s="116">
        <f>'[1]15'!J22</f>
        <v>0</v>
      </c>
      <c r="K21" s="146"/>
      <c r="L21" s="152">
        <v>0</v>
      </c>
      <c r="M21" s="136">
        <v>0</v>
      </c>
      <c r="N21" s="116">
        <f>'[1]15'!N22</f>
        <v>0</v>
      </c>
      <c r="O21" s="132"/>
    </row>
    <row r="22" spans="1:15" s="165" customFormat="1" ht="15.75" customHeight="1" x14ac:dyDescent="0.2">
      <c r="A22" s="3" t="s">
        <v>140</v>
      </c>
      <c r="B22" s="286" t="s">
        <v>114</v>
      </c>
      <c r="C22" s="103"/>
      <c r="D22" s="328">
        <f>+D10+D11+D12+D13+D14+D21+D20+D19</f>
        <v>198733643</v>
      </c>
      <c r="E22" s="328">
        <f>E10+E11+E12+E13+E14+E21</f>
        <v>196396043</v>
      </c>
      <c r="F22" s="328">
        <f>F10+F11+F12+F13+F14</f>
        <v>2337600</v>
      </c>
      <c r="G22" s="145"/>
      <c r="H22" s="328">
        <f>+H10+H11+H12+H13+H14+H21+H20+H19</f>
        <v>334928366</v>
      </c>
      <c r="I22" s="329">
        <f>+I10+I11+I12+I13+I14+I21+I20+I19</f>
        <v>324388666</v>
      </c>
      <c r="J22" s="328">
        <f>+J10+J11+J12+J13+J14+J21</f>
        <v>10539700</v>
      </c>
      <c r="K22" s="146"/>
      <c r="L22" s="328">
        <f>L10+L11+L12+L18+L19+L16</f>
        <v>245654742</v>
      </c>
      <c r="M22" s="328">
        <f>M10+M11+M12+M18+M19+M16</f>
        <v>235115042</v>
      </c>
      <c r="N22" s="328">
        <f>N10+N11+N12+N18+N19+N16</f>
        <v>10539700</v>
      </c>
      <c r="O22" s="132"/>
    </row>
    <row r="23" spans="1:15" ht="15.75" customHeight="1" x14ac:dyDescent="0.25">
      <c r="A23" s="3" t="s">
        <v>21</v>
      </c>
      <c r="B23" s="457" t="s">
        <v>138</v>
      </c>
      <c r="C23" s="457"/>
      <c r="D23" s="136">
        <v>290981704</v>
      </c>
      <c r="E23" s="136">
        <v>290981704</v>
      </c>
      <c r="F23" s="116">
        <f>'[1]15'!F24</f>
        <v>0</v>
      </c>
      <c r="G23" s="305"/>
      <c r="H23" s="136">
        <v>272310421</v>
      </c>
      <c r="I23" s="136">
        <v>272310421</v>
      </c>
      <c r="J23" s="116">
        <f>'[1]15'!J24</f>
        <v>0</v>
      </c>
      <c r="K23" s="303"/>
      <c r="L23" s="136">
        <v>32606364</v>
      </c>
      <c r="M23" s="136">
        <v>32606364</v>
      </c>
      <c r="N23" s="116">
        <f>'[1]15'!N24</f>
        <v>0</v>
      </c>
      <c r="O23" s="132"/>
    </row>
    <row r="24" spans="1:15" ht="15.75" customHeight="1" x14ac:dyDescent="0.25">
      <c r="A24" s="3" t="s">
        <v>22</v>
      </c>
      <c r="B24" s="457" t="s">
        <v>137</v>
      </c>
      <c r="C24" s="457"/>
      <c r="D24" s="136">
        <v>11609589</v>
      </c>
      <c r="E24" s="136">
        <v>11609589</v>
      </c>
      <c r="F24" s="116">
        <f>'[1]11'!F24+'[1]13'!F24+'[1]15'!F25</f>
        <v>0</v>
      </c>
      <c r="G24" s="305"/>
      <c r="H24" s="136">
        <v>25739629</v>
      </c>
      <c r="I24" s="136">
        <v>25739629</v>
      </c>
      <c r="J24" s="116">
        <f>'[1]11'!J24+'[1]13'!J24+'[1]15'!J25</f>
        <v>0</v>
      </c>
      <c r="K24" s="303"/>
      <c r="L24" s="136">
        <v>5755265</v>
      </c>
      <c r="M24" s="136">
        <v>5755265</v>
      </c>
      <c r="N24" s="116">
        <f>'[1]11'!N24+'[1]13'!N24+'[1]15'!N25</f>
        <v>0</v>
      </c>
      <c r="O24" s="132"/>
    </row>
    <row r="25" spans="1:15" ht="15.75" customHeight="1" x14ac:dyDescent="0.25">
      <c r="A25" s="3" t="s">
        <v>24</v>
      </c>
      <c r="B25" s="457" t="s">
        <v>188</v>
      </c>
      <c r="C25" s="457"/>
      <c r="D25" s="136">
        <v>0</v>
      </c>
      <c r="E25" s="136">
        <v>0</v>
      </c>
      <c r="F25" s="116"/>
      <c r="G25" s="305"/>
      <c r="H25" s="136">
        <v>14674090</v>
      </c>
      <c r="I25" s="136">
        <v>14674090</v>
      </c>
      <c r="J25" s="116"/>
      <c r="K25" s="303"/>
      <c r="L25" s="136">
        <v>14674090</v>
      </c>
      <c r="M25" s="136">
        <v>14674090</v>
      </c>
      <c r="N25" s="116"/>
      <c r="O25" s="132"/>
    </row>
    <row r="26" spans="1:15" s="165" customFormat="1" ht="18.75" customHeight="1" x14ac:dyDescent="0.25">
      <c r="A26" s="3" t="s">
        <v>141</v>
      </c>
      <c r="B26" s="457" t="s">
        <v>169</v>
      </c>
      <c r="C26" s="457"/>
      <c r="D26" s="330">
        <f>+D23+D24+D25</f>
        <v>302591293</v>
      </c>
      <c r="E26" s="330">
        <f>+E23+E24+E25</f>
        <v>302591293</v>
      </c>
      <c r="F26" s="330">
        <f>SUM(F23:F25)</f>
        <v>0</v>
      </c>
      <c r="G26" s="305"/>
      <c r="H26" s="330">
        <f>+H23+H24+H25</f>
        <v>312724140</v>
      </c>
      <c r="I26" s="330">
        <f>+I23+I24+I25</f>
        <v>312724140</v>
      </c>
      <c r="J26" s="330">
        <f>+J23+J24+J25</f>
        <v>0</v>
      </c>
      <c r="K26" s="303"/>
      <c r="L26" s="330">
        <f>+L23+L24+L25</f>
        <v>53035719</v>
      </c>
      <c r="M26" s="330">
        <f>+M23+M24+M25</f>
        <v>53035719</v>
      </c>
      <c r="N26" s="330">
        <f>+N23+N24+N25</f>
        <v>0</v>
      </c>
      <c r="O26" s="132"/>
    </row>
    <row r="27" spans="1:15" x14ac:dyDescent="0.25">
      <c r="A27" s="3" t="s">
        <v>142</v>
      </c>
      <c r="B27" s="457"/>
      <c r="C27" s="457"/>
      <c r="D27" s="152"/>
      <c r="E27" s="152"/>
      <c r="F27" s="116"/>
      <c r="G27" s="305"/>
      <c r="H27" s="152"/>
      <c r="I27" s="137"/>
      <c r="J27" s="116"/>
      <c r="K27" s="303"/>
      <c r="L27" s="152"/>
      <c r="M27" s="137"/>
      <c r="N27" s="116"/>
      <c r="O27" s="132"/>
    </row>
    <row r="28" spans="1:15" x14ac:dyDescent="0.25">
      <c r="A28" s="3" t="s">
        <v>129</v>
      </c>
      <c r="B28" s="480"/>
      <c r="C28" s="480"/>
      <c r="D28" s="150"/>
      <c r="E28" s="138"/>
      <c r="F28" s="116">
        <f>+D28+E28</f>
        <v>0</v>
      </c>
      <c r="G28" s="305"/>
      <c r="H28" s="150"/>
      <c r="I28" s="138"/>
      <c r="J28" s="116">
        <f>+H28+I28</f>
        <v>0</v>
      </c>
      <c r="K28" s="303"/>
      <c r="L28" s="150"/>
      <c r="M28" s="138"/>
      <c r="N28" s="116">
        <f>+L28+M28</f>
        <v>0</v>
      </c>
      <c r="O28" s="132"/>
    </row>
    <row r="29" spans="1:15" ht="19.5" customHeight="1" x14ac:dyDescent="0.3">
      <c r="A29" s="3" t="s">
        <v>130</v>
      </c>
      <c r="B29" s="480"/>
      <c r="C29" s="480"/>
      <c r="D29" s="150"/>
      <c r="E29" s="169"/>
      <c r="F29" s="116">
        <f>+D29+E29</f>
        <v>0</v>
      </c>
      <c r="G29" s="305"/>
      <c r="H29" s="150"/>
      <c r="I29" s="169"/>
      <c r="J29" s="116">
        <f>+H29+I29</f>
        <v>0</v>
      </c>
      <c r="K29" s="167"/>
      <c r="L29" s="150"/>
      <c r="M29" s="169"/>
      <c r="N29" s="116">
        <f>+L29+M29</f>
        <v>0</v>
      </c>
      <c r="O29" s="132"/>
    </row>
    <row r="30" spans="1:15" ht="20.25" customHeight="1" x14ac:dyDescent="0.3">
      <c r="A30" s="104" t="s">
        <v>121</v>
      </c>
      <c r="B30" s="478" t="s">
        <v>122</v>
      </c>
      <c r="C30" s="478"/>
      <c r="D30" s="167">
        <f t="shared" ref="D30:J30" si="4">+D22+D26+D27+D28+D29</f>
        <v>501324936</v>
      </c>
      <c r="E30" s="151">
        <f>E22+E26</f>
        <v>498987336</v>
      </c>
      <c r="F30" s="151">
        <f>F22+F26</f>
        <v>2337600</v>
      </c>
      <c r="G30" s="148">
        <f t="shared" si="4"/>
        <v>0</v>
      </c>
      <c r="H30" s="259">
        <f t="shared" si="4"/>
        <v>647652506</v>
      </c>
      <c r="I30" s="151">
        <f t="shared" si="4"/>
        <v>637112806</v>
      </c>
      <c r="J30" s="151">
        <f t="shared" si="4"/>
        <v>10539700</v>
      </c>
      <c r="K30" s="167"/>
      <c r="L30" s="259">
        <f t="shared" ref="L30:N30" si="5">+L22+L26+L27+L28+L29</f>
        <v>298690461</v>
      </c>
      <c r="M30" s="151">
        <f t="shared" si="5"/>
        <v>288150761</v>
      </c>
      <c r="N30" s="151">
        <f t="shared" si="5"/>
        <v>10539700</v>
      </c>
      <c r="O30" s="172"/>
    </row>
    <row r="31" spans="1:15" x14ac:dyDescent="0.25">
      <c r="A31" s="11"/>
      <c r="B31" s="482"/>
      <c r="C31" s="482"/>
      <c r="D31" s="168"/>
      <c r="E31" s="12"/>
      <c r="F31" s="140"/>
      <c r="G31" s="168"/>
      <c r="H31" s="260"/>
      <c r="I31" s="12"/>
      <c r="J31" s="12"/>
      <c r="K31" s="168"/>
      <c r="L31" s="260"/>
      <c r="M31" s="12"/>
      <c r="N31" s="12"/>
      <c r="O31" s="315"/>
    </row>
    <row r="32" spans="1:15" x14ac:dyDescent="0.25">
      <c r="A32" s="3"/>
      <c r="B32" s="484" t="s">
        <v>149</v>
      </c>
      <c r="C32" s="484"/>
      <c r="D32" s="152"/>
      <c r="E32" s="170"/>
      <c r="F32" s="116"/>
      <c r="G32" s="305"/>
      <c r="H32" s="251"/>
      <c r="I32" s="152"/>
      <c r="J32" s="116"/>
      <c r="K32" s="303"/>
      <c r="L32" s="250"/>
      <c r="M32" s="152"/>
      <c r="N32" s="116"/>
      <c r="O32" s="132"/>
    </row>
    <row r="33" spans="1:15" x14ac:dyDescent="0.25">
      <c r="A33" s="3" t="s">
        <v>8</v>
      </c>
      <c r="B33" s="470" t="s">
        <v>167</v>
      </c>
      <c r="C33" s="470"/>
      <c r="D33" s="153">
        <v>15484472</v>
      </c>
      <c r="E33" s="153">
        <v>15484472</v>
      </c>
      <c r="F33" s="154">
        <f>'[1]11'!F32+'[1]13'!F32+'[1]15'!F34</f>
        <v>0</v>
      </c>
      <c r="G33" s="307">
        <v>0</v>
      </c>
      <c r="H33" s="153">
        <v>20048694</v>
      </c>
      <c r="I33" s="154">
        <v>15219852</v>
      </c>
      <c r="J33" s="154">
        <f>'[1]11'!J32+'[1]13'!J32+'[1]15'!J34</f>
        <v>0</v>
      </c>
      <c r="K33" s="338"/>
      <c r="L33" s="251">
        <v>19621698</v>
      </c>
      <c r="M33" s="320">
        <v>19621698</v>
      </c>
      <c r="N33" s="318"/>
      <c r="O33" s="132"/>
    </row>
    <row r="34" spans="1:15" x14ac:dyDescent="0.25">
      <c r="A34" s="3" t="s">
        <v>16</v>
      </c>
      <c r="B34" s="470" t="s">
        <v>145</v>
      </c>
      <c r="C34" s="470"/>
      <c r="D34" s="153">
        <f>D35+D36+D37</f>
        <v>39316000</v>
      </c>
      <c r="E34" s="153">
        <f>E35+E36+E37</f>
        <v>39316000</v>
      </c>
      <c r="F34" s="153">
        <f t="shared" ref="F34:O34" si="6">F35+F36+F37</f>
        <v>0</v>
      </c>
      <c r="G34" s="153">
        <f t="shared" si="6"/>
        <v>0</v>
      </c>
      <c r="H34" s="153">
        <v>47579707</v>
      </c>
      <c r="I34" s="153">
        <f t="shared" si="6"/>
        <v>47579707</v>
      </c>
      <c r="J34" s="153">
        <f t="shared" si="6"/>
        <v>0</v>
      </c>
      <c r="K34" s="153">
        <f t="shared" si="6"/>
        <v>0</v>
      </c>
      <c r="L34" s="153">
        <f>L35+L36+L37</f>
        <v>47494512</v>
      </c>
      <c r="M34" s="153">
        <f t="shared" ref="M34:N34" si="7">M35+M36+M37</f>
        <v>47494512</v>
      </c>
      <c r="N34" s="153">
        <f t="shared" si="7"/>
        <v>0</v>
      </c>
      <c r="O34" s="153">
        <f t="shared" si="6"/>
        <v>0</v>
      </c>
    </row>
    <row r="35" spans="1:15" x14ac:dyDescent="0.25">
      <c r="A35" s="3"/>
      <c r="B35" s="120" t="s">
        <v>48</v>
      </c>
      <c r="C35" s="101" t="s">
        <v>125</v>
      </c>
      <c r="D35" s="153">
        <v>39316000</v>
      </c>
      <c r="E35" s="153">
        <v>39316000</v>
      </c>
      <c r="F35" s="154">
        <f>'[1]11'!F34+'[1]13'!F34+'[1]15'!F36</f>
        <v>0</v>
      </c>
      <c r="G35" s="307"/>
      <c r="H35" s="153">
        <v>47579707</v>
      </c>
      <c r="I35" s="154">
        <v>47579707</v>
      </c>
      <c r="J35" s="154">
        <f>'[1]11'!J34+'[1]13'!J34+'[1]15'!J36</f>
        <v>0</v>
      </c>
      <c r="K35" s="338"/>
      <c r="L35" s="251">
        <v>47494512</v>
      </c>
      <c r="M35" s="320">
        <v>47494512</v>
      </c>
      <c r="N35" s="318"/>
      <c r="O35" s="132"/>
    </row>
    <row r="36" spans="1:15" x14ac:dyDescent="0.25">
      <c r="A36" s="3"/>
      <c r="B36" s="120" t="s">
        <v>49</v>
      </c>
      <c r="C36" s="101" t="s">
        <v>126</v>
      </c>
      <c r="D36" s="153"/>
      <c r="E36" s="153"/>
      <c r="F36" s="154">
        <f>'[1]11'!F35+'[1]13'!F35+'[1]15'!F37</f>
        <v>0</v>
      </c>
      <c r="G36" s="307"/>
      <c r="H36" s="153"/>
      <c r="I36" s="154"/>
      <c r="J36" s="154">
        <f>'[1]11'!J35+'[1]13'!J35+'[1]15'!J37</f>
        <v>0</v>
      </c>
      <c r="K36" s="338"/>
      <c r="L36" s="251"/>
      <c r="M36" s="320"/>
      <c r="N36" s="318"/>
      <c r="O36" s="132"/>
    </row>
    <row r="37" spans="1:15" x14ac:dyDescent="0.25">
      <c r="A37" s="3"/>
      <c r="B37" s="120" t="s">
        <v>50</v>
      </c>
      <c r="C37" s="101" t="s">
        <v>127</v>
      </c>
      <c r="D37" s="153"/>
      <c r="E37" s="153"/>
      <c r="F37" s="154">
        <f>'[1]11'!F36+'[1]13'!F36+'[1]15'!F38</f>
        <v>0</v>
      </c>
      <c r="G37" s="307"/>
      <c r="H37" s="153"/>
      <c r="I37" s="154"/>
      <c r="J37" s="154">
        <f>'[1]11'!J36+'[1]13'!J36+'[1]15'!J38</f>
        <v>0</v>
      </c>
      <c r="K37" s="338"/>
      <c r="L37" s="251"/>
      <c r="M37" s="320"/>
      <c r="N37" s="318"/>
      <c r="O37" s="132"/>
    </row>
    <row r="38" spans="1:15" x14ac:dyDescent="0.25">
      <c r="A38" s="3" t="s">
        <v>17</v>
      </c>
      <c r="B38" s="470" t="s">
        <v>94</v>
      </c>
      <c r="C38" s="470"/>
      <c r="D38" s="156">
        <f>D39+D40+D41</f>
        <v>139066678</v>
      </c>
      <c r="E38" s="156">
        <f>E39+E40+E41</f>
        <v>139066678</v>
      </c>
      <c r="F38" s="155">
        <f>SUM(F39:F41)</f>
        <v>0</v>
      </c>
      <c r="G38" s="307"/>
      <c r="H38" s="156">
        <f t="shared" ref="H38:H40" si="8">SUM(I38:K38)</f>
        <v>153896670</v>
      </c>
      <c r="I38" s="154">
        <f>SUM(I39:I41)</f>
        <v>153896670</v>
      </c>
      <c r="J38" s="155">
        <f>SUM(J39:J41)</f>
        <v>0</v>
      </c>
      <c r="K38" s="338"/>
      <c r="L38" s="251">
        <f>SUM(L39:L41)</f>
        <v>153896670</v>
      </c>
      <c r="M38" s="152">
        <f>SUM(M39:M41)</f>
        <v>153896670</v>
      </c>
      <c r="N38" s="116"/>
      <c r="O38" s="132"/>
    </row>
    <row r="39" spans="1:15" x14ac:dyDescent="0.25">
      <c r="A39" s="3"/>
      <c r="B39" s="121" t="s">
        <v>51</v>
      </c>
      <c r="C39" s="289" t="s">
        <v>170</v>
      </c>
      <c r="D39" s="156">
        <v>139066678</v>
      </c>
      <c r="E39" s="156">
        <v>139066678</v>
      </c>
      <c r="F39" s="154">
        <f>'[1]11'!F38+'[1]13'!F38+'[1]15'!F40</f>
        <v>0</v>
      </c>
      <c r="G39" s="307"/>
      <c r="H39" s="156">
        <v>153896670</v>
      </c>
      <c r="I39" s="154">
        <v>153896670</v>
      </c>
      <c r="J39" s="154">
        <f>'[1]11'!J38+'[1]13'!J38+'[1]15'!J40</f>
        <v>0</v>
      </c>
      <c r="K39" s="338"/>
      <c r="L39" s="250">
        <v>153896670</v>
      </c>
      <c r="M39" s="320">
        <v>153896670</v>
      </c>
      <c r="N39" s="318"/>
      <c r="O39" s="132"/>
    </row>
    <row r="40" spans="1:15" x14ac:dyDescent="0.25">
      <c r="A40" s="3"/>
      <c r="B40" s="121" t="s">
        <v>52</v>
      </c>
      <c r="C40" s="289" t="s">
        <v>54</v>
      </c>
      <c r="D40" s="156">
        <f t="shared" ref="D40:E40" si="9">SUM(E40:G40)</f>
        <v>0</v>
      </c>
      <c r="E40" s="156">
        <f t="shared" si="9"/>
        <v>0</v>
      </c>
      <c r="F40" s="154">
        <f>'[1]11'!F39+'[1]13'!F39+'[1]15'!F41</f>
        <v>0</v>
      </c>
      <c r="G40" s="307"/>
      <c r="H40" s="156">
        <f t="shared" si="8"/>
        <v>0</v>
      </c>
      <c r="I40" s="154">
        <f>'[1]11'!I39+'[1]13'!I39+'[1]15'!I41</f>
        <v>0</v>
      </c>
      <c r="J40" s="154">
        <f>'[1]11'!J39+'[1]13'!J39+'[1]15'!J41</f>
        <v>0</v>
      </c>
      <c r="K40" s="338"/>
      <c r="L40" s="250"/>
      <c r="M40" s="320"/>
      <c r="N40" s="318"/>
      <c r="O40" s="132"/>
    </row>
    <row r="41" spans="1:15" x14ac:dyDescent="0.25">
      <c r="A41" s="3"/>
      <c r="B41" s="121" t="s">
        <v>53</v>
      </c>
      <c r="C41" s="289" t="s">
        <v>171</v>
      </c>
      <c r="D41" s="156"/>
      <c r="E41" s="156"/>
      <c r="F41" s="154">
        <f>'[1]11'!F40+'[1]13'!F40+'[1]15'!F42</f>
        <v>0</v>
      </c>
      <c r="G41" s="307"/>
      <c r="H41" s="156"/>
      <c r="I41" s="154"/>
      <c r="J41" s="154">
        <f>'[1]11'!J40+'[1]13'!J40+'[1]15'!J42</f>
        <v>0</v>
      </c>
      <c r="K41" s="338"/>
      <c r="L41" s="250"/>
      <c r="M41" s="320"/>
      <c r="N41" s="318"/>
      <c r="O41" s="132"/>
    </row>
    <row r="42" spans="1:15" x14ac:dyDescent="0.25">
      <c r="A42" s="3" t="s">
        <v>18</v>
      </c>
      <c r="B42" s="470" t="s">
        <v>95</v>
      </c>
      <c r="C42" s="470"/>
      <c r="D42" s="156">
        <f>SUM(D43:D46)</f>
        <v>13631885</v>
      </c>
      <c r="E42" s="156">
        <f>SUM(E43:E46)</f>
        <v>13631885</v>
      </c>
      <c r="F42" s="154">
        <f>SUM(F43:F46)</f>
        <v>0</v>
      </c>
      <c r="G42" s="307"/>
      <c r="H42" s="156">
        <f>H43+H44+H45</f>
        <v>127320722</v>
      </c>
      <c r="I42" s="156">
        <f>I43+I44+I45</f>
        <v>127320722</v>
      </c>
      <c r="J42" s="154">
        <f>SUM(J43:J46)</f>
        <v>0</v>
      </c>
      <c r="K42" s="338"/>
      <c r="L42" s="312">
        <f>L43+L44+L45</f>
        <v>126930595</v>
      </c>
      <c r="M42" s="312">
        <f>M43+M44+M45</f>
        <v>126930595</v>
      </c>
      <c r="N42" s="116"/>
      <c r="O42" s="132"/>
    </row>
    <row r="43" spans="1:15" x14ac:dyDescent="0.25">
      <c r="A43" s="3"/>
      <c r="B43" s="121" t="s">
        <v>55</v>
      </c>
      <c r="C43" s="289" t="s">
        <v>59</v>
      </c>
      <c r="D43" s="156">
        <v>11932622</v>
      </c>
      <c r="E43" s="156">
        <v>11932622</v>
      </c>
      <c r="F43" s="154">
        <f>'[1]11'!F42+'[1]13'!F42+'[1]15'!F44</f>
        <v>0</v>
      </c>
      <c r="G43" s="307"/>
      <c r="H43" s="156">
        <v>125229055</v>
      </c>
      <c r="I43" s="154">
        <v>125229055</v>
      </c>
      <c r="J43" s="154">
        <f>'[1]11'!J42+'[1]13'!J42+'[1]15'!J44</f>
        <v>0</v>
      </c>
      <c r="K43" s="338"/>
      <c r="L43" s="250">
        <v>125238928</v>
      </c>
      <c r="M43" s="320">
        <v>125238928</v>
      </c>
      <c r="N43" s="318"/>
      <c r="O43" s="132"/>
    </row>
    <row r="44" spans="1:15" x14ac:dyDescent="0.25">
      <c r="A44" s="3"/>
      <c r="B44" s="121" t="s">
        <v>56</v>
      </c>
      <c r="C44" s="289" t="s">
        <v>309</v>
      </c>
      <c r="D44" s="156"/>
      <c r="E44" s="156"/>
      <c r="F44" s="154">
        <f>'[1]11'!F43+'[1]13'!F43+'[1]15'!F45</f>
        <v>0</v>
      </c>
      <c r="G44" s="307"/>
      <c r="H44" s="156">
        <v>1006667</v>
      </c>
      <c r="I44" s="154">
        <v>1006667</v>
      </c>
      <c r="J44" s="154">
        <f>'[1]11'!J43+'[1]13'!J43+'[1]15'!J45</f>
        <v>0</v>
      </c>
      <c r="K44" s="338"/>
      <c r="L44" s="250">
        <v>606667</v>
      </c>
      <c r="M44" s="320">
        <v>606667</v>
      </c>
      <c r="N44" s="318"/>
      <c r="O44" s="132"/>
    </row>
    <row r="45" spans="1:15" x14ac:dyDescent="0.25">
      <c r="A45" s="3"/>
      <c r="B45" s="121" t="s">
        <v>57</v>
      </c>
      <c r="C45" s="289" t="s">
        <v>181</v>
      </c>
      <c r="D45" s="156">
        <v>1699263</v>
      </c>
      <c r="E45" s="156">
        <v>1699263</v>
      </c>
      <c r="F45" s="154">
        <f>'[1]11'!F44+'[1]13'!F44+'[1]15'!F46</f>
        <v>0</v>
      </c>
      <c r="G45" s="307"/>
      <c r="H45" s="156">
        <v>1085000</v>
      </c>
      <c r="I45" s="154">
        <v>1085000</v>
      </c>
      <c r="J45" s="154">
        <f>'[1]11'!J44+'[1]13'!J44+'[1]15'!J46</f>
        <v>0</v>
      </c>
      <c r="K45" s="338"/>
      <c r="L45" s="293">
        <v>1085000</v>
      </c>
      <c r="M45" s="320">
        <v>1085000</v>
      </c>
      <c r="N45" s="318"/>
      <c r="O45" s="132"/>
    </row>
    <row r="46" spans="1:15" x14ac:dyDescent="0.25">
      <c r="A46" s="3"/>
      <c r="B46" s="121" t="s">
        <v>58</v>
      </c>
      <c r="C46" s="289" t="s">
        <v>61</v>
      </c>
      <c r="D46" s="156"/>
      <c r="E46" s="156"/>
      <c r="F46" s="154">
        <f>'[1]11'!F45+'[1]13'!F45+'[1]15'!F47</f>
        <v>0</v>
      </c>
      <c r="G46" s="307"/>
      <c r="H46" s="156"/>
      <c r="I46" s="154">
        <f>'[1]11'!I45+'[1]13'!I45+'[1]15'!I47</f>
        <v>0</v>
      </c>
      <c r="J46" s="154">
        <f>'[1]11'!J45+'[1]13'!J45+'[1]15'!J47</f>
        <v>0</v>
      </c>
      <c r="K46" s="338"/>
      <c r="L46" s="250"/>
      <c r="M46" s="320"/>
      <c r="N46" s="318"/>
      <c r="O46" s="132"/>
    </row>
    <row r="47" spans="1:15" x14ac:dyDescent="0.25">
      <c r="A47" s="122" t="s">
        <v>140</v>
      </c>
      <c r="B47" s="474" t="s">
        <v>62</v>
      </c>
      <c r="C47" s="474"/>
      <c r="D47" s="331">
        <f>D33+D34+D38+D42</f>
        <v>207499035</v>
      </c>
      <c r="E47" s="331">
        <f>E33+E34+E38+E42</f>
        <v>207499035</v>
      </c>
      <c r="F47" s="331">
        <f t="shared" ref="F47" si="10">+F33+F34+F38+F42</f>
        <v>0</v>
      </c>
      <c r="G47" s="160">
        <f>+G33+G34+G38+G42</f>
        <v>0</v>
      </c>
      <c r="H47" s="331">
        <f t="shared" ref="H47:K47" si="11">+H33+H34+H38+H42</f>
        <v>348845793</v>
      </c>
      <c r="I47" s="331">
        <f t="shared" si="11"/>
        <v>344016951</v>
      </c>
      <c r="J47" s="331">
        <f t="shared" si="11"/>
        <v>0</v>
      </c>
      <c r="K47" s="339">
        <f t="shared" si="11"/>
        <v>0</v>
      </c>
      <c r="L47" s="352">
        <f>L33+L34+L38+L42</f>
        <v>347943475</v>
      </c>
      <c r="M47" s="352">
        <f t="shared" ref="M47:O47" si="12">M33+M34+M38+M42</f>
        <v>347943475</v>
      </c>
      <c r="N47" s="352">
        <f t="shared" si="12"/>
        <v>0</v>
      </c>
      <c r="O47" s="352">
        <f t="shared" si="12"/>
        <v>0</v>
      </c>
    </row>
    <row r="48" spans="1:15" x14ac:dyDescent="0.25">
      <c r="A48" s="3" t="s">
        <v>20</v>
      </c>
      <c r="B48" s="470" t="s">
        <v>139</v>
      </c>
      <c r="C48" s="470"/>
      <c r="D48" s="154">
        <f>SUM(D49:D50)</f>
        <v>2712650</v>
      </c>
      <c r="E48" s="154">
        <f>SUM(E49:E50)</f>
        <v>2712650</v>
      </c>
      <c r="F48" s="154">
        <f>SUM(F49:F50)</f>
        <v>0</v>
      </c>
      <c r="G48" s="307"/>
      <c r="H48" s="154">
        <f>SUM(H49:H50)</f>
        <v>5818650</v>
      </c>
      <c r="I48" s="154">
        <f>SUM(I49:I50)</f>
        <v>5818650</v>
      </c>
      <c r="J48" s="154">
        <f>SUM(J49:J50)</f>
        <v>0</v>
      </c>
      <c r="K48" s="338"/>
      <c r="L48" s="250">
        <f>L49+L50</f>
        <v>5042600</v>
      </c>
      <c r="M48" s="250">
        <f t="shared" ref="M48:N48" si="13">M49+M50</f>
        <v>5042600</v>
      </c>
      <c r="N48" s="250">
        <f t="shared" si="13"/>
        <v>0</v>
      </c>
      <c r="O48" s="132"/>
    </row>
    <row r="49" spans="1:15" x14ac:dyDescent="0.25">
      <c r="A49" s="3"/>
      <c r="B49" s="121" t="s">
        <v>63</v>
      </c>
      <c r="C49" s="289" t="s">
        <v>65</v>
      </c>
      <c r="D49" s="156">
        <v>2712650</v>
      </c>
      <c r="E49" s="156">
        <v>2712650</v>
      </c>
      <c r="F49" s="154">
        <f>'[1]11'!F48+'[1]13'!F48+'[1]15'!F50</f>
        <v>0</v>
      </c>
      <c r="G49" s="307"/>
      <c r="H49" s="156">
        <v>5818650</v>
      </c>
      <c r="I49" s="154">
        <v>5818650</v>
      </c>
      <c r="J49" s="154">
        <f>'[1]11'!J48+'[1]13'!J48+'[1]15'!J50</f>
        <v>0</v>
      </c>
      <c r="K49" s="338"/>
      <c r="L49" s="250">
        <v>5042600</v>
      </c>
      <c r="M49" s="320">
        <v>5042600</v>
      </c>
      <c r="N49" s="318"/>
      <c r="O49" s="132"/>
    </row>
    <row r="50" spans="1:15" x14ac:dyDescent="0.25">
      <c r="A50" s="3"/>
      <c r="B50" s="121" t="s">
        <v>64</v>
      </c>
      <c r="C50" s="289" t="s">
        <v>1</v>
      </c>
      <c r="D50" s="156">
        <f>+E50+F50+G50</f>
        <v>0</v>
      </c>
      <c r="E50" s="156">
        <f>+F50+G50+H50</f>
        <v>0</v>
      </c>
      <c r="F50" s="154">
        <f>'[1]11'!F49+'[1]13'!F49+'[1]15'!F51</f>
        <v>0</v>
      </c>
      <c r="G50" s="307"/>
      <c r="H50" s="156">
        <f>+I50+J50+K50</f>
        <v>0</v>
      </c>
      <c r="I50" s="154">
        <f>'[1]11'!I49+'[1]13'!I49+'[1]15'!I51</f>
        <v>0</v>
      </c>
      <c r="J50" s="154">
        <f>'[1]11'!J49+'[1]13'!J49+'[1]15'!J51</f>
        <v>0</v>
      </c>
      <c r="K50" s="338"/>
      <c r="L50" s="293"/>
      <c r="M50" s="320"/>
      <c r="N50" s="318"/>
      <c r="O50" s="132"/>
    </row>
    <row r="51" spans="1:15" x14ac:dyDescent="0.25">
      <c r="A51" s="3" t="s">
        <v>21</v>
      </c>
      <c r="B51" s="470" t="s">
        <v>96</v>
      </c>
      <c r="C51" s="470"/>
      <c r="D51" s="156">
        <f>SUM(D52:D53)</f>
        <v>0</v>
      </c>
      <c r="E51" s="156">
        <f>SUM(E52:E53)</f>
        <v>0</v>
      </c>
      <c r="F51" s="155">
        <f>SUM(D51:D51)</f>
        <v>0</v>
      </c>
      <c r="G51" s="307"/>
      <c r="H51" s="156">
        <f>SUM(H52:H53)</f>
        <v>0</v>
      </c>
      <c r="I51" s="154">
        <f>SUM(I52:I53)</f>
        <v>0</v>
      </c>
      <c r="J51" s="155">
        <f>SUM(H51:H51)</f>
        <v>0</v>
      </c>
      <c r="K51" s="338"/>
      <c r="L51" s="250"/>
      <c r="M51" s="152"/>
      <c r="N51" s="116"/>
      <c r="O51" s="132"/>
    </row>
    <row r="52" spans="1:15" x14ac:dyDescent="0.25">
      <c r="A52" s="3"/>
      <c r="B52" s="121" t="s">
        <v>66</v>
      </c>
      <c r="C52" s="289" t="s">
        <v>68</v>
      </c>
      <c r="D52" s="156"/>
      <c r="E52" s="156"/>
      <c r="F52" s="154">
        <f>'[1]11'!F51+'[1]13'!F51+'[1]15'!F53</f>
        <v>0</v>
      </c>
      <c r="G52" s="307"/>
      <c r="H52" s="156"/>
      <c r="I52" s="154">
        <f>'[1]11'!I51+'[1]13'!I51+'[1]15'!I53</f>
        <v>0</v>
      </c>
      <c r="J52" s="154">
        <f>'[1]11'!J51+'[1]13'!J51+'[1]15'!J53</f>
        <v>0</v>
      </c>
      <c r="K52" s="338"/>
      <c r="L52" s="250"/>
      <c r="M52" s="320"/>
      <c r="N52" s="318"/>
      <c r="O52" s="132"/>
    </row>
    <row r="53" spans="1:15" x14ac:dyDescent="0.25">
      <c r="A53" s="3"/>
      <c r="B53" s="121" t="s">
        <v>67</v>
      </c>
      <c r="C53" s="289" t="s">
        <v>69</v>
      </c>
      <c r="D53" s="156">
        <v>0</v>
      </c>
      <c r="E53" s="156">
        <v>0</v>
      </c>
      <c r="F53" s="154">
        <f>'[1]11'!F52+'[1]13'!F52+'[1]15'!F54</f>
        <v>0</v>
      </c>
      <c r="G53" s="307"/>
      <c r="H53" s="156">
        <v>0</v>
      </c>
      <c r="I53" s="154">
        <f>'[1]11'!I52+'[1]13'!I52+'[1]15'!I54</f>
        <v>0</v>
      </c>
      <c r="J53" s="154">
        <f>'[1]11'!J52+'[1]13'!J52+'[1]15'!J54</f>
        <v>0</v>
      </c>
      <c r="K53" s="338"/>
      <c r="L53" s="250"/>
      <c r="M53" s="320"/>
      <c r="N53" s="318"/>
      <c r="O53" s="132"/>
    </row>
    <row r="54" spans="1:15" x14ac:dyDescent="0.25">
      <c r="A54" s="3" t="s">
        <v>22</v>
      </c>
      <c r="B54" s="470" t="s">
        <v>97</v>
      </c>
      <c r="C54" s="470"/>
      <c r="D54" s="156">
        <f>SUM(D55:D57)</f>
        <v>134947610</v>
      </c>
      <c r="E54" s="156">
        <f>SUM(E55:E57)</f>
        <v>134947610</v>
      </c>
      <c r="F54" s="155">
        <f>SUM(F55:F57)</f>
        <v>0</v>
      </c>
      <c r="G54" s="307"/>
      <c r="H54" s="156">
        <f>SUM(H55:H57)</f>
        <v>134573164</v>
      </c>
      <c r="I54" s="154">
        <f>SUM(I55:I57)</f>
        <v>134573164</v>
      </c>
      <c r="J54" s="155">
        <f>SUM(J55:J57)</f>
        <v>0</v>
      </c>
      <c r="K54" s="338"/>
      <c r="L54" s="250">
        <f>L55+L56+L57</f>
        <v>47458265</v>
      </c>
      <c r="M54" s="250">
        <f t="shared" ref="M54:N54" si="14">M55+M56+M57</f>
        <v>47458265</v>
      </c>
      <c r="N54" s="250">
        <f t="shared" si="14"/>
        <v>0</v>
      </c>
      <c r="O54" s="132"/>
    </row>
    <row r="55" spans="1:15" x14ac:dyDescent="0.25">
      <c r="A55" s="3"/>
      <c r="B55" s="121" t="s">
        <v>70</v>
      </c>
      <c r="C55" s="289" t="s">
        <v>73</v>
      </c>
      <c r="D55" s="156">
        <v>9538913</v>
      </c>
      <c r="E55" s="156">
        <v>9538913</v>
      </c>
      <c r="F55" s="154">
        <f>'[1]11'!F54+'[1]13'!F54+'[1]15'!F56</f>
        <v>0</v>
      </c>
      <c r="G55" s="307"/>
      <c r="H55" s="156">
        <v>134573164</v>
      </c>
      <c r="I55" s="154">
        <v>134573164</v>
      </c>
      <c r="J55" s="154">
        <f>'[1]11'!J54+'[1]13'!J54+'[1]15'!J56</f>
        <v>0</v>
      </c>
      <c r="K55" s="338"/>
      <c r="L55" s="250">
        <v>47458265</v>
      </c>
      <c r="M55" s="320">
        <v>47458265</v>
      </c>
      <c r="N55" s="318"/>
      <c r="O55" s="132"/>
    </row>
    <row r="56" spans="1:15" x14ac:dyDescent="0.25">
      <c r="A56" s="3"/>
      <c r="B56" s="121" t="s">
        <v>71</v>
      </c>
      <c r="C56" s="289" t="s">
        <v>310</v>
      </c>
      <c r="D56" s="156">
        <v>125408697</v>
      </c>
      <c r="E56" s="156">
        <v>125408697</v>
      </c>
      <c r="F56" s="154">
        <f>'[1]11'!F55+'[1]13'!F55+'[1]15'!F57</f>
        <v>0</v>
      </c>
      <c r="G56" s="307"/>
      <c r="H56" s="156">
        <v>0</v>
      </c>
      <c r="I56" s="154">
        <f>'[1]11'!I55+'[1]13'!I55+'[1]15'!I57</f>
        <v>0</v>
      </c>
      <c r="J56" s="154">
        <f>'[1]11'!J55+'[1]13'!J55+'[1]15'!J57</f>
        <v>0</v>
      </c>
      <c r="K56" s="338"/>
      <c r="L56" s="250"/>
      <c r="M56" s="320"/>
      <c r="N56" s="318"/>
      <c r="O56" s="132"/>
    </row>
    <row r="57" spans="1:15" x14ac:dyDescent="0.25">
      <c r="A57" s="3"/>
      <c r="B57" s="121" t="s">
        <v>72</v>
      </c>
      <c r="C57" s="289" t="s">
        <v>74</v>
      </c>
      <c r="D57" s="156"/>
      <c r="E57" s="156"/>
      <c r="F57" s="154">
        <f>'[1]11'!F56+'[1]13'!F56+'[1]15'!F58</f>
        <v>0</v>
      </c>
      <c r="G57" s="307"/>
      <c r="H57" s="156"/>
      <c r="I57" s="154">
        <f>'[1]11'!I56+'[1]13'!I56+'[1]15'!I58</f>
        <v>0</v>
      </c>
      <c r="J57" s="154">
        <f>'[1]11'!J56+'[1]13'!J56+'[1]15'!J58</f>
        <v>0</v>
      </c>
      <c r="K57" s="338"/>
      <c r="L57" s="250"/>
      <c r="M57" s="320"/>
      <c r="N57" s="318"/>
      <c r="O57" s="132"/>
    </row>
    <row r="58" spans="1:15" x14ac:dyDescent="0.25">
      <c r="A58" s="122" t="s">
        <v>141</v>
      </c>
      <c r="B58" s="474" t="s">
        <v>159</v>
      </c>
      <c r="C58" s="474"/>
      <c r="D58" s="331">
        <f>D48+D54</f>
        <v>137660260</v>
      </c>
      <c r="E58" s="331">
        <f>E48+E54</f>
        <v>137660260</v>
      </c>
      <c r="F58" s="331">
        <f t="shared" ref="F58" si="15">+F48+F51+F54</f>
        <v>0</v>
      </c>
      <c r="G58" s="157">
        <f>+G48+G51+G54</f>
        <v>0</v>
      </c>
      <c r="H58" s="331">
        <f t="shared" ref="H58:K58" si="16">+H48+H51+H54</f>
        <v>140391814</v>
      </c>
      <c r="I58" s="332">
        <f t="shared" si="16"/>
        <v>140391814</v>
      </c>
      <c r="J58" s="331">
        <f t="shared" si="16"/>
        <v>0</v>
      </c>
      <c r="K58" s="339">
        <f t="shared" si="16"/>
        <v>0</v>
      </c>
      <c r="L58" s="312">
        <f>+L48+L51+L54</f>
        <v>52500865</v>
      </c>
      <c r="M58" s="156">
        <f>+M48+M51+M54</f>
        <v>52500865</v>
      </c>
      <c r="N58" s="156"/>
      <c r="O58" s="316"/>
    </row>
    <row r="59" spans="1:15" x14ac:dyDescent="0.25">
      <c r="A59" s="122" t="s">
        <v>142</v>
      </c>
      <c r="B59" s="474" t="s">
        <v>98</v>
      </c>
      <c r="C59" s="474"/>
      <c r="D59" s="162"/>
      <c r="E59" s="162"/>
      <c r="F59" s="158"/>
      <c r="G59" s="308"/>
      <c r="H59" s="162"/>
      <c r="I59" s="157"/>
      <c r="J59" s="158"/>
      <c r="K59" s="340"/>
      <c r="L59" s="250">
        <f t="shared" ref="L59:L79" si="17">+M59+N59</f>
        <v>0</v>
      </c>
      <c r="M59" s="150"/>
      <c r="N59" s="173"/>
      <c r="O59" s="316"/>
    </row>
    <row r="60" spans="1:15" ht="18.75" x14ac:dyDescent="0.3">
      <c r="A60" s="122" t="s">
        <v>129</v>
      </c>
      <c r="B60" s="474" t="s">
        <v>3</v>
      </c>
      <c r="C60" s="474"/>
      <c r="D60" s="162"/>
      <c r="E60" s="162"/>
      <c r="F60" s="158"/>
      <c r="G60" s="308"/>
      <c r="H60" s="162"/>
      <c r="I60" s="157"/>
      <c r="J60" s="158"/>
      <c r="K60" s="340"/>
      <c r="L60" s="314"/>
      <c r="M60" s="151"/>
      <c r="N60" s="151"/>
      <c r="O60" s="316"/>
    </row>
    <row r="61" spans="1:15" ht="18.75" x14ac:dyDescent="0.3">
      <c r="A61" s="104" t="s">
        <v>99</v>
      </c>
      <c r="B61" s="476" t="s">
        <v>100</v>
      </c>
      <c r="C61" s="476"/>
      <c r="D61" s="333">
        <f>D47+D58+D59+D60</f>
        <v>345159295</v>
      </c>
      <c r="E61" s="333">
        <f>E47+E58+E59+E60</f>
        <v>345159295</v>
      </c>
      <c r="F61" s="333">
        <f t="shared" ref="F61" si="18">F47+F58+F59+F60</f>
        <v>0</v>
      </c>
      <c r="G61" s="161">
        <f t="shared" ref="G61:K61" si="19">+G47+G58+G59+G60</f>
        <v>0</v>
      </c>
      <c r="H61" s="333">
        <f t="shared" si="19"/>
        <v>489237607</v>
      </c>
      <c r="I61" s="334">
        <f t="shared" si="19"/>
        <v>484408765</v>
      </c>
      <c r="J61" s="333">
        <f t="shared" si="19"/>
        <v>0</v>
      </c>
      <c r="K61" s="341">
        <f t="shared" si="19"/>
        <v>0</v>
      </c>
      <c r="L61" s="313">
        <f>+L47+L58+L59+L60</f>
        <v>400444340</v>
      </c>
      <c r="M61" s="159">
        <f>+M47+M58+M59+M60</f>
        <v>400444340</v>
      </c>
      <c r="N61" s="159">
        <f t="shared" ref="N61:O61" si="20">+N47+N58+N59+N60</f>
        <v>0</v>
      </c>
      <c r="O61" s="159">
        <f t="shared" si="20"/>
        <v>0</v>
      </c>
    </row>
    <row r="62" spans="1:15" ht="18.75" x14ac:dyDescent="0.3">
      <c r="A62" s="104"/>
      <c r="B62" s="476" t="s">
        <v>101</v>
      </c>
      <c r="C62" s="476"/>
      <c r="D62" s="151">
        <f>D30-D61</f>
        <v>156165641</v>
      </c>
      <c r="E62" s="151">
        <f>E30-E61</f>
        <v>153828041</v>
      </c>
      <c r="F62" s="151">
        <f t="shared" ref="F62" si="21">+F30-F61</f>
        <v>2337600</v>
      </c>
      <c r="G62" s="148">
        <f>+G30-G61</f>
        <v>0</v>
      </c>
      <c r="H62" s="151">
        <f t="shared" ref="H62:O62" si="22">+H30-H61</f>
        <v>158414899</v>
      </c>
      <c r="I62" s="148">
        <f t="shared" si="22"/>
        <v>152704041</v>
      </c>
      <c r="J62" s="151">
        <f t="shared" si="22"/>
        <v>10539700</v>
      </c>
      <c r="K62" s="149">
        <f t="shared" si="22"/>
        <v>0</v>
      </c>
      <c r="L62" s="314">
        <f t="shared" si="22"/>
        <v>-101753879</v>
      </c>
      <c r="M62" s="314">
        <f t="shared" si="22"/>
        <v>-112293579</v>
      </c>
      <c r="N62" s="314">
        <f t="shared" si="22"/>
        <v>10539700</v>
      </c>
      <c r="O62" s="314">
        <f t="shared" si="22"/>
        <v>0</v>
      </c>
    </row>
    <row r="63" spans="1:15" ht="18.75" x14ac:dyDescent="0.3">
      <c r="A63" s="104"/>
      <c r="B63" s="474" t="s">
        <v>183</v>
      </c>
      <c r="C63" s="474"/>
      <c r="D63" s="151"/>
      <c r="E63" s="151"/>
      <c r="F63" s="151">
        <f>+'[1]11'!F62+'[1]13'!F62</f>
        <v>0</v>
      </c>
      <c r="G63" s="148"/>
      <c r="H63" s="151"/>
      <c r="I63" s="151"/>
      <c r="J63" s="151">
        <f>+'[1]11'!J62+'[1]13'!J62</f>
        <v>0</v>
      </c>
      <c r="K63" s="149"/>
      <c r="L63" s="251"/>
      <c r="M63" s="320"/>
      <c r="N63" s="318"/>
      <c r="O63" s="317"/>
    </row>
    <row r="64" spans="1:15" x14ac:dyDescent="0.25">
      <c r="A64" s="122" t="s">
        <v>130</v>
      </c>
      <c r="B64" s="474" t="s">
        <v>102</v>
      </c>
      <c r="C64" s="474"/>
      <c r="D64" s="152">
        <f>D65+D66</f>
        <v>252632612</v>
      </c>
      <c r="E64" s="152">
        <f>E65+E66</f>
        <v>252632612</v>
      </c>
      <c r="F64" s="152">
        <f>SUM(F65:F66)</f>
        <v>0</v>
      </c>
      <c r="G64" s="144"/>
      <c r="H64" s="152">
        <f>+I64+J64</f>
        <v>256989699</v>
      </c>
      <c r="I64" s="152">
        <f>SUM(I65:I66)</f>
        <v>256989699</v>
      </c>
      <c r="J64" s="152">
        <f>SUM(J65:J66)</f>
        <v>0</v>
      </c>
      <c r="K64" s="342"/>
      <c r="L64" s="251">
        <f>L65+L66</f>
        <v>256989699</v>
      </c>
      <c r="M64" s="251">
        <f>M65+M66</f>
        <v>256989699</v>
      </c>
      <c r="N64" s="251">
        <f t="shared" ref="N64:O64" si="23">N65+N66</f>
        <v>0</v>
      </c>
      <c r="O64" s="251">
        <f t="shared" si="23"/>
        <v>0</v>
      </c>
    </row>
    <row r="65" spans="1:15" ht="18.75" x14ac:dyDescent="0.25">
      <c r="A65" s="104"/>
      <c r="B65" s="129" t="s">
        <v>8</v>
      </c>
      <c r="C65" s="289" t="s">
        <v>75</v>
      </c>
      <c r="D65" s="152">
        <v>252632612</v>
      </c>
      <c r="E65" s="152">
        <v>252632612</v>
      </c>
      <c r="F65" s="152">
        <f>'[1]11'!F64+'[1]13'!F64+'[1]15'!F66</f>
        <v>0</v>
      </c>
      <c r="G65" s="309"/>
      <c r="H65" s="152">
        <v>256989699</v>
      </c>
      <c r="I65" s="152">
        <v>256989699</v>
      </c>
      <c r="J65" s="152">
        <f>'[1]11'!J64+'[1]13'!J64+'[1]15'!J66</f>
        <v>0</v>
      </c>
      <c r="K65" s="343"/>
      <c r="L65" s="251">
        <v>256989699</v>
      </c>
      <c r="M65" s="320">
        <v>256989699</v>
      </c>
      <c r="N65" s="318"/>
      <c r="O65" s="317"/>
    </row>
    <row r="66" spans="1:15" ht="18.75" x14ac:dyDescent="0.3">
      <c r="A66" s="104"/>
      <c r="B66" s="129" t="s">
        <v>16</v>
      </c>
      <c r="C66" s="289" t="s">
        <v>76</v>
      </c>
      <c r="D66" s="152"/>
      <c r="E66" s="152"/>
      <c r="F66" s="116"/>
      <c r="G66" s="309"/>
      <c r="H66" s="152"/>
      <c r="I66" s="147"/>
      <c r="J66" s="116"/>
      <c r="K66" s="343"/>
      <c r="L66" s="314"/>
      <c r="M66" s="320"/>
      <c r="N66" s="318"/>
      <c r="O66" s="317"/>
    </row>
    <row r="67" spans="1:15" ht="18.75" customHeight="1" x14ac:dyDescent="0.3">
      <c r="A67" s="104" t="s">
        <v>103</v>
      </c>
      <c r="B67" s="478" t="s">
        <v>107</v>
      </c>
      <c r="C67" s="478"/>
      <c r="D67" s="151">
        <f>D64</f>
        <v>252632612</v>
      </c>
      <c r="E67" s="151">
        <f>E64</f>
        <v>252632612</v>
      </c>
      <c r="F67" s="151">
        <f>+F64</f>
        <v>0</v>
      </c>
      <c r="G67" s="309"/>
      <c r="H67" s="151">
        <f>+I67+J67</f>
        <v>256989699</v>
      </c>
      <c r="I67" s="148">
        <f>+I65+I66</f>
        <v>256989699</v>
      </c>
      <c r="J67" s="148">
        <f t="shared" ref="J67:N67" si="24">+J65+J66</f>
        <v>0</v>
      </c>
      <c r="K67" s="148">
        <f t="shared" si="24"/>
        <v>0</v>
      </c>
      <c r="L67" s="148">
        <f t="shared" si="24"/>
        <v>256989699</v>
      </c>
      <c r="M67" s="148">
        <f t="shared" si="24"/>
        <v>256989699</v>
      </c>
      <c r="N67" s="148">
        <f t="shared" si="24"/>
        <v>0</v>
      </c>
      <c r="O67" s="317"/>
    </row>
    <row r="68" spans="1:15" ht="18.75" x14ac:dyDescent="0.3">
      <c r="A68" s="3" t="s">
        <v>131</v>
      </c>
      <c r="B68" s="470" t="s">
        <v>311</v>
      </c>
      <c r="C68" s="470"/>
      <c r="D68" s="151"/>
      <c r="E68" s="151"/>
      <c r="F68" s="117">
        <f t="shared" ref="F68:F80" si="25">SUM(D68:E68)</f>
        <v>0</v>
      </c>
      <c r="G68" s="310"/>
      <c r="H68" s="151">
        <v>5429514</v>
      </c>
      <c r="I68" s="139">
        <v>5429514</v>
      </c>
      <c r="J68" s="117">
        <f t="shared" ref="J68:J71" si="26">SUM(H68:I68)</f>
        <v>10859028</v>
      </c>
      <c r="K68" s="134"/>
      <c r="L68" s="262">
        <v>5429514</v>
      </c>
      <c r="M68" s="163">
        <v>5429514</v>
      </c>
      <c r="N68" s="163"/>
      <c r="O68" s="163"/>
    </row>
    <row r="69" spans="1:15" ht="18.75" x14ac:dyDescent="0.3">
      <c r="A69" s="3" t="s">
        <v>132</v>
      </c>
      <c r="B69" s="470" t="s">
        <v>105</v>
      </c>
      <c r="C69" s="470"/>
      <c r="D69" s="151">
        <f>SUM(D70:D73)</f>
        <v>0</v>
      </c>
      <c r="E69" s="151">
        <f>SUM(E70:E73)</f>
        <v>0</v>
      </c>
      <c r="F69" s="117">
        <f t="shared" si="25"/>
        <v>0</v>
      </c>
      <c r="G69" s="310"/>
      <c r="H69" s="151">
        <f>SUM(H70:H73)</f>
        <v>0</v>
      </c>
      <c r="I69" s="151">
        <f>SUM(I70:I73)</f>
        <v>0</v>
      </c>
      <c r="J69" s="117"/>
      <c r="K69" s="134"/>
      <c r="L69" s="250"/>
      <c r="M69" s="163"/>
      <c r="N69" s="130"/>
      <c r="O69" s="317"/>
    </row>
    <row r="70" spans="1:15" ht="18.75" x14ac:dyDescent="0.3">
      <c r="A70" s="3"/>
      <c r="B70" s="121" t="s">
        <v>8</v>
      </c>
      <c r="C70" s="289" t="s">
        <v>77</v>
      </c>
      <c r="D70" s="163"/>
      <c r="E70" s="163"/>
      <c r="F70" s="130">
        <f t="shared" si="25"/>
        <v>0</v>
      </c>
      <c r="G70" s="310"/>
      <c r="H70" s="163"/>
      <c r="I70" s="141"/>
      <c r="J70" s="130"/>
      <c r="K70" s="134"/>
      <c r="L70" s="250">
        <f t="shared" si="17"/>
        <v>0</v>
      </c>
      <c r="M70" s="151"/>
      <c r="N70" s="117"/>
      <c r="O70" s="317"/>
    </row>
    <row r="71" spans="1:15" ht="18.75" x14ac:dyDescent="0.3">
      <c r="A71" s="3"/>
      <c r="B71" s="121" t="s">
        <v>16</v>
      </c>
      <c r="C71" s="289" t="s">
        <v>78</v>
      </c>
      <c r="D71" s="151"/>
      <c r="E71" s="151"/>
      <c r="F71" s="117">
        <f t="shared" si="25"/>
        <v>0</v>
      </c>
      <c r="G71" s="310"/>
      <c r="H71" s="151"/>
      <c r="I71" s="139"/>
      <c r="J71" s="117">
        <f t="shared" si="26"/>
        <v>0</v>
      </c>
      <c r="K71" s="134"/>
      <c r="L71" s="250">
        <f t="shared" si="17"/>
        <v>0</v>
      </c>
      <c r="M71" s="151"/>
      <c r="N71" s="117"/>
      <c r="O71" s="317"/>
    </row>
    <row r="72" spans="1:15" ht="18.75" x14ac:dyDescent="0.3">
      <c r="A72" s="3"/>
      <c r="B72" s="121" t="s">
        <v>17</v>
      </c>
      <c r="C72" s="289" t="s">
        <v>165</v>
      </c>
      <c r="D72" s="163"/>
      <c r="E72" s="163"/>
      <c r="F72" s="117"/>
      <c r="G72" s="310"/>
      <c r="H72" s="163"/>
      <c r="I72" s="139"/>
      <c r="J72" s="117"/>
      <c r="K72" s="134"/>
      <c r="L72" s="250">
        <f t="shared" si="17"/>
        <v>0</v>
      </c>
      <c r="M72" s="151"/>
      <c r="N72" s="117"/>
      <c r="O72" s="317"/>
    </row>
    <row r="73" spans="1:15" ht="18.75" x14ac:dyDescent="0.3">
      <c r="A73" s="3"/>
      <c r="B73" s="121" t="s">
        <v>18</v>
      </c>
      <c r="C73" s="289" t="s">
        <v>166</v>
      </c>
      <c r="D73" s="163"/>
      <c r="E73" s="163"/>
      <c r="F73" s="117"/>
      <c r="G73" s="310"/>
      <c r="H73" s="163"/>
      <c r="I73" s="139"/>
      <c r="J73" s="117"/>
      <c r="K73" s="134"/>
      <c r="L73" s="250">
        <f t="shared" si="17"/>
        <v>0</v>
      </c>
      <c r="M73" s="151"/>
      <c r="N73" s="117"/>
      <c r="O73" s="317"/>
    </row>
    <row r="74" spans="1:15" ht="35.25" customHeight="1" x14ac:dyDescent="0.3">
      <c r="A74" s="104" t="s">
        <v>106</v>
      </c>
      <c r="B74" s="472" t="s">
        <v>108</v>
      </c>
      <c r="C74" s="472"/>
      <c r="D74" s="151">
        <f>+D68+D69</f>
        <v>0</v>
      </c>
      <c r="E74" s="151">
        <f>+E68+E69</f>
        <v>0</v>
      </c>
      <c r="F74" s="117">
        <f t="shared" si="25"/>
        <v>0</v>
      </c>
      <c r="G74" s="310"/>
      <c r="H74" s="151">
        <f>+H68+H69</f>
        <v>5429514</v>
      </c>
      <c r="I74" s="151">
        <f>+I68+I69</f>
        <v>5429514</v>
      </c>
      <c r="J74" s="151">
        <f t="shared" ref="J74:O74" si="27">+J68+J69</f>
        <v>10859028</v>
      </c>
      <c r="K74" s="151">
        <f t="shared" si="27"/>
        <v>0</v>
      </c>
      <c r="L74" s="151">
        <f t="shared" si="27"/>
        <v>5429514</v>
      </c>
      <c r="M74" s="151">
        <f t="shared" si="27"/>
        <v>5429514</v>
      </c>
      <c r="N74" s="151">
        <f t="shared" si="27"/>
        <v>0</v>
      </c>
      <c r="O74" s="151">
        <f t="shared" si="27"/>
        <v>0</v>
      </c>
    </row>
    <row r="75" spans="1:15" ht="18.75" x14ac:dyDescent="0.3">
      <c r="A75" s="104" t="s">
        <v>109</v>
      </c>
      <c r="B75" s="476" t="s">
        <v>110</v>
      </c>
      <c r="C75" s="476"/>
      <c r="D75" s="151">
        <f>+D67+D74</f>
        <v>252632612</v>
      </c>
      <c r="E75" s="151">
        <f>+E67+E74</f>
        <v>252632612</v>
      </c>
      <c r="F75" s="139">
        <f>+F67+F74</f>
        <v>0</v>
      </c>
      <c r="G75" s="310"/>
      <c r="H75" s="151">
        <f>+H67+H74</f>
        <v>262419213</v>
      </c>
      <c r="I75" s="139">
        <f>+I67+I74</f>
        <v>262419213</v>
      </c>
      <c r="J75" s="139"/>
      <c r="K75" s="134"/>
      <c r="L75" s="259">
        <f>L67+L74</f>
        <v>262419213</v>
      </c>
      <c r="M75" s="259">
        <f>M67+M74</f>
        <v>262419213</v>
      </c>
      <c r="N75" s="117"/>
      <c r="O75" s="317"/>
    </row>
    <row r="76" spans="1:15" ht="18.75" x14ac:dyDescent="0.3">
      <c r="A76" s="3" t="s">
        <v>133</v>
      </c>
      <c r="B76" s="470" t="s">
        <v>179</v>
      </c>
      <c r="C76" s="470"/>
      <c r="D76" s="151">
        <v>96466971</v>
      </c>
      <c r="E76" s="151">
        <v>96466971</v>
      </c>
      <c r="F76" s="117"/>
      <c r="G76" s="310"/>
      <c r="H76" s="151">
        <v>96077556</v>
      </c>
      <c r="I76" s="139">
        <v>96077556</v>
      </c>
      <c r="J76" s="117"/>
      <c r="K76" s="134"/>
      <c r="L76" s="250">
        <v>86895699</v>
      </c>
      <c r="M76" s="163">
        <v>86895699</v>
      </c>
      <c r="N76" s="130"/>
      <c r="O76" s="317"/>
    </row>
    <row r="77" spans="1:15" ht="18.75" x14ac:dyDescent="0.3">
      <c r="A77" s="3" t="s">
        <v>134</v>
      </c>
      <c r="B77" s="470" t="s">
        <v>111</v>
      </c>
      <c r="C77" s="470"/>
      <c r="D77" s="163">
        <f>SUM(D78:D80)</f>
        <v>0</v>
      </c>
      <c r="E77" s="163">
        <f>SUM(E78:E80)</f>
        <v>0</v>
      </c>
      <c r="F77" s="130">
        <f t="shared" si="25"/>
        <v>0</v>
      </c>
      <c r="G77" s="310"/>
      <c r="H77" s="163"/>
      <c r="I77" s="163"/>
      <c r="J77" s="130"/>
      <c r="K77" s="134"/>
      <c r="L77" s="250">
        <f t="shared" si="17"/>
        <v>0</v>
      </c>
      <c r="M77" s="163"/>
      <c r="N77" s="130"/>
      <c r="O77" s="317"/>
    </row>
    <row r="78" spans="1:15" ht="18.75" x14ac:dyDescent="0.3">
      <c r="A78" s="3"/>
      <c r="B78" s="121" t="s">
        <v>8</v>
      </c>
      <c r="C78" s="289" t="s">
        <v>163</v>
      </c>
      <c r="D78" s="163"/>
      <c r="E78" s="163"/>
      <c r="F78" s="130">
        <f t="shared" si="25"/>
        <v>0</v>
      </c>
      <c r="G78" s="310"/>
      <c r="H78" s="163"/>
      <c r="I78" s="141"/>
      <c r="J78" s="130"/>
      <c r="K78" s="134"/>
      <c r="L78" s="250">
        <f t="shared" si="17"/>
        <v>0</v>
      </c>
      <c r="M78" s="163"/>
      <c r="N78" s="130"/>
      <c r="O78" s="317"/>
    </row>
    <row r="79" spans="1:15" ht="18.75" x14ac:dyDescent="0.3">
      <c r="A79" s="3"/>
      <c r="B79" s="121" t="s">
        <v>16</v>
      </c>
      <c r="C79" s="289" t="s">
        <v>162</v>
      </c>
      <c r="D79" s="163"/>
      <c r="E79" s="163"/>
      <c r="F79" s="130">
        <f t="shared" si="25"/>
        <v>0</v>
      </c>
      <c r="G79" s="310"/>
      <c r="H79" s="163"/>
      <c r="I79" s="141"/>
      <c r="J79" s="130"/>
      <c r="K79" s="134"/>
      <c r="L79" s="250">
        <f t="shared" si="17"/>
        <v>0</v>
      </c>
      <c r="M79" s="163"/>
      <c r="N79" s="130"/>
      <c r="O79" s="317"/>
    </row>
    <row r="80" spans="1:15" ht="18.75" x14ac:dyDescent="0.3">
      <c r="A80" s="3" t="s">
        <v>189</v>
      </c>
      <c r="B80" s="470" t="s">
        <v>311</v>
      </c>
      <c r="C80" s="470"/>
      <c r="D80" s="163"/>
      <c r="E80" s="163"/>
      <c r="F80" s="130">
        <f t="shared" si="25"/>
        <v>0</v>
      </c>
      <c r="G80" s="310"/>
      <c r="H80" s="163">
        <v>7926758</v>
      </c>
      <c r="I80" s="163">
        <v>7926758</v>
      </c>
      <c r="J80" s="130"/>
      <c r="K80" s="134"/>
      <c r="L80" s="262"/>
      <c r="M80" s="163"/>
      <c r="N80" s="117"/>
      <c r="O80" s="317"/>
    </row>
    <row r="81" spans="1:15" ht="18.75" x14ac:dyDescent="0.3">
      <c r="A81" s="104" t="s">
        <v>112</v>
      </c>
      <c r="B81" s="476" t="s">
        <v>113</v>
      </c>
      <c r="C81" s="476"/>
      <c r="D81" s="163">
        <f>E81+F81</f>
        <v>0</v>
      </c>
      <c r="E81" s="163">
        <f>F81+G81</f>
        <v>0</v>
      </c>
      <c r="F81" s="335"/>
      <c r="G81" s="310"/>
      <c r="H81" s="163"/>
      <c r="I81" s="141"/>
      <c r="J81" s="335"/>
      <c r="K81" s="134"/>
      <c r="L81" s="259"/>
      <c r="M81" s="151"/>
      <c r="N81" s="151"/>
      <c r="O81" s="317"/>
    </row>
    <row r="82" spans="1:15" ht="18.75" x14ac:dyDescent="0.3">
      <c r="A82" s="104"/>
      <c r="B82" s="351"/>
      <c r="C82" s="351"/>
      <c r="D82" s="151">
        <f>+D76+D77+D81</f>
        <v>96466971</v>
      </c>
      <c r="E82" s="151">
        <f>+E76+E77+E81</f>
        <v>96466971</v>
      </c>
      <c r="F82" s="139">
        <f>+F76+F77</f>
        <v>0</v>
      </c>
      <c r="G82" s="304">
        <f>+G30+G81</f>
        <v>0</v>
      </c>
      <c r="H82" s="151">
        <f>+H76+H77+H81</f>
        <v>96077556</v>
      </c>
      <c r="I82" s="139">
        <f>+I76+I77+I81</f>
        <v>96077556</v>
      </c>
      <c r="J82" s="139"/>
      <c r="K82" s="134"/>
      <c r="L82" s="263">
        <f>L76</f>
        <v>86895699</v>
      </c>
      <c r="M82" s="263">
        <f>M76</f>
        <v>86895699</v>
      </c>
      <c r="N82" s="263">
        <f>N76</f>
        <v>0</v>
      </c>
      <c r="O82" s="263">
        <f>O76</f>
        <v>0</v>
      </c>
    </row>
    <row r="83" spans="1:15" ht="19.5" thickBot="1" x14ac:dyDescent="0.35">
      <c r="A83" s="104" t="s">
        <v>151</v>
      </c>
      <c r="B83" s="476" t="s">
        <v>153</v>
      </c>
      <c r="C83" s="476"/>
      <c r="D83" s="336">
        <f>+D30+D82</f>
        <v>597791907</v>
      </c>
      <c r="E83" s="336">
        <f>+E30+E82</f>
        <v>595454307</v>
      </c>
      <c r="F83" s="336">
        <f>+F30+F82</f>
        <v>2337600</v>
      </c>
      <c r="G83" s="311">
        <f>+G61+G75</f>
        <v>0</v>
      </c>
      <c r="H83" s="336">
        <f>+H30+H82+H80</f>
        <v>751656820</v>
      </c>
      <c r="I83" s="336">
        <f>+I30+I82+I80</f>
        <v>741117120</v>
      </c>
      <c r="J83" s="336">
        <f>+J30+J82</f>
        <v>10539700</v>
      </c>
      <c r="K83" s="344">
        <f>+K30+K82</f>
        <v>0</v>
      </c>
      <c r="L83" s="265">
        <f>+L61+L75</f>
        <v>662863553</v>
      </c>
      <c r="M83" s="22">
        <f>+M61+M75</f>
        <v>662863553</v>
      </c>
      <c r="N83" s="22">
        <f>+N61+N75</f>
        <v>0</v>
      </c>
      <c r="O83" s="22">
        <f>+O61+O75</f>
        <v>0</v>
      </c>
    </row>
    <row r="84" spans="1:15" ht="19.5" thickBot="1" x14ac:dyDescent="0.35">
      <c r="A84" s="111" t="s">
        <v>152</v>
      </c>
      <c r="B84" s="112" t="s">
        <v>154</v>
      </c>
      <c r="C84" s="112"/>
      <c r="D84" s="337">
        <f>+D61+D75+D63</f>
        <v>597791907</v>
      </c>
      <c r="E84" s="337">
        <f>+E61+E75+E63</f>
        <v>597791907</v>
      </c>
      <c r="F84" s="337">
        <f>+F61+F75+F63</f>
        <v>0</v>
      </c>
      <c r="H84" s="337">
        <f>+H61+H75+H63</f>
        <v>751656820</v>
      </c>
      <c r="I84" s="337">
        <f>+I61+I75+I63</f>
        <v>746827978</v>
      </c>
      <c r="J84" s="337">
        <f>+J61+J75+J63</f>
        <v>0</v>
      </c>
      <c r="K84" s="345">
        <f>+K61+K75</f>
        <v>0</v>
      </c>
      <c r="L84" s="337">
        <f>+L61+L75+L63</f>
        <v>662863553</v>
      </c>
      <c r="M84" s="337">
        <f>+M61+M75+M63</f>
        <v>662863553</v>
      </c>
      <c r="N84" s="337">
        <f>+N61+N75+N63</f>
        <v>0</v>
      </c>
      <c r="O84" s="4"/>
    </row>
    <row r="85" spans="1:15" x14ac:dyDescent="0.2">
      <c r="B85" s="8"/>
      <c r="C85" s="8"/>
    </row>
    <row r="86" spans="1:15" x14ac:dyDescent="0.2">
      <c r="B86" s="8"/>
      <c r="C86" s="8"/>
      <c r="D86" s="115"/>
      <c r="E86" s="115"/>
      <c r="F86" s="115"/>
      <c r="G86" s="115"/>
      <c r="H86" s="105"/>
      <c r="I86" s="115"/>
      <c r="J86" s="115"/>
      <c r="K86" s="4"/>
      <c r="L86" s="4"/>
      <c r="M86" s="115"/>
      <c r="N86" s="115"/>
      <c r="O86" s="4"/>
    </row>
    <row r="87" spans="1:15" x14ac:dyDescent="0.2">
      <c r="B87" s="8"/>
      <c r="C87" s="8"/>
      <c r="D87" s="115"/>
      <c r="E87" s="115"/>
      <c r="F87" s="115"/>
      <c r="G87" s="115"/>
    </row>
    <row r="88" spans="1:15" x14ac:dyDescent="0.2">
      <c r="B88" s="8"/>
      <c r="C88" s="8"/>
      <c r="D88" s="9"/>
      <c r="E88" s="9"/>
      <c r="F88" s="9"/>
    </row>
    <row r="89" spans="1:15" x14ac:dyDescent="0.2">
      <c r="B89" s="8"/>
      <c r="C89" s="8"/>
      <c r="D89" s="9"/>
      <c r="E89" s="9"/>
      <c r="F89" s="9"/>
    </row>
    <row r="90" spans="1:15" x14ac:dyDescent="0.2">
      <c r="B90" s="8"/>
      <c r="C90" s="8"/>
      <c r="D90" s="9"/>
      <c r="E90" s="9"/>
      <c r="F90" s="9"/>
    </row>
    <row r="91" spans="1:15" x14ac:dyDescent="0.2">
      <c r="B91" s="8"/>
      <c r="C91" s="8"/>
      <c r="D91" s="9"/>
      <c r="E91" s="9"/>
      <c r="F91" s="9"/>
    </row>
    <row r="92" spans="1:15" x14ac:dyDescent="0.2">
      <c r="B92" s="8"/>
      <c r="C92" s="8"/>
      <c r="D92" s="9"/>
      <c r="E92" s="9"/>
      <c r="F92" s="9"/>
    </row>
    <row r="93" spans="1:15" x14ac:dyDescent="0.2">
      <c r="B93" s="8"/>
      <c r="C93" s="8"/>
      <c r="D93" s="9"/>
      <c r="E93" s="9"/>
      <c r="F93" s="9"/>
    </row>
    <row r="94" spans="1:15" x14ac:dyDescent="0.2">
      <c r="B94" s="8"/>
      <c r="C94" s="8"/>
      <c r="D94" s="9"/>
      <c r="E94" s="9"/>
      <c r="F94" s="9"/>
    </row>
    <row r="95" spans="1:15" x14ac:dyDescent="0.2">
      <c r="B95" s="8"/>
      <c r="C95" s="8"/>
      <c r="D95" s="9"/>
      <c r="E95" s="9"/>
      <c r="F95" s="9"/>
    </row>
    <row r="96" spans="1:15" x14ac:dyDescent="0.2">
      <c r="B96" s="8"/>
      <c r="C96" s="8"/>
      <c r="D96" s="9"/>
      <c r="E96" s="9"/>
      <c r="F96" s="9"/>
    </row>
    <row r="97" spans="2:6" x14ac:dyDescent="0.2">
      <c r="B97" s="8"/>
      <c r="C97" s="8"/>
      <c r="D97" s="9"/>
      <c r="E97" s="9"/>
      <c r="F97" s="9"/>
    </row>
    <row r="98" spans="2:6" x14ac:dyDescent="0.2">
      <c r="B98" s="8"/>
      <c r="C98" s="8"/>
      <c r="D98" s="9"/>
      <c r="E98" s="9"/>
      <c r="F98" s="9"/>
    </row>
    <row r="99" spans="2:6" x14ac:dyDescent="0.2">
      <c r="B99" s="8"/>
      <c r="C99" s="8"/>
      <c r="D99" s="9"/>
      <c r="E99" s="9"/>
      <c r="F99" s="9"/>
    </row>
    <row r="100" spans="2:6" x14ac:dyDescent="0.2">
      <c r="B100" s="8"/>
      <c r="C100" s="8"/>
      <c r="D100" s="9"/>
      <c r="E100" s="9"/>
      <c r="F100" s="9"/>
    </row>
    <row r="101" spans="2:6" x14ac:dyDescent="0.2">
      <c r="B101" s="8"/>
      <c r="C101" s="8"/>
      <c r="D101" s="9"/>
      <c r="E101" s="9"/>
      <c r="F101" s="9"/>
    </row>
    <row r="102" spans="2:6" x14ac:dyDescent="0.2">
      <c r="B102" s="8"/>
      <c r="C102" s="8"/>
      <c r="D102" s="9"/>
      <c r="E102" s="9"/>
      <c r="F102" s="9"/>
    </row>
    <row r="103" spans="2:6" x14ac:dyDescent="0.2">
      <c r="B103" s="8"/>
      <c r="C103" s="8"/>
      <c r="D103" s="9"/>
      <c r="E103" s="9"/>
      <c r="F103" s="9"/>
    </row>
    <row r="104" spans="2:6" x14ac:dyDescent="0.2">
      <c r="B104" s="8"/>
      <c r="C104" s="8"/>
      <c r="D104" s="9"/>
      <c r="E104" s="9"/>
      <c r="F104" s="9"/>
    </row>
    <row r="105" spans="2:6" x14ac:dyDescent="0.2">
      <c r="B105" s="8"/>
      <c r="C105" s="8"/>
      <c r="D105" s="9"/>
      <c r="E105" s="9"/>
      <c r="F105" s="9"/>
    </row>
    <row r="106" spans="2:6" x14ac:dyDescent="0.2">
      <c r="B106" s="8"/>
      <c r="C106" s="8"/>
      <c r="D106" s="9"/>
      <c r="E106" s="9"/>
      <c r="F106" s="9"/>
    </row>
    <row r="107" spans="2:6" x14ac:dyDescent="0.2">
      <c r="B107" s="8"/>
      <c r="C107" s="8"/>
      <c r="D107" s="9"/>
      <c r="E107" s="9"/>
      <c r="F107" s="9"/>
    </row>
  </sheetData>
  <mergeCells count="70">
    <mergeCell ref="M6:M7"/>
    <mergeCell ref="N6:N7"/>
    <mergeCell ref="O6:O7"/>
    <mergeCell ref="D8:G8"/>
    <mergeCell ref="H8:K8"/>
    <mergeCell ref="L8:O8"/>
    <mergeCell ref="H6:H7"/>
    <mergeCell ref="I6:I7"/>
    <mergeCell ref="J6:J7"/>
    <mergeCell ref="K6:K7"/>
    <mergeCell ref="L6:L7"/>
    <mergeCell ref="B48:C48"/>
    <mergeCell ref="B51:C51"/>
    <mergeCell ref="B54:C54"/>
    <mergeCell ref="B76:C76"/>
    <mergeCell ref="B58:C58"/>
    <mergeCell ref="B59:C59"/>
    <mergeCell ref="B60:C60"/>
    <mergeCell ref="B61:C61"/>
    <mergeCell ref="B62:C62"/>
    <mergeCell ref="B64:C64"/>
    <mergeCell ref="B67:C67"/>
    <mergeCell ref="B63:C63"/>
    <mergeCell ref="B83:C83"/>
    <mergeCell ref="B68:C68"/>
    <mergeCell ref="B69:C69"/>
    <mergeCell ref="B74:C74"/>
    <mergeCell ref="B75:C75"/>
    <mergeCell ref="B77:C77"/>
    <mergeCell ref="B81:C81"/>
    <mergeCell ref="B80:C80"/>
    <mergeCell ref="B28:C28"/>
    <mergeCell ref="B29:C29"/>
    <mergeCell ref="B30:C30"/>
    <mergeCell ref="B31:C31"/>
    <mergeCell ref="B24:C24"/>
    <mergeCell ref="B25:C25"/>
    <mergeCell ref="B26:C26"/>
    <mergeCell ref="B27:C27"/>
    <mergeCell ref="B47:C47"/>
    <mergeCell ref="B32:C32"/>
    <mergeCell ref="B33:C33"/>
    <mergeCell ref="B34:C34"/>
    <mergeCell ref="B38:C38"/>
    <mergeCell ref="B42:C42"/>
    <mergeCell ref="B19:C19"/>
    <mergeCell ref="B20:C20"/>
    <mergeCell ref="B23:C23"/>
    <mergeCell ref="B21:C21"/>
    <mergeCell ref="B15:C15"/>
    <mergeCell ref="B16:C16"/>
    <mergeCell ref="B17:C17"/>
    <mergeCell ref="B18:C18"/>
    <mergeCell ref="B11:C11"/>
    <mergeCell ref="B12:C12"/>
    <mergeCell ref="B13:C13"/>
    <mergeCell ref="B14:C14"/>
    <mergeCell ref="G6:G7"/>
    <mergeCell ref="B9:C9"/>
    <mergeCell ref="B10:C10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</mergeCells>
  <phoneticPr fontId="15" type="noConversion"/>
  <pageMargins left="0.74803149606299213" right="0.15748031496062992" top="0.27559055118110237" bottom="0.39370078740157483" header="0.19685039370078741" footer="0.15748031496062992"/>
  <pageSetup paperSize="9"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61"/>
  <sheetViews>
    <sheetView showGridLines="0" view="pageBreakPreview" zoomScaleNormal="100" zoomScaleSheetLayoutView="100" workbookViewId="0">
      <selection activeCell="V16" sqref="V16"/>
    </sheetView>
  </sheetViews>
  <sheetFormatPr defaultRowHeight="12.75" x14ac:dyDescent="0.2"/>
  <cols>
    <col min="1" max="6" width="3.28515625" style="14" customWidth="1"/>
    <col min="7" max="7" width="5.140625" style="14" customWidth="1"/>
    <col min="8" max="11" width="3.28515625" style="14" customWidth="1"/>
    <col min="12" max="12" width="4.28515625" style="14" customWidth="1"/>
    <col min="13" max="14" width="3.28515625" style="14" customWidth="1"/>
    <col min="15" max="15" width="4.42578125" style="14" customWidth="1"/>
    <col min="16" max="19" width="3.28515625" style="14" customWidth="1"/>
    <col min="20" max="20" width="3.5703125" style="14" customWidth="1"/>
    <col min="21" max="21" width="12.140625" style="14" customWidth="1"/>
    <col min="22" max="23" width="13.5703125" style="296" customWidth="1"/>
    <col min="24" max="16384" width="9.140625" style="14"/>
  </cols>
  <sheetData>
    <row r="1" spans="1:23" s="20" customFormat="1" ht="22.5" customHeight="1" x14ac:dyDescent="0.25">
      <c r="A1" s="359" t="s">
        <v>339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20" customFormat="1" ht="15.75" x14ac:dyDescent="0.25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</row>
    <row r="3" spans="1:23" s="20" customFormat="1" ht="15.75" x14ac:dyDescent="0.25">
      <c r="A3" s="21"/>
      <c r="B3" s="21"/>
      <c r="C3" s="21"/>
      <c r="D3" s="21"/>
      <c r="E3" s="21"/>
      <c r="F3" s="359" t="s">
        <v>177</v>
      </c>
      <c r="G3" s="371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21"/>
      <c r="V3" s="294"/>
      <c r="W3" s="294"/>
    </row>
    <row r="4" spans="1:23" ht="15.75" x14ac:dyDescent="0.2">
      <c r="A4" s="372" t="s">
        <v>155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</row>
    <row r="5" spans="1:23" ht="15.75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295"/>
      <c r="W5" s="295" t="s">
        <v>329</v>
      </c>
    </row>
    <row r="6" spans="1:23" ht="13.5" thickBot="1" x14ac:dyDescent="0.25">
      <c r="U6" s="17" t="s">
        <v>314</v>
      </c>
    </row>
    <row r="7" spans="1:23" ht="31.5" customHeight="1" x14ac:dyDescent="0.2">
      <c r="A7" s="368" t="s">
        <v>135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70"/>
      <c r="T7" s="362" t="s">
        <v>295</v>
      </c>
      <c r="U7" s="360" t="s">
        <v>313</v>
      </c>
      <c r="V7" s="364" t="s">
        <v>312</v>
      </c>
      <c r="W7" s="366" t="s">
        <v>156</v>
      </c>
    </row>
    <row r="8" spans="1:23" x14ac:dyDescent="0.2">
      <c r="A8" s="29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8"/>
      <c r="T8" s="363"/>
      <c r="U8" s="361"/>
      <c r="V8" s="365"/>
      <c r="W8" s="367"/>
    </row>
    <row r="9" spans="1:23" ht="24.75" customHeight="1" x14ac:dyDescent="0.2">
      <c r="A9" s="356" t="s">
        <v>322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8"/>
      <c r="T9" s="290" t="s">
        <v>150</v>
      </c>
      <c r="U9" s="166">
        <v>974400</v>
      </c>
      <c r="V9" s="291">
        <v>974400</v>
      </c>
      <c r="W9" s="298">
        <v>779500</v>
      </c>
    </row>
    <row r="10" spans="1:23" ht="22.5" customHeight="1" x14ac:dyDescent="0.2">
      <c r="A10" s="356" t="s">
        <v>323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8"/>
      <c r="T10" s="290" t="s">
        <v>315</v>
      </c>
      <c r="U10" s="166">
        <v>4560000</v>
      </c>
      <c r="V10" s="291">
        <v>4060000</v>
      </c>
      <c r="W10" s="298">
        <v>3984000</v>
      </c>
    </row>
    <row r="11" spans="1:23" ht="19.5" customHeight="1" x14ac:dyDescent="0.2">
      <c r="A11" s="356" t="s">
        <v>324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8"/>
      <c r="T11" s="290" t="s">
        <v>316</v>
      </c>
      <c r="U11" s="166">
        <v>5607600</v>
      </c>
      <c r="V11" s="291">
        <v>4607600</v>
      </c>
      <c r="W11" s="298">
        <v>4444962</v>
      </c>
    </row>
    <row r="12" spans="1:23" ht="20.25" customHeight="1" thickBot="1" x14ac:dyDescent="0.25">
      <c r="A12" s="353" t="s">
        <v>318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5"/>
      <c r="T12" s="299" t="s">
        <v>317</v>
      </c>
      <c r="U12" s="300">
        <f>SUM(U9:U11)</f>
        <v>11142000</v>
      </c>
      <c r="V12" s="300">
        <f>SUM(V9:V11)</f>
        <v>9642000</v>
      </c>
      <c r="W12" s="301">
        <f>SUM(W9:W11)</f>
        <v>9208462</v>
      </c>
    </row>
    <row r="13" spans="1:23" ht="21.95" customHeight="1" x14ac:dyDescent="0.2"/>
    <row r="14" spans="1:23" ht="21.95" customHeight="1" x14ac:dyDescent="0.2"/>
    <row r="15" spans="1:23" ht="21.95" customHeight="1" x14ac:dyDescent="0.2"/>
    <row r="16" spans="1:23" ht="21.95" customHeight="1" x14ac:dyDescent="0.2"/>
    <row r="17" ht="21.95" customHeight="1" x14ac:dyDescent="0.2"/>
    <row r="18" ht="21.95" customHeight="1" x14ac:dyDescent="0.2"/>
    <row r="19" ht="21.95" customHeight="1" x14ac:dyDescent="0.2"/>
    <row r="20" ht="21.95" customHeight="1" x14ac:dyDescent="0.2"/>
    <row r="21" ht="21.95" customHeight="1" x14ac:dyDescent="0.2"/>
    <row r="22" ht="21.95" customHeight="1" x14ac:dyDescent="0.2"/>
    <row r="23" ht="21.95" customHeight="1" x14ac:dyDescent="0.2"/>
    <row r="24" ht="21.95" customHeight="1" x14ac:dyDescent="0.2"/>
    <row r="25" ht="21.95" customHeight="1" x14ac:dyDescent="0.2"/>
    <row r="26" ht="21.95" customHeight="1" x14ac:dyDescent="0.2"/>
    <row r="27" ht="21.95" customHeight="1" x14ac:dyDescent="0.2"/>
    <row r="28" ht="21.95" customHeight="1" x14ac:dyDescent="0.2"/>
    <row r="29" ht="21.95" customHeight="1" x14ac:dyDescent="0.2"/>
    <row r="30" ht="21.95" customHeight="1" x14ac:dyDescent="0.2"/>
    <row r="31" ht="21.95" customHeight="1" x14ac:dyDescent="0.2"/>
    <row r="32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spans="1:4" ht="21.95" customHeight="1" x14ac:dyDescent="0.2"/>
    <row r="66" spans="1:4" ht="21.95" customHeight="1" x14ac:dyDescent="0.2"/>
    <row r="67" spans="1:4" ht="21.95" customHeight="1" x14ac:dyDescent="0.2"/>
    <row r="68" spans="1:4" ht="21.95" customHeight="1" x14ac:dyDescent="0.2"/>
    <row r="69" spans="1:4" ht="21.95" customHeight="1" x14ac:dyDescent="0.2"/>
    <row r="70" spans="1:4" ht="21.95" customHeight="1" x14ac:dyDescent="0.2"/>
    <row r="71" spans="1:4" ht="21.95" customHeight="1" x14ac:dyDescent="0.2"/>
    <row r="72" spans="1:4" ht="21.95" customHeight="1" x14ac:dyDescent="0.2"/>
    <row r="73" spans="1:4" ht="21.95" customHeight="1" x14ac:dyDescent="0.2"/>
    <row r="74" spans="1:4" ht="21.95" customHeight="1" x14ac:dyDescent="0.2"/>
    <row r="75" spans="1:4" ht="21.95" customHeight="1" x14ac:dyDescent="0.2"/>
    <row r="76" spans="1:4" ht="21.95" customHeight="1" x14ac:dyDescent="0.2"/>
    <row r="77" spans="1:4" ht="21.95" customHeight="1" x14ac:dyDescent="0.2"/>
    <row r="78" spans="1:4" ht="21.95" customHeight="1" x14ac:dyDescent="0.2"/>
    <row r="79" spans="1:4" ht="21.95" customHeight="1" x14ac:dyDescent="0.2">
      <c r="A79" s="19"/>
      <c r="B79" s="19"/>
      <c r="C79" s="19"/>
      <c r="D79" s="19"/>
    </row>
    <row r="80" spans="1:4" ht="21.95" customHeight="1" x14ac:dyDescent="0.2">
      <c r="A80" s="19"/>
      <c r="B80" s="19"/>
      <c r="C80" s="19"/>
      <c r="D80" s="19"/>
    </row>
    <row r="81" spans="1:4" ht="21.95" customHeight="1" x14ac:dyDescent="0.2">
      <c r="A81" s="19"/>
      <c r="B81" s="19"/>
      <c r="C81" s="19"/>
      <c r="D81" s="19"/>
    </row>
    <row r="82" spans="1:4" ht="21.95" customHeight="1" x14ac:dyDescent="0.2">
      <c r="A82" s="19"/>
      <c r="B82" s="19"/>
      <c r="C82" s="19"/>
      <c r="D82" s="19"/>
    </row>
    <row r="83" spans="1:4" ht="21.95" customHeight="1" x14ac:dyDescent="0.2">
      <c r="A83" s="19"/>
      <c r="B83" s="19"/>
      <c r="C83" s="19"/>
      <c r="D83" s="19"/>
    </row>
    <row r="84" spans="1:4" ht="21.95" customHeight="1" x14ac:dyDescent="0.2">
      <c r="A84" s="19"/>
      <c r="B84" s="19"/>
      <c r="C84" s="19"/>
      <c r="D84" s="19"/>
    </row>
    <row r="85" spans="1:4" ht="21.95" customHeight="1" x14ac:dyDescent="0.2">
      <c r="A85" s="19"/>
      <c r="B85" s="19"/>
      <c r="C85" s="19"/>
      <c r="D85" s="19"/>
    </row>
    <row r="86" spans="1:4" ht="21.95" customHeight="1" x14ac:dyDescent="0.2">
      <c r="A86" s="19"/>
      <c r="B86" s="19"/>
      <c r="C86" s="19"/>
      <c r="D86" s="19"/>
    </row>
    <row r="87" spans="1:4" ht="21.95" customHeight="1" x14ac:dyDescent="0.2">
      <c r="A87" s="19"/>
      <c r="B87" s="19"/>
      <c r="C87" s="19"/>
      <c r="D87" s="19"/>
    </row>
    <row r="88" spans="1:4" ht="21.95" customHeight="1" x14ac:dyDescent="0.2">
      <c r="A88" s="19"/>
      <c r="B88" s="19"/>
      <c r="C88" s="19"/>
      <c r="D88" s="19"/>
    </row>
    <row r="89" spans="1:4" ht="21.95" customHeight="1" x14ac:dyDescent="0.2">
      <c r="A89" s="19"/>
      <c r="B89" s="19"/>
      <c r="C89" s="19"/>
      <c r="D89" s="19"/>
    </row>
    <row r="90" spans="1:4" ht="21.95" customHeight="1" x14ac:dyDescent="0.2">
      <c r="A90" s="19"/>
      <c r="B90" s="19"/>
      <c r="C90" s="19"/>
      <c r="D90" s="19"/>
    </row>
    <row r="91" spans="1:4" ht="21.95" customHeight="1" x14ac:dyDescent="0.2">
      <c r="A91" s="19"/>
      <c r="B91" s="19"/>
      <c r="C91" s="19"/>
      <c r="D91" s="19"/>
    </row>
    <row r="92" spans="1:4" ht="21.95" customHeight="1" x14ac:dyDescent="0.2">
      <c r="A92" s="19"/>
      <c r="B92" s="19"/>
      <c r="C92" s="19"/>
      <c r="D92" s="19"/>
    </row>
    <row r="93" spans="1:4" ht="21.95" customHeight="1" x14ac:dyDescent="0.2">
      <c r="A93" s="19"/>
      <c r="B93" s="19"/>
      <c r="C93" s="19"/>
      <c r="D93" s="19"/>
    </row>
    <row r="94" spans="1:4" ht="21.95" customHeight="1" x14ac:dyDescent="0.2">
      <c r="A94" s="19"/>
      <c r="B94" s="19"/>
      <c r="C94" s="19"/>
      <c r="D94" s="19"/>
    </row>
    <row r="95" spans="1:4" ht="21.95" customHeight="1" x14ac:dyDescent="0.2">
      <c r="A95" s="19"/>
      <c r="B95" s="19"/>
      <c r="C95" s="19"/>
      <c r="D95" s="19"/>
    </row>
    <row r="96" spans="1:4" ht="21.95" customHeight="1" x14ac:dyDescent="0.2">
      <c r="A96" s="19"/>
      <c r="B96" s="19"/>
      <c r="C96" s="19"/>
      <c r="D96" s="19"/>
    </row>
    <row r="97" spans="1:4" ht="21.95" customHeight="1" x14ac:dyDescent="0.2">
      <c r="A97" s="19"/>
      <c r="B97" s="19"/>
      <c r="C97" s="19"/>
      <c r="D97" s="19"/>
    </row>
    <row r="98" spans="1:4" ht="21.95" customHeight="1" x14ac:dyDescent="0.2">
      <c r="A98" s="19"/>
      <c r="B98" s="19"/>
      <c r="C98" s="19"/>
      <c r="D98" s="19"/>
    </row>
    <row r="99" spans="1:4" ht="21.95" customHeight="1" x14ac:dyDescent="0.2">
      <c r="A99" s="19"/>
      <c r="B99" s="19"/>
      <c r="C99" s="19"/>
      <c r="D99" s="19"/>
    </row>
    <row r="100" spans="1:4" ht="21.95" customHeight="1" x14ac:dyDescent="0.2">
      <c r="A100" s="19"/>
      <c r="B100" s="19"/>
      <c r="C100" s="19"/>
      <c r="D100" s="19"/>
    </row>
    <row r="101" spans="1:4" ht="21.95" customHeight="1" x14ac:dyDescent="0.2">
      <c r="A101" s="19"/>
      <c r="B101" s="19"/>
      <c r="C101" s="19"/>
      <c r="D101" s="19"/>
    </row>
    <row r="102" spans="1:4" ht="21.95" customHeight="1" x14ac:dyDescent="0.2">
      <c r="A102" s="19"/>
      <c r="B102" s="19"/>
      <c r="C102" s="19"/>
      <c r="D102" s="19"/>
    </row>
    <row r="103" spans="1:4" ht="21.95" customHeight="1" x14ac:dyDescent="0.2">
      <c r="A103" s="19"/>
      <c r="B103" s="19"/>
      <c r="C103" s="19"/>
      <c r="D103" s="19"/>
    </row>
    <row r="104" spans="1:4" ht="21.95" customHeight="1" x14ac:dyDescent="0.2">
      <c r="A104" s="19"/>
      <c r="B104" s="19"/>
      <c r="C104" s="19"/>
      <c r="D104" s="19"/>
    </row>
    <row r="105" spans="1:4" ht="21.95" customHeight="1" x14ac:dyDescent="0.2">
      <c r="A105" s="19"/>
      <c r="B105" s="19"/>
      <c r="C105" s="19"/>
      <c r="D105" s="19"/>
    </row>
    <row r="106" spans="1:4" ht="21.95" customHeight="1" x14ac:dyDescent="0.2">
      <c r="A106" s="19"/>
      <c r="B106" s="19"/>
      <c r="C106" s="19"/>
      <c r="D106" s="19"/>
    </row>
    <row r="107" spans="1:4" ht="21.95" customHeight="1" x14ac:dyDescent="0.2">
      <c r="A107" s="19"/>
      <c r="B107" s="19"/>
      <c r="C107" s="19"/>
      <c r="D107" s="19"/>
    </row>
    <row r="108" spans="1:4" ht="21.95" customHeight="1" x14ac:dyDescent="0.2">
      <c r="A108" s="19"/>
      <c r="B108" s="19"/>
      <c r="C108" s="19"/>
      <c r="D108" s="19"/>
    </row>
    <row r="109" spans="1:4" ht="21.95" customHeight="1" x14ac:dyDescent="0.2">
      <c r="A109" s="19"/>
      <c r="B109" s="19"/>
      <c r="C109" s="19"/>
      <c r="D109" s="19"/>
    </row>
    <row r="110" spans="1:4" ht="21.95" customHeight="1" x14ac:dyDescent="0.2">
      <c r="A110" s="19"/>
      <c r="B110" s="19"/>
      <c r="C110" s="19"/>
      <c r="D110" s="19"/>
    </row>
    <row r="111" spans="1:4" ht="21.95" customHeight="1" x14ac:dyDescent="0.2">
      <c r="A111" s="19"/>
      <c r="B111" s="19"/>
      <c r="C111" s="19"/>
      <c r="D111" s="19"/>
    </row>
    <row r="112" spans="1:4" ht="21.95" customHeight="1" x14ac:dyDescent="0.2">
      <c r="A112" s="19"/>
      <c r="B112" s="19"/>
      <c r="C112" s="19"/>
      <c r="D112" s="19"/>
    </row>
    <row r="113" spans="1:4" ht="21.95" customHeight="1" x14ac:dyDescent="0.2">
      <c r="A113" s="19"/>
      <c r="B113" s="19"/>
      <c r="C113" s="19"/>
      <c r="D113" s="19"/>
    </row>
    <row r="114" spans="1:4" ht="21.95" customHeight="1" x14ac:dyDescent="0.2">
      <c r="A114" s="19"/>
      <c r="B114" s="19"/>
      <c r="C114" s="19"/>
      <c r="D114" s="19"/>
    </row>
    <row r="115" spans="1:4" ht="21.95" customHeight="1" x14ac:dyDescent="0.2">
      <c r="A115" s="19"/>
      <c r="B115" s="19"/>
      <c r="C115" s="19"/>
      <c r="D115" s="19"/>
    </row>
    <row r="116" spans="1:4" ht="21.95" customHeight="1" x14ac:dyDescent="0.2">
      <c r="A116" s="19"/>
      <c r="B116" s="19"/>
      <c r="C116" s="19"/>
      <c r="D116" s="19"/>
    </row>
    <row r="117" spans="1:4" ht="21.95" customHeight="1" x14ac:dyDescent="0.2">
      <c r="A117" s="19"/>
      <c r="B117" s="19"/>
      <c r="C117" s="19"/>
      <c r="D117" s="19"/>
    </row>
    <row r="118" spans="1:4" ht="21.95" customHeight="1" x14ac:dyDescent="0.2">
      <c r="A118" s="19"/>
      <c r="B118" s="19"/>
      <c r="C118" s="19"/>
      <c r="D118" s="19"/>
    </row>
    <row r="119" spans="1:4" ht="21.95" customHeight="1" x14ac:dyDescent="0.2">
      <c r="A119" s="19"/>
      <c r="B119" s="19"/>
      <c r="C119" s="19"/>
      <c r="D119" s="19"/>
    </row>
    <row r="120" spans="1:4" ht="21.95" customHeight="1" x14ac:dyDescent="0.2">
      <c r="A120" s="19"/>
      <c r="B120" s="19"/>
      <c r="C120" s="19"/>
      <c r="D120" s="19"/>
    </row>
    <row r="121" spans="1:4" ht="21.95" customHeight="1" x14ac:dyDescent="0.2">
      <c r="A121" s="19"/>
      <c r="B121" s="19"/>
      <c r="C121" s="19"/>
      <c r="D121" s="19"/>
    </row>
    <row r="122" spans="1:4" ht="21.95" customHeight="1" x14ac:dyDescent="0.2">
      <c r="A122" s="19"/>
      <c r="B122" s="19"/>
      <c r="C122" s="19"/>
      <c r="D122" s="19"/>
    </row>
    <row r="123" spans="1:4" ht="21.95" customHeight="1" x14ac:dyDescent="0.2">
      <c r="A123" s="19"/>
      <c r="B123" s="19"/>
      <c r="C123" s="19"/>
      <c r="D123" s="19"/>
    </row>
    <row r="124" spans="1:4" ht="21.95" customHeight="1" x14ac:dyDescent="0.2">
      <c r="A124" s="19"/>
      <c r="B124" s="19"/>
      <c r="C124" s="19"/>
      <c r="D124" s="19"/>
    </row>
    <row r="125" spans="1:4" ht="21.95" customHeight="1" x14ac:dyDescent="0.2">
      <c r="A125" s="19"/>
      <c r="B125" s="19"/>
      <c r="C125" s="19"/>
      <c r="D125" s="19"/>
    </row>
    <row r="126" spans="1:4" ht="21.95" customHeight="1" x14ac:dyDescent="0.2">
      <c r="A126" s="19"/>
      <c r="B126" s="19"/>
      <c r="C126" s="19"/>
      <c r="D126" s="19"/>
    </row>
    <row r="127" spans="1:4" ht="21.95" customHeight="1" x14ac:dyDescent="0.2">
      <c r="A127" s="19"/>
      <c r="B127" s="19"/>
      <c r="C127" s="19"/>
      <c r="D127" s="19"/>
    </row>
    <row r="128" spans="1:4" ht="21.95" customHeight="1" x14ac:dyDescent="0.2">
      <c r="A128" s="19"/>
      <c r="B128" s="19"/>
      <c r="C128" s="19"/>
      <c r="D128" s="19"/>
    </row>
    <row r="129" spans="1:4" ht="21.95" customHeight="1" x14ac:dyDescent="0.2">
      <c r="A129" s="19"/>
      <c r="B129" s="19"/>
      <c r="C129" s="19"/>
      <c r="D129" s="19"/>
    </row>
    <row r="130" spans="1:4" ht="21.95" customHeight="1" x14ac:dyDescent="0.2">
      <c r="A130" s="19"/>
      <c r="B130" s="19"/>
      <c r="C130" s="19"/>
      <c r="D130" s="19"/>
    </row>
    <row r="131" spans="1:4" ht="21.95" customHeight="1" x14ac:dyDescent="0.2">
      <c r="A131" s="19"/>
      <c r="B131" s="19"/>
      <c r="C131" s="19"/>
      <c r="D131" s="19"/>
    </row>
    <row r="132" spans="1:4" ht="21.95" customHeight="1" x14ac:dyDescent="0.2">
      <c r="A132" s="19"/>
      <c r="B132" s="19"/>
      <c r="C132" s="19"/>
      <c r="D132" s="19"/>
    </row>
    <row r="133" spans="1:4" ht="21.95" customHeight="1" x14ac:dyDescent="0.2">
      <c r="A133" s="19"/>
      <c r="B133" s="19"/>
      <c r="C133" s="19"/>
      <c r="D133" s="19"/>
    </row>
    <row r="134" spans="1:4" ht="21.95" customHeight="1" x14ac:dyDescent="0.2">
      <c r="A134" s="19"/>
      <c r="B134" s="19"/>
      <c r="C134" s="19"/>
      <c r="D134" s="19"/>
    </row>
    <row r="135" spans="1:4" ht="21.95" customHeight="1" x14ac:dyDescent="0.2">
      <c r="A135" s="19"/>
      <c r="B135" s="19"/>
      <c r="C135" s="19"/>
      <c r="D135" s="19"/>
    </row>
    <row r="136" spans="1:4" ht="21.95" customHeight="1" x14ac:dyDescent="0.2">
      <c r="A136" s="19"/>
      <c r="B136" s="19"/>
      <c r="C136" s="19"/>
      <c r="D136" s="19"/>
    </row>
    <row r="137" spans="1:4" ht="21.95" customHeight="1" x14ac:dyDescent="0.2">
      <c r="A137" s="19"/>
      <c r="B137" s="19"/>
      <c r="C137" s="19"/>
      <c r="D137" s="19"/>
    </row>
    <row r="138" spans="1:4" ht="21.95" customHeight="1" x14ac:dyDescent="0.2">
      <c r="A138" s="19"/>
      <c r="B138" s="19"/>
      <c r="C138" s="19"/>
      <c r="D138" s="19"/>
    </row>
    <row r="139" spans="1:4" ht="21.95" customHeight="1" x14ac:dyDescent="0.2">
      <c r="A139" s="19"/>
      <c r="B139" s="19"/>
      <c r="C139" s="19"/>
      <c r="D139" s="19"/>
    </row>
    <row r="140" spans="1:4" ht="21.95" customHeight="1" x14ac:dyDescent="0.2">
      <c r="A140" s="19"/>
      <c r="B140" s="19"/>
      <c r="C140" s="19"/>
      <c r="D140" s="19"/>
    </row>
    <row r="141" spans="1:4" ht="21.95" customHeight="1" x14ac:dyDescent="0.2">
      <c r="A141" s="19"/>
      <c r="B141" s="19"/>
      <c r="C141" s="19"/>
      <c r="D141" s="19"/>
    </row>
    <row r="142" spans="1:4" ht="21.95" customHeight="1" x14ac:dyDescent="0.2">
      <c r="A142" s="19"/>
      <c r="B142" s="19"/>
      <c r="C142" s="19"/>
      <c r="D142" s="19"/>
    </row>
    <row r="143" spans="1:4" ht="21.95" customHeight="1" x14ac:dyDescent="0.2">
      <c r="A143" s="19"/>
      <c r="B143" s="19"/>
      <c r="C143" s="19"/>
      <c r="D143" s="19"/>
    </row>
    <row r="144" spans="1:4" ht="21.95" customHeight="1" x14ac:dyDescent="0.2">
      <c r="A144" s="19"/>
      <c r="B144" s="19"/>
      <c r="C144" s="19"/>
      <c r="D144" s="19"/>
    </row>
    <row r="145" spans="1:4" ht="21.95" customHeight="1" x14ac:dyDescent="0.2">
      <c r="A145" s="19"/>
      <c r="B145" s="19"/>
      <c r="C145" s="19"/>
      <c r="D145" s="19"/>
    </row>
    <row r="146" spans="1:4" ht="21.95" customHeight="1" x14ac:dyDescent="0.2">
      <c r="A146" s="19"/>
      <c r="B146" s="19"/>
      <c r="C146" s="19"/>
      <c r="D146" s="19"/>
    </row>
    <row r="147" spans="1:4" ht="21.95" customHeight="1" x14ac:dyDescent="0.2">
      <c r="A147" s="19"/>
      <c r="B147" s="19"/>
      <c r="C147" s="19"/>
      <c r="D147" s="19"/>
    </row>
    <row r="148" spans="1:4" ht="21.95" customHeight="1" x14ac:dyDescent="0.2">
      <c r="A148" s="19"/>
      <c r="B148" s="19"/>
      <c r="C148" s="19"/>
      <c r="D148" s="19"/>
    </row>
    <row r="149" spans="1:4" ht="21.95" customHeight="1" x14ac:dyDescent="0.2">
      <c r="A149" s="19"/>
      <c r="B149" s="19"/>
      <c r="C149" s="19"/>
      <c r="D149" s="19"/>
    </row>
    <row r="150" spans="1:4" ht="21.95" customHeight="1" x14ac:dyDescent="0.2">
      <c r="A150" s="19"/>
      <c r="B150" s="19"/>
      <c r="C150" s="19"/>
      <c r="D150" s="19"/>
    </row>
    <row r="151" spans="1:4" ht="21.95" customHeight="1" x14ac:dyDescent="0.2">
      <c r="A151" s="19"/>
      <c r="B151" s="19"/>
      <c r="C151" s="19"/>
      <c r="D151" s="19"/>
    </row>
    <row r="152" spans="1:4" ht="21.95" customHeight="1" x14ac:dyDescent="0.2">
      <c r="A152" s="19"/>
      <c r="B152" s="19"/>
      <c r="C152" s="19"/>
      <c r="D152" s="19"/>
    </row>
    <row r="153" spans="1:4" ht="21.95" customHeight="1" x14ac:dyDescent="0.2">
      <c r="A153" s="19"/>
      <c r="B153" s="19"/>
      <c r="C153" s="19"/>
      <c r="D153" s="19"/>
    </row>
    <row r="154" spans="1:4" ht="21.95" customHeight="1" x14ac:dyDescent="0.2">
      <c r="A154" s="19"/>
      <c r="B154" s="19"/>
      <c r="C154" s="19"/>
      <c r="D154" s="19"/>
    </row>
    <row r="155" spans="1:4" x14ac:dyDescent="0.2">
      <c r="A155" s="19"/>
      <c r="B155" s="19"/>
      <c r="C155" s="19"/>
      <c r="D155" s="19"/>
    </row>
    <row r="156" spans="1:4" x14ac:dyDescent="0.2">
      <c r="A156" s="19"/>
      <c r="B156" s="19"/>
      <c r="C156" s="19"/>
      <c r="D156" s="19"/>
    </row>
    <row r="157" spans="1:4" x14ac:dyDescent="0.2">
      <c r="A157" s="19"/>
      <c r="B157" s="19"/>
      <c r="C157" s="19"/>
      <c r="D157" s="19"/>
    </row>
    <row r="158" spans="1:4" x14ac:dyDescent="0.2">
      <c r="A158" s="19"/>
      <c r="B158" s="19"/>
      <c r="C158" s="19"/>
      <c r="D158" s="19"/>
    </row>
    <row r="159" spans="1:4" x14ac:dyDescent="0.2">
      <c r="A159" s="19"/>
      <c r="B159" s="19"/>
      <c r="C159" s="19"/>
      <c r="D159" s="19"/>
    </row>
    <row r="160" spans="1:4" x14ac:dyDescent="0.2">
      <c r="A160" s="19"/>
      <c r="B160" s="19"/>
      <c r="C160" s="19"/>
      <c r="D160" s="19"/>
    </row>
    <row r="161" spans="1:4" x14ac:dyDescent="0.2">
      <c r="A161" s="19"/>
      <c r="B161" s="19"/>
      <c r="C161" s="19"/>
      <c r="D161" s="19"/>
    </row>
  </sheetData>
  <mergeCells count="13">
    <mergeCell ref="A1:W1"/>
    <mergeCell ref="U7:U8"/>
    <mergeCell ref="T7:T8"/>
    <mergeCell ref="V7:V8"/>
    <mergeCell ref="W7:W8"/>
    <mergeCell ref="A7:S7"/>
    <mergeCell ref="F3:T3"/>
    <mergeCell ref="A4:W4"/>
    <mergeCell ref="A12:S12"/>
    <mergeCell ref="A9:S9"/>
    <mergeCell ref="A11:S11"/>
    <mergeCell ref="A10:S10"/>
    <mergeCell ref="A2:W2"/>
  </mergeCells>
  <phoneticPr fontId="0" type="noConversion"/>
  <printOptions horizontalCentered="1"/>
  <pageMargins left="0.16" right="0.19685039370078741" top="0.28000000000000003" bottom="0.35" header="0.18" footer="0.3"/>
  <pageSetup paperSize="9" scale="82" fitToHeight="0" orientation="portrait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177"/>
  <sheetViews>
    <sheetView workbookViewId="0">
      <selection activeCell="V6" sqref="V6"/>
    </sheetView>
  </sheetViews>
  <sheetFormatPr defaultColWidth="9.140625" defaultRowHeight="12.75" x14ac:dyDescent="0.2"/>
  <cols>
    <col min="1" max="1" width="5.28515625" style="14" customWidth="1"/>
    <col min="2" max="7" width="3.28515625" style="14" customWidth="1"/>
    <col min="8" max="8" width="5.140625" style="14" customWidth="1"/>
    <col min="9" max="12" width="3.28515625" style="14" customWidth="1"/>
    <col min="13" max="13" width="4.28515625" style="14" customWidth="1"/>
    <col min="14" max="15" width="3.28515625" style="14" customWidth="1"/>
    <col min="16" max="16" width="4.42578125" style="14" customWidth="1"/>
    <col min="17" max="19" width="3.28515625" style="14" customWidth="1"/>
    <col min="20" max="20" width="6.28515625" style="14" customWidth="1"/>
    <col min="21" max="24" width="3.28515625" style="14" customWidth="1"/>
    <col min="25" max="25" width="6.42578125" style="14" customWidth="1"/>
    <col min="26" max="26" width="3.42578125" style="14" customWidth="1"/>
    <col min="27" max="27" width="5.140625" style="14" customWidth="1"/>
    <col min="28" max="28" width="4.42578125" style="14" customWidth="1"/>
    <col min="29" max="29" width="4.7109375" style="14" customWidth="1"/>
    <col min="30" max="30" width="2" style="14" customWidth="1"/>
    <col min="31" max="31" width="5.140625" style="14" customWidth="1"/>
    <col min="32" max="32" width="8" style="14" bestFit="1" customWidth="1"/>
    <col min="33" max="33" width="2.85546875" style="14" customWidth="1"/>
    <col min="34" max="34" width="4.140625" style="14" customWidth="1"/>
    <col min="35" max="35" width="1" style="14" customWidth="1"/>
    <col min="36" max="16384" width="9.140625" style="14"/>
  </cols>
  <sheetData>
    <row r="1" spans="1:35" s="20" customFormat="1" ht="26.25" customHeight="1" x14ac:dyDescent="0.25">
      <c r="B1" s="359" t="s">
        <v>343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</row>
    <row r="2" spans="1:35" s="20" customFormat="1" ht="19.5" customHeight="1" x14ac:dyDescent="0.25"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</row>
    <row r="3" spans="1:35" s="20" customFormat="1" ht="15.75" x14ac:dyDescent="0.25">
      <c r="B3" s="346"/>
      <c r="C3" s="346"/>
      <c r="D3" s="346"/>
      <c r="E3" s="346"/>
      <c r="F3" s="346"/>
      <c r="G3" s="359" t="s">
        <v>177</v>
      </c>
      <c r="H3" s="371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</row>
    <row r="4" spans="1:35" ht="15.75" x14ac:dyDescent="0.2">
      <c r="B4" s="372" t="s">
        <v>158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</row>
    <row r="5" spans="1:35" ht="15.75" x14ac:dyDescent="0.2"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</row>
    <row r="6" spans="1:35" x14ac:dyDescent="0.2">
      <c r="V6" s="14" t="s">
        <v>365</v>
      </c>
      <c r="AF6" s="17" t="s">
        <v>314</v>
      </c>
    </row>
    <row r="7" spans="1:35" ht="31.5" customHeight="1" x14ac:dyDescent="0.2">
      <c r="A7" s="373"/>
      <c r="B7" s="375" t="s">
        <v>135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7"/>
      <c r="U7" s="378" t="s">
        <v>157</v>
      </c>
      <c r="V7" s="379"/>
      <c r="W7" s="379"/>
      <c r="X7" s="379"/>
      <c r="Y7" s="380"/>
      <c r="Z7" s="378" t="s">
        <v>308</v>
      </c>
      <c r="AA7" s="379"/>
      <c r="AB7" s="379"/>
      <c r="AC7" s="379"/>
      <c r="AD7" s="380"/>
      <c r="AE7" s="378" t="s">
        <v>351</v>
      </c>
      <c r="AF7" s="379"/>
      <c r="AG7" s="379"/>
      <c r="AH7" s="379"/>
      <c r="AI7" s="380"/>
    </row>
    <row r="8" spans="1:35" x14ac:dyDescent="0.2">
      <c r="A8" s="374"/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81"/>
      <c r="V8" s="382"/>
      <c r="W8" s="382"/>
      <c r="X8" s="382"/>
      <c r="Y8" s="383"/>
      <c r="Z8" s="381"/>
      <c r="AA8" s="382"/>
      <c r="AB8" s="382"/>
      <c r="AC8" s="382"/>
      <c r="AD8" s="383"/>
      <c r="AE8" s="381"/>
      <c r="AF8" s="382"/>
      <c r="AG8" s="382"/>
      <c r="AH8" s="382"/>
      <c r="AI8" s="383"/>
    </row>
    <row r="9" spans="1:35" ht="24.75" customHeight="1" x14ac:dyDescent="0.2">
      <c r="A9" s="23"/>
      <c r="B9" s="391" t="s">
        <v>4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3"/>
      <c r="U9" s="394"/>
      <c r="V9" s="395"/>
      <c r="W9" s="395"/>
      <c r="X9" s="395"/>
      <c r="Y9" s="396"/>
      <c r="Z9" s="394"/>
      <c r="AA9" s="395"/>
      <c r="AB9" s="395"/>
      <c r="AC9" s="395"/>
      <c r="AD9" s="396"/>
      <c r="AE9" s="394"/>
      <c r="AF9" s="395"/>
      <c r="AG9" s="395"/>
      <c r="AH9" s="395"/>
      <c r="AI9" s="396"/>
    </row>
    <row r="10" spans="1:35" ht="24.75" customHeight="1" x14ac:dyDescent="0.2">
      <c r="A10" s="23"/>
      <c r="B10" s="397" t="s">
        <v>325</v>
      </c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9"/>
      <c r="U10" s="384">
        <v>387500</v>
      </c>
      <c r="V10" s="385"/>
      <c r="W10" s="385"/>
      <c r="X10" s="385"/>
      <c r="Y10" s="386"/>
      <c r="Z10" s="384">
        <v>387500</v>
      </c>
      <c r="AA10" s="385"/>
      <c r="AB10" s="385"/>
      <c r="AC10" s="385"/>
      <c r="AD10" s="386"/>
      <c r="AE10" s="384">
        <v>225000</v>
      </c>
      <c r="AF10" s="385"/>
      <c r="AG10" s="385"/>
      <c r="AH10" s="385"/>
      <c r="AI10" s="386"/>
    </row>
    <row r="11" spans="1:35" ht="24.75" customHeight="1" x14ac:dyDescent="0.2">
      <c r="A11" s="23"/>
      <c r="B11" s="390" t="s">
        <v>344</v>
      </c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8"/>
      <c r="U11" s="387">
        <v>877923</v>
      </c>
      <c r="V11" s="388"/>
      <c r="W11" s="388"/>
      <c r="X11" s="388"/>
      <c r="Y11" s="389"/>
      <c r="Z11" s="387">
        <v>877923</v>
      </c>
      <c r="AA11" s="388"/>
      <c r="AB11" s="388"/>
      <c r="AC11" s="388"/>
      <c r="AD11" s="389"/>
      <c r="AE11" s="387">
        <v>877923</v>
      </c>
      <c r="AF11" s="388"/>
      <c r="AG11" s="388"/>
      <c r="AH11" s="388"/>
      <c r="AI11" s="389"/>
    </row>
    <row r="12" spans="1:35" ht="24.75" customHeight="1" x14ac:dyDescent="0.2">
      <c r="A12" s="23"/>
      <c r="B12" s="400" t="s">
        <v>345</v>
      </c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2"/>
      <c r="U12" s="384">
        <v>44875</v>
      </c>
      <c r="V12" s="385"/>
      <c r="W12" s="385"/>
      <c r="X12" s="385"/>
      <c r="Y12" s="386"/>
      <c r="Z12" s="384">
        <v>44875</v>
      </c>
      <c r="AA12" s="385"/>
      <c r="AB12" s="385"/>
      <c r="AC12" s="385"/>
      <c r="AD12" s="386"/>
      <c r="AE12" s="384"/>
      <c r="AF12" s="385"/>
      <c r="AG12" s="385"/>
      <c r="AH12" s="385"/>
      <c r="AI12" s="386"/>
    </row>
    <row r="13" spans="1:35" ht="24.75" customHeight="1" x14ac:dyDescent="0.2">
      <c r="A13" s="23"/>
      <c r="B13" s="390" t="s">
        <v>346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8"/>
      <c r="U13" s="384">
        <v>1134885</v>
      </c>
      <c r="V13" s="385"/>
      <c r="W13" s="385"/>
      <c r="X13" s="385"/>
      <c r="Y13" s="386"/>
      <c r="Z13" s="384">
        <v>1134885</v>
      </c>
      <c r="AA13" s="385"/>
      <c r="AB13" s="385"/>
      <c r="AC13" s="385"/>
      <c r="AD13" s="386"/>
      <c r="AE13" s="384">
        <v>452755</v>
      </c>
      <c r="AF13" s="385"/>
      <c r="AG13" s="385"/>
      <c r="AH13" s="385"/>
      <c r="AI13" s="386"/>
    </row>
    <row r="14" spans="1:35" ht="23.25" customHeight="1" x14ac:dyDescent="0.2">
      <c r="A14" s="23"/>
      <c r="B14" s="390" t="s">
        <v>347</v>
      </c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8"/>
      <c r="U14" s="387">
        <v>359000</v>
      </c>
      <c r="V14" s="388"/>
      <c r="W14" s="388"/>
      <c r="X14" s="388"/>
      <c r="Y14" s="389"/>
      <c r="Z14" s="387">
        <v>359000</v>
      </c>
      <c r="AA14" s="388"/>
      <c r="AB14" s="388"/>
      <c r="AC14" s="388"/>
      <c r="AD14" s="389"/>
      <c r="AE14" s="387">
        <v>359000</v>
      </c>
      <c r="AF14" s="388"/>
      <c r="AG14" s="388"/>
      <c r="AH14" s="388"/>
      <c r="AI14" s="389"/>
    </row>
    <row r="15" spans="1:35" ht="23.25" customHeight="1" x14ac:dyDescent="0.2">
      <c r="A15" s="23"/>
      <c r="B15" s="390" t="s">
        <v>348</v>
      </c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8"/>
      <c r="U15" s="387">
        <v>107700</v>
      </c>
      <c r="V15" s="388"/>
      <c r="W15" s="388"/>
      <c r="X15" s="388"/>
      <c r="Y15" s="389"/>
      <c r="Z15" s="387">
        <v>107700</v>
      </c>
      <c r="AA15" s="388"/>
      <c r="AB15" s="388"/>
      <c r="AC15" s="388"/>
      <c r="AD15" s="389"/>
      <c r="AE15" s="387"/>
      <c r="AF15" s="388"/>
      <c r="AG15" s="388"/>
      <c r="AH15" s="388"/>
      <c r="AI15" s="389"/>
    </row>
    <row r="16" spans="1:35" ht="19.5" customHeight="1" x14ac:dyDescent="0.2">
      <c r="A16" s="23"/>
      <c r="B16" s="397" t="s">
        <v>326</v>
      </c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9"/>
      <c r="U16" s="387">
        <v>367731</v>
      </c>
      <c r="V16" s="388"/>
      <c r="W16" s="388"/>
      <c r="X16" s="388"/>
      <c r="Y16" s="389"/>
      <c r="Z16" s="387">
        <v>367731</v>
      </c>
      <c r="AA16" s="388"/>
      <c r="AB16" s="388"/>
      <c r="AC16" s="388"/>
      <c r="AD16" s="389"/>
      <c r="AE16" s="387">
        <v>367731</v>
      </c>
      <c r="AF16" s="388"/>
      <c r="AG16" s="388"/>
      <c r="AH16" s="388"/>
      <c r="AI16" s="389"/>
    </row>
    <row r="17" spans="1:35" ht="19.5" customHeight="1" x14ac:dyDescent="0.2">
      <c r="A17" s="23"/>
      <c r="B17" s="403" t="s">
        <v>5</v>
      </c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5"/>
      <c r="U17" s="406">
        <f>SUM(U10:Y16)</f>
        <v>3279614</v>
      </c>
      <c r="V17" s="407"/>
      <c r="W17" s="407"/>
      <c r="X17" s="407"/>
      <c r="Y17" s="408"/>
      <c r="Z17" s="406">
        <f>SUM(Z10:AD16)</f>
        <v>3279614</v>
      </c>
      <c r="AA17" s="407"/>
      <c r="AB17" s="407"/>
      <c r="AC17" s="407"/>
      <c r="AD17" s="408"/>
      <c r="AE17" s="406">
        <f>SUM(AE10:AI16)</f>
        <v>2282409</v>
      </c>
      <c r="AF17" s="407"/>
      <c r="AG17" s="407"/>
      <c r="AH17" s="407"/>
      <c r="AI17" s="408"/>
    </row>
    <row r="18" spans="1:35" ht="19.5" customHeight="1" x14ac:dyDescent="0.2">
      <c r="A18" s="23"/>
      <c r="B18" s="412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4"/>
      <c r="U18" s="409"/>
      <c r="V18" s="410"/>
      <c r="W18" s="410"/>
      <c r="X18" s="410"/>
      <c r="Y18" s="411"/>
      <c r="Z18" s="409"/>
      <c r="AA18" s="410"/>
      <c r="AB18" s="410"/>
      <c r="AC18" s="410"/>
      <c r="AD18" s="411"/>
      <c r="AE18" s="409"/>
      <c r="AF18" s="410"/>
      <c r="AG18" s="410"/>
      <c r="AH18" s="410"/>
      <c r="AI18" s="411"/>
    </row>
    <row r="19" spans="1:35" ht="19.5" customHeight="1" x14ac:dyDescent="0.2">
      <c r="A19" s="23"/>
      <c r="B19" s="391" t="s">
        <v>6</v>
      </c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3"/>
      <c r="U19" s="394"/>
      <c r="V19" s="395"/>
      <c r="W19" s="395"/>
      <c r="X19" s="395"/>
      <c r="Y19" s="396"/>
      <c r="Z19" s="394"/>
      <c r="AA19" s="395"/>
      <c r="AB19" s="395"/>
      <c r="AC19" s="395"/>
      <c r="AD19" s="396"/>
      <c r="AE19" s="394"/>
      <c r="AF19" s="395"/>
      <c r="AG19" s="395"/>
      <c r="AH19" s="395"/>
      <c r="AI19" s="396"/>
    </row>
    <row r="20" spans="1:35" ht="19.5" customHeight="1" x14ac:dyDescent="0.2">
      <c r="A20" s="23"/>
      <c r="B20" s="400" t="s">
        <v>180</v>
      </c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2"/>
      <c r="U20" s="387">
        <v>500000</v>
      </c>
      <c r="V20" s="388"/>
      <c r="W20" s="388"/>
      <c r="X20" s="388"/>
      <c r="Y20" s="389"/>
      <c r="Z20" s="387">
        <v>500000</v>
      </c>
      <c r="AA20" s="388"/>
      <c r="AB20" s="388"/>
      <c r="AC20" s="388"/>
      <c r="AD20" s="389"/>
      <c r="AE20" s="387">
        <v>500000</v>
      </c>
      <c r="AF20" s="388"/>
      <c r="AG20" s="388"/>
      <c r="AH20" s="388"/>
      <c r="AI20" s="389"/>
    </row>
    <row r="21" spans="1:35" ht="19.5" customHeight="1" x14ac:dyDescent="0.2">
      <c r="A21" s="23"/>
      <c r="B21" s="400" t="s">
        <v>178</v>
      </c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2"/>
      <c r="U21" s="394">
        <v>1700000</v>
      </c>
      <c r="V21" s="395"/>
      <c r="W21" s="395"/>
      <c r="X21" s="395"/>
      <c r="Y21" s="396"/>
      <c r="Z21" s="394">
        <v>1800000</v>
      </c>
      <c r="AA21" s="395"/>
      <c r="AB21" s="395"/>
      <c r="AC21" s="395"/>
      <c r="AD21" s="396"/>
      <c r="AE21" s="394">
        <v>1800000</v>
      </c>
      <c r="AF21" s="395"/>
      <c r="AG21" s="395"/>
      <c r="AH21" s="395"/>
      <c r="AI21" s="396"/>
    </row>
    <row r="22" spans="1:35" ht="19.5" customHeight="1" x14ac:dyDescent="0.2">
      <c r="A22" s="23"/>
      <c r="B22" s="400" t="s">
        <v>354</v>
      </c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2"/>
      <c r="U22" s="394">
        <v>0</v>
      </c>
      <c r="V22" s="395"/>
      <c r="W22" s="395"/>
      <c r="X22" s="395"/>
      <c r="Y22" s="396"/>
      <c r="Z22" s="394">
        <v>40000</v>
      </c>
      <c r="AA22" s="395"/>
      <c r="AB22" s="395"/>
      <c r="AC22" s="395"/>
      <c r="AD22" s="396"/>
      <c r="AE22" s="394">
        <v>40000</v>
      </c>
      <c r="AF22" s="395"/>
      <c r="AG22" s="395"/>
      <c r="AH22" s="395"/>
      <c r="AI22" s="396"/>
    </row>
    <row r="23" spans="1:35" ht="19.5" customHeight="1" x14ac:dyDescent="0.2">
      <c r="A23" s="23"/>
      <c r="B23" s="400" t="s">
        <v>349</v>
      </c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2"/>
      <c r="U23" s="394">
        <v>50000</v>
      </c>
      <c r="V23" s="395"/>
      <c r="W23" s="395"/>
      <c r="X23" s="395"/>
      <c r="Y23" s="396"/>
      <c r="Z23" s="394">
        <v>30000</v>
      </c>
      <c r="AA23" s="395"/>
      <c r="AB23" s="395"/>
      <c r="AC23" s="395"/>
      <c r="AD23" s="396"/>
      <c r="AE23" s="394">
        <v>30000</v>
      </c>
      <c r="AF23" s="395"/>
      <c r="AG23" s="395"/>
      <c r="AH23" s="395"/>
      <c r="AI23" s="396"/>
    </row>
    <row r="24" spans="1:35" ht="19.5" customHeight="1" x14ac:dyDescent="0.2">
      <c r="A24" s="23"/>
      <c r="B24" s="400" t="s">
        <v>352</v>
      </c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2"/>
      <c r="U24" s="394"/>
      <c r="V24" s="395"/>
      <c r="W24" s="395"/>
      <c r="X24" s="395"/>
      <c r="Y24" s="396"/>
      <c r="Z24" s="394">
        <v>200000</v>
      </c>
      <c r="AA24" s="395"/>
      <c r="AB24" s="395"/>
      <c r="AC24" s="395"/>
      <c r="AD24" s="396"/>
      <c r="AE24" s="394">
        <v>200000</v>
      </c>
      <c r="AF24" s="395"/>
      <c r="AG24" s="395"/>
      <c r="AH24" s="395"/>
      <c r="AI24" s="396"/>
    </row>
    <row r="25" spans="1:35" ht="19.5" customHeight="1" x14ac:dyDescent="0.2">
      <c r="A25" s="23"/>
      <c r="B25" s="400" t="s">
        <v>350</v>
      </c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2"/>
      <c r="U25" s="384">
        <v>87600</v>
      </c>
      <c r="V25" s="385"/>
      <c r="W25" s="385"/>
      <c r="X25" s="385"/>
      <c r="Y25" s="386"/>
      <c r="Z25" s="384">
        <v>87600</v>
      </c>
      <c r="AA25" s="385"/>
      <c r="AB25" s="385"/>
      <c r="AC25" s="385"/>
      <c r="AD25" s="386"/>
      <c r="AE25" s="384">
        <v>87600</v>
      </c>
      <c r="AF25" s="385"/>
      <c r="AG25" s="385"/>
      <c r="AH25" s="385"/>
      <c r="AI25" s="386"/>
    </row>
    <row r="26" spans="1:35" ht="19.5" customHeight="1" x14ac:dyDescent="0.2">
      <c r="A26" s="23"/>
      <c r="B26" s="397" t="s">
        <v>353</v>
      </c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9"/>
      <c r="U26" s="394"/>
      <c r="V26" s="395"/>
      <c r="W26" s="395"/>
      <c r="X26" s="395"/>
      <c r="Y26" s="396"/>
      <c r="Z26" s="394">
        <v>7882100</v>
      </c>
      <c r="AA26" s="395"/>
      <c r="AB26" s="395"/>
      <c r="AC26" s="395"/>
      <c r="AD26" s="396"/>
      <c r="AE26" s="394">
        <v>7882100</v>
      </c>
      <c r="AF26" s="395"/>
      <c r="AG26" s="395"/>
      <c r="AH26" s="395"/>
      <c r="AI26" s="396"/>
    </row>
    <row r="27" spans="1:35" ht="19.5" customHeight="1" x14ac:dyDescent="0.2">
      <c r="A27" s="23"/>
      <c r="B27" s="403" t="s">
        <v>7</v>
      </c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5"/>
      <c r="U27" s="406">
        <f>SUM(U20:Y26)</f>
        <v>2337600</v>
      </c>
      <c r="V27" s="407"/>
      <c r="W27" s="407"/>
      <c r="X27" s="407"/>
      <c r="Y27" s="408"/>
      <c r="Z27" s="406">
        <f>SUM(Z20:AD26)</f>
        <v>10539700</v>
      </c>
      <c r="AA27" s="407"/>
      <c r="AB27" s="407"/>
      <c r="AC27" s="407"/>
      <c r="AD27" s="408"/>
      <c r="AE27" s="406">
        <f>SUM(AE20:AI26)</f>
        <v>10539700</v>
      </c>
      <c r="AF27" s="407"/>
      <c r="AG27" s="407"/>
      <c r="AH27" s="407"/>
      <c r="AI27" s="408"/>
    </row>
    <row r="28" spans="1:35" ht="19.5" customHeight="1" x14ac:dyDescent="0.2">
      <c r="A28" s="23"/>
      <c r="B28" s="403" t="s">
        <v>185</v>
      </c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5"/>
      <c r="U28" s="406">
        <f>+U27+U17</f>
        <v>5617214</v>
      </c>
      <c r="V28" s="407"/>
      <c r="W28" s="407"/>
      <c r="X28" s="407"/>
      <c r="Y28" s="408"/>
      <c r="Z28" s="406">
        <f>+Z27+Z17</f>
        <v>13819314</v>
      </c>
      <c r="AA28" s="407"/>
      <c r="AB28" s="407"/>
      <c r="AC28" s="407"/>
      <c r="AD28" s="408"/>
      <c r="AE28" s="406">
        <f>+AE27+AE17</f>
        <v>12822109</v>
      </c>
      <c r="AF28" s="407"/>
      <c r="AG28" s="407"/>
      <c r="AH28" s="407"/>
      <c r="AI28" s="408"/>
    </row>
    <row r="29" spans="1:35" ht="19.5" customHeight="1" x14ac:dyDescent="0.2">
      <c r="A29" s="23"/>
      <c r="B29" s="390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8"/>
      <c r="U29" s="394"/>
      <c r="V29" s="395"/>
      <c r="W29" s="395"/>
      <c r="X29" s="395"/>
      <c r="Y29" s="396"/>
      <c r="Z29" s="394"/>
      <c r="AA29" s="395"/>
      <c r="AB29" s="395"/>
      <c r="AC29" s="395"/>
      <c r="AD29" s="396"/>
      <c r="AE29" s="394"/>
      <c r="AF29" s="395"/>
      <c r="AG29" s="395"/>
      <c r="AH29" s="395"/>
      <c r="AI29" s="396"/>
    </row>
    <row r="30" spans="1:35" ht="19.5" customHeight="1" x14ac:dyDescent="0.2">
      <c r="A30" s="23"/>
      <c r="B30" s="403" t="s">
        <v>186</v>
      </c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5"/>
      <c r="U30" s="406">
        <f>U31+U32</f>
        <v>0</v>
      </c>
      <c r="V30" s="407"/>
      <c r="W30" s="407"/>
      <c r="X30" s="407"/>
      <c r="Y30" s="408"/>
      <c r="Z30" s="406">
        <f t="shared" ref="Z30" si="0">Z31+Z32</f>
        <v>14674090</v>
      </c>
      <c r="AA30" s="407"/>
      <c r="AB30" s="407"/>
      <c r="AC30" s="407"/>
      <c r="AD30" s="408"/>
      <c r="AE30" s="406">
        <f t="shared" ref="AE30" si="1">AE31+AE32</f>
        <v>14674090</v>
      </c>
      <c r="AF30" s="407"/>
      <c r="AG30" s="407"/>
      <c r="AH30" s="407"/>
      <c r="AI30" s="408"/>
    </row>
    <row r="31" spans="1:35" ht="19.5" customHeight="1" x14ac:dyDescent="0.2">
      <c r="A31" s="23"/>
      <c r="B31" s="418" t="s">
        <v>355</v>
      </c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00"/>
      <c r="U31" s="415"/>
      <c r="V31" s="415"/>
      <c r="W31" s="415"/>
      <c r="X31" s="415"/>
      <c r="Y31" s="415"/>
      <c r="Z31" s="415">
        <v>500000</v>
      </c>
      <c r="AA31" s="415"/>
      <c r="AB31" s="415"/>
      <c r="AC31" s="415"/>
      <c r="AD31" s="415"/>
      <c r="AE31" s="415">
        <v>500000</v>
      </c>
      <c r="AF31" s="415"/>
      <c r="AG31" s="415"/>
      <c r="AH31" s="415"/>
      <c r="AI31" s="415"/>
    </row>
    <row r="32" spans="1:35" ht="19.5" customHeight="1" x14ac:dyDescent="0.2">
      <c r="A32" s="23"/>
      <c r="B32" s="418" t="s">
        <v>356</v>
      </c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00"/>
      <c r="U32" s="415"/>
      <c r="V32" s="415"/>
      <c r="W32" s="415"/>
      <c r="X32" s="415"/>
      <c r="Y32" s="415"/>
      <c r="Z32" s="415">
        <v>14174090</v>
      </c>
      <c r="AA32" s="415"/>
      <c r="AB32" s="415"/>
      <c r="AC32" s="415"/>
      <c r="AD32" s="415"/>
      <c r="AE32" s="415">
        <v>14174090</v>
      </c>
      <c r="AF32" s="415"/>
      <c r="AG32" s="415"/>
      <c r="AH32" s="415"/>
      <c r="AI32" s="415"/>
    </row>
    <row r="34" spans="1:35" ht="23.25" customHeight="1" x14ac:dyDescent="0.2">
      <c r="A34" s="23"/>
      <c r="B34" s="417" t="s">
        <v>327</v>
      </c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6">
        <v>0</v>
      </c>
      <c r="V34" s="416"/>
      <c r="W34" s="416"/>
      <c r="X34" s="416"/>
      <c r="Y34" s="416"/>
      <c r="Z34" s="416">
        <v>1466935</v>
      </c>
      <c r="AA34" s="416"/>
      <c r="AB34" s="416"/>
      <c r="AC34" s="416"/>
      <c r="AD34" s="416"/>
      <c r="AE34" s="416">
        <v>1466935</v>
      </c>
      <c r="AF34" s="416"/>
      <c r="AG34" s="416"/>
      <c r="AH34" s="416"/>
      <c r="AI34" s="416"/>
    </row>
    <row r="95" spans="2:5" x14ac:dyDescent="0.2">
      <c r="B95" s="19"/>
      <c r="C95" s="19"/>
      <c r="D95" s="19"/>
      <c r="E95" s="19"/>
    </row>
    <row r="96" spans="2:5" x14ac:dyDescent="0.2">
      <c r="B96" s="19"/>
      <c r="C96" s="19"/>
      <c r="D96" s="19"/>
      <c r="E96" s="19"/>
    </row>
    <row r="97" spans="2:5" x14ac:dyDescent="0.2">
      <c r="B97" s="19"/>
      <c r="C97" s="19"/>
      <c r="D97" s="19"/>
      <c r="E97" s="19"/>
    </row>
    <row r="98" spans="2:5" x14ac:dyDescent="0.2">
      <c r="B98" s="19"/>
      <c r="C98" s="19"/>
      <c r="D98" s="19"/>
      <c r="E98" s="19"/>
    </row>
    <row r="99" spans="2:5" x14ac:dyDescent="0.2">
      <c r="B99" s="19"/>
      <c r="C99" s="19"/>
      <c r="D99" s="19"/>
      <c r="E99" s="19"/>
    </row>
    <row r="100" spans="2:5" x14ac:dyDescent="0.2">
      <c r="B100" s="19"/>
      <c r="C100" s="19"/>
      <c r="D100" s="19"/>
      <c r="E100" s="19"/>
    </row>
    <row r="101" spans="2:5" x14ac:dyDescent="0.2">
      <c r="B101" s="19"/>
      <c r="C101" s="19"/>
      <c r="D101" s="19"/>
      <c r="E101" s="19"/>
    </row>
    <row r="102" spans="2:5" x14ac:dyDescent="0.2">
      <c r="B102" s="19"/>
      <c r="C102" s="19"/>
      <c r="D102" s="19"/>
      <c r="E102" s="19"/>
    </row>
    <row r="103" spans="2:5" x14ac:dyDescent="0.2">
      <c r="B103" s="19"/>
      <c r="C103" s="19"/>
      <c r="D103" s="19"/>
      <c r="E103" s="19"/>
    </row>
    <row r="104" spans="2:5" x14ac:dyDescent="0.2">
      <c r="B104" s="19"/>
      <c r="C104" s="19"/>
      <c r="D104" s="19"/>
      <c r="E104" s="19"/>
    </row>
    <row r="105" spans="2:5" x14ac:dyDescent="0.2">
      <c r="B105" s="19"/>
      <c r="C105" s="19"/>
      <c r="D105" s="19"/>
      <c r="E105" s="19"/>
    </row>
    <row r="106" spans="2:5" x14ac:dyDescent="0.2">
      <c r="B106" s="19"/>
      <c r="C106" s="19"/>
      <c r="D106" s="19"/>
      <c r="E106" s="19"/>
    </row>
    <row r="107" spans="2:5" x14ac:dyDescent="0.2">
      <c r="B107" s="19"/>
      <c r="C107" s="19"/>
      <c r="D107" s="19"/>
      <c r="E107" s="19"/>
    </row>
    <row r="108" spans="2:5" x14ac:dyDescent="0.2">
      <c r="B108" s="19"/>
      <c r="C108" s="19"/>
      <c r="D108" s="19"/>
      <c r="E108" s="19"/>
    </row>
    <row r="109" spans="2:5" x14ac:dyDescent="0.2">
      <c r="B109" s="19"/>
      <c r="C109" s="19"/>
      <c r="D109" s="19"/>
      <c r="E109" s="19"/>
    </row>
    <row r="110" spans="2:5" x14ac:dyDescent="0.2">
      <c r="B110" s="19"/>
      <c r="C110" s="19"/>
      <c r="D110" s="19"/>
      <c r="E110" s="19"/>
    </row>
    <row r="111" spans="2:5" x14ac:dyDescent="0.2">
      <c r="B111" s="19"/>
      <c r="C111" s="19"/>
      <c r="D111" s="19"/>
      <c r="E111" s="19"/>
    </row>
    <row r="112" spans="2:5" x14ac:dyDescent="0.2">
      <c r="B112" s="19"/>
      <c r="C112" s="19"/>
      <c r="D112" s="19"/>
      <c r="E112" s="19"/>
    </row>
    <row r="113" spans="2:5" x14ac:dyDescent="0.2">
      <c r="B113" s="19"/>
      <c r="C113" s="19"/>
      <c r="D113" s="19"/>
      <c r="E113" s="19"/>
    </row>
    <row r="114" spans="2:5" x14ac:dyDescent="0.2">
      <c r="B114" s="19"/>
      <c r="C114" s="19"/>
      <c r="D114" s="19"/>
      <c r="E114" s="19"/>
    </row>
    <row r="115" spans="2:5" x14ac:dyDescent="0.2">
      <c r="B115" s="19"/>
      <c r="C115" s="19"/>
      <c r="D115" s="19"/>
      <c r="E115" s="19"/>
    </row>
    <row r="116" spans="2:5" x14ac:dyDescent="0.2">
      <c r="B116" s="19"/>
      <c r="C116" s="19"/>
      <c r="D116" s="19"/>
      <c r="E116" s="19"/>
    </row>
    <row r="117" spans="2:5" x14ac:dyDescent="0.2">
      <c r="B117" s="19"/>
      <c r="C117" s="19"/>
      <c r="D117" s="19"/>
      <c r="E117" s="19"/>
    </row>
    <row r="118" spans="2:5" x14ac:dyDescent="0.2">
      <c r="B118" s="19"/>
      <c r="C118" s="19"/>
      <c r="D118" s="19"/>
      <c r="E118" s="19"/>
    </row>
    <row r="119" spans="2:5" x14ac:dyDescent="0.2">
      <c r="B119" s="19"/>
      <c r="C119" s="19"/>
      <c r="D119" s="19"/>
      <c r="E119" s="19"/>
    </row>
    <row r="120" spans="2:5" x14ac:dyDescent="0.2">
      <c r="B120" s="19"/>
      <c r="C120" s="19"/>
      <c r="D120" s="19"/>
      <c r="E120" s="19"/>
    </row>
    <row r="121" spans="2:5" x14ac:dyDescent="0.2">
      <c r="B121" s="19"/>
      <c r="C121" s="19"/>
      <c r="D121" s="19"/>
      <c r="E121" s="19"/>
    </row>
    <row r="122" spans="2:5" x14ac:dyDescent="0.2">
      <c r="B122" s="19"/>
      <c r="C122" s="19"/>
      <c r="D122" s="19"/>
      <c r="E122" s="19"/>
    </row>
    <row r="123" spans="2:5" x14ac:dyDescent="0.2">
      <c r="B123" s="19"/>
      <c r="C123" s="19"/>
      <c r="D123" s="19"/>
      <c r="E123" s="19"/>
    </row>
    <row r="124" spans="2:5" x14ac:dyDescent="0.2">
      <c r="B124" s="19"/>
      <c r="C124" s="19"/>
      <c r="D124" s="19"/>
      <c r="E124" s="19"/>
    </row>
    <row r="125" spans="2:5" x14ac:dyDescent="0.2">
      <c r="B125" s="19"/>
      <c r="C125" s="19"/>
      <c r="D125" s="19"/>
      <c r="E125" s="19"/>
    </row>
    <row r="126" spans="2:5" x14ac:dyDescent="0.2">
      <c r="B126" s="19"/>
      <c r="C126" s="19"/>
      <c r="D126" s="19"/>
      <c r="E126" s="19"/>
    </row>
    <row r="127" spans="2:5" x14ac:dyDescent="0.2">
      <c r="B127" s="19"/>
      <c r="C127" s="19"/>
      <c r="D127" s="19"/>
      <c r="E127" s="19"/>
    </row>
    <row r="128" spans="2:5" x14ac:dyDescent="0.2">
      <c r="B128" s="19"/>
      <c r="C128" s="19"/>
      <c r="D128" s="19"/>
      <c r="E128" s="19"/>
    </row>
    <row r="129" spans="2:5" x14ac:dyDescent="0.2">
      <c r="B129" s="19"/>
      <c r="C129" s="19"/>
      <c r="D129" s="19"/>
      <c r="E129" s="19"/>
    </row>
    <row r="130" spans="2:5" x14ac:dyDescent="0.2">
      <c r="B130" s="19"/>
      <c r="C130" s="19"/>
      <c r="D130" s="19"/>
      <c r="E130" s="19"/>
    </row>
    <row r="131" spans="2:5" x14ac:dyDescent="0.2">
      <c r="B131" s="19"/>
      <c r="C131" s="19"/>
      <c r="D131" s="19"/>
      <c r="E131" s="19"/>
    </row>
    <row r="132" spans="2:5" x14ac:dyDescent="0.2">
      <c r="B132" s="19"/>
      <c r="C132" s="19"/>
      <c r="D132" s="19"/>
      <c r="E132" s="19"/>
    </row>
    <row r="133" spans="2:5" x14ac:dyDescent="0.2">
      <c r="B133" s="19"/>
      <c r="C133" s="19"/>
      <c r="D133" s="19"/>
      <c r="E133" s="19"/>
    </row>
    <row r="134" spans="2:5" x14ac:dyDescent="0.2">
      <c r="B134" s="19"/>
      <c r="C134" s="19"/>
      <c r="D134" s="19"/>
      <c r="E134" s="19"/>
    </row>
    <row r="135" spans="2:5" x14ac:dyDescent="0.2">
      <c r="B135" s="19"/>
      <c r="C135" s="19"/>
      <c r="D135" s="19"/>
      <c r="E135" s="19"/>
    </row>
    <row r="136" spans="2:5" x14ac:dyDescent="0.2">
      <c r="B136" s="19"/>
      <c r="C136" s="19"/>
      <c r="D136" s="19"/>
      <c r="E136" s="19"/>
    </row>
    <row r="137" spans="2:5" x14ac:dyDescent="0.2">
      <c r="B137" s="19"/>
      <c r="C137" s="19"/>
      <c r="D137" s="19"/>
      <c r="E137" s="19"/>
    </row>
    <row r="138" spans="2:5" x14ac:dyDescent="0.2">
      <c r="B138" s="19"/>
      <c r="C138" s="19"/>
      <c r="D138" s="19"/>
      <c r="E138" s="19"/>
    </row>
    <row r="139" spans="2:5" x14ac:dyDescent="0.2">
      <c r="B139" s="19"/>
      <c r="C139" s="19"/>
      <c r="D139" s="19"/>
      <c r="E139" s="19"/>
    </row>
    <row r="140" spans="2:5" x14ac:dyDescent="0.2">
      <c r="B140" s="19"/>
      <c r="C140" s="19"/>
      <c r="D140" s="19"/>
      <c r="E140" s="19"/>
    </row>
    <row r="141" spans="2:5" x14ac:dyDescent="0.2">
      <c r="B141" s="19"/>
      <c r="C141" s="19"/>
      <c r="D141" s="19"/>
      <c r="E141" s="19"/>
    </row>
    <row r="142" spans="2:5" x14ac:dyDescent="0.2">
      <c r="B142" s="19"/>
      <c r="C142" s="19"/>
      <c r="D142" s="19"/>
      <c r="E142" s="19"/>
    </row>
    <row r="143" spans="2:5" x14ac:dyDescent="0.2">
      <c r="B143" s="19"/>
      <c r="C143" s="19"/>
      <c r="D143" s="19"/>
      <c r="E143" s="19"/>
    </row>
    <row r="144" spans="2:5" x14ac:dyDescent="0.2">
      <c r="B144" s="19"/>
      <c r="C144" s="19"/>
      <c r="D144" s="19"/>
      <c r="E144" s="19"/>
    </row>
    <row r="145" spans="2:5" x14ac:dyDescent="0.2">
      <c r="B145" s="19"/>
      <c r="C145" s="19"/>
      <c r="D145" s="19"/>
      <c r="E145" s="19"/>
    </row>
    <row r="146" spans="2:5" x14ac:dyDescent="0.2">
      <c r="B146" s="19"/>
      <c r="C146" s="19"/>
      <c r="D146" s="19"/>
      <c r="E146" s="19"/>
    </row>
    <row r="147" spans="2:5" x14ac:dyDescent="0.2">
      <c r="B147" s="19"/>
      <c r="C147" s="19"/>
      <c r="D147" s="19"/>
      <c r="E147" s="19"/>
    </row>
    <row r="148" spans="2:5" x14ac:dyDescent="0.2">
      <c r="B148" s="19"/>
      <c r="C148" s="19"/>
      <c r="D148" s="19"/>
      <c r="E148" s="19"/>
    </row>
    <row r="149" spans="2:5" x14ac:dyDescent="0.2">
      <c r="B149" s="19"/>
      <c r="C149" s="19"/>
      <c r="D149" s="19"/>
      <c r="E149" s="19"/>
    </row>
    <row r="150" spans="2:5" x14ac:dyDescent="0.2">
      <c r="B150" s="19"/>
      <c r="C150" s="19"/>
      <c r="D150" s="19"/>
      <c r="E150" s="19"/>
    </row>
    <row r="151" spans="2:5" x14ac:dyDescent="0.2">
      <c r="B151" s="19"/>
      <c r="C151" s="19"/>
      <c r="D151" s="19"/>
      <c r="E151" s="19"/>
    </row>
    <row r="152" spans="2:5" x14ac:dyDescent="0.2">
      <c r="B152" s="19"/>
      <c r="C152" s="19"/>
      <c r="D152" s="19"/>
      <c r="E152" s="19"/>
    </row>
    <row r="153" spans="2:5" x14ac:dyDescent="0.2">
      <c r="B153" s="19"/>
      <c r="C153" s="19"/>
      <c r="D153" s="19"/>
      <c r="E153" s="19"/>
    </row>
    <row r="154" spans="2:5" x14ac:dyDescent="0.2">
      <c r="B154" s="19"/>
      <c r="C154" s="19"/>
      <c r="D154" s="19"/>
      <c r="E154" s="19"/>
    </row>
    <row r="155" spans="2:5" x14ac:dyDescent="0.2">
      <c r="B155" s="19"/>
      <c r="C155" s="19"/>
      <c r="D155" s="19"/>
      <c r="E155" s="19"/>
    </row>
    <row r="156" spans="2:5" x14ac:dyDescent="0.2">
      <c r="B156" s="19"/>
      <c r="C156" s="19"/>
      <c r="D156" s="19"/>
      <c r="E156" s="19"/>
    </row>
    <row r="157" spans="2:5" x14ac:dyDescent="0.2">
      <c r="B157" s="19"/>
      <c r="C157" s="19"/>
      <c r="D157" s="19"/>
      <c r="E157" s="19"/>
    </row>
    <row r="158" spans="2:5" x14ac:dyDescent="0.2">
      <c r="B158" s="19"/>
      <c r="C158" s="19"/>
      <c r="D158" s="19"/>
      <c r="E158" s="19"/>
    </row>
    <row r="159" spans="2:5" x14ac:dyDescent="0.2">
      <c r="B159" s="19"/>
      <c r="C159" s="19"/>
      <c r="D159" s="19"/>
      <c r="E159" s="19"/>
    </row>
    <row r="160" spans="2:5" x14ac:dyDescent="0.2">
      <c r="B160" s="19"/>
      <c r="C160" s="19"/>
      <c r="D160" s="19"/>
      <c r="E160" s="19"/>
    </row>
    <row r="161" spans="2:5" x14ac:dyDescent="0.2">
      <c r="B161" s="19"/>
      <c r="C161" s="19"/>
      <c r="D161" s="19"/>
      <c r="E161" s="19"/>
    </row>
    <row r="162" spans="2:5" x14ac:dyDescent="0.2">
      <c r="B162" s="19"/>
      <c r="C162" s="19"/>
      <c r="D162" s="19"/>
      <c r="E162" s="19"/>
    </row>
    <row r="163" spans="2:5" x14ac:dyDescent="0.2">
      <c r="B163" s="19"/>
      <c r="C163" s="19"/>
      <c r="D163" s="19"/>
      <c r="E163" s="19"/>
    </row>
    <row r="164" spans="2:5" x14ac:dyDescent="0.2">
      <c r="B164" s="19"/>
      <c r="C164" s="19"/>
      <c r="D164" s="19"/>
      <c r="E164" s="19"/>
    </row>
    <row r="165" spans="2:5" x14ac:dyDescent="0.2">
      <c r="B165" s="19"/>
      <c r="C165" s="19"/>
      <c r="D165" s="19"/>
      <c r="E165" s="19"/>
    </row>
    <row r="166" spans="2:5" x14ac:dyDescent="0.2">
      <c r="B166" s="19"/>
      <c r="C166" s="19"/>
      <c r="D166" s="19"/>
      <c r="E166" s="19"/>
    </row>
    <row r="167" spans="2:5" x14ac:dyDescent="0.2">
      <c r="B167" s="19"/>
      <c r="C167" s="19"/>
      <c r="D167" s="19"/>
      <c r="E167" s="19"/>
    </row>
    <row r="168" spans="2:5" x14ac:dyDescent="0.2">
      <c r="B168" s="19"/>
      <c r="C168" s="19"/>
      <c r="D168" s="19"/>
      <c r="E168" s="19"/>
    </row>
    <row r="169" spans="2:5" x14ac:dyDescent="0.2">
      <c r="B169" s="19"/>
      <c r="C169" s="19"/>
      <c r="D169" s="19"/>
      <c r="E169" s="19"/>
    </row>
    <row r="170" spans="2:5" x14ac:dyDescent="0.2">
      <c r="B170" s="19"/>
      <c r="C170" s="19"/>
      <c r="D170" s="19"/>
      <c r="E170" s="19"/>
    </row>
    <row r="171" spans="2:5" x14ac:dyDescent="0.2">
      <c r="B171" s="19"/>
      <c r="C171" s="19"/>
      <c r="D171" s="19"/>
      <c r="E171" s="19"/>
    </row>
    <row r="172" spans="2:5" x14ac:dyDescent="0.2">
      <c r="B172" s="19"/>
      <c r="C172" s="19"/>
      <c r="D172" s="19"/>
      <c r="E172" s="19"/>
    </row>
    <row r="173" spans="2:5" x14ac:dyDescent="0.2">
      <c r="B173" s="19"/>
      <c r="C173" s="19"/>
      <c r="D173" s="19"/>
      <c r="E173" s="19"/>
    </row>
    <row r="174" spans="2:5" x14ac:dyDescent="0.2">
      <c r="B174" s="19"/>
      <c r="C174" s="19"/>
      <c r="D174" s="19"/>
      <c r="E174" s="19"/>
    </row>
    <row r="175" spans="2:5" x14ac:dyDescent="0.2">
      <c r="B175" s="19"/>
      <c r="C175" s="19"/>
      <c r="D175" s="19"/>
      <c r="E175" s="19"/>
    </row>
    <row r="176" spans="2:5" x14ac:dyDescent="0.2">
      <c r="B176" s="19"/>
      <c r="C176" s="19"/>
      <c r="D176" s="19"/>
      <c r="E176" s="19"/>
    </row>
    <row r="177" spans="2:5" x14ac:dyDescent="0.2">
      <c r="B177" s="19"/>
      <c r="C177" s="19"/>
      <c r="D177" s="19"/>
      <c r="E177" s="19"/>
    </row>
  </sheetData>
  <mergeCells count="109">
    <mergeCell ref="AE34:AI34"/>
    <mergeCell ref="Z25:AD25"/>
    <mergeCell ref="B24:T24"/>
    <mergeCell ref="U24:Y24"/>
    <mergeCell ref="Z24:AD24"/>
    <mergeCell ref="B26:T26"/>
    <mergeCell ref="U26:Y26"/>
    <mergeCell ref="Z26:AD26"/>
    <mergeCell ref="B25:T25"/>
    <mergeCell ref="U25:Y25"/>
    <mergeCell ref="AE24:AI24"/>
    <mergeCell ref="AE25:AI25"/>
    <mergeCell ref="AE26:AI26"/>
    <mergeCell ref="AE27:AI27"/>
    <mergeCell ref="AE28:AI28"/>
    <mergeCell ref="B34:T34"/>
    <mergeCell ref="U34:Y34"/>
    <mergeCell ref="Z34:AD34"/>
    <mergeCell ref="U31:Y31"/>
    <mergeCell ref="Z31:AD31"/>
    <mergeCell ref="B32:T32"/>
    <mergeCell ref="U32:Y32"/>
    <mergeCell ref="Z32:AD32"/>
    <mergeCell ref="B31:T31"/>
    <mergeCell ref="U21:Y21"/>
    <mergeCell ref="Z21:AD21"/>
    <mergeCell ref="AE31:AI31"/>
    <mergeCell ref="AE32:AI32"/>
    <mergeCell ref="Z30:AD30"/>
    <mergeCell ref="B27:T27"/>
    <mergeCell ref="U27:Y27"/>
    <mergeCell ref="Z27:AD27"/>
    <mergeCell ref="B28:T28"/>
    <mergeCell ref="U28:Y28"/>
    <mergeCell ref="Z28:AD28"/>
    <mergeCell ref="B29:T29"/>
    <mergeCell ref="U29:Y29"/>
    <mergeCell ref="Z29:AD29"/>
    <mergeCell ref="B30:T30"/>
    <mergeCell ref="U30:Y30"/>
    <mergeCell ref="AE29:AI29"/>
    <mergeCell ref="AE30:AI30"/>
    <mergeCell ref="AE16:AI16"/>
    <mergeCell ref="AE17:AI17"/>
    <mergeCell ref="AE18:AI18"/>
    <mergeCell ref="AE20:AI20"/>
    <mergeCell ref="AE21:AI21"/>
    <mergeCell ref="AE22:AI22"/>
    <mergeCell ref="AE23:AI23"/>
    <mergeCell ref="B18:T18"/>
    <mergeCell ref="U18:Y18"/>
    <mergeCell ref="Z18:AD18"/>
    <mergeCell ref="B19:T19"/>
    <mergeCell ref="U19:Y19"/>
    <mergeCell ref="Z19:AD19"/>
    <mergeCell ref="AE19:AI19"/>
    <mergeCell ref="B22:T22"/>
    <mergeCell ref="U22:Y22"/>
    <mergeCell ref="Z22:AD22"/>
    <mergeCell ref="B23:T23"/>
    <mergeCell ref="U23:Y23"/>
    <mergeCell ref="Z23:AD23"/>
    <mergeCell ref="B20:T20"/>
    <mergeCell ref="U20:Y20"/>
    <mergeCell ref="Z20:AD20"/>
    <mergeCell ref="B21:T21"/>
    <mergeCell ref="Z12:AD12"/>
    <mergeCell ref="B13:T13"/>
    <mergeCell ref="U13:Y13"/>
    <mergeCell ref="Z13:AD13"/>
    <mergeCell ref="B16:T16"/>
    <mergeCell ref="U16:Y16"/>
    <mergeCell ref="Z16:AD16"/>
    <mergeCell ref="B17:T17"/>
    <mergeCell ref="U17:Y17"/>
    <mergeCell ref="Z17:AD17"/>
    <mergeCell ref="AE12:AI12"/>
    <mergeCell ref="AE13:AI13"/>
    <mergeCell ref="AE14:AI14"/>
    <mergeCell ref="AE15:AI15"/>
    <mergeCell ref="B11:T11"/>
    <mergeCell ref="U11:Y11"/>
    <mergeCell ref="Z11:AD11"/>
    <mergeCell ref="B9:T9"/>
    <mergeCell ref="U9:Y9"/>
    <mergeCell ref="Z9:AD9"/>
    <mergeCell ref="B10:T10"/>
    <mergeCell ref="U10:Y10"/>
    <mergeCell ref="Z10:AD10"/>
    <mergeCell ref="AE9:AI9"/>
    <mergeCell ref="AE10:AI10"/>
    <mergeCell ref="AE11:AI11"/>
    <mergeCell ref="B14:T14"/>
    <mergeCell ref="U14:Y14"/>
    <mergeCell ref="Z14:AD14"/>
    <mergeCell ref="B15:T15"/>
    <mergeCell ref="U15:Y15"/>
    <mergeCell ref="Z15:AD15"/>
    <mergeCell ref="B12:T12"/>
    <mergeCell ref="U12:Y12"/>
    <mergeCell ref="B1:AH1"/>
    <mergeCell ref="B2:AH2"/>
    <mergeCell ref="G3:U3"/>
    <mergeCell ref="B4:AH4"/>
    <mergeCell ref="A7:A8"/>
    <mergeCell ref="B7:T7"/>
    <mergeCell ref="U7:Y8"/>
    <mergeCell ref="Z7:AD8"/>
    <mergeCell ref="AE7:A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7"/>
  <sheetViews>
    <sheetView view="pageBreakPreview" zoomScaleNormal="100" workbookViewId="0">
      <selection activeCell="G12" sqref="G12"/>
    </sheetView>
  </sheetViews>
  <sheetFormatPr defaultColWidth="8" defaultRowHeight="12.75" x14ac:dyDescent="0.2"/>
  <cols>
    <col min="1" max="1" width="5" style="100" customWidth="1"/>
    <col min="2" max="2" width="47" style="87" customWidth="1"/>
    <col min="3" max="4" width="15.140625" style="87" customWidth="1"/>
    <col min="5" max="16384" width="8" style="87"/>
  </cols>
  <sheetData>
    <row r="1" spans="1:4" ht="18" x14ac:dyDescent="0.2">
      <c r="B1" s="420" t="s">
        <v>357</v>
      </c>
      <c r="C1" s="421"/>
    </row>
    <row r="3" spans="1:4" ht="37.5" customHeight="1" x14ac:dyDescent="0.2">
      <c r="B3" s="420" t="s">
        <v>177</v>
      </c>
      <c r="C3" s="421"/>
    </row>
    <row r="4" spans="1:4" ht="36.75" customHeight="1" x14ac:dyDescent="0.2">
      <c r="B4" s="420" t="s">
        <v>160</v>
      </c>
      <c r="C4" s="421"/>
      <c r="D4" s="87" t="s">
        <v>319</v>
      </c>
    </row>
    <row r="5" spans="1:4" s="75" customFormat="1" ht="15.75" thickBot="1" x14ac:dyDescent="0.25">
      <c r="A5" s="74"/>
      <c r="D5" s="123" t="s">
        <v>330</v>
      </c>
    </row>
    <row r="6" spans="1:4" s="79" customFormat="1" ht="48" customHeight="1" thickBot="1" x14ac:dyDescent="0.25">
      <c r="A6" s="76" t="s">
        <v>147</v>
      </c>
      <c r="B6" s="77" t="s">
        <v>33</v>
      </c>
      <c r="C6" s="77" t="s">
        <v>34</v>
      </c>
      <c r="D6" s="78" t="s">
        <v>35</v>
      </c>
    </row>
    <row r="7" spans="1:4" s="79" customFormat="1" ht="14.1" customHeight="1" thickBot="1" x14ac:dyDescent="0.25">
      <c r="A7" s="80">
        <v>1</v>
      </c>
      <c r="B7" s="81">
        <v>2</v>
      </c>
      <c r="C7" s="81">
        <v>3</v>
      </c>
      <c r="D7" s="82">
        <v>4</v>
      </c>
    </row>
    <row r="8" spans="1:4" ht="18" customHeight="1" x14ac:dyDescent="0.2">
      <c r="A8" s="83" t="s">
        <v>8</v>
      </c>
      <c r="B8" s="84" t="s">
        <v>36</v>
      </c>
      <c r="C8" s="85"/>
      <c r="D8" s="86"/>
    </row>
    <row r="9" spans="1:4" ht="18" customHeight="1" x14ac:dyDescent="0.2">
      <c r="A9" s="88" t="s">
        <v>16</v>
      </c>
      <c r="B9" s="89" t="s">
        <v>37</v>
      </c>
      <c r="C9" s="90"/>
      <c r="D9" s="91"/>
    </row>
    <row r="10" spans="1:4" ht="18" customHeight="1" x14ac:dyDescent="0.2">
      <c r="A10" s="88" t="s">
        <v>17</v>
      </c>
      <c r="B10" s="89" t="s">
        <v>38</v>
      </c>
      <c r="C10" s="90"/>
      <c r="D10" s="91"/>
    </row>
    <row r="11" spans="1:4" ht="18" customHeight="1" x14ac:dyDescent="0.2">
      <c r="A11" s="88" t="s">
        <v>18</v>
      </c>
      <c r="B11" s="89" t="s">
        <v>39</v>
      </c>
      <c r="C11" s="90"/>
      <c r="D11" s="91"/>
    </row>
    <row r="12" spans="1:4" ht="18" customHeight="1" x14ac:dyDescent="0.2">
      <c r="A12" s="88" t="s">
        <v>20</v>
      </c>
      <c r="B12" s="89" t="s">
        <v>40</v>
      </c>
      <c r="C12" s="90"/>
      <c r="D12" s="91"/>
    </row>
    <row r="13" spans="1:4" ht="18" customHeight="1" x14ac:dyDescent="0.2">
      <c r="A13" s="88" t="s">
        <v>21</v>
      </c>
      <c r="B13" s="89" t="s">
        <v>41</v>
      </c>
      <c r="C13" s="90"/>
      <c r="D13" s="91"/>
    </row>
    <row r="14" spans="1:4" ht="18" customHeight="1" x14ac:dyDescent="0.2">
      <c r="A14" s="88" t="s">
        <v>22</v>
      </c>
      <c r="B14" s="92" t="s">
        <v>42</v>
      </c>
      <c r="C14" s="90"/>
      <c r="D14" s="91"/>
    </row>
    <row r="15" spans="1:4" ht="18" customHeight="1" x14ac:dyDescent="0.2">
      <c r="A15" s="88" t="s">
        <v>24</v>
      </c>
      <c r="B15" s="92" t="s">
        <v>43</v>
      </c>
      <c r="C15" s="90"/>
      <c r="D15" s="91"/>
    </row>
    <row r="16" spans="1:4" ht="18" customHeight="1" x14ac:dyDescent="0.2">
      <c r="A16" s="88" t="s">
        <v>25</v>
      </c>
      <c r="B16" s="92" t="s">
        <v>44</v>
      </c>
      <c r="C16" s="90">
        <v>8893500</v>
      </c>
      <c r="D16" s="91">
        <v>885400</v>
      </c>
    </row>
    <row r="17" spans="1:4" ht="18" customHeight="1" x14ac:dyDescent="0.2">
      <c r="A17" s="88" t="s">
        <v>9</v>
      </c>
      <c r="B17" s="92" t="s">
        <v>45</v>
      </c>
      <c r="C17" s="90"/>
      <c r="D17" s="91"/>
    </row>
    <row r="18" spans="1:4" ht="18" customHeight="1" x14ac:dyDescent="0.2">
      <c r="A18" s="88" t="s">
        <v>28</v>
      </c>
      <c r="B18" s="92" t="s">
        <v>80</v>
      </c>
      <c r="C18" s="90"/>
      <c r="D18" s="91"/>
    </row>
    <row r="19" spans="1:4" ht="22.5" customHeight="1" x14ac:dyDescent="0.2">
      <c r="A19" s="88" t="s">
        <v>30</v>
      </c>
      <c r="B19" s="92" t="s">
        <v>81</v>
      </c>
      <c r="C19" s="90"/>
      <c r="D19" s="91"/>
    </row>
    <row r="20" spans="1:4" ht="18" customHeight="1" x14ac:dyDescent="0.2">
      <c r="A20" s="88" t="s">
        <v>82</v>
      </c>
      <c r="B20" s="89" t="s">
        <v>83</v>
      </c>
      <c r="C20" s="90">
        <v>5000000</v>
      </c>
      <c r="D20" s="91">
        <v>82852</v>
      </c>
    </row>
    <row r="21" spans="1:4" ht="18" customHeight="1" x14ac:dyDescent="0.2">
      <c r="A21" s="88" t="s">
        <v>84</v>
      </c>
      <c r="B21" s="89" t="s">
        <v>85</v>
      </c>
      <c r="C21" s="90"/>
      <c r="D21" s="91"/>
    </row>
    <row r="22" spans="1:4" ht="18" customHeight="1" x14ac:dyDescent="0.2">
      <c r="A22" s="88" t="s">
        <v>86</v>
      </c>
      <c r="B22" s="89" t="s">
        <v>87</v>
      </c>
      <c r="C22" s="90"/>
      <c r="D22" s="91"/>
    </row>
    <row r="23" spans="1:4" ht="18" customHeight="1" x14ac:dyDescent="0.2">
      <c r="A23" s="88" t="s">
        <v>88</v>
      </c>
      <c r="B23" s="89" t="s">
        <v>89</v>
      </c>
      <c r="C23" s="90"/>
      <c r="D23" s="91"/>
    </row>
    <row r="24" spans="1:4" ht="18" customHeight="1" x14ac:dyDescent="0.2">
      <c r="A24" s="88" t="s">
        <v>90</v>
      </c>
      <c r="B24" s="89" t="s">
        <v>91</v>
      </c>
      <c r="C24" s="90"/>
      <c r="D24" s="91"/>
    </row>
    <row r="25" spans="1:4" ht="18" customHeight="1" thickBot="1" x14ac:dyDescent="0.25">
      <c r="A25" s="88" t="s">
        <v>92</v>
      </c>
      <c r="B25" s="93"/>
      <c r="C25" s="94"/>
      <c r="D25" s="91"/>
    </row>
    <row r="26" spans="1:4" ht="18" customHeight="1" thickBot="1" x14ac:dyDescent="0.25">
      <c r="A26" s="95" t="s">
        <v>93</v>
      </c>
      <c r="B26" s="96" t="s">
        <v>32</v>
      </c>
      <c r="C26" s="97">
        <f>SUM(C8:C25)</f>
        <v>13893500</v>
      </c>
      <c r="D26" s="98">
        <f>SUM(D8:D25)</f>
        <v>968252</v>
      </c>
    </row>
    <row r="27" spans="1:4" ht="8.25" customHeight="1" x14ac:dyDescent="0.2">
      <c r="A27" s="99"/>
      <c r="B27" s="419"/>
      <c r="C27" s="419"/>
      <c r="D27" s="419"/>
    </row>
  </sheetData>
  <mergeCells count="4">
    <mergeCell ref="B27:D27"/>
    <mergeCell ref="B1:C1"/>
    <mergeCell ref="B3:C3"/>
    <mergeCell ref="B4:C4"/>
  </mergeCells>
  <phoneticPr fontId="26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1"/>
  <sheetViews>
    <sheetView view="pageBreakPreview" zoomScaleNormal="100" workbookViewId="0">
      <selection activeCell="L13" sqref="L13"/>
    </sheetView>
  </sheetViews>
  <sheetFormatPr defaultColWidth="8" defaultRowHeight="12.75" x14ac:dyDescent="0.2"/>
  <cols>
    <col min="1" max="1" width="5.85546875" style="24" customWidth="1"/>
    <col min="2" max="2" width="42.5703125" style="25" customWidth="1"/>
    <col min="3" max="3" width="12.140625" style="25" bestFit="1" customWidth="1"/>
    <col min="4" max="8" width="11" style="25" customWidth="1"/>
    <col min="9" max="9" width="11.85546875" style="25" customWidth="1"/>
    <col min="10" max="16384" width="8" style="25"/>
  </cols>
  <sheetData>
    <row r="1" spans="1:9" ht="18" x14ac:dyDescent="0.2">
      <c r="B1" s="429" t="s">
        <v>358</v>
      </c>
      <c r="C1" s="430"/>
      <c r="D1" s="430"/>
      <c r="E1" s="430"/>
      <c r="F1" s="430"/>
      <c r="G1" s="430"/>
      <c r="H1" s="430"/>
    </row>
    <row r="2" spans="1:9" ht="18.75" x14ac:dyDescent="0.2">
      <c r="B2" s="429" t="s">
        <v>177</v>
      </c>
      <c r="C2" s="429"/>
      <c r="D2" s="429"/>
      <c r="E2" s="429"/>
      <c r="F2" s="429"/>
      <c r="G2" s="429"/>
      <c r="H2" s="429"/>
      <c r="I2" s="126" t="s">
        <v>331</v>
      </c>
    </row>
    <row r="3" spans="1:9" ht="18" x14ac:dyDescent="0.2">
      <c r="B3" s="429" t="s">
        <v>161</v>
      </c>
      <c r="C3" s="430"/>
      <c r="D3" s="430"/>
      <c r="E3" s="430"/>
      <c r="F3" s="430"/>
      <c r="G3" s="430"/>
      <c r="H3" s="430"/>
    </row>
    <row r="5" spans="1:9" ht="14.25" thickBot="1" x14ac:dyDescent="0.3">
      <c r="I5" s="124" t="s">
        <v>0</v>
      </c>
    </row>
    <row r="6" spans="1:9" x14ac:dyDescent="0.2">
      <c r="A6" s="431" t="s">
        <v>10</v>
      </c>
      <c r="B6" s="425" t="s">
        <v>11</v>
      </c>
      <c r="C6" s="431" t="s">
        <v>12</v>
      </c>
      <c r="D6" s="431" t="s">
        <v>359</v>
      </c>
      <c r="E6" s="422" t="s">
        <v>13</v>
      </c>
      <c r="F6" s="423"/>
      <c r="G6" s="423"/>
      <c r="H6" s="424"/>
      <c r="I6" s="425" t="s">
        <v>14</v>
      </c>
    </row>
    <row r="7" spans="1:9" ht="13.5" thickBot="1" x14ac:dyDescent="0.25">
      <c r="A7" s="432"/>
      <c r="B7" s="426"/>
      <c r="C7" s="426"/>
      <c r="D7" s="432"/>
      <c r="E7" s="26" t="s">
        <v>360</v>
      </c>
      <c r="F7" s="27" t="s">
        <v>361</v>
      </c>
      <c r="G7" s="27" t="s">
        <v>362</v>
      </c>
      <c r="H7" s="28" t="s">
        <v>363</v>
      </c>
      <c r="I7" s="426"/>
    </row>
    <row r="8" spans="1:9" ht="13.5" thickBot="1" x14ac:dyDescent="0.25">
      <c r="A8" s="29">
        <v>1</v>
      </c>
      <c r="B8" s="30">
        <v>2</v>
      </c>
      <c r="C8" s="31">
        <v>3</v>
      </c>
      <c r="D8" s="30">
        <v>4</v>
      </c>
      <c r="E8" s="29">
        <v>5</v>
      </c>
      <c r="F8" s="31">
        <v>6</v>
      </c>
      <c r="G8" s="31">
        <v>7</v>
      </c>
      <c r="H8" s="32">
        <v>8</v>
      </c>
      <c r="I8" s="33" t="s">
        <v>15</v>
      </c>
    </row>
    <row r="9" spans="1:9" ht="13.5" thickBot="1" x14ac:dyDescent="0.25">
      <c r="A9" s="34" t="s">
        <v>8</v>
      </c>
      <c r="B9" s="35" t="s">
        <v>164</v>
      </c>
      <c r="C9" s="36"/>
      <c r="D9" s="37">
        <f>SUM(D10:D11)</f>
        <v>0</v>
      </c>
      <c r="E9" s="38"/>
      <c r="F9" s="39"/>
      <c r="G9" s="39"/>
      <c r="H9" s="40"/>
      <c r="I9" s="41"/>
    </row>
    <row r="10" spans="1:9" x14ac:dyDescent="0.2">
      <c r="A10" s="42" t="s">
        <v>16</v>
      </c>
      <c r="B10" s="43"/>
      <c r="C10" s="44"/>
      <c r="D10" s="45"/>
      <c r="E10" s="46"/>
      <c r="F10" s="47"/>
      <c r="G10" s="47"/>
      <c r="H10" s="48"/>
      <c r="I10" s="49">
        <f t="shared" ref="I10:I21" si="0">SUM(D10:H10)</f>
        <v>0</v>
      </c>
    </row>
    <row r="11" spans="1:9" ht="13.5" thickBot="1" x14ac:dyDescent="0.25">
      <c r="A11" s="42" t="s">
        <v>17</v>
      </c>
      <c r="B11" s="43"/>
      <c r="C11" s="44"/>
      <c r="D11" s="45"/>
      <c r="E11" s="46"/>
      <c r="F11" s="47"/>
      <c r="G11" s="47"/>
      <c r="H11" s="48"/>
      <c r="I11" s="49">
        <f t="shared" si="0"/>
        <v>0</v>
      </c>
    </row>
    <row r="12" spans="1:9" ht="13.5" thickBot="1" x14ac:dyDescent="0.25">
      <c r="A12" s="34" t="s">
        <v>18</v>
      </c>
      <c r="B12" s="50" t="s">
        <v>19</v>
      </c>
      <c r="C12" s="51"/>
      <c r="D12" s="37">
        <f>SUM(D13:D14)</f>
        <v>0</v>
      </c>
      <c r="E12" s="38">
        <f>SUM(E13:E14)</f>
        <v>0</v>
      </c>
      <c r="F12" s="39">
        <f>SUM(F13:F14)</f>
        <v>0</v>
      </c>
      <c r="G12" s="39">
        <f>SUM(G13:G14)</f>
        <v>0</v>
      </c>
      <c r="H12" s="40">
        <f>SUM(H13:H14)</f>
        <v>0</v>
      </c>
      <c r="I12" s="41">
        <f t="shared" si="0"/>
        <v>0</v>
      </c>
    </row>
    <row r="13" spans="1:9" x14ac:dyDescent="0.2">
      <c r="A13" s="42" t="s">
        <v>20</v>
      </c>
      <c r="B13" s="43"/>
      <c r="C13" s="114"/>
      <c r="D13" s="45"/>
      <c r="E13" s="46"/>
      <c r="F13" s="47"/>
      <c r="G13" s="47"/>
      <c r="H13" s="48"/>
      <c r="I13" s="49">
        <f t="shared" si="0"/>
        <v>0</v>
      </c>
    </row>
    <row r="14" spans="1:9" ht="13.5" thickBot="1" x14ac:dyDescent="0.25">
      <c r="A14" s="42" t="s">
        <v>21</v>
      </c>
      <c r="B14" s="43"/>
      <c r="C14" s="44"/>
      <c r="D14" s="45"/>
      <c r="E14" s="46"/>
      <c r="F14" s="47"/>
      <c r="G14" s="47"/>
      <c r="H14" s="48"/>
      <c r="I14" s="49">
        <f t="shared" si="0"/>
        <v>0</v>
      </c>
    </row>
    <row r="15" spans="1:9" ht="13.5" thickBot="1" x14ac:dyDescent="0.25">
      <c r="A15" s="34" t="s">
        <v>22</v>
      </c>
      <c r="B15" s="50" t="s">
        <v>23</v>
      </c>
      <c r="C15" s="51"/>
      <c r="D15" s="37">
        <f>SUM(D16:D16)</f>
        <v>0</v>
      </c>
      <c r="E15" s="38"/>
      <c r="F15" s="39"/>
      <c r="G15" s="39"/>
      <c r="H15" s="40">
        <f>SUM(H16:H16)</f>
        <v>0</v>
      </c>
      <c r="I15" s="41">
        <f t="shared" si="0"/>
        <v>0</v>
      </c>
    </row>
    <row r="16" spans="1:9" ht="16.5" thickBot="1" x14ac:dyDescent="0.25">
      <c r="A16" s="42" t="s">
        <v>24</v>
      </c>
      <c r="B16" s="102"/>
      <c r="C16" s="44"/>
      <c r="D16" s="45"/>
      <c r="E16" s="46"/>
      <c r="F16" s="47"/>
      <c r="G16" s="47"/>
      <c r="H16" s="48"/>
      <c r="I16" s="49">
        <f t="shared" si="0"/>
        <v>0</v>
      </c>
    </row>
    <row r="17" spans="1:9" ht="13.5" thickBot="1" x14ac:dyDescent="0.25">
      <c r="A17" s="34" t="s">
        <v>25</v>
      </c>
      <c r="B17" s="50" t="s">
        <v>26</v>
      </c>
      <c r="C17" s="51"/>
      <c r="D17" s="37">
        <f>SUM(D18:D18)</f>
        <v>0</v>
      </c>
      <c r="E17" s="38">
        <f>SUM(E18:E18)</f>
        <v>0</v>
      </c>
      <c r="F17" s="39">
        <f>SUM(F18:F18)</f>
        <v>0</v>
      </c>
      <c r="G17" s="39">
        <f>SUM(G18:G18)</f>
        <v>0</v>
      </c>
      <c r="H17" s="40">
        <f>SUM(H18:H18)</f>
        <v>0</v>
      </c>
      <c r="I17" s="41">
        <f t="shared" si="0"/>
        <v>0</v>
      </c>
    </row>
    <row r="18" spans="1:9" ht="13.5" thickBot="1" x14ac:dyDescent="0.25">
      <c r="A18" s="52" t="s">
        <v>9</v>
      </c>
      <c r="B18" s="53" t="s">
        <v>27</v>
      </c>
      <c r="C18" s="54"/>
      <c r="D18" s="55"/>
      <c r="E18" s="56"/>
      <c r="F18" s="57"/>
      <c r="G18" s="57"/>
      <c r="H18" s="58"/>
      <c r="I18" s="59">
        <f t="shared" si="0"/>
        <v>0</v>
      </c>
    </row>
    <row r="19" spans="1:9" ht="13.5" thickBot="1" x14ac:dyDescent="0.25">
      <c r="A19" s="34" t="s">
        <v>28</v>
      </c>
      <c r="B19" s="60"/>
      <c r="C19" s="51"/>
      <c r="D19" s="61"/>
      <c r="E19" s="62"/>
      <c r="F19" s="63"/>
      <c r="G19" s="63"/>
      <c r="H19" s="64"/>
      <c r="I19" s="41"/>
    </row>
    <row r="20" spans="1:9" ht="13.5" thickBot="1" x14ac:dyDescent="0.25">
      <c r="A20" s="65" t="s">
        <v>30</v>
      </c>
      <c r="B20" s="66"/>
      <c r="C20" s="67"/>
      <c r="D20" s="68"/>
      <c r="E20" s="69"/>
      <c r="F20" s="70"/>
      <c r="G20" s="63"/>
      <c r="H20" s="71"/>
      <c r="I20" s="72"/>
    </row>
    <row r="21" spans="1:9" ht="13.5" thickBot="1" x14ac:dyDescent="0.25">
      <c r="A21" s="427" t="s">
        <v>31</v>
      </c>
      <c r="B21" s="428"/>
      <c r="C21" s="73"/>
      <c r="D21" s="37">
        <f>D9+D12+D15+D17+D19</f>
        <v>0</v>
      </c>
      <c r="E21" s="38">
        <f>E9+E12+E15+E17+E19</f>
        <v>0</v>
      </c>
      <c r="F21" s="39">
        <f>F9+F12+F15+F17+F19</f>
        <v>0</v>
      </c>
      <c r="G21" s="39">
        <f>G9+G12+G15+G17+G19</f>
        <v>0</v>
      </c>
      <c r="H21" s="40">
        <f>H9+H12+H15+H17+H19</f>
        <v>0</v>
      </c>
      <c r="I21" s="41">
        <f t="shared" si="0"/>
        <v>0</v>
      </c>
    </row>
    <row r="31" spans="1:9" x14ac:dyDescent="0.2">
      <c r="B31" s="125"/>
    </row>
  </sheetData>
  <mergeCells count="10">
    <mergeCell ref="E6:H6"/>
    <mergeCell ref="I6:I7"/>
    <mergeCell ref="A21:B21"/>
    <mergeCell ref="B1:H1"/>
    <mergeCell ref="B2:H2"/>
    <mergeCell ref="B3:H3"/>
    <mergeCell ref="A6:A7"/>
    <mergeCell ref="B6:B7"/>
    <mergeCell ref="C6:C7"/>
    <mergeCell ref="D6:D7"/>
  </mergeCells>
  <phoneticPr fontId="26" type="noConversion"/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7"/>
  <sheetViews>
    <sheetView view="pageBreakPreview" zoomScaleNormal="100" zoomScaleSheetLayoutView="100" workbookViewId="0">
      <selection activeCell="I7" sqref="I7"/>
    </sheetView>
  </sheetViews>
  <sheetFormatPr defaultRowHeight="12.75" x14ac:dyDescent="0.2"/>
  <cols>
    <col min="1" max="1" width="30.5703125" bestFit="1" customWidth="1"/>
    <col min="2" max="2" width="24.140625" customWidth="1"/>
    <col min="3" max="3" width="16.42578125" customWidth="1"/>
    <col min="4" max="4" width="23.28515625" customWidth="1"/>
  </cols>
  <sheetData>
    <row r="1" spans="1:4" ht="20.25" x14ac:dyDescent="0.3">
      <c r="B1" s="203" t="s">
        <v>340</v>
      </c>
    </row>
    <row r="2" spans="1:4" ht="15.75" x14ac:dyDescent="0.25">
      <c r="B2" s="190" t="s">
        <v>177</v>
      </c>
    </row>
    <row r="4" spans="1:4" ht="18" x14ac:dyDescent="0.25">
      <c r="B4" s="204" t="s">
        <v>218</v>
      </c>
    </row>
    <row r="7" spans="1:4" x14ac:dyDescent="0.2">
      <c r="D7" t="s">
        <v>332</v>
      </c>
    </row>
    <row r="8" spans="1:4" ht="13.5" thickBot="1" x14ac:dyDescent="0.25">
      <c r="A8" t="s">
        <v>219</v>
      </c>
      <c r="D8" s="205" t="s">
        <v>220</v>
      </c>
    </row>
    <row r="9" spans="1:4" x14ac:dyDescent="0.2">
      <c r="A9" s="109" t="s">
        <v>135</v>
      </c>
      <c r="B9" s="206" t="s">
        <v>221</v>
      </c>
      <c r="C9" s="206" t="s">
        <v>222</v>
      </c>
      <c r="D9" s="207" t="s">
        <v>223</v>
      </c>
    </row>
    <row r="10" spans="1:4" x14ac:dyDescent="0.2">
      <c r="A10" s="107" t="s">
        <v>224</v>
      </c>
      <c r="B10" s="208"/>
      <c r="C10" s="209"/>
      <c r="D10" s="210"/>
    </row>
    <row r="11" spans="1:4" x14ac:dyDescent="0.2">
      <c r="A11" s="107" t="s">
        <v>166</v>
      </c>
      <c r="B11" s="208"/>
      <c r="C11" s="209"/>
      <c r="D11" s="210"/>
    </row>
    <row r="12" spans="1:4" x14ac:dyDescent="0.2">
      <c r="A12" s="107"/>
      <c r="B12" s="208"/>
      <c r="C12" s="209"/>
      <c r="D12" s="210"/>
    </row>
    <row r="13" spans="1:4" x14ac:dyDescent="0.2">
      <c r="A13" s="107"/>
      <c r="B13" s="208"/>
      <c r="C13" s="103"/>
      <c r="D13" s="210"/>
    </row>
    <row r="14" spans="1:4" x14ac:dyDescent="0.2">
      <c r="A14" s="107"/>
      <c r="B14" s="208"/>
      <c r="C14" s="103"/>
      <c r="D14" s="210"/>
    </row>
    <row r="15" spans="1:4" x14ac:dyDescent="0.2">
      <c r="A15" s="107"/>
      <c r="B15" s="208"/>
      <c r="C15" s="103"/>
      <c r="D15" s="210"/>
    </row>
    <row r="16" spans="1:4" x14ac:dyDescent="0.2">
      <c r="A16" s="107"/>
      <c r="B16" s="208"/>
      <c r="C16" s="103"/>
      <c r="D16" s="210"/>
    </row>
    <row r="17" spans="1:4" ht="13.5" thickBot="1" x14ac:dyDescent="0.25">
      <c r="A17" s="108" t="s">
        <v>32</v>
      </c>
      <c r="B17" s="211">
        <f>SUM(B10:B16)</f>
        <v>0</v>
      </c>
      <c r="C17" s="201"/>
      <c r="D17" s="212"/>
    </row>
  </sheetData>
  <pageMargins left="0.7" right="0.7" top="0.75" bottom="0.75" header="0.3" footer="0.3"/>
  <pageSetup paperSize="9" scale="9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28"/>
  <sheetViews>
    <sheetView view="pageBreakPreview" zoomScaleNormal="100" zoomScaleSheetLayoutView="100" workbookViewId="0">
      <selection activeCell="B78" sqref="B78"/>
    </sheetView>
  </sheetViews>
  <sheetFormatPr defaultRowHeight="12.75" x14ac:dyDescent="0.2"/>
  <cols>
    <col min="1" max="1" width="4.140625" bestFit="1" customWidth="1"/>
    <col min="2" max="2" width="44.85546875" customWidth="1"/>
    <col min="3" max="3" width="17.42578125" customWidth="1"/>
    <col min="4" max="4" width="21" bestFit="1" customWidth="1"/>
    <col min="5" max="5" width="16.28515625" bestFit="1" customWidth="1"/>
    <col min="16" max="18" width="16.28515625" bestFit="1" customWidth="1"/>
  </cols>
  <sheetData>
    <row r="1" spans="1:19" x14ac:dyDescent="0.2">
      <c r="Q1" s="213"/>
    </row>
    <row r="2" spans="1:19" ht="15.75" x14ac:dyDescent="0.25">
      <c r="B2" s="190" t="s">
        <v>338</v>
      </c>
      <c r="D2" t="s">
        <v>319</v>
      </c>
      <c r="Q2" s="213"/>
    </row>
    <row r="3" spans="1:19" ht="15.75" x14ac:dyDescent="0.25">
      <c r="A3" s="165"/>
      <c r="B3" s="190" t="s">
        <v>177</v>
      </c>
      <c r="D3" t="s">
        <v>333</v>
      </c>
      <c r="Q3" s="213"/>
    </row>
    <row r="4" spans="1:19" ht="16.5" thickBot="1" x14ac:dyDescent="0.3">
      <c r="A4" s="214"/>
      <c r="B4" s="215" t="s">
        <v>226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3"/>
      <c r="R4" s="216"/>
    </row>
    <row r="5" spans="1:19" ht="15" x14ac:dyDescent="0.25">
      <c r="A5" s="217"/>
      <c r="B5" s="218"/>
      <c r="C5" s="219">
        <v>2017</v>
      </c>
      <c r="D5" s="219">
        <v>2018</v>
      </c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322">
        <v>2014</v>
      </c>
      <c r="R5" s="323">
        <v>2015</v>
      </c>
      <c r="S5" s="324">
        <v>2016</v>
      </c>
    </row>
    <row r="6" spans="1:19" ht="14.25" x14ac:dyDescent="0.2">
      <c r="A6" s="222"/>
      <c r="B6" s="223" t="s">
        <v>227</v>
      </c>
      <c r="C6" s="197">
        <v>2069348787</v>
      </c>
      <c r="D6" s="197">
        <v>2069348787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1">
        <f>+Q7+Q11+Q44+Q71</f>
        <v>2326586405</v>
      </c>
      <c r="R6" s="221">
        <f>+R7+R11+R44+R71</f>
        <v>2226087765</v>
      </c>
    </row>
    <row r="7" spans="1:19" ht="14.25" x14ac:dyDescent="0.2">
      <c r="A7" s="222" t="s">
        <v>140</v>
      </c>
      <c r="B7" s="223" t="s">
        <v>228</v>
      </c>
      <c r="C7" s="225">
        <f>SUM(C8:C10)</f>
        <v>121040500</v>
      </c>
      <c r="D7" s="225">
        <f>SUM(D8:D10)</f>
        <v>52817954</v>
      </c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7">
        <f>SUM(Q8:Q10)</f>
        <v>681372</v>
      </c>
      <c r="R7" s="227">
        <f>SUM(R8:R10)</f>
        <v>75935</v>
      </c>
    </row>
    <row r="8" spans="1:19" ht="15" x14ac:dyDescent="0.25">
      <c r="A8" s="228"/>
      <c r="B8" s="229" t="s">
        <v>229</v>
      </c>
      <c r="C8" s="197"/>
      <c r="D8" s="197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1">
        <f>405666+275706</f>
        <v>681372</v>
      </c>
      <c r="R8" s="224">
        <f>75935</f>
        <v>75935</v>
      </c>
    </row>
    <row r="9" spans="1:19" ht="15" x14ac:dyDescent="0.25">
      <c r="A9" s="228"/>
      <c r="B9" s="229" t="s">
        <v>230</v>
      </c>
      <c r="C9" s="197"/>
      <c r="D9" s="197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1"/>
      <c r="R9" s="224"/>
    </row>
    <row r="10" spans="1:19" ht="15" x14ac:dyDescent="0.25">
      <c r="A10" s="228"/>
      <c r="B10" s="229" t="s">
        <v>231</v>
      </c>
      <c r="C10" s="197">
        <v>121040500</v>
      </c>
      <c r="D10" s="197">
        <v>52817954</v>
      </c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1"/>
      <c r="R10" s="224"/>
    </row>
    <row r="11" spans="1:19" ht="14.25" x14ac:dyDescent="0.2">
      <c r="A11" s="222" t="s">
        <v>141</v>
      </c>
      <c r="B11" s="223" t="s">
        <v>232</v>
      </c>
      <c r="C11" s="225">
        <f>C12+C16+C20+C28</f>
        <v>1518036436</v>
      </c>
      <c r="D11" s="225">
        <f>D12+D16+D20+D28</f>
        <v>1903477578</v>
      </c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30">
        <f>+Q12+Q16+Q20+Q28</f>
        <v>2321595033</v>
      </c>
      <c r="R11" s="230">
        <f>+R12+R16+R20+R28</f>
        <v>2221701830</v>
      </c>
    </row>
    <row r="12" spans="1:19" ht="15" x14ac:dyDescent="0.25">
      <c r="A12" s="228" t="s">
        <v>8</v>
      </c>
      <c r="B12" s="229" t="s">
        <v>233</v>
      </c>
      <c r="C12" s="197">
        <f>C13+C14+C15</f>
        <v>1439415157</v>
      </c>
      <c r="D12" s="197">
        <v>1818495574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1">
        <f>SUM(Q13:Q15)</f>
        <v>2098823042</v>
      </c>
      <c r="R12" s="221">
        <f>SUM(R13:R15)</f>
        <v>2003833110</v>
      </c>
    </row>
    <row r="13" spans="1:19" ht="15" x14ac:dyDescent="0.25">
      <c r="A13" s="228"/>
      <c r="B13" s="229" t="s">
        <v>234</v>
      </c>
      <c r="C13" s="197">
        <v>67534264</v>
      </c>
      <c r="D13" s="197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31">
        <f>50000+1920787+328000+20918000+144019882+17538085+1080080+33022980+4381176+6595102+16568959</f>
        <v>246423051</v>
      </c>
      <c r="R13" s="224">
        <f>50000+1382003+2544076+10509000+102787808+17484130+1042687+30765206+4283441+6440446+16230818</f>
        <v>193519615</v>
      </c>
    </row>
    <row r="14" spans="1:19" ht="15" x14ac:dyDescent="0.25">
      <c r="A14" s="228"/>
      <c r="B14" s="229" t="s">
        <v>235</v>
      </c>
      <c r="C14" s="197">
        <v>1213524151</v>
      </c>
      <c r="D14" s="197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1">
        <f>161208836+2772000+3639759+1669073+285586556+26193232+48092929+10364100+177478400+3920+63255734+14700+558539479</f>
        <v>1338818718</v>
      </c>
      <c r="R14" s="224">
        <f>161208836+2772000+3542982+1669073+272789121+25546333+46743909+10364100+177478400+3840+61255428+14400+540354823</f>
        <v>1303743245</v>
      </c>
    </row>
    <row r="15" spans="1:19" ht="15" x14ac:dyDescent="0.25">
      <c r="A15" s="228"/>
      <c r="B15" s="229" t="s">
        <v>236</v>
      </c>
      <c r="C15" s="197">
        <v>158356742</v>
      </c>
      <c r="D15" s="197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32">
        <f>851995+42836400+2488000+21044516+8152951+5575107+24000+87000+1332142+2070425+445396+26138734+166601100+2587500+44591800+187183515+1570692</f>
        <v>513581273</v>
      </c>
      <c r="R15" s="224">
        <f>831613+43261400+2488000+21044516+7873697+5436580+24000+87000+2477441+2023360+434891+25497933+166601100+2587500+43625554+180758938+1516727</f>
        <v>506570250</v>
      </c>
    </row>
    <row r="16" spans="1:19" ht="15" x14ac:dyDescent="0.25">
      <c r="A16" s="228" t="s">
        <v>16</v>
      </c>
      <c r="B16" s="229" t="s">
        <v>237</v>
      </c>
      <c r="C16" s="225">
        <f>SUM(C17:C19)</f>
        <v>13975086</v>
      </c>
      <c r="D16" s="225">
        <f>SUM(D17:D19)</f>
        <v>20771427</v>
      </c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7">
        <f>SUM(Q17:Q19)</f>
        <v>5587418</v>
      </c>
      <c r="R16" s="227">
        <f>SUM(R17:R19)</f>
        <v>3201689</v>
      </c>
    </row>
    <row r="17" spans="1:18" ht="15" x14ac:dyDescent="0.25">
      <c r="A17" s="228"/>
      <c r="B17" s="229" t="s">
        <v>234</v>
      </c>
      <c r="C17" s="197">
        <v>10884600</v>
      </c>
      <c r="D17" s="197">
        <v>20771427</v>
      </c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31"/>
      <c r="R17" s="224"/>
    </row>
    <row r="18" spans="1:18" ht="15" x14ac:dyDescent="0.25">
      <c r="A18" s="228"/>
      <c r="B18" s="229" t="s">
        <v>235</v>
      </c>
      <c r="C18" s="197"/>
      <c r="D18" s="197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1"/>
      <c r="R18" s="224"/>
    </row>
    <row r="19" spans="1:18" ht="15" x14ac:dyDescent="0.25">
      <c r="A19" s="228"/>
      <c r="B19" s="229" t="s">
        <v>236</v>
      </c>
      <c r="C19" s="197">
        <v>3090486</v>
      </c>
      <c r="D19" s="197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32">
        <f>2332072+2075884+78092+1101370</f>
        <v>5587418</v>
      </c>
      <c r="R19" s="224">
        <f>1782524+1419165</f>
        <v>3201689</v>
      </c>
    </row>
    <row r="20" spans="1:18" ht="15" x14ac:dyDescent="0.25">
      <c r="A20" s="228" t="s">
        <v>17</v>
      </c>
      <c r="B20" s="229" t="s">
        <v>238</v>
      </c>
      <c r="C20" s="225">
        <f>SUM(C21:C23)</f>
        <v>138613</v>
      </c>
      <c r="D20" s="225">
        <f>SUM(D21:D23)</f>
        <v>0</v>
      </c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7">
        <f>SUM(Q21:Q23)</f>
        <v>10925000</v>
      </c>
      <c r="R20" s="227">
        <f>SUM(R21:R23)</f>
        <v>9341620</v>
      </c>
    </row>
    <row r="21" spans="1:18" ht="15" x14ac:dyDescent="0.25">
      <c r="A21" s="228"/>
      <c r="B21" s="229" t="s">
        <v>234</v>
      </c>
      <c r="C21" s="197">
        <v>0</v>
      </c>
      <c r="D21" s="197">
        <v>0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31">
        <f>9916663+1008337</f>
        <v>10925000</v>
      </c>
      <c r="R21" s="224">
        <f>754587+7785663</f>
        <v>8540250</v>
      </c>
    </row>
    <row r="22" spans="1:18" ht="15" x14ac:dyDescent="0.25">
      <c r="A22" s="228"/>
      <c r="B22" s="229" t="s">
        <v>235</v>
      </c>
      <c r="C22" s="197"/>
      <c r="D22" s="197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1"/>
      <c r="R22" s="224"/>
    </row>
    <row r="23" spans="1:18" ht="15" x14ac:dyDescent="0.25">
      <c r="A23" s="228"/>
      <c r="B23" s="229" t="s">
        <v>236</v>
      </c>
      <c r="C23" s="197">
        <v>138613</v>
      </c>
      <c r="D23" s="197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1"/>
      <c r="R23" s="224">
        <v>801370</v>
      </c>
    </row>
    <row r="24" spans="1:18" ht="15" x14ac:dyDescent="0.25">
      <c r="A24" s="228" t="s">
        <v>18</v>
      </c>
      <c r="B24" s="229" t="s">
        <v>239</v>
      </c>
      <c r="C24" s="197"/>
      <c r="D24" s="197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1"/>
      <c r="R24" s="224"/>
    </row>
    <row r="25" spans="1:18" ht="15" x14ac:dyDescent="0.25">
      <c r="A25" s="228"/>
      <c r="B25" s="229" t="s">
        <v>229</v>
      </c>
      <c r="C25" s="197"/>
      <c r="D25" s="197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1"/>
      <c r="R25" s="224"/>
    </row>
    <row r="26" spans="1:18" ht="15" x14ac:dyDescent="0.25">
      <c r="A26" s="228"/>
      <c r="B26" s="229" t="s">
        <v>230</v>
      </c>
      <c r="C26" s="197"/>
      <c r="D26" s="197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1"/>
      <c r="R26" s="224"/>
    </row>
    <row r="27" spans="1:18" ht="15" x14ac:dyDescent="0.25">
      <c r="A27" s="228"/>
      <c r="B27" s="229" t="s">
        <v>231</v>
      </c>
      <c r="C27" s="197"/>
      <c r="D27" s="197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32"/>
      <c r="R27" s="224"/>
    </row>
    <row r="28" spans="1:18" ht="15" x14ac:dyDescent="0.25">
      <c r="A28" s="228" t="s">
        <v>20</v>
      </c>
      <c r="B28" s="229" t="s">
        <v>240</v>
      </c>
      <c r="C28" s="225">
        <f>SUM(C29:C31)</f>
        <v>64507580</v>
      </c>
      <c r="D28" s="225">
        <f>SUM(D29:D31)</f>
        <v>64210577</v>
      </c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7">
        <f>SUM(Q29:Q31)</f>
        <v>206259573</v>
      </c>
      <c r="R28" s="227">
        <f>SUM(R29:R31)</f>
        <v>205325411</v>
      </c>
    </row>
    <row r="29" spans="1:18" ht="15" x14ac:dyDescent="0.25">
      <c r="A29" s="228"/>
      <c r="B29" s="229" t="s">
        <v>229</v>
      </c>
      <c r="C29" s="197"/>
      <c r="D29" s="197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31">
        <f>204624776+1510797+124000</f>
        <v>206259573</v>
      </c>
      <c r="R29" s="224">
        <f>204624776+385950+314685</f>
        <v>205325411</v>
      </c>
    </row>
    <row r="30" spans="1:18" ht="15" x14ac:dyDescent="0.25">
      <c r="A30" s="228"/>
      <c r="B30" s="229" t="s">
        <v>230</v>
      </c>
      <c r="C30" s="197">
        <v>64507580</v>
      </c>
      <c r="D30" s="197">
        <v>64210577</v>
      </c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1"/>
      <c r="R30" s="224"/>
    </row>
    <row r="31" spans="1:18" ht="15" x14ac:dyDescent="0.25">
      <c r="A31" s="228"/>
      <c r="B31" s="229" t="s">
        <v>231</v>
      </c>
      <c r="C31" s="197"/>
      <c r="D31" s="197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1"/>
      <c r="R31" s="224"/>
    </row>
    <row r="32" spans="1:18" ht="15" x14ac:dyDescent="0.25">
      <c r="A32" s="228" t="s">
        <v>21</v>
      </c>
      <c r="B32" s="229" t="s">
        <v>241</v>
      </c>
      <c r="C32" s="197"/>
      <c r="D32" s="197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1"/>
      <c r="R32" s="224"/>
    </row>
    <row r="33" spans="1:18" ht="15" x14ac:dyDescent="0.25">
      <c r="A33" s="228"/>
      <c r="B33" s="229" t="s">
        <v>229</v>
      </c>
      <c r="C33" s="197"/>
      <c r="D33" s="197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1"/>
      <c r="R33" s="224"/>
    </row>
    <row r="34" spans="1:18" ht="15" x14ac:dyDescent="0.25">
      <c r="A34" s="228"/>
      <c r="B34" s="229" t="s">
        <v>230</v>
      </c>
      <c r="C34" s="197"/>
      <c r="D34" s="197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1"/>
      <c r="R34" s="224"/>
    </row>
    <row r="35" spans="1:18" ht="15" x14ac:dyDescent="0.25">
      <c r="A35" s="228"/>
      <c r="B35" s="229" t="s">
        <v>231</v>
      </c>
      <c r="C35" s="197"/>
      <c r="D35" s="197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1"/>
      <c r="R35" s="224"/>
    </row>
    <row r="36" spans="1:18" ht="15" x14ac:dyDescent="0.25">
      <c r="A36" s="228" t="s">
        <v>22</v>
      </c>
      <c r="B36" s="229" t="s">
        <v>242</v>
      </c>
      <c r="C36" s="197"/>
      <c r="D36" s="197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1"/>
      <c r="R36" s="224"/>
    </row>
    <row r="37" spans="1:18" ht="15" x14ac:dyDescent="0.25">
      <c r="A37" s="228"/>
      <c r="B37" s="229" t="s">
        <v>229</v>
      </c>
      <c r="C37" s="197"/>
      <c r="D37" s="197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1"/>
      <c r="R37" s="224"/>
    </row>
    <row r="38" spans="1:18" ht="15" x14ac:dyDescent="0.25">
      <c r="A38" s="228"/>
      <c r="B38" s="229" t="s">
        <v>230</v>
      </c>
      <c r="C38" s="197"/>
      <c r="D38" s="197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1"/>
      <c r="R38" s="224"/>
    </row>
    <row r="39" spans="1:18" ht="15" x14ac:dyDescent="0.25">
      <c r="A39" s="228"/>
      <c r="B39" s="229" t="s">
        <v>231</v>
      </c>
      <c r="C39" s="197"/>
      <c r="D39" s="197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1"/>
      <c r="R39" s="224"/>
    </row>
    <row r="40" spans="1:18" ht="15" x14ac:dyDescent="0.25">
      <c r="A40" s="228" t="s">
        <v>24</v>
      </c>
      <c r="B40" s="229" t="s">
        <v>243</v>
      </c>
      <c r="C40" s="197"/>
      <c r="D40" s="197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1"/>
      <c r="R40" s="224"/>
    </row>
    <row r="41" spans="1:18" ht="15" x14ac:dyDescent="0.25">
      <c r="A41" s="228"/>
      <c r="B41" s="229" t="s">
        <v>229</v>
      </c>
      <c r="C41" s="197"/>
      <c r="D41" s="197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1"/>
      <c r="R41" s="224"/>
    </row>
    <row r="42" spans="1:18" ht="15" x14ac:dyDescent="0.25">
      <c r="A42" s="228"/>
      <c r="B42" s="229" t="s">
        <v>230</v>
      </c>
      <c r="C42" s="197"/>
      <c r="D42" s="197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1"/>
      <c r="R42" s="224"/>
    </row>
    <row r="43" spans="1:18" ht="15" x14ac:dyDescent="0.25">
      <c r="A43" s="228"/>
      <c r="B43" s="229" t="s">
        <v>231</v>
      </c>
      <c r="C43" s="197"/>
      <c r="D43" s="197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1"/>
      <c r="R43" s="224"/>
    </row>
    <row r="44" spans="1:18" ht="14.25" x14ac:dyDescent="0.2">
      <c r="A44" s="222" t="s">
        <v>142</v>
      </c>
      <c r="B44" s="223" t="s">
        <v>244</v>
      </c>
      <c r="C44" s="225">
        <f>+C45+C55</f>
        <v>4310000</v>
      </c>
      <c r="D44" s="225">
        <f>+D45+D55</f>
        <v>4310000</v>
      </c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7">
        <f>+Q45+Q55</f>
        <v>4310000</v>
      </c>
      <c r="R44" s="227">
        <f>+R45+R55</f>
        <v>4310000</v>
      </c>
    </row>
    <row r="45" spans="1:18" ht="15" x14ac:dyDescent="0.25">
      <c r="A45" s="228" t="s">
        <v>8</v>
      </c>
      <c r="B45" s="229" t="s">
        <v>245</v>
      </c>
      <c r="C45" s="197">
        <v>4310000</v>
      </c>
      <c r="D45" s="197">
        <v>4310000</v>
      </c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1">
        <f>SUM(Q46:Q48)</f>
        <v>4310000</v>
      </c>
      <c r="R45" s="221">
        <f>SUM(R46:R48)</f>
        <v>4310000</v>
      </c>
    </row>
    <row r="46" spans="1:18" ht="15" x14ac:dyDescent="0.25">
      <c r="A46" s="228"/>
      <c r="B46" s="229" t="s">
        <v>234</v>
      </c>
      <c r="C46" s="197"/>
      <c r="D46" s="197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1"/>
      <c r="R46" s="224"/>
    </row>
    <row r="47" spans="1:18" ht="15" x14ac:dyDescent="0.25">
      <c r="A47" s="228"/>
      <c r="B47" s="229" t="s">
        <v>235</v>
      </c>
      <c r="C47" s="197"/>
      <c r="D47" s="197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1"/>
      <c r="R47" s="224"/>
    </row>
    <row r="48" spans="1:18" ht="15" x14ac:dyDescent="0.25">
      <c r="A48" s="228"/>
      <c r="B48" s="229" t="s">
        <v>236</v>
      </c>
      <c r="C48" s="197">
        <v>4310000</v>
      </c>
      <c r="D48" s="197">
        <v>4310000</v>
      </c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1">
        <f>10000+4300000</f>
        <v>4310000</v>
      </c>
      <c r="R48" s="224">
        <f>10000+4300000</f>
        <v>4310000</v>
      </c>
    </row>
    <row r="49" spans="1:18" ht="15" x14ac:dyDescent="0.25">
      <c r="A49" s="228"/>
      <c r="B49" s="229"/>
      <c r="C49" s="197"/>
      <c r="D49" s="197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1"/>
      <c r="R49" s="224"/>
    </row>
    <row r="50" spans="1:18" ht="15" x14ac:dyDescent="0.25">
      <c r="A50" s="228"/>
      <c r="B50" s="229"/>
      <c r="C50" s="197"/>
      <c r="D50" s="197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1"/>
      <c r="R50" s="224">
        <f>SUM(R8:R49)</f>
        <v>6678111425</v>
      </c>
    </row>
    <row r="51" spans="1:18" ht="15" x14ac:dyDescent="0.25">
      <c r="A51" s="228" t="s">
        <v>16</v>
      </c>
      <c r="B51" s="229" t="s">
        <v>246</v>
      </c>
      <c r="C51" s="197"/>
      <c r="D51" s="197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1"/>
      <c r="R51" s="224"/>
    </row>
    <row r="52" spans="1:18" ht="15" x14ac:dyDescent="0.25">
      <c r="A52" s="228"/>
      <c r="B52" s="229" t="s">
        <v>229</v>
      </c>
      <c r="C52" s="197"/>
      <c r="D52" s="197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1"/>
      <c r="R52" s="224"/>
    </row>
    <row r="53" spans="1:18" ht="15" x14ac:dyDescent="0.25">
      <c r="A53" s="228"/>
      <c r="B53" s="229" t="s">
        <v>230</v>
      </c>
      <c r="C53" s="197"/>
      <c r="D53" s="197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1"/>
      <c r="R53" s="224"/>
    </row>
    <row r="54" spans="1:18" ht="15" x14ac:dyDescent="0.25">
      <c r="A54" s="228"/>
      <c r="B54" s="229" t="s">
        <v>231</v>
      </c>
      <c r="C54" s="197"/>
      <c r="D54" s="197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1"/>
      <c r="R54" s="224"/>
    </row>
    <row r="55" spans="1:18" ht="15" x14ac:dyDescent="0.25">
      <c r="A55" s="228" t="s">
        <v>17</v>
      </c>
      <c r="B55" s="229" t="s">
        <v>247</v>
      </c>
      <c r="C55" s="197">
        <f>+C58</f>
        <v>0</v>
      </c>
      <c r="D55" s="197">
        <f>+D58</f>
        <v>0</v>
      </c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1">
        <f>+Q58</f>
        <v>0</v>
      </c>
      <c r="R55" s="224"/>
    </row>
    <row r="56" spans="1:18" ht="15" x14ac:dyDescent="0.25">
      <c r="A56" s="228"/>
      <c r="B56" s="229" t="s">
        <v>229</v>
      </c>
      <c r="C56" s="197"/>
      <c r="D56" s="197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1"/>
      <c r="R56" s="224"/>
    </row>
    <row r="57" spans="1:18" ht="15" x14ac:dyDescent="0.25">
      <c r="A57" s="228"/>
      <c r="B57" s="229" t="s">
        <v>230</v>
      </c>
      <c r="C57" s="197"/>
      <c r="D57" s="197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1"/>
      <c r="R57" s="224"/>
    </row>
    <row r="58" spans="1:18" ht="15" x14ac:dyDescent="0.25">
      <c r="A58" s="228"/>
      <c r="B58" s="229" t="s">
        <v>231</v>
      </c>
      <c r="C58" s="197"/>
      <c r="D58" s="197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1"/>
      <c r="R58" s="224"/>
    </row>
    <row r="59" spans="1:18" ht="15" x14ac:dyDescent="0.25">
      <c r="A59" s="228" t="s">
        <v>18</v>
      </c>
      <c r="B59" s="229" t="s">
        <v>248</v>
      </c>
      <c r="C59" s="197"/>
      <c r="D59" s="197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1"/>
      <c r="R59" s="224"/>
    </row>
    <row r="60" spans="1:18" ht="15" x14ac:dyDescent="0.25">
      <c r="A60" s="228"/>
      <c r="B60" s="229" t="s">
        <v>229</v>
      </c>
      <c r="C60" s="197"/>
      <c r="D60" s="197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1"/>
      <c r="R60" s="224"/>
    </row>
    <row r="61" spans="1:18" ht="15" x14ac:dyDescent="0.25">
      <c r="A61" s="228"/>
      <c r="B61" s="229" t="s">
        <v>230</v>
      </c>
      <c r="C61" s="197"/>
      <c r="D61" s="197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1"/>
      <c r="R61" s="224"/>
    </row>
    <row r="62" spans="1:18" ht="15" x14ac:dyDescent="0.25">
      <c r="A62" s="228"/>
      <c r="B62" s="229" t="s">
        <v>231</v>
      </c>
      <c r="C62" s="197"/>
      <c r="D62" s="197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1"/>
      <c r="R62" s="224"/>
    </row>
    <row r="63" spans="1:18" ht="15" x14ac:dyDescent="0.25">
      <c r="A63" s="228" t="s">
        <v>20</v>
      </c>
      <c r="B63" s="229" t="s">
        <v>249</v>
      </c>
      <c r="C63" s="197"/>
      <c r="D63" s="197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1"/>
      <c r="R63" s="224"/>
    </row>
    <row r="64" spans="1:18" ht="15" x14ac:dyDescent="0.25">
      <c r="A64" s="228"/>
      <c r="B64" s="229" t="s">
        <v>229</v>
      </c>
      <c r="C64" s="197"/>
      <c r="D64" s="197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1"/>
      <c r="R64" s="224"/>
    </row>
    <row r="65" spans="1:18" ht="15" x14ac:dyDescent="0.25">
      <c r="A65" s="228"/>
      <c r="B65" s="229" t="s">
        <v>230</v>
      </c>
      <c r="C65" s="197"/>
      <c r="D65" s="197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1"/>
      <c r="R65" s="224"/>
    </row>
    <row r="66" spans="1:18" ht="15" x14ac:dyDescent="0.25">
      <c r="A66" s="228"/>
      <c r="B66" s="229" t="s">
        <v>231</v>
      </c>
      <c r="C66" s="197"/>
      <c r="D66" s="197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1"/>
      <c r="R66" s="224"/>
    </row>
    <row r="67" spans="1:18" ht="15" x14ac:dyDescent="0.25">
      <c r="A67" s="228" t="s">
        <v>21</v>
      </c>
      <c r="B67" s="229" t="s">
        <v>250</v>
      </c>
      <c r="C67" s="197"/>
      <c r="D67" s="197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1"/>
      <c r="R67" s="224"/>
    </row>
    <row r="68" spans="1:18" ht="15" x14ac:dyDescent="0.25">
      <c r="A68" s="228"/>
      <c r="B68" s="229" t="s">
        <v>229</v>
      </c>
      <c r="C68" s="197"/>
      <c r="D68" s="197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1"/>
      <c r="R68" s="224"/>
    </row>
    <row r="69" spans="1:18" ht="15" x14ac:dyDescent="0.25">
      <c r="A69" s="228"/>
      <c r="B69" s="229" t="s">
        <v>230</v>
      </c>
      <c r="C69" s="197"/>
      <c r="D69" s="197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1"/>
      <c r="R69" s="224"/>
    </row>
    <row r="70" spans="1:18" ht="15" x14ac:dyDescent="0.25">
      <c r="A70" s="228"/>
      <c r="B70" s="229" t="s">
        <v>231</v>
      </c>
      <c r="C70" s="197"/>
      <c r="D70" s="197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1"/>
      <c r="R70" s="224"/>
    </row>
    <row r="71" spans="1:18" ht="42.75" x14ac:dyDescent="0.2">
      <c r="A71" s="222" t="s">
        <v>129</v>
      </c>
      <c r="B71" s="233" t="s">
        <v>251</v>
      </c>
      <c r="C71" s="197">
        <f>SUM(C72:C74)</f>
        <v>0</v>
      </c>
      <c r="D71" s="197">
        <f>SUM(D72:D74)</f>
        <v>0</v>
      </c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1">
        <f>SUM(Q72:Q74)</f>
        <v>0</v>
      </c>
      <c r="R71" s="224"/>
    </row>
    <row r="72" spans="1:18" ht="15" x14ac:dyDescent="0.25">
      <c r="A72" s="228"/>
      <c r="B72" s="229" t="s">
        <v>234</v>
      </c>
      <c r="C72" s="197"/>
      <c r="D72" s="197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1"/>
      <c r="R72" s="224"/>
    </row>
    <row r="73" spans="1:18" ht="15" x14ac:dyDescent="0.25">
      <c r="A73" s="228"/>
      <c r="B73" s="229" t="s">
        <v>235</v>
      </c>
      <c r="C73" s="197"/>
      <c r="D73" s="197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1"/>
      <c r="R73" s="224"/>
    </row>
    <row r="74" spans="1:18" ht="15" x14ac:dyDescent="0.25">
      <c r="A74" s="228"/>
      <c r="B74" s="229" t="s">
        <v>236</v>
      </c>
      <c r="C74" s="197"/>
      <c r="D74" s="197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1"/>
      <c r="R74" s="224"/>
    </row>
    <row r="75" spans="1:18" ht="15" x14ac:dyDescent="0.25">
      <c r="A75" s="228"/>
      <c r="B75" s="223" t="s">
        <v>252</v>
      </c>
      <c r="C75" s="197">
        <f>+C76+C80+C84+C88+C92</f>
        <v>289234027</v>
      </c>
      <c r="D75" s="197">
        <f>+D76+D80+D84+D88+D92</f>
        <v>302187888</v>
      </c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1">
        <f>+Q76+Q80+Q84+Q88+Q92</f>
        <v>23096</v>
      </c>
      <c r="R75" s="224"/>
    </row>
    <row r="76" spans="1:18" ht="14.25" x14ac:dyDescent="0.2">
      <c r="A76" s="222" t="s">
        <v>140</v>
      </c>
      <c r="B76" s="223" t="s">
        <v>253</v>
      </c>
      <c r="C76" s="197"/>
      <c r="D76" s="197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1"/>
      <c r="R76" s="224"/>
    </row>
    <row r="77" spans="1:18" ht="15" x14ac:dyDescent="0.25">
      <c r="A77" s="228"/>
      <c r="B77" s="229" t="s">
        <v>229</v>
      </c>
      <c r="C77" s="197"/>
      <c r="D77" s="197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1"/>
      <c r="R77" s="224"/>
    </row>
    <row r="78" spans="1:18" ht="15" x14ac:dyDescent="0.25">
      <c r="A78" s="228"/>
      <c r="B78" s="229" t="s">
        <v>230</v>
      </c>
      <c r="C78" s="197"/>
      <c r="D78" s="197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1"/>
      <c r="R78" s="224"/>
    </row>
    <row r="79" spans="1:18" ht="15" x14ac:dyDescent="0.25">
      <c r="A79" s="228"/>
      <c r="B79" s="229" t="s">
        <v>231</v>
      </c>
      <c r="C79" s="197"/>
      <c r="D79" s="197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1"/>
      <c r="R79" s="224"/>
    </row>
    <row r="80" spans="1:18" ht="14.25" x14ac:dyDescent="0.2">
      <c r="A80" s="222" t="s">
        <v>141</v>
      </c>
      <c r="B80" s="223" t="s">
        <v>254</v>
      </c>
      <c r="C80" s="197">
        <f>+C83</f>
        <v>37314012</v>
      </c>
      <c r="D80" s="197">
        <f>+D83</f>
        <v>36876661</v>
      </c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1">
        <f>+Q83</f>
        <v>0</v>
      </c>
      <c r="R80" s="224"/>
    </row>
    <row r="81" spans="1:18" ht="15" x14ac:dyDescent="0.25">
      <c r="A81" s="228"/>
      <c r="B81" s="229" t="s">
        <v>229</v>
      </c>
      <c r="C81" s="197"/>
      <c r="D81" s="197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1"/>
      <c r="R81" s="224"/>
    </row>
    <row r="82" spans="1:18" ht="15" x14ac:dyDescent="0.25">
      <c r="A82" s="228"/>
      <c r="B82" s="229" t="s">
        <v>230</v>
      </c>
      <c r="C82" s="197"/>
      <c r="D82" s="197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1"/>
      <c r="R82" s="224"/>
    </row>
    <row r="83" spans="1:18" ht="15" x14ac:dyDescent="0.25">
      <c r="A83" s="228"/>
      <c r="B83" s="229" t="s">
        <v>231</v>
      </c>
      <c r="C83" s="197">
        <v>37314012</v>
      </c>
      <c r="D83" s="197">
        <v>36876661</v>
      </c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1"/>
      <c r="R83" s="224"/>
    </row>
    <row r="84" spans="1:18" ht="14.25" x14ac:dyDescent="0.2">
      <c r="A84" s="222" t="s">
        <v>142</v>
      </c>
      <c r="B84" s="223" t="s">
        <v>255</v>
      </c>
      <c r="C84" s="197"/>
      <c r="D84" s="197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1"/>
      <c r="R84" s="224"/>
    </row>
    <row r="85" spans="1:18" ht="15" x14ac:dyDescent="0.25">
      <c r="A85" s="228"/>
      <c r="B85" s="229" t="s">
        <v>229</v>
      </c>
      <c r="C85" s="197"/>
      <c r="D85" s="197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1"/>
      <c r="R85" s="224"/>
    </row>
    <row r="86" spans="1:18" ht="15" x14ac:dyDescent="0.25">
      <c r="A86" s="228"/>
      <c r="B86" s="229" t="s">
        <v>230</v>
      </c>
      <c r="C86" s="197"/>
      <c r="D86" s="197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1"/>
      <c r="R86" s="224"/>
    </row>
    <row r="87" spans="1:18" ht="15" x14ac:dyDescent="0.25">
      <c r="A87" s="228"/>
      <c r="B87" s="229" t="s">
        <v>231</v>
      </c>
      <c r="C87" s="197"/>
      <c r="D87" s="197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1"/>
      <c r="R87" s="224"/>
    </row>
    <row r="88" spans="1:18" ht="14.25" x14ac:dyDescent="0.2">
      <c r="A88" s="222" t="s">
        <v>129</v>
      </c>
      <c r="B88" s="223" t="s">
        <v>256</v>
      </c>
      <c r="C88" s="197">
        <f>+C91</f>
        <v>251920015</v>
      </c>
      <c r="D88" s="197">
        <f>+D91</f>
        <v>265311227</v>
      </c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1">
        <f>+Q91</f>
        <v>23096</v>
      </c>
      <c r="R88" s="224"/>
    </row>
    <row r="89" spans="1:18" ht="15" x14ac:dyDescent="0.25">
      <c r="A89" s="228"/>
      <c r="B89" s="229" t="s">
        <v>229</v>
      </c>
      <c r="C89" s="197"/>
      <c r="D89" s="197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1"/>
      <c r="R89" s="224"/>
    </row>
    <row r="90" spans="1:18" ht="15" x14ac:dyDescent="0.25">
      <c r="A90" s="228"/>
      <c r="B90" s="229" t="s">
        <v>230</v>
      </c>
      <c r="C90" s="197"/>
      <c r="D90" s="197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1"/>
      <c r="R90" s="224"/>
    </row>
    <row r="91" spans="1:18" ht="15" x14ac:dyDescent="0.25">
      <c r="A91" s="228"/>
      <c r="B91" s="229" t="s">
        <v>231</v>
      </c>
      <c r="C91" s="197">
        <v>251920015</v>
      </c>
      <c r="D91" s="197">
        <v>265311227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1">
        <v>23096</v>
      </c>
      <c r="R91" s="224"/>
    </row>
    <row r="92" spans="1:18" ht="14.25" x14ac:dyDescent="0.2">
      <c r="A92" s="222" t="s">
        <v>130</v>
      </c>
      <c r="B92" s="223" t="s">
        <v>257</v>
      </c>
      <c r="C92" s="197">
        <f>+C95</f>
        <v>0</v>
      </c>
      <c r="D92" s="197">
        <f>+D95</f>
        <v>0</v>
      </c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1">
        <f>+Q95</f>
        <v>0</v>
      </c>
      <c r="R92" s="224"/>
    </row>
    <row r="93" spans="1:18" ht="15" x14ac:dyDescent="0.25">
      <c r="A93" s="228"/>
      <c r="B93" s="229" t="s">
        <v>229</v>
      </c>
      <c r="C93" s="197"/>
      <c r="D93" s="197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1"/>
      <c r="R93" s="224"/>
    </row>
    <row r="94" spans="1:18" ht="15" x14ac:dyDescent="0.25">
      <c r="A94" s="228"/>
      <c r="B94" s="229" t="s">
        <v>230</v>
      </c>
      <c r="C94" s="197"/>
      <c r="D94" s="197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1"/>
      <c r="R94" s="224"/>
    </row>
    <row r="95" spans="1:18" ht="15" x14ac:dyDescent="0.25">
      <c r="A95" s="228"/>
      <c r="B95" s="229" t="s">
        <v>231</v>
      </c>
      <c r="C95" s="197"/>
      <c r="D95" s="197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1"/>
      <c r="R95" s="224"/>
    </row>
    <row r="96" spans="1:18" ht="15" x14ac:dyDescent="0.25">
      <c r="A96" s="228"/>
      <c r="B96" s="229" t="s">
        <v>258</v>
      </c>
      <c r="C96" s="197">
        <v>333140</v>
      </c>
      <c r="D96" s="197">
        <v>539068</v>
      </c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1"/>
      <c r="R96" s="224"/>
    </row>
    <row r="97" spans="1:18" ht="15" x14ac:dyDescent="0.25">
      <c r="A97" s="228"/>
      <c r="B97" s="223" t="s">
        <v>259</v>
      </c>
      <c r="C97" s="225">
        <f>+C75+C6+C96</f>
        <v>2358915954</v>
      </c>
      <c r="D97" s="225">
        <v>2263332488</v>
      </c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7">
        <f>+Q75+Q6</f>
        <v>2326609501</v>
      </c>
      <c r="R97" s="226"/>
    </row>
    <row r="98" spans="1:18" ht="15" x14ac:dyDescent="0.25">
      <c r="A98" s="228"/>
      <c r="B98" s="223" t="s">
        <v>260</v>
      </c>
      <c r="C98" s="197"/>
      <c r="D98" s="197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1"/>
      <c r="R98" s="224"/>
    </row>
    <row r="99" spans="1:18" ht="14.25" x14ac:dyDescent="0.2">
      <c r="A99" s="222" t="s">
        <v>140</v>
      </c>
      <c r="B99" s="223" t="s">
        <v>261</v>
      </c>
      <c r="C99" s="225">
        <f>SUM(C102:C107)</f>
        <v>2336550891</v>
      </c>
      <c r="D99" s="225">
        <f>SUM(D102:D107)</f>
        <v>2242400891</v>
      </c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7">
        <f>SUM(Q100:Q101)</f>
        <v>0</v>
      </c>
      <c r="R99" s="226"/>
    </row>
    <row r="100" spans="1:18" ht="14.25" x14ac:dyDescent="0.2">
      <c r="A100" s="222"/>
      <c r="B100" s="223" t="s">
        <v>262</v>
      </c>
      <c r="C100" s="225"/>
      <c r="D100" s="225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7"/>
      <c r="R100" s="226"/>
    </row>
    <row r="101" spans="1:18" ht="14.25" x14ac:dyDescent="0.2">
      <c r="A101" s="222"/>
      <c r="B101" s="223" t="s">
        <v>263</v>
      </c>
      <c r="C101" s="225"/>
      <c r="D101" s="225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7"/>
      <c r="R101" s="226"/>
    </row>
    <row r="102" spans="1:18" ht="15" x14ac:dyDescent="0.25">
      <c r="A102" s="228"/>
      <c r="B102" s="229" t="s">
        <v>264</v>
      </c>
      <c r="C102" s="197">
        <v>2411853144</v>
      </c>
      <c r="D102" s="197">
        <v>2411853144</v>
      </c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1"/>
      <c r="R102" s="224"/>
    </row>
    <row r="103" spans="1:18" ht="15" x14ac:dyDescent="0.25">
      <c r="A103" s="228"/>
      <c r="B103" s="229" t="s">
        <v>265</v>
      </c>
      <c r="C103" s="197">
        <v>127052406</v>
      </c>
      <c r="D103" s="197">
        <v>124516372</v>
      </c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1"/>
      <c r="R103" s="224"/>
    </row>
    <row r="104" spans="1:18" ht="15" x14ac:dyDescent="0.25">
      <c r="A104" s="228"/>
      <c r="B104" s="103" t="s">
        <v>266</v>
      </c>
      <c r="C104" s="197">
        <v>24444537</v>
      </c>
      <c r="D104" s="197">
        <v>24444537</v>
      </c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1"/>
      <c r="R104" s="224"/>
    </row>
    <row r="105" spans="1:18" ht="15" x14ac:dyDescent="0.25">
      <c r="A105" s="228"/>
      <c r="B105" s="103" t="s">
        <v>267</v>
      </c>
      <c r="C105" s="197">
        <v>-591195116</v>
      </c>
      <c r="D105" s="197">
        <v>-652761047</v>
      </c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1"/>
      <c r="R105" s="224"/>
    </row>
    <row r="106" spans="1:18" ht="15" x14ac:dyDescent="0.25">
      <c r="A106" s="228"/>
      <c r="B106" s="103" t="s">
        <v>268</v>
      </c>
      <c r="C106" s="197">
        <v>425961851</v>
      </c>
      <c r="D106" s="197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1"/>
      <c r="R106" s="224"/>
    </row>
    <row r="107" spans="1:18" ht="15" x14ac:dyDescent="0.25">
      <c r="A107" s="228"/>
      <c r="B107" s="103" t="s">
        <v>269</v>
      </c>
      <c r="C107" s="197">
        <v>-61565931</v>
      </c>
      <c r="D107" s="197">
        <v>334347885</v>
      </c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1"/>
      <c r="R107" s="224"/>
    </row>
    <row r="108" spans="1:18" ht="15" x14ac:dyDescent="0.25">
      <c r="A108" s="228"/>
      <c r="B108" s="223" t="s">
        <v>270</v>
      </c>
      <c r="C108" s="197"/>
      <c r="D108" s="197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1"/>
      <c r="R108" s="224"/>
    </row>
    <row r="109" spans="1:18" ht="14.25" x14ac:dyDescent="0.2">
      <c r="A109" s="222" t="s">
        <v>140</v>
      </c>
      <c r="B109" s="223" t="s">
        <v>271</v>
      </c>
      <c r="C109" s="197">
        <f>SUM(C110:C112)</f>
        <v>0</v>
      </c>
      <c r="D109" s="197">
        <f>SUM(D110:D112)</f>
        <v>0</v>
      </c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1">
        <f>SUM(Q110:Q112)</f>
        <v>0</v>
      </c>
      <c r="R109" s="224"/>
    </row>
    <row r="110" spans="1:18" ht="15" x14ac:dyDescent="0.25">
      <c r="A110" s="228"/>
      <c r="B110" s="229" t="s">
        <v>229</v>
      </c>
      <c r="C110" s="197"/>
      <c r="D110" s="197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1"/>
      <c r="R110" s="224"/>
    </row>
    <row r="111" spans="1:18" ht="15" x14ac:dyDescent="0.25">
      <c r="A111" s="228"/>
      <c r="B111" s="229" t="s">
        <v>230</v>
      </c>
      <c r="C111" s="197"/>
      <c r="D111" s="197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1"/>
      <c r="R111" s="224"/>
    </row>
    <row r="112" spans="1:18" ht="15" x14ac:dyDescent="0.25">
      <c r="A112" s="228"/>
      <c r="B112" s="229" t="s">
        <v>231</v>
      </c>
      <c r="C112" s="197"/>
      <c r="D112" s="197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1"/>
      <c r="R112" s="224"/>
    </row>
    <row r="113" spans="1:18" ht="14.25" x14ac:dyDescent="0.2">
      <c r="A113" s="222" t="s">
        <v>141</v>
      </c>
      <c r="B113" s="223" t="s">
        <v>272</v>
      </c>
      <c r="C113" s="197"/>
      <c r="D113" s="197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1"/>
      <c r="R113" s="224"/>
    </row>
    <row r="114" spans="1:18" ht="15" x14ac:dyDescent="0.25">
      <c r="A114" s="228"/>
      <c r="B114" s="229" t="s">
        <v>229</v>
      </c>
      <c r="C114" s="197"/>
      <c r="D114" s="197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1"/>
      <c r="R114" s="224"/>
    </row>
    <row r="115" spans="1:18" ht="15" x14ac:dyDescent="0.25">
      <c r="A115" s="228"/>
      <c r="B115" s="229" t="s">
        <v>230</v>
      </c>
      <c r="C115" s="197"/>
      <c r="D115" s="197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1"/>
      <c r="R115" s="224"/>
    </row>
    <row r="116" spans="1:18" ht="15" x14ac:dyDescent="0.25">
      <c r="A116" s="228"/>
      <c r="B116" s="229" t="s">
        <v>231</v>
      </c>
      <c r="C116" s="197"/>
      <c r="D116" s="197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1"/>
      <c r="R116" s="224"/>
    </row>
    <row r="117" spans="1:18" ht="15" x14ac:dyDescent="0.25">
      <c r="A117" s="228"/>
      <c r="B117" s="223" t="s">
        <v>273</v>
      </c>
      <c r="C117" s="197">
        <f>+C118+C122+C126</f>
        <v>22365063</v>
      </c>
      <c r="D117" s="197">
        <f>D118+D122</f>
        <v>13543682</v>
      </c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1">
        <f>+Q118+Q122+Q126</f>
        <v>0</v>
      </c>
      <c r="R117" s="224"/>
    </row>
    <row r="118" spans="1:18" ht="14.25" x14ac:dyDescent="0.2">
      <c r="A118" s="222" t="s">
        <v>140</v>
      </c>
      <c r="B118" s="223" t="s">
        <v>274</v>
      </c>
      <c r="C118" s="197"/>
      <c r="D118" s="197">
        <f>D119+D120+D121</f>
        <v>8255605</v>
      </c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1"/>
      <c r="R118" s="224"/>
    </row>
    <row r="119" spans="1:18" ht="15" x14ac:dyDescent="0.25">
      <c r="A119" s="228"/>
      <c r="B119" s="229" t="s">
        <v>229</v>
      </c>
      <c r="C119" s="197"/>
      <c r="D119" s="197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1"/>
      <c r="R119" s="224"/>
    </row>
    <row r="120" spans="1:18" ht="15" x14ac:dyDescent="0.25">
      <c r="A120" s="228"/>
      <c r="B120" s="229" t="s">
        <v>230</v>
      </c>
      <c r="C120" s="197"/>
      <c r="D120" s="197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1"/>
      <c r="R120" s="224"/>
    </row>
    <row r="121" spans="1:18" ht="15" x14ac:dyDescent="0.25">
      <c r="A121" s="228"/>
      <c r="B121" s="229" t="s">
        <v>231</v>
      </c>
      <c r="C121" s="197"/>
      <c r="D121" s="197">
        <v>8255605</v>
      </c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1"/>
      <c r="R121" s="224"/>
    </row>
    <row r="122" spans="1:18" ht="14.25" x14ac:dyDescent="0.2">
      <c r="A122" s="222" t="s">
        <v>141</v>
      </c>
      <c r="B122" s="223" t="s">
        <v>275</v>
      </c>
      <c r="C122" s="197">
        <v>12576837</v>
      </c>
      <c r="D122" s="197">
        <f>D123+D125+D124</f>
        <v>5288077</v>
      </c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1">
        <f>+Q125</f>
        <v>0</v>
      </c>
      <c r="R122" s="224"/>
    </row>
    <row r="123" spans="1:18" ht="15" x14ac:dyDescent="0.25">
      <c r="A123" s="228"/>
      <c r="B123" s="229" t="s">
        <v>229</v>
      </c>
      <c r="C123" s="197"/>
      <c r="D123" s="197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1"/>
      <c r="R123" s="224"/>
    </row>
    <row r="124" spans="1:18" ht="15" x14ac:dyDescent="0.25">
      <c r="A124" s="228"/>
      <c r="B124" s="229" t="s">
        <v>230</v>
      </c>
      <c r="C124" s="197"/>
      <c r="D124" s="197">
        <v>2057932</v>
      </c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1"/>
      <c r="R124" s="224"/>
    </row>
    <row r="125" spans="1:18" ht="15" x14ac:dyDescent="0.25">
      <c r="A125" s="228"/>
      <c r="B125" s="229" t="s">
        <v>231</v>
      </c>
      <c r="C125" s="197">
        <v>12576837</v>
      </c>
      <c r="D125" s="197">
        <v>3230145</v>
      </c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1"/>
      <c r="R125" s="224"/>
    </row>
    <row r="126" spans="1:18" ht="14.25" x14ac:dyDescent="0.2">
      <c r="A126" s="222" t="s">
        <v>142</v>
      </c>
      <c r="B126" s="223" t="s">
        <v>276</v>
      </c>
      <c r="C126" s="197">
        <v>9788226</v>
      </c>
      <c r="D126" s="197">
        <v>7387915</v>
      </c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1"/>
      <c r="R126" s="224"/>
    </row>
    <row r="127" spans="1:18" ht="15" thickBot="1" x14ac:dyDescent="0.25">
      <c r="A127" s="234"/>
      <c r="B127" s="235" t="s">
        <v>277</v>
      </c>
      <c r="C127" s="236">
        <f>+C99+C109+C117</f>
        <v>2358915954</v>
      </c>
      <c r="D127" s="236">
        <v>2263332488</v>
      </c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7">
        <f>+Q99+Q109+Q117</f>
        <v>0</v>
      </c>
      <c r="R127" s="226"/>
    </row>
    <row r="128" spans="1:18" ht="14.25" x14ac:dyDescent="0.2">
      <c r="A128" s="237"/>
      <c r="B128" s="238"/>
      <c r="C128" s="239"/>
      <c r="D128" s="239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32">
        <f>+Q97-Q127</f>
        <v>2326609501</v>
      </c>
      <c r="R128" s="224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3"/>
  <sheetViews>
    <sheetView view="pageBreakPreview" topLeftCell="B1" zoomScale="80" zoomScaleNormal="75" zoomScaleSheetLayoutView="80" workbookViewId="0">
      <selection activeCell="F92" sqref="F92"/>
    </sheetView>
  </sheetViews>
  <sheetFormatPr defaultRowHeight="12.75" x14ac:dyDescent="0.2"/>
  <cols>
    <col min="3" max="3" width="69.85546875" bestFit="1" customWidth="1"/>
    <col min="4" max="4" width="19.28515625" customWidth="1"/>
    <col min="5" max="5" width="17.42578125" customWidth="1"/>
    <col min="6" max="6" width="11" bestFit="1" customWidth="1"/>
    <col min="7" max="7" width="17.28515625" customWidth="1"/>
    <col min="8" max="8" width="18" bestFit="1" customWidth="1"/>
    <col min="10" max="10" width="17.7109375" bestFit="1" customWidth="1"/>
    <col min="11" max="11" width="18.42578125" customWidth="1"/>
  </cols>
  <sheetData>
    <row r="1" spans="1:12" ht="18.75" x14ac:dyDescent="0.3">
      <c r="A1" s="437" t="s">
        <v>341</v>
      </c>
      <c r="B1" s="438"/>
      <c r="C1" s="438"/>
      <c r="D1" s="438"/>
      <c r="E1" s="438"/>
      <c r="F1" s="438"/>
      <c r="G1" s="189"/>
      <c r="J1" s="189"/>
    </row>
    <row r="2" spans="1:12" ht="15.75" x14ac:dyDescent="0.2">
      <c r="A2" s="439"/>
      <c r="B2" s="439"/>
      <c r="C2" s="439"/>
      <c r="D2" s="439"/>
      <c r="E2" s="439"/>
      <c r="F2" s="439"/>
      <c r="G2" s="183"/>
      <c r="J2" s="183"/>
    </row>
    <row r="3" spans="1:12" ht="18.75" x14ac:dyDescent="0.3">
      <c r="A3" s="437" t="s">
        <v>278</v>
      </c>
      <c r="B3" s="437"/>
      <c r="C3" s="437"/>
      <c r="D3" s="437"/>
      <c r="E3" s="437"/>
      <c r="F3" s="437"/>
      <c r="G3" s="185"/>
      <c r="J3" s="185"/>
    </row>
    <row r="4" spans="1:12" ht="15.75" x14ac:dyDescent="0.2">
      <c r="A4" s="439" t="s">
        <v>146</v>
      </c>
      <c r="B4" s="439"/>
      <c r="C4" s="439"/>
      <c r="D4" s="439"/>
      <c r="E4" s="439"/>
      <c r="F4" s="439"/>
      <c r="G4" s="183"/>
      <c r="J4" s="183"/>
    </row>
    <row r="5" spans="1:12" ht="16.5" thickBot="1" x14ac:dyDescent="0.3">
      <c r="A5" s="440" t="s">
        <v>334</v>
      </c>
      <c r="B5" s="440"/>
      <c r="C5" s="440"/>
      <c r="D5" s="440"/>
      <c r="E5" s="440"/>
      <c r="F5" s="440"/>
      <c r="G5" s="186"/>
      <c r="J5" s="186"/>
    </row>
    <row r="6" spans="1:12" x14ac:dyDescent="0.2">
      <c r="A6" s="441" t="s">
        <v>147</v>
      </c>
      <c r="B6" s="444" t="s">
        <v>135</v>
      </c>
      <c r="C6" s="445"/>
      <c r="D6" s="449" t="s">
        <v>279</v>
      </c>
      <c r="E6" s="451" t="s">
        <v>280</v>
      </c>
      <c r="F6" s="453" t="s">
        <v>281</v>
      </c>
      <c r="G6" s="449" t="s">
        <v>282</v>
      </c>
      <c r="H6" s="451" t="s">
        <v>283</v>
      </c>
      <c r="I6" s="453" t="s">
        <v>284</v>
      </c>
      <c r="J6" s="459" t="s">
        <v>285</v>
      </c>
      <c r="K6" s="433" t="s">
        <v>286</v>
      </c>
      <c r="L6" s="435" t="s">
        <v>287</v>
      </c>
    </row>
    <row r="7" spans="1:12" ht="13.5" thickBot="1" x14ac:dyDescent="0.25">
      <c r="A7" s="442"/>
      <c r="B7" s="446"/>
      <c r="C7" s="447"/>
      <c r="D7" s="450"/>
      <c r="E7" s="452"/>
      <c r="F7" s="454"/>
      <c r="G7" s="450"/>
      <c r="H7" s="452"/>
      <c r="I7" s="454"/>
      <c r="J7" s="460"/>
      <c r="K7" s="434"/>
      <c r="L7" s="436"/>
    </row>
    <row r="8" spans="1:12" ht="13.5" thickBot="1" x14ac:dyDescent="0.25">
      <c r="A8" s="443"/>
      <c r="B8" s="448"/>
      <c r="C8" s="448"/>
      <c r="D8" s="455" t="s">
        <v>300</v>
      </c>
      <c r="E8" s="456"/>
      <c r="F8" s="456"/>
      <c r="G8" s="455" t="s">
        <v>300</v>
      </c>
      <c r="H8" s="456"/>
      <c r="I8" s="456"/>
      <c r="K8" t="s">
        <v>319</v>
      </c>
    </row>
    <row r="9" spans="1:12" ht="16.5" thickBot="1" x14ac:dyDescent="0.25">
      <c r="A9" s="188"/>
      <c r="B9" s="444" t="s">
        <v>148</v>
      </c>
      <c r="C9" s="444"/>
      <c r="D9" s="240"/>
      <c r="E9" s="241"/>
      <c r="F9" s="242"/>
      <c r="G9" s="242"/>
      <c r="H9" s="242"/>
      <c r="I9" s="243"/>
      <c r="J9" s="244"/>
      <c r="K9" s="244"/>
      <c r="L9" s="142"/>
    </row>
    <row r="10" spans="1:12" ht="15.75" x14ac:dyDescent="0.25">
      <c r="A10" s="3">
        <v>1</v>
      </c>
      <c r="B10" s="457" t="s">
        <v>136</v>
      </c>
      <c r="C10" s="458"/>
      <c r="D10" s="245">
        <v>34214720</v>
      </c>
      <c r="E10" s="245">
        <v>34214720</v>
      </c>
      <c r="F10" s="247"/>
      <c r="G10" s="246">
        <v>34959529</v>
      </c>
      <c r="H10" s="246">
        <v>34959529</v>
      </c>
      <c r="I10" s="247"/>
      <c r="J10" s="116">
        <v>34266946</v>
      </c>
      <c r="K10" s="116">
        <v>34266946</v>
      </c>
      <c r="L10" s="7"/>
    </row>
    <row r="11" spans="1:12" ht="15.75" x14ac:dyDescent="0.25">
      <c r="A11" s="3">
        <v>2</v>
      </c>
      <c r="B11" s="457" t="s">
        <v>143</v>
      </c>
      <c r="C11" s="458"/>
      <c r="D11" s="249">
        <v>8456771</v>
      </c>
      <c r="E11" s="249">
        <v>8456771</v>
      </c>
      <c r="F11" s="7"/>
      <c r="G11" s="6">
        <v>8158839</v>
      </c>
      <c r="H11" s="6">
        <v>8158839</v>
      </c>
      <c r="I11" s="7"/>
      <c r="J11" s="116">
        <v>6826673</v>
      </c>
      <c r="K11" s="116">
        <v>6826673</v>
      </c>
      <c r="L11" s="7"/>
    </row>
    <row r="12" spans="1:12" ht="15.75" x14ac:dyDescent="0.25">
      <c r="A12" s="3">
        <v>3</v>
      </c>
      <c r="B12" s="457" t="s">
        <v>144</v>
      </c>
      <c r="C12" s="458"/>
      <c r="D12" s="249">
        <v>10669943</v>
      </c>
      <c r="E12" s="249">
        <v>10669943</v>
      </c>
      <c r="F12" s="7"/>
      <c r="G12" s="6">
        <v>15422648</v>
      </c>
      <c r="H12" s="6">
        <v>15422648</v>
      </c>
      <c r="I12" s="7"/>
      <c r="J12" s="116">
        <v>10245915</v>
      </c>
      <c r="K12" s="116">
        <v>10245915</v>
      </c>
      <c r="L12" s="7"/>
    </row>
    <row r="13" spans="1:12" ht="15.75" x14ac:dyDescent="0.25">
      <c r="A13" s="3" t="s">
        <v>18</v>
      </c>
      <c r="B13" s="457" t="s">
        <v>128</v>
      </c>
      <c r="C13" s="458"/>
      <c r="D13" s="249"/>
      <c r="E13" s="249"/>
      <c r="F13" s="7"/>
      <c r="G13" s="6"/>
      <c r="H13" s="6"/>
      <c r="I13" s="7"/>
      <c r="J13" s="116">
        <f t="shared" ref="J13:K29" si="0">+K13+L13</f>
        <v>0</v>
      </c>
      <c r="K13" s="116">
        <f t="shared" si="0"/>
        <v>0</v>
      </c>
      <c r="L13" s="7"/>
    </row>
    <row r="14" spans="1:12" ht="15.75" x14ac:dyDescent="0.25">
      <c r="A14" s="3" t="s">
        <v>20</v>
      </c>
      <c r="B14" s="463" t="s">
        <v>123</v>
      </c>
      <c r="C14" s="464"/>
      <c r="D14" s="249">
        <f>+D15+D16+D17+D18+D19</f>
        <v>0</v>
      </c>
      <c r="E14" s="249">
        <f>+E15+E16+E17+E18+E19</f>
        <v>0</v>
      </c>
      <c r="F14" s="174"/>
      <c r="G14" s="6"/>
      <c r="H14" s="6"/>
      <c r="I14" s="174"/>
      <c r="J14" s="116"/>
      <c r="K14" s="116"/>
      <c r="L14" s="174"/>
    </row>
    <row r="15" spans="1:12" ht="15.75" x14ac:dyDescent="0.25">
      <c r="A15" s="3" t="s">
        <v>115</v>
      </c>
      <c r="B15" s="465" t="s">
        <v>118</v>
      </c>
      <c r="C15" s="466"/>
      <c r="D15" s="249"/>
      <c r="E15" s="249"/>
      <c r="F15" s="7"/>
      <c r="G15" s="6"/>
      <c r="H15" s="6"/>
      <c r="I15" s="7"/>
      <c r="J15" s="116">
        <f t="shared" si="0"/>
        <v>0</v>
      </c>
      <c r="K15" s="116">
        <f t="shared" si="0"/>
        <v>0</v>
      </c>
      <c r="L15" s="7"/>
    </row>
    <row r="16" spans="1:12" ht="15.75" x14ac:dyDescent="0.25">
      <c r="A16" s="3" t="s">
        <v>116</v>
      </c>
      <c r="B16" s="465" t="s">
        <v>172</v>
      </c>
      <c r="C16" s="466"/>
      <c r="D16" s="249"/>
      <c r="E16" s="249"/>
      <c r="F16" s="7"/>
      <c r="G16" s="6"/>
      <c r="H16" s="6"/>
      <c r="I16" s="7"/>
      <c r="J16" s="116"/>
      <c r="K16" s="116"/>
      <c r="L16" s="7"/>
    </row>
    <row r="17" spans="1:12" ht="15.75" x14ac:dyDescent="0.25">
      <c r="A17" s="3"/>
      <c r="B17" s="467" t="s">
        <v>124</v>
      </c>
      <c r="C17" s="468"/>
      <c r="D17" s="249"/>
      <c r="E17" s="249"/>
      <c r="F17" s="7"/>
      <c r="G17" s="6"/>
      <c r="H17" s="6"/>
      <c r="I17" s="7"/>
      <c r="J17" s="116">
        <f t="shared" si="0"/>
        <v>0</v>
      </c>
      <c r="K17" s="116">
        <f t="shared" si="0"/>
        <v>0</v>
      </c>
      <c r="L17" s="7"/>
    </row>
    <row r="18" spans="1:12" ht="15.75" x14ac:dyDescent="0.25">
      <c r="A18" s="3" t="s">
        <v>117</v>
      </c>
      <c r="B18" s="461" t="s">
        <v>119</v>
      </c>
      <c r="C18" s="469"/>
      <c r="D18" s="249"/>
      <c r="E18" s="249"/>
      <c r="F18" s="7"/>
      <c r="G18" s="6"/>
      <c r="H18" s="6"/>
      <c r="I18" s="7"/>
      <c r="J18" s="116">
        <f t="shared" si="0"/>
        <v>0</v>
      </c>
      <c r="K18" s="116">
        <f t="shared" si="0"/>
        <v>0</v>
      </c>
      <c r="L18" s="7"/>
    </row>
    <row r="19" spans="1:12" ht="15.75" x14ac:dyDescent="0.25">
      <c r="A19" s="3" t="s">
        <v>46</v>
      </c>
      <c r="B19" s="461" t="s">
        <v>47</v>
      </c>
      <c r="C19" s="462"/>
      <c r="D19" s="249"/>
      <c r="E19" s="249"/>
      <c r="F19" s="7"/>
      <c r="G19" s="6"/>
      <c r="H19" s="6"/>
      <c r="I19" s="7"/>
      <c r="J19" s="116">
        <f t="shared" si="0"/>
        <v>0</v>
      </c>
      <c r="K19" s="116">
        <f t="shared" si="0"/>
        <v>0</v>
      </c>
      <c r="L19" s="7"/>
    </row>
    <row r="20" spans="1:12" ht="15.75" x14ac:dyDescent="0.25">
      <c r="A20" s="3"/>
      <c r="B20" s="287"/>
      <c r="C20" s="292"/>
      <c r="D20" s="249"/>
      <c r="E20" s="249"/>
      <c r="F20" s="7"/>
      <c r="G20" s="6"/>
      <c r="H20" s="6"/>
      <c r="I20" s="253"/>
      <c r="J20" s="116"/>
      <c r="K20" s="116"/>
      <c r="L20" s="7"/>
    </row>
    <row r="21" spans="1:12" ht="15.75" x14ac:dyDescent="0.25">
      <c r="A21" s="3"/>
      <c r="B21" s="457" t="s">
        <v>168</v>
      </c>
      <c r="C21" s="458"/>
      <c r="D21" s="251"/>
      <c r="E21" s="251"/>
      <c r="F21" s="7"/>
      <c r="G21" s="152"/>
      <c r="H21" s="152"/>
      <c r="I21" s="253"/>
      <c r="J21" s="116">
        <f t="shared" si="0"/>
        <v>0</v>
      </c>
      <c r="K21" s="116">
        <f t="shared" si="0"/>
        <v>0</v>
      </c>
      <c r="L21" s="7"/>
    </row>
    <row r="22" spans="1:12" ht="15.75" x14ac:dyDescent="0.25">
      <c r="A22" s="3" t="s">
        <v>140</v>
      </c>
      <c r="B22" s="184" t="s">
        <v>114</v>
      </c>
      <c r="C22" s="254"/>
      <c r="D22" s="249">
        <f>+D10+D11+D12+D13+D14+D21</f>
        <v>53341434</v>
      </c>
      <c r="E22" s="249">
        <f>+E10+E11+E12+E13+E14+E21</f>
        <v>53341434</v>
      </c>
      <c r="F22" s="174"/>
      <c r="G22" s="249">
        <f t="shared" ref="G22" si="1">+G10+G11+G12+G13+G14+G21</f>
        <v>58541016</v>
      </c>
      <c r="H22" s="249">
        <f t="shared" ref="H22" si="2">+H10+H11+H12+H13+H14+H21</f>
        <v>58541016</v>
      </c>
      <c r="I22" s="174">
        <f>+I10+I11+I12+I13+I14+I21</f>
        <v>0</v>
      </c>
      <c r="J22" s="116">
        <f t="shared" si="0"/>
        <v>0</v>
      </c>
      <c r="K22" s="116">
        <f t="shared" si="0"/>
        <v>0</v>
      </c>
      <c r="L22" s="174">
        <f>+L10+L11+L12+L13+L14+L21</f>
        <v>0</v>
      </c>
    </row>
    <row r="23" spans="1:12" ht="15.75" x14ac:dyDescent="0.25">
      <c r="A23" s="3" t="s">
        <v>21</v>
      </c>
      <c r="B23" s="457" t="s">
        <v>138</v>
      </c>
      <c r="C23" s="458"/>
      <c r="D23" s="251">
        <v>1617890</v>
      </c>
      <c r="E23" s="251">
        <v>1617890</v>
      </c>
      <c r="F23" s="7"/>
      <c r="G23" s="152">
        <v>1959866</v>
      </c>
      <c r="H23" s="152">
        <v>1959866</v>
      </c>
      <c r="I23" s="118"/>
      <c r="J23" s="116">
        <v>713915</v>
      </c>
      <c r="K23" s="116">
        <v>713915</v>
      </c>
      <c r="L23" s="7"/>
    </row>
    <row r="24" spans="1:12" ht="15.75" x14ac:dyDescent="0.25">
      <c r="A24" s="3" t="s">
        <v>22</v>
      </c>
      <c r="B24" s="457" t="s">
        <v>137</v>
      </c>
      <c r="C24" s="458"/>
      <c r="D24" s="251"/>
      <c r="E24" s="251"/>
      <c r="F24" s="7"/>
      <c r="G24" s="152"/>
      <c r="H24" s="152"/>
      <c r="I24" s="7"/>
      <c r="J24" s="116"/>
      <c r="K24" s="116"/>
      <c r="L24" s="7"/>
    </row>
    <row r="25" spans="1:12" ht="15.75" x14ac:dyDescent="0.25">
      <c r="A25" s="3" t="s">
        <v>24</v>
      </c>
      <c r="B25" s="457" t="s">
        <v>120</v>
      </c>
      <c r="C25" s="458"/>
      <c r="D25" s="251"/>
      <c r="E25" s="251"/>
      <c r="F25" s="7"/>
      <c r="G25" s="152"/>
      <c r="H25" s="152"/>
      <c r="I25" s="7"/>
      <c r="J25" s="116">
        <f t="shared" si="0"/>
        <v>0</v>
      </c>
      <c r="K25" s="116">
        <f t="shared" si="0"/>
        <v>0</v>
      </c>
      <c r="L25" s="7"/>
    </row>
    <row r="26" spans="1:12" ht="15.75" x14ac:dyDescent="0.25">
      <c r="A26" s="3" t="s">
        <v>141</v>
      </c>
      <c r="B26" s="457" t="s">
        <v>169</v>
      </c>
      <c r="C26" s="458"/>
      <c r="D26" s="251">
        <f>+D23+D24+D25</f>
        <v>1617890</v>
      </c>
      <c r="E26" s="251">
        <f>+E23+E24+E25</f>
        <v>1617890</v>
      </c>
      <c r="F26" s="7">
        <f>SUM(F23:F25)</f>
        <v>0</v>
      </c>
      <c r="G26" s="251">
        <f t="shared" ref="G26" si="3">+G23+G24+G25</f>
        <v>1959866</v>
      </c>
      <c r="H26" s="251">
        <f t="shared" ref="H26" si="4">+H23+H24+H25</f>
        <v>1959866</v>
      </c>
      <c r="I26" s="7">
        <f>SUM(I23:I25)</f>
        <v>0</v>
      </c>
      <c r="J26" s="116">
        <f>J23+J24+J25</f>
        <v>713915</v>
      </c>
      <c r="K26" s="116">
        <f>K23+K24+K25</f>
        <v>713915</v>
      </c>
      <c r="L26" s="7"/>
    </row>
    <row r="27" spans="1:12" ht="15.75" x14ac:dyDescent="0.25">
      <c r="A27" s="3" t="s">
        <v>142</v>
      </c>
      <c r="B27" s="457"/>
      <c r="C27" s="458"/>
      <c r="D27" s="251"/>
      <c r="E27" s="251"/>
      <c r="F27" s="7"/>
      <c r="G27" s="152"/>
      <c r="H27" s="152"/>
      <c r="I27" s="7"/>
      <c r="J27" s="116">
        <f t="shared" si="0"/>
        <v>0</v>
      </c>
      <c r="K27" s="116">
        <f t="shared" si="0"/>
        <v>0</v>
      </c>
      <c r="L27" s="7"/>
    </row>
    <row r="28" spans="1:12" ht="15.75" x14ac:dyDescent="0.25">
      <c r="A28" s="3" t="s">
        <v>129</v>
      </c>
      <c r="B28" s="480"/>
      <c r="C28" s="481"/>
      <c r="D28" s="257"/>
      <c r="E28" s="257"/>
      <c r="F28" s="7">
        <f>+D28+E28</f>
        <v>0</v>
      </c>
      <c r="G28" s="150"/>
      <c r="H28" s="150"/>
      <c r="I28" s="7">
        <f>+F28+H28</f>
        <v>0</v>
      </c>
      <c r="J28" s="116">
        <f t="shared" si="0"/>
        <v>0</v>
      </c>
      <c r="K28" s="150"/>
      <c r="L28" s="7">
        <f>+H28+K28</f>
        <v>0</v>
      </c>
    </row>
    <row r="29" spans="1:12" ht="15.75" x14ac:dyDescent="0.25">
      <c r="A29" s="3" t="s">
        <v>130</v>
      </c>
      <c r="B29" s="480"/>
      <c r="C29" s="481"/>
      <c r="D29" s="257"/>
      <c r="E29" s="257"/>
      <c r="F29" s="7">
        <f>+D29+E29</f>
        <v>0</v>
      </c>
      <c r="G29" s="258"/>
      <c r="H29" s="258"/>
      <c r="I29" s="7">
        <f>+F29+H29</f>
        <v>0</v>
      </c>
      <c r="J29" s="116">
        <f t="shared" si="0"/>
        <v>0</v>
      </c>
      <c r="K29" s="258"/>
      <c r="L29" s="7">
        <f>+H29+K29</f>
        <v>0</v>
      </c>
    </row>
    <row r="30" spans="1:12" ht="19.5" x14ac:dyDescent="0.3">
      <c r="A30" s="104" t="s">
        <v>121</v>
      </c>
      <c r="B30" s="478" t="s">
        <v>122</v>
      </c>
      <c r="C30" s="479"/>
      <c r="D30" s="259">
        <f t="shared" ref="D30:I30" si="5">+D22+D26+D27+D28+D29</f>
        <v>54959324</v>
      </c>
      <c r="E30" s="259">
        <f t="shared" ref="E30" si="6">+E22+E26+E27+E28+E29</f>
        <v>54959324</v>
      </c>
      <c r="F30" s="172">
        <f t="shared" si="5"/>
        <v>0</v>
      </c>
      <c r="G30" s="259">
        <f t="shared" ref="G30:H30" si="7">G22+G26</f>
        <v>60500882</v>
      </c>
      <c r="H30" s="259">
        <f t="shared" si="7"/>
        <v>60500882</v>
      </c>
      <c r="I30" s="172">
        <f t="shared" si="5"/>
        <v>0</v>
      </c>
      <c r="J30" s="117">
        <f>+J10+J11+J12+J14+J26</f>
        <v>52053449</v>
      </c>
      <c r="K30" s="117">
        <f>+K10+K11+K12+K14+K26</f>
        <v>52053449</v>
      </c>
      <c r="L30" s="172">
        <f>+L22+L26+L27+L28+L29</f>
        <v>0</v>
      </c>
    </row>
    <row r="31" spans="1:12" ht="15.75" x14ac:dyDescent="0.25">
      <c r="A31" s="11"/>
      <c r="B31" s="482"/>
      <c r="C31" s="483"/>
      <c r="D31" s="260"/>
      <c r="E31" s="260"/>
      <c r="F31" s="13"/>
      <c r="G31" s="12"/>
      <c r="H31" s="12"/>
      <c r="I31" s="13"/>
      <c r="J31" s="12"/>
      <c r="K31" s="12"/>
      <c r="L31" s="13"/>
    </row>
    <row r="32" spans="1:12" ht="15.75" x14ac:dyDescent="0.25">
      <c r="A32" s="3"/>
      <c r="B32" s="484" t="s">
        <v>149</v>
      </c>
      <c r="C32" s="485"/>
      <c r="D32" s="251"/>
      <c r="E32" s="251"/>
      <c r="F32" s="7"/>
      <c r="G32" s="152"/>
      <c r="H32" s="152"/>
      <c r="I32" s="7"/>
      <c r="J32" s="116"/>
      <c r="K32" s="152"/>
      <c r="L32" s="7"/>
    </row>
    <row r="33" spans="1:12" ht="15.75" x14ac:dyDescent="0.25">
      <c r="A33" s="3" t="s">
        <v>8</v>
      </c>
      <c r="B33" s="470" t="s">
        <v>167</v>
      </c>
      <c r="C33" s="471"/>
      <c r="D33" s="251">
        <v>0</v>
      </c>
      <c r="E33" s="251">
        <v>0</v>
      </c>
      <c r="F33" s="7"/>
      <c r="G33" s="152">
        <v>1365046</v>
      </c>
      <c r="H33" s="152">
        <v>1365046</v>
      </c>
      <c r="I33" s="7"/>
      <c r="J33" s="116">
        <v>1365044</v>
      </c>
      <c r="K33" s="116">
        <v>1365044</v>
      </c>
      <c r="L33" s="7"/>
    </row>
    <row r="34" spans="1:12" ht="15.75" x14ac:dyDescent="0.25">
      <c r="A34" s="3" t="s">
        <v>16</v>
      </c>
      <c r="B34" s="470" t="s">
        <v>145</v>
      </c>
      <c r="C34" s="471"/>
      <c r="D34" s="251">
        <f t="shared" ref="D34:I34" si="8">SUM(D35:D37)</f>
        <v>0</v>
      </c>
      <c r="E34" s="251">
        <f t="shared" ref="E34" si="9">SUM(E35:E37)</f>
        <v>0</v>
      </c>
      <c r="F34" s="175">
        <f t="shared" si="8"/>
        <v>0</v>
      </c>
      <c r="G34" s="152">
        <f t="shared" ref="G34:H34" si="10">SUM(G35:G37)</f>
        <v>0</v>
      </c>
      <c r="H34" s="152">
        <f t="shared" si="10"/>
        <v>0</v>
      </c>
      <c r="I34" s="181">
        <f t="shared" si="8"/>
        <v>0</v>
      </c>
      <c r="J34" s="116">
        <f t="shared" ref="J34:J81" si="11">+K34+L34</f>
        <v>0</v>
      </c>
      <c r="K34" s="152">
        <f>SUM(K35:K37)</f>
        <v>0</v>
      </c>
      <c r="L34" s="175">
        <f>SUM(L35:L37)</f>
        <v>0</v>
      </c>
    </row>
    <row r="35" spans="1:12" ht="15.75" x14ac:dyDescent="0.25">
      <c r="A35" s="3"/>
      <c r="B35" s="120" t="s">
        <v>48</v>
      </c>
      <c r="C35" s="261" t="s">
        <v>125</v>
      </c>
      <c r="D35" s="251"/>
      <c r="E35" s="251"/>
      <c r="F35" s="7"/>
      <c r="G35" s="152"/>
      <c r="H35" s="152"/>
      <c r="I35" s="7"/>
      <c r="J35" s="116">
        <f t="shared" si="11"/>
        <v>0</v>
      </c>
      <c r="K35" s="152"/>
      <c r="L35" s="7"/>
    </row>
    <row r="36" spans="1:12" ht="15.75" x14ac:dyDescent="0.25">
      <c r="A36" s="3"/>
      <c r="B36" s="120" t="s">
        <v>49</v>
      </c>
      <c r="C36" s="261" t="s">
        <v>126</v>
      </c>
      <c r="D36" s="251"/>
      <c r="E36" s="251"/>
      <c r="F36" s="7"/>
      <c r="G36" s="152"/>
      <c r="H36" s="152"/>
      <c r="I36" s="7"/>
      <c r="J36" s="116">
        <f t="shared" si="11"/>
        <v>0</v>
      </c>
      <c r="K36" s="152"/>
      <c r="L36" s="7"/>
    </row>
    <row r="37" spans="1:12" ht="15.75" x14ac:dyDescent="0.25">
      <c r="A37" s="3"/>
      <c r="B37" s="120" t="s">
        <v>50</v>
      </c>
      <c r="C37" s="261" t="s">
        <v>127</v>
      </c>
      <c r="D37" s="251"/>
      <c r="E37" s="251"/>
      <c r="F37" s="7"/>
      <c r="G37" s="152"/>
      <c r="H37" s="152"/>
      <c r="I37" s="7"/>
      <c r="J37" s="116">
        <f t="shared" si="11"/>
        <v>0</v>
      </c>
      <c r="K37" s="152"/>
      <c r="L37" s="7"/>
    </row>
    <row r="38" spans="1:12" ht="15.75" x14ac:dyDescent="0.25">
      <c r="A38" s="3" t="s">
        <v>17</v>
      </c>
      <c r="B38" s="470" t="s">
        <v>94</v>
      </c>
      <c r="C38" s="471"/>
      <c r="D38" s="251">
        <f>SUM(D39:D41)</f>
        <v>0</v>
      </c>
      <c r="E38" s="251">
        <f>SUM(E39:E41)</f>
        <v>0</v>
      </c>
      <c r="F38" s="7">
        <f>SUM(F39:F41)</f>
        <v>0</v>
      </c>
      <c r="G38" s="152"/>
      <c r="H38" s="152"/>
      <c r="I38" s="7">
        <f>SUM(I39:I41)</f>
        <v>0</v>
      </c>
      <c r="J38" s="116">
        <f t="shared" si="11"/>
        <v>0</v>
      </c>
      <c r="K38" s="152"/>
      <c r="L38" s="7">
        <f>SUM(L39:L41)</f>
        <v>0</v>
      </c>
    </row>
    <row r="39" spans="1:12" ht="15.75" x14ac:dyDescent="0.25">
      <c r="A39" s="3"/>
      <c r="B39" s="121" t="s">
        <v>51</v>
      </c>
      <c r="C39" s="187" t="s">
        <v>170</v>
      </c>
      <c r="D39" s="251"/>
      <c r="E39" s="251"/>
      <c r="F39" s="7"/>
      <c r="G39" s="152"/>
      <c r="H39" s="152"/>
      <c r="I39" s="7"/>
      <c r="J39" s="116">
        <f t="shared" si="11"/>
        <v>0</v>
      </c>
      <c r="K39" s="152"/>
      <c r="L39" s="7"/>
    </row>
    <row r="40" spans="1:12" ht="15.75" x14ac:dyDescent="0.25">
      <c r="A40" s="3"/>
      <c r="B40" s="121" t="s">
        <v>52</v>
      </c>
      <c r="C40" s="187" t="s">
        <v>54</v>
      </c>
      <c r="D40" s="251"/>
      <c r="E40" s="251"/>
      <c r="F40" s="7">
        <f t="shared" ref="F40:F46" si="12">SUM(D40:D40)</f>
        <v>0</v>
      </c>
      <c r="G40" s="152"/>
      <c r="H40" s="152"/>
      <c r="I40" s="7">
        <f>SUM(F40:F40)</f>
        <v>0</v>
      </c>
      <c r="J40" s="116">
        <f t="shared" si="11"/>
        <v>0</v>
      </c>
      <c r="K40" s="152"/>
      <c r="L40" s="7">
        <f>SUM(H40:H40)</f>
        <v>0</v>
      </c>
    </row>
    <row r="41" spans="1:12" ht="15.75" x14ac:dyDescent="0.25">
      <c r="A41" s="3"/>
      <c r="B41" s="121" t="s">
        <v>53</v>
      </c>
      <c r="C41" s="187" t="s">
        <v>171</v>
      </c>
      <c r="D41" s="251"/>
      <c r="E41" s="251"/>
      <c r="F41" s="7"/>
      <c r="G41" s="152"/>
      <c r="H41" s="152"/>
      <c r="I41" s="7"/>
      <c r="J41" s="116">
        <f t="shared" si="11"/>
        <v>0</v>
      </c>
      <c r="K41" s="152"/>
      <c r="L41" s="7"/>
    </row>
    <row r="42" spans="1:12" ht="15.75" x14ac:dyDescent="0.25">
      <c r="A42" s="3" t="s">
        <v>18</v>
      </c>
      <c r="B42" s="470" t="s">
        <v>95</v>
      </c>
      <c r="C42" s="471"/>
      <c r="D42" s="251">
        <f>+F42</f>
        <v>0</v>
      </c>
      <c r="E42" s="251"/>
      <c r="F42" s="175">
        <f>SUM(F43:F46)</f>
        <v>0</v>
      </c>
      <c r="G42" s="152">
        <f t="shared" ref="G42:H42" si="13">SUM(G43:G46)</f>
        <v>2648850</v>
      </c>
      <c r="H42" s="152">
        <f t="shared" si="13"/>
        <v>2648850</v>
      </c>
      <c r="I42" s="181">
        <f>SUM(I43:I46)</f>
        <v>0</v>
      </c>
      <c r="J42" s="116">
        <f t="shared" si="11"/>
        <v>2400000</v>
      </c>
      <c r="K42" s="152">
        <f>SUM(K43:K46)</f>
        <v>2400000</v>
      </c>
      <c r="L42" s="175"/>
    </row>
    <row r="43" spans="1:12" ht="15.75" x14ac:dyDescent="0.25">
      <c r="A43" s="3"/>
      <c r="B43" s="121" t="s">
        <v>55</v>
      </c>
      <c r="C43" s="187" t="s">
        <v>59</v>
      </c>
      <c r="D43" s="251">
        <f>+F43</f>
        <v>0</v>
      </c>
      <c r="E43" s="251"/>
      <c r="F43" s="7"/>
      <c r="G43" s="152">
        <v>2648850</v>
      </c>
      <c r="H43" s="152">
        <v>2648850</v>
      </c>
      <c r="I43" s="7"/>
      <c r="J43" s="116">
        <v>2400000</v>
      </c>
      <c r="K43" s="116">
        <v>2400000</v>
      </c>
      <c r="L43" s="7"/>
    </row>
    <row r="44" spans="1:12" ht="15.75" x14ac:dyDescent="0.25">
      <c r="A44" s="3"/>
      <c r="B44" s="121" t="s">
        <v>56</v>
      </c>
      <c r="C44" s="187" t="s">
        <v>60</v>
      </c>
      <c r="D44" s="251"/>
      <c r="E44" s="251"/>
      <c r="F44" s="7">
        <f t="shared" si="12"/>
        <v>0</v>
      </c>
      <c r="G44" s="152"/>
      <c r="H44" s="152"/>
      <c r="I44" s="7">
        <f>SUM(F44:F44)</f>
        <v>0</v>
      </c>
      <c r="J44" s="116">
        <f t="shared" si="11"/>
        <v>0</v>
      </c>
      <c r="K44" s="152"/>
      <c r="L44" s="7">
        <f>SUM(H44:H44)</f>
        <v>0</v>
      </c>
    </row>
    <row r="45" spans="1:12" ht="15.75" x14ac:dyDescent="0.25">
      <c r="A45" s="3"/>
      <c r="B45" s="121" t="s">
        <v>57</v>
      </c>
      <c r="C45" s="187" t="s">
        <v>182</v>
      </c>
      <c r="D45" s="251"/>
      <c r="E45" s="251"/>
      <c r="F45" s="7">
        <f t="shared" si="12"/>
        <v>0</v>
      </c>
      <c r="G45" s="152"/>
      <c r="H45" s="152"/>
      <c r="I45" s="7">
        <f>SUM(F45:F45)</f>
        <v>0</v>
      </c>
      <c r="J45" s="116">
        <f t="shared" si="11"/>
        <v>0</v>
      </c>
      <c r="K45" s="152"/>
      <c r="L45" s="7">
        <f>SUM(H45:H45)</f>
        <v>0</v>
      </c>
    </row>
    <row r="46" spans="1:12" ht="15.75" x14ac:dyDescent="0.25">
      <c r="A46" s="3"/>
      <c r="B46" s="121" t="s">
        <v>58</v>
      </c>
      <c r="C46" s="187" t="s">
        <v>61</v>
      </c>
      <c r="D46" s="251"/>
      <c r="E46" s="251"/>
      <c r="F46" s="7">
        <f t="shared" si="12"/>
        <v>0</v>
      </c>
      <c r="G46" s="152"/>
      <c r="H46" s="152"/>
      <c r="I46" s="7">
        <f>SUM(F46:F46)</f>
        <v>0</v>
      </c>
      <c r="J46" s="116">
        <f t="shared" si="11"/>
        <v>0</v>
      </c>
      <c r="K46" s="152"/>
      <c r="L46" s="7">
        <f>SUM(H46:H46)</f>
        <v>0</v>
      </c>
    </row>
    <row r="47" spans="1:12" ht="15.75" x14ac:dyDescent="0.25">
      <c r="A47" s="122" t="s">
        <v>140</v>
      </c>
      <c r="B47" s="474" t="s">
        <v>62</v>
      </c>
      <c r="C47" s="475"/>
      <c r="D47" s="251">
        <f t="shared" ref="D47:I47" si="14">+D33+D34+D38+D42</f>
        <v>0</v>
      </c>
      <c r="E47" s="251">
        <f t="shared" ref="E47" si="15">+E33+E34+E38+E42</f>
        <v>0</v>
      </c>
      <c r="F47" s="175">
        <f t="shared" si="14"/>
        <v>0</v>
      </c>
      <c r="G47" s="152">
        <f t="shared" ref="G47:H47" si="16">+G33+G34+G38+G42</f>
        <v>4013896</v>
      </c>
      <c r="H47" s="152">
        <f t="shared" si="16"/>
        <v>4013896</v>
      </c>
      <c r="I47" s="175">
        <f t="shared" si="14"/>
        <v>0</v>
      </c>
      <c r="J47" s="116">
        <f t="shared" si="11"/>
        <v>3765044</v>
      </c>
      <c r="K47" s="152">
        <f>+K33+K34+K38+K42</f>
        <v>3765044</v>
      </c>
      <c r="L47" s="175">
        <f>+L33+L34+L38+L42</f>
        <v>0</v>
      </c>
    </row>
    <row r="48" spans="1:12" ht="15.75" x14ac:dyDescent="0.25">
      <c r="A48" s="3" t="s">
        <v>20</v>
      </c>
      <c r="B48" s="470" t="s">
        <v>139</v>
      </c>
      <c r="C48" s="471"/>
      <c r="D48" s="251">
        <f t="shared" ref="D48:I48" si="17">SUM(D49:D50)</f>
        <v>0</v>
      </c>
      <c r="E48" s="251">
        <f t="shared" ref="E48" si="18">SUM(E49:E50)</f>
        <v>0</v>
      </c>
      <c r="F48" s="175">
        <f t="shared" si="17"/>
        <v>0</v>
      </c>
      <c r="G48" s="152">
        <f t="shared" ref="G48:H48" si="19">SUM(G49:G50)</f>
        <v>0</v>
      </c>
      <c r="H48" s="152">
        <f t="shared" si="19"/>
        <v>0</v>
      </c>
      <c r="I48" s="181">
        <f t="shared" si="17"/>
        <v>0</v>
      </c>
      <c r="J48" s="116">
        <f t="shared" si="11"/>
        <v>0</v>
      </c>
      <c r="K48" s="152">
        <f>SUM(K49:K50)</f>
        <v>0</v>
      </c>
      <c r="L48" s="175">
        <f>SUM(L49:L50)</f>
        <v>0</v>
      </c>
    </row>
    <row r="49" spans="1:12" ht="15.75" x14ac:dyDescent="0.25">
      <c r="A49" s="3"/>
      <c r="B49" s="121" t="s">
        <v>63</v>
      </c>
      <c r="C49" s="187" t="s">
        <v>65</v>
      </c>
      <c r="D49" s="251"/>
      <c r="E49" s="251"/>
      <c r="F49" s="7">
        <f t="shared" ref="F49:F57" si="20">SUM(D49:D49)</f>
        <v>0</v>
      </c>
      <c r="G49" s="152"/>
      <c r="H49" s="152"/>
      <c r="I49" s="7">
        <f>SUM(F49:F49)</f>
        <v>0</v>
      </c>
      <c r="J49" s="116">
        <f t="shared" si="11"/>
        <v>0</v>
      </c>
      <c r="K49" s="152"/>
      <c r="L49" s="7">
        <f>SUM(H49:H49)</f>
        <v>0</v>
      </c>
    </row>
    <row r="50" spans="1:12" ht="15.75" x14ac:dyDescent="0.25">
      <c r="A50" s="3"/>
      <c r="B50" s="121" t="s">
        <v>64</v>
      </c>
      <c r="C50" s="187" t="s">
        <v>1</v>
      </c>
      <c r="D50" s="251"/>
      <c r="E50" s="251"/>
      <c r="F50" s="7"/>
      <c r="G50" s="152"/>
      <c r="H50" s="152"/>
      <c r="I50" s="7"/>
      <c r="J50" s="116">
        <f t="shared" si="11"/>
        <v>0</v>
      </c>
      <c r="K50" s="152"/>
      <c r="L50" s="7"/>
    </row>
    <row r="51" spans="1:12" ht="15.75" x14ac:dyDescent="0.25">
      <c r="A51" s="3" t="s">
        <v>21</v>
      </c>
      <c r="B51" s="470" t="s">
        <v>96</v>
      </c>
      <c r="C51" s="471"/>
      <c r="D51" s="251">
        <f>SUM(D52:D53)</f>
        <v>0</v>
      </c>
      <c r="E51" s="251">
        <f>SUM(E52:E53)</f>
        <v>0</v>
      </c>
      <c r="F51" s="7">
        <f t="shared" si="20"/>
        <v>0</v>
      </c>
      <c r="G51" s="152">
        <f t="shared" ref="G51:H51" si="21">SUM(G52:G53)</f>
        <v>0</v>
      </c>
      <c r="H51" s="152">
        <f t="shared" si="21"/>
        <v>0</v>
      </c>
      <c r="I51" s="7">
        <f>SUM(F51:F51)</f>
        <v>0</v>
      </c>
      <c r="J51" s="116">
        <f t="shared" si="11"/>
        <v>0</v>
      </c>
      <c r="K51" s="152">
        <f>SUM(K52:K53)</f>
        <v>0</v>
      </c>
      <c r="L51" s="7">
        <f>SUM(H51:H51)</f>
        <v>0</v>
      </c>
    </row>
    <row r="52" spans="1:12" ht="15.75" x14ac:dyDescent="0.25">
      <c r="A52" s="3"/>
      <c r="B52" s="121" t="s">
        <v>66</v>
      </c>
      <c r="C52" s="187" t="s">
        <v>68</v>
      </c>
      <c r="D52" s="251"/>
      <c r="E52" s="251"/>
      <c r="F52" s="7">
        <f t="shared" si="20"/>
        <v>0</v>
      </c>
      <c r="G52" s="152"/>
      <c r="H52" s="152"/>
      <c r="I52" s="7">
        <f>SUM(F52:F52)</f>
        <v>0</v>
      </c>
      <c r="J52" s="116">
        <f t="shared" si="11"/>
        <v>0</v>
      </c>
      <c r="K52" s="152"/>
      <c r="L52" s="7">
        <f>SUM(H52:H52)</f>
        <v>0</v>
      </c>
    </row>
    <row r="53" spans="1:12" ht="15.75" x14ac:dyDescent="0.25">
      <c r="A53" s="3"/>
      <c r="B53" s="121" t="s">
        <v>67</v>
      </c>
      <c r="C53" s="187" t="s">
        <v>69</v>
      </c>
      <c r="D53" s="251">
        <v>0</v>
      </c>
      <c r="E53" s="251">
        <v>0</v>
      </c>
      <c r="F53" s="7">
        <f t="shared" si="20"/>
        <v>0</v>
      </c>
      <c r="G53" s="152"/>
      <c r="H53" s="152"/>
      <c r="I53" s="7">
        <f>SUM(F53:F53)</f>
        <v>0</v>
      </c>
      <c r="J53" s="116">
        <f t="shared" si="11"/>
        <v>0</v>
      </c>
      <c r="K53" s="152"/>
      <c r="L53" s="7">
        <f>SUM(H53:H53)</f>
        <v>0</v>
      </c>
    </row>
    <row r="54" spans="1:12" ht="15.75" x14ac:dyDescent="0.25">
      <c r="A54" s="3" t="s">
        <v>22</v>
      </c>
      <c r="B54" s="470" t="s">
        <v>97</v>
      </c>
      <c r="C54" s="471"/>
      <c r="D54" s="251">
        <f t="shared" ref="D54:I54" si="22">SUM(D55:D57)</f>
        <v>0</v>
      </c>
      <c r="E54" s="251">
        <f t="shared" ref="E54" si="23">SUM(E55:E57)</f>
        <v>0</v>
      </c>
      <c r="F54" s="7">
        <f t="shared" si="22"/>
        <v>0</v>
      </c>
      <c r="G54" s="152">
        <f t="shared" ref="G54:H54" si="24">SUM(G55:G57)</f>
        <v>0</v>
      </c>
      <c r="H54" s="152">
        <f t="shared" si="24"/>
        <v>0</v>
      </c>
      <c r="I54" s="7">
        <f t="shared" si="22"/>
        <v>0</v>
      </c>
      <c r="J54" s="116">
        <f t="shared" si="11"/>
        <v>0</v>
      </c>
      <c r="K54" s="152">
        <f>SUM(K55:K57)</f>
        <v>0</v>
      </c>
      <c r="L54" s="7">
        <f>SUM(L55:L57)</f>
        <v>0</v>
      </c>
    </row>
    <row r="55" spans="1:12" ht="15.75" x14ac:dyDescent="0.25">
      <c r="A55" s="3"/>
      <c r="B55" s="121" t="s">
        <v>70</v>
      </c>
      <c r="C55" s="187" t="s">
        <v>73</v>
      </c>
      <c r="D55" s="251"/>
      <c r="E55" s="251"/>
      <c r="F55" s="7"/>
      <c r="G55" s="152"/>
      <c r="H55" s="152"/>
      <c r="I55" s="7"/>
      <c r="J55" s="116">
        <f t="shared" si="11"/>
        <v>0</v>
      </c>
      <c r="K55" s="152"/>
      <c r="L55" s="7"/>
    </row>
    <row r="56" spans="1:12" ht="15.75" x14ac:dyDescent="0.25">
      <c r="A56" s="3"/>
      <c r="B56" s="121" t="s">
        <v>71</v>
      </c>
      <c r="C56" s="187" t="s">
        <v>2</v>
      </c>
      <c r="D56" s="251"/>
      <c r="E56" s="251"/>
      <c r="F56" s="7">
        <f t="shared" si="20"/>
        <v>0</v>
      </c>
      <c r="G56" s="152"/>
      <c r="H56" s="152"/>
      <c r="I56" s="7">
        <f>SUM(F56:F56)</f>
        <v>0</v>
      </c>
      <c r="J56" s="116">
        <f t="shared" si="11"/>
        <v>0</v>
      </c>
      <c r="K56" s="152"/>
      <c r="L56" s="7">
        <f>SUM(H56:H56)</f>
        <v>0</v>
      </c>
    </row>
    <row r="57" spans="1:12" ht="15.75" x14ac:dyDescent="0.25">
      <c r="A57" s="3"/>
      <c r="B57" s="121" t="s">
        <v>72</v>
      </c>
      <c r="C57" s="187" t="s">
        <v>74</v>
      </c>
      <c r="D57" s="251"/>
      <c r="E57" s="251"/>
      <c r="F57" s="7">
        <f t="shared" si="20"/>
        <v>0</v>
      </c>
      <c r="G57" s="152"/>
      <c r="H57" s="152"/>
      <c r="I57" s="7">
        <f>SUM(F57:F57)</f>
        <v>0</v>
      </c>
      <c r="J57" s="116">
        <f t="shared" si="11"/>
        <v>0</v>
      </c>
      <c r="K57" s="152"/>
      <c r="L57" s="7">
        <f>SUM(H57:H57)</f>
        <v>0</v>
      </c>
    </row>
    <row r="58" spans="1:12" ht="15.75" x14ac:dyDescent="0.25">
      <c r="A58" s="122" t="s">
        <v>141</v>
      </c>
      <c r="B58" s="474" t="s">
        <v>159</v>
      </c>
      <c r="C58" s="475"/>
      <c r="D58" s="257">
        <f t="shared" ref="D58:I58" si="25">+D48+D51+D54</f>
        <v>0</v>
      </c>
      <c r="E58" s="257">
        <f t="shared" ref="E58" si="26">+E48+E51+E54</f>
        <v>0</v>
      </c>
      <c r="F58" s="176">
        <f t="shared" si="25"/>
        <v>0</v>
      </c>
      <c r="G58" s="150">
        <f t="shared" ref="G58:H58" si="27">+G48+G51+G54</f>
        <v>0</v>
      </c>
      <c r="H58" s="150">
        <f t="shared" si="27"/>
        <v>0</v>
      </c>
      <c r="I58" s="176">
        <f t="shared" si="25"/>
        <v>0</v>
      </c>
      <c r="J58" s="116">
        <f t="shared" si="11"/>
        <v>0</v>
      </c>
      <c r="K58" s="150">
        <f>+K48+K51+K54</f>
        <v>0</v>
      </c>
      <c r="L58" s="176">
        <f>+L48+L51+L54</f>
        <v>0</v>
      </c>
    </row>
    <row r="59" spans="1:12" ht="15.75" x14ac:dyDescent="0.25">
      <c r="A59" s="122" t="s">
        <v>142</v>
      </c>
      <c r="B59" s="474" t="s">
        <v>98</v>
      </c>
      <c r="C59" s="475"/>
      <c r="D59" s="257"/>
      <c r="E59" s="257"/>
      <c r="F59" s="10"/>
      <c r="G59" s="150"/>
      <c r="H59" s="150"/>
      <c r="I59" s="10"/>
      <c r="J59" s="116">
        <f t="shared" si="11"/>
        <v>0</v>
      </c>
      <c r="K59" s="150"/>
      <c r="L59" s="10"/>
    </row>
    <row r="60" spans="1:12" ht="15.75" x14ac:dyDescent="0.25">
      <c r="A60" s="122" t="s">
        <v>129</v>
      </c>
      <c r="B60" s="474" t="s">
        <v>3</v>
      </c>
      <c r="C60" s="475"/>
      <c r="D60" s="257"/>
      <c r="E60" s="257"/>
      <c r="F60" s="10"/>
      <c r="G60" s="150"/>
      <c r="H60" s="150"/>
      <c r="I60" s="10"/>
      <c r="J60" s="116">
        <f t="shared" si="11"/>
        <v>0</v>
      </c>
      <c r="K60" s="150"/>
      <c r="L60" s="10"/>
    </row>
    <row r="61" spans="1:12" ht="18.75" x14ac:dyDescent="0.3">
      <c r="A61" s="104" t="s">
        <v>99</v>
      </c>
      <c r="B61" s="476" t="s">
        <v>100</v>
      </c>
      <c r="C61" s="477"/>
      <c r="D61" s="259">
        <f t="shared" ref="D61:I61" si="28">+D47+D58+D59+D60</f>
        <v>0</v>
      </c>
      <c r="E61" s="259">
        <f t="shared" ref="E61" si="29">+E47+E58+E59+E60</f>
        <v>0</v>
      </c>
      <c r="F61" s="172">
        <f t="shared" si="28"/>
        <v>0</v>
      </c>
      <c r="G61" s="151">
        <f t="shared" ref="G61:H61" si="30">+G47+G58+G59+G60</f>
        <v>4013896</v>
      </c>
      <c r="H61" s="151">
        <f t="shared" si="30"/>
        <v>4013896</v>
      </c>
      <c r="I61" s="172">
        <f t="shared" si="28"/>
        <v>0</v>
      </c>
      <c r="J61" s="117">
        <f t="shared" si="11"/>
        <v>3765044</v>
      </c>
      <c r="K61" s="151">
        <f>+K47+K58+K59+K60</f>
        <v>3765044</v>
      </c>
      <c r="L61" s="172">
        <f>+L47+L58+L59+L60</f>
        <v>0</v>
      </c>
    </row>
    <row r="62" spans="1:12" ht="18.75" x14ac:dyDescent="0.3">
      <c r="A62" s="104"/>
      <c r="B62" s="476" t="s">
        <v>101</v>
      </c>
      <c r="C62" s="477"/>
      <c r="D62" s="259">
        <f t="shared" ref="D62:I62" si="31">+D30-D61</f>
        <v>54959324</v>
      </c>
      <c r="E62" s="259">
        <f t="shared" ref="E62" si="32">+E30-E61</f>
        <v>54959324</v>
      </c>
      <c r="F62" s="172">
        <f t="shared" si="31"/>
        <v>0</v>
      </c>
      <c r="G62" s="151">
        <f t="shared" ref="G62:K62" si="33">+G30-G61</f>
        <v>56486986</v>
      </c>
      <c r="H62" s="151">
        <f t="shared" si="33"/>
        <v>56486986</v>
      </c>
      <c r="I62" s="172">
        <f t="shared" si="31"/>
        <v>0</v>
      </c>
      <c r="J62" s="117">
        <f t="shared" si="33"/>
        <v>48288405</v>
      </c>
      <c r="K62" s="117">
        <f t="shared" si="33"/>
        <v>48288405</v>
      </c>
      <c r="L62" s="172">
        <f>+L30-L61</f>
        <v>0</v>
      </c>
    </row>
    <row r="63" spans="1:12" ht="18.75" x14ac:dyDescent="0.3">
      <c r="A63" s="104"/>
      <c r="B63" s="474" t="s">
        <v>183</v>
      </c>
      <c r="C63" s="475"/>
      <c r="D63" s="259">
        <v>54822671</v>
      </c>
      <c r="E63" s="259">
        <v>54822671</v>
      </c>
      <c r="F63" s="172"/>
      <c r="G63" s="151">
        <v>56239996</v>
      </c>
      <c r="H63" s="151">
        <v>56239996</v>
      </c>
      <c r="I63" s="172"/>
      <c r="J63" s="117">
        <v>49318000</v>
      </c>
      <c r="K63" s="117">
        <v>49318000</v>
      </c>
      <c r="L63" s="172"/>
    </row>
    <row r="64" spans="1:12" ht="15.75" x14ac:dyDescent="0.25">
      <c r="A64" s="122" t="s">
        <v>130</v>
      </c>
      <c r="B64" s="474" t="s">
        <v>102</v>
      </c>
      <c r="C64" s="475"/>
      <c r="D64" s="251">
        <f>D65+D66</f>
        <v>136653</v>
      </c>
      <c r="E64" s="251">
        <f>E65+E66</f>
        <v>136653</v>
      </c>
      <c r="F64" s="7"/>
      <c r="G64" s="251">
        <f t="shared" ref="G64:K64" si="34">G65+G66</f>
        <v>246990</v>
      </c>
      <c r="H64" s="251">
        <f t="shared" si="34"/>
        <v>246990</v>
      </c>
      <c r="I64" s="7"/>
      <c r="J64" s="116">
        <f t="shared" si="34"/>
        <v>246990</v>
      </c>
      <c r="K64" s="116">
        <f t="shared" si="34"/>
        <v>246990</v>
      </c>
      <c r="L64" s="7"/>
    </row>
    <row r="65" spans="1:12" ht="18.75" x14ac:dyDescent="0.3">
      <c r="A65" s="104"/>
      <c r="B65" s="129" t="s">
        <v>8</v>
      </c>
      <c r="C65" s="187" t="s">
        <v>75</v>
      </c>
      <c r="D65" s="251">
        <v>136653</v>
      </c>
      <c r="E65" s="251">
        <v>136653</v>
      </c>
      <c r="F65" s="182"/>
      <c r="G65" s="152">
        <v>246990</v>
      </c>
      <c r="H65" s="152">
        <v>246990</v>
      </c>
      <c r="I65" s="182"/>
      <c r="J65" s="116">
        <v>246990</v>
      </c>
      <c r="K65" s="116">
        <v>246990</v>
      </c>
      <c r="L65" s="182"/>
    </row>
    <row r="66" spans="1:12" ht="18.75" x14ac:dyDescent="0.3">
      <c r="A66" s="104"/>
      <c r="B66" s="129" t="s">
        <v>16</v>
      </c>
      <c r="C66" s="187" t="s">
        <v>76</v>
      </c>
      <c r="D66" s="262"/>
      <c r="E66" s="262"/>
      <c r="F66" s="7"/>
      <c r="G66" s="151"/>
      <c r="H66" s="151"/>
      <c r="I66" s="7"/>
      <c r="J66" s="116">
        <f t="shared" si="11"/>
        <v>0</v>
      </c>
      <c r="K66" s="151"/>
      <c r="L66" s="7"/>
    </row>
    <row r="67" spans="1:12" ht="18.75" x14ac:dyDescent="0.3">
      <c r="A67" s="104" t="s">
        <v>103</v>
      </c>
      <c r="B67" s="478" t="s">
        <v>107</v>
      </c>
      <c r="C67" s="479"/>
      <c r="D67" s="259">
        <f t="shared" ref="D67:I67" si="35">+D64</f>
        <v>136653</v>
      </c>
      <c r="E67" s="259">
        <f t="shared" ref="E67" si="36">+E64</f>
        <v>136653</v>
      </c>
      <c r="F67" s="172">
        <f t="shared" si="35"/>
        <v>0</v>
      </c>
      <c r="G67" s="151">
        <f t="shared" ref="G67:K67" si="37">+G64</f>
        <v>246990</v>
      </c>
      <c r="H67" s="151">
        <f t="shared" si="37"/>
        <v>246990</v>
      </c>
      <c r="I67" s="172">
        <f t="shared" si="35"/>
        <v>0</v>
      </c>
      <c r="J67" s="117">
        <f t="shared" si="37"/>
        <v>246990</v>
      </c>
      <c r="K67" s="117">
        <f t="shared" si="37"/>
        <v>246990</v>
      </c>
      <c r="L67" s="172">
        <f>+L64</f>
        <v>0</v>
      </c>
    </row>
    <row r="68" spans="1:12" ht="18.75" x14ac:dyDescent="0.3">
      <c r="A68" s="3" t="s">
        <v>131</v>
      </c>
      <c r="B68" s="470" t="s">
        <v>104</v>
      </c>
      <c r="C68" s="471"/>
      <c r="D68" s="259"/>
      <c r="E68" s="259"/>
      <c r="F68" s="5">
        <f t="shared" ref="F68:F81" si="38">SUM(D68:E68)</f>
        <v>0</v>
      </c>
      <c r="G68" s="151"/>
      <c r="H68" s="151"/>
      <c r="I68" s="5">
        <f>SUM(F68:H68)</f>
        <v>0</v>
      </c>
      <c r="J68" s="116">
        <f t="shared" si="11"/>
        <v>0</v>
      </c>
      <c r="K68" s="151"/>
      <c r="L68" s="5"/>
    </row>
    <row r="69" spans="1:12" ht="18.75" x14ac:dyDescent="0.3">
      <c r="A69" s="3" t="s">
        <v>132</v>
      </c>
      <c r="B69" s="470" t="s">
        <v>105</v>
      </c>
      <c r="C69" s="471"/>
      <c r="D69" s="259">
        <f>SUM(D70:D73)</f>
        <v>0</v>
      </c>
      <c r="E69" s="259">
        <f>SUM(E70:E73)</f>
        <v>0</v>
      </c>
      <c r="F69" s="5">
        <f t="shared" si="38"/>
        <v>0</v>
      </c>
      <c r="G69" s="151"/>
      <c r="H69" s="151"/>
      <c r="I69" s="5">
        <f>SUM(F69:H69)</f>
        <v>0</v>
      </c>
      <c r="J69" s="116">
        <f t="shared" si="11"/>
        <v>0</v>
      </c>
      <c r="K69" s="151"/>
      <c r="L69" s="5"/>
    </row>
    <row r="70" spans="1:12" ht="18.75" x14ac:dyDescent="0.3">
      <c r="A70" s="3"/>
      <c r="B70" s="121" t="s">
        <v>8</v>
      </c>
      <c r="C70" s="187" t="s">
        <v>77</v>
      </c>
      <c r="D70" s="262"/>
      <c r="E70" s="262"/>
      <c r="F70" s="182">
        <f t="shared" si="38"/>
        <v>0</v>
      </c>
      <c r="G70" s="163"/>
      <c r="H70" s="163"/>
      <c r="I70" s="182">
        <f>SUM(F70:H70)</f>
        <v>0</v>
      </c>
      <c r="J70" s="116">
        <f t="shared" si="11"/>
        <v>0</v>
      </c>
      <c r="K70" s="163"/>
      <c r="L70" s="182"/>
    </row>
    <row r="71" spans="1:12" ht="18.75" x14ac:dyDescent="0.3">
      <c r="A71" s="3"/>
      <c r="B71" s="121" t="s">
        <v>16</v>
      </c>
      <c r="C71" s="187" t="s">
        <v>78</v>
      </c>
      <c r="D71" s="259"/>
      <c r="E71" s="259"/>
      <c r="F71" s="5">
        <f t="shared" si="38"/>
        <v>0</v>
      </c>
      <c r="G71" s="151"/>
      <c r="H71" s="151"/>
      <c r="I71" s="5">
        <f>SUM(F71:H71)</f>
        <v>0</v>
      </c>
      <c r="J71" s="116">
        <f t="shared" si="11"/>
        <v>0</v>
      </c>
      <c r="K71" s="151"/>
      <c r="L71" s="5"/>
    </row>
    <row r="72" spans="1:12" ht="18.75" x14ac:dyDescent="0.3">
      <c r="A72" s="3"/>
      <c r="B72" s="121" t="s">
        <v>17</v>
      </c>
      <c r="C72" s="187" t="s">
        <v>165</v>
      </c>
      <c r="D72" s="262"/>
      <c r="E72" s="262"/>
      <c r="F72" s="5"/>
      <c r="G72" s="151"/>
      <c r="H72" s="151"/>
      <c r="I72" s="5"/>
      <c r="J72" s="116">
        <f t="shared" si="11"/>
        <v>0</v>
      </c>
      <c r="K72" s="151"/>
      <c r="L72" s="5"/>
    </row>
    <row r="73" spans="1:12" ht="18.75" x14ac:dyDescent="0.3">
      <c r="A73" s="3"/>
      <c r="B73" s="121" t="s">
        <v>18</v>
      </c>
      <c r="C73" s="187" t="s">
        <v>166</v>
      </c>
      <c r="D73" s="262"/>
      <c r="E73" s="262"/>
      <c r="F73" s="5"/>
      <c r="G73" s="151"/>
      <c r="H73" s="151"/>
      <c r="I73" s="5"/>
      <c r="J73" s="116">
        <f t="shared" si="11"/>
        <v>0</v>
      </c>
      <c r="K73" s="151"/>
      <c r="L73" s="5"/>
    </row>
    <row r="74" spans="1:12" ht="19.5" x14ac:dyDescent="0.3">
      <c r="A74" s="104" t="s">
        <v>106</v>
      </c>
      <c r="B74" s="472" t="s">
        <v>108</v>
      </c>
      <c r="C74" s="473"/>
      <c r="D74" s="259">
        <f>+D68+D69</f>
        <v>0</v>
      </c>
      <c r="E74" s="259">
        <f>+E68+E69</f>
        <v>0</v>
      </c>
      <c r="F74" s="5">
        <f t="shared" si="38"/>
        <v>0</v>
      </c>
      <c r="G74" s="151"/>
      <c r="H74" s="151"/>
      <c r="I74" s="5">
        <f>SUM(F74:H74)</f>
        <v>0</v>
      </c>
      <c r="J74" s="116">
        <f t="shared" si="11"/>
        <v>0</v>
      </c>
      <c r="K74" s="151"/>
      <c r="L74" s="5"/>
    </row>
    <row r="75" spans="1:12" ht="18.75" x14ac:dyDescent="0.3">
      <c r="A75" s="104" t="s">
        <v>109</v>
      </c>
      <c r="B75" s="476" t="s">
        <v>110</v>
      </c>
      <c r="C75" s="477"/>
      <c r="D75" s="259">
        <f t="shared" ref="D75:I75" si="39">+D67+D74+D63</f>
        <v>54959324</v>
      </c>
      <c r="E75" s="259">
        <f t="shared" ref="E75" si="40">+E67+E74+E63</f>
        <v>54959324</v>
      </c>
      <c r="F75" s="172">
        <f t="shared" si="39"/>
        <v>0</v>
      </c>
      <c r="G75" s="151">
        <f t="shared" ref="G75:J75" si="41">+G67+G74+G63</f>
        <v>56486986</v>
      </c>
      <c r="H75" s="151">
        <f t="shared" si="41"/>
        <v>56486986</v>
      </c>
      <c r="I75" s="149">
        <f t="shared" si="39"/>
        <v>0</v>
      </c>
      <c r="J75" s="117">
        <f t="shared" si="41"/>
        <v>49564990</v>
      </c>
      <c r="K75" s="151">
        <f>+K67+K74+K63</f>
        <v>49564990</v>
      </c>
      <c r="L75" s="172">
        <f>+L67+L74+L63</f>
        <v>0</v>
      </c>
    </row>
    <row r="76" spans="1:12" ht="18.75" x14ac:dyDescent="0.3">
      <c r="A76" s="3" t="s">
        <v>133</v>
      </c>
      <c r="B76" s="470" t="s">
        <v>184</v>
      </c>
      <c r="C76" s="471"/>
      <c r="D76" s="259"/>
      <c r="E76" s="259"/>
      <c r="F76" s="5">
        <f t="shared" si="38"/>
        <v>0</v>
      </c>
      <c r="G76" s="151"/>
      <c r="H76" s="151"/>
      <c r="I76" s="5">
        <f t="shared" ref="I76:I81" si="42">SUM(F76:H76)</f>
        <v>0</v>
      </c>
      <c r="J76" s="116">
        <f t="shared" si="11"/>
        <v>0</v>
      </c>
      <c r="K76" s="151"/>
      <c r="L76" s="5"/>
    </row>
    <row r="77" spans="1:12" ht="18.75" x14ac:dyDescent="0.3">
      <c r="A77" s="3" t="s">
        <v>134</v>
      </c>
      <c r="B77" s="470" t="s">
        <v>111</v>
      </c>
      <c r="C77" s="471"/>
      <c r="D77" s="262">
        <f>SUM(D78:D80)</f>
        <v>0</v>
      </c>
      <c r="E77" s="262">
        <f>SUM(E78:E80)</f>
        <v>0</v>
      </c>
      <c r="F77" s="182">
        <f t="shared" si="38"/>
        <v>0</v>
      </c>
      <c r="G77" s="163"/>
      <c r="H77" s="163"/>
      <c r="I77" s="182">
        <f t="shared" si="42"/>
        <v>0</v>
      </c>
      <c r="J77" s="116">
        <f t="shared" si="11"/>
        <v>0</v>
      </c>
      <c r="K77" s="163"/>
      <c r="L77" s="182"/>
    </row>
    <row r="78" spans="1:12" ht="18.75" x14ac:dyDescent="0.3">
      <c r="A78" s="3"/>
      <c r="B78" s="121" t="s">
        <v>8</v>
      </c>
      <c r="C78" s="187" t="s">
        <v>163</v>
      </c>
      <c r="D78" s="262"/>
      <c r="E78" s="262"/>
      <c r="F78" s="182">
        <f t="shared" si="38"/>
        <v>0</v>
      </c>
      <c r="G78" s="163"/>
      <c r="H78" s="163"/>
      <c r="I78" s="182">
        <f t="shared" si="42"/>
        <v>0</v>
      </c>
      <c r="J78" s="116">
        <f t="shared" si="11"/>
        <v>0</v>
      </c>
      <c r="K78" s="163"/>
      <c r="L78" s="182"/>
    </row>
    <row r="79" spans="1:12" ht="18.75" x14ac:dyDescent="0.3">
      <c r="A79" s="3"/>
      <c r="B79" s="121" t="s">
        <v>16</v>
      </c>
      <c r="C79" s="187" t="s">
        <v>162</v>
      </c>
      <c r="D79" s="262"/>
      <c r="E79" s="262"/>
      <c r="F79" s="182">
        <f t="shared" si="38"/>
        <v>0</v>
      </c>
      <c r="G79" s="163"/>
      <c r="H79" s="163"/>
      <c r="I79" s="182">
        <f t="shared" si="42"/>
        <v>0</v>
      </c>
      <c r="J79" s="116">
        <f t="shared" si="11"/>
        <v>0</v>
      </c>
      <c r="K79" s="163"/>
      <c r="L79" s="182"/>
    </row>
    <row r="80" spans="1:12" ht="18.75" x14ac:dyDescent="0.3">
      <c r="A80" s="3"/>
      <c r="B80" s="121" t="s">
        <v>17</v>
      </c>
      <c r="C80" s="187" t="s">
        <v>79</v>
      </c>
      <c r="D80" s="262"/>
      <c r="E80" s="262"/>
      <c r="F80" s="182">
        <f t="shared" si="38"/>
        <v>0</v>
      </c>
      <c r="G80" s="163"/>
      <c r="H80" s="163"/>
      <c r="I80" s="182">
        <f t="shared" si="42"/>
        <v>0</v>
      </c>
      <c r="J80" s="116">
        <f t="shared" si="11"/>
        <v>0</v>
      </c>
      <c r="K80" s="163"/>
      <c r="L80" s="182"/>
    </row>
    <row r="81" spans="1:12" ht="18.75" x14ac:dyDescent="0.3">
      <c r="A81" s="104" t="s">
        <v>112</v>
      </c>
      <c r="B81" s="476" t="s">
        <v>113</v>
      </c>
      <c r="C81" s="477"/>
      <c r="D81" s="259">
        <f>+D76+D77</f>
        <v>0</v>
      </c>
      <c r="E81" s="259">
        <f>+E76+E77</f>
        <v>0</v>
      </c>
      <c r="F81" s="5">
        <f t="shared" si="38"/>
        <v>0</v>
      </c>
      <c r="G81" s="151">
        <f t="shared" ref="G81:H81" si="43">+G76+G77</f>
        <v>0</v>
      </c>
      <c r="H81" s="151">
        <f t="shared" si="43"/>
        <v>0</v>
      </c>
      <c r="I81" s="5">
        <f t="shared" si="42"/>
        <v>0</v>
      </c>
      <c r="J81" s="116">
        <f t="shared" si="11"/>
        <v>0</v>
      </c>
      <c r="K81" s="151">
        <f>+K76+K77</f>
        <v>0</v>
      </c>
      <c r="L81" s="5"/>
    </row>
    <row r="82" spans="1:12" ht="18.75" x14ac:dyDescent="0.3">
      <c r="A82" s="104" t="s">
        <v>151</v>
      </c>
      <c r="B82" s="476" t="s">
        <v>153</v>
      </c>
      <c r="C82" s="477"/>
      <c r="D82" s="263">
        <f t="shared" ref="D82:F82" si="44">+D30+D81</f>
        <v>54959324</v>
      </c>
      <c r="E82" s="263">
        <f t="shared" ref="E82" si="45">+E30+E81</f>
        <v>54959324</v>
      </c>
      <c r="F82" s="110">
        <f t="shared" si="44"/>
        <v>0</v>
      </c>
      <c r="G82" s="164">
        <f t="shared" ref="G82:L82" si="46">+G30+G81</f>
        <v>60500882</v>
      </c>
      <c r="H82" s="164">
        <f t="shared" si="46"/>
        <v>60500882</v>
      </c>
      <c r="I82" s="164">
        <f t="shared" si="46"/>
        <v>0</v>
      </c>
      <c r="J82" s="164">
        <f t="shared" si="46"/>
        <v>52053449</v>
      </c>
      <c r="K82" s="164">
        <f t="shared" si="46"/>
        <v>52053449</v>
      </c>
      <c r="L82" s="164">
        <f t="shared" si="46"/>
        <v>0</v>
      </c>
    </row>
    <row r="83" spans="1:12" ht="19.5" thickBot="1" x14ac:dyDescent="0.35">
      <c r="A83" s="111" t="s">
        <v>152</v>
      </c>
      <c r="B83" s="112" t="s">
        <v>154</v>
      </c>
      <c r="C83" s="264"/>
      <c r="D83" s="265">
        <f t="shared" ref="D83:I83" si="47">+D61+D75</f>
        <v>54959324</v>
      </c>
      <c r="E83" s="265">
        <f t="shared" ref="E83" si="48">+E61+E75</f>
        <v>54959324</v>
      </c>
      <c r="F83" s="113">
        <f t="shared" si="47"/>
        <v>0</v>
      </c>
      <c r="G83" s="22">
        <f t="shared" ref="G83:J83" si="49">+G61+G75</f>
        <v>60500882</v>
      </c>
      <c r="H83" s="22">
        <f t="shared" si="49"/>
        <v>60500882</v>
      </c>
      <c r="I83" s="113">
        <f t="shared" si="47"/>
        <v>0</v>
      </c>
      <c r="J83" s="117">
        <f t="shared" si="49"/>
        <v>53330034</v>
      </c>
      <c r="K83" s="22">
        <f>+K61+K75</f>
        <v>53330034</v>
      </c>
      <c r="L83" s="113">
        <f>+L61+L75</f>
        <v>0</v>
      </c>
    </row>
  </sheetData>
  <mergeCells count="64">
    <mergeCell ref="B82:C82"/>
    <mergeCell ref="B33:C33"/>
    <mergeCell ref="B75:C75"/>
    <mergeCell ref="B76:C76"/>
    <mergeCell ref="B77:C77"/>
    <mergeCell ref="B81:C81"/>
    <mergeCell ref="B34:C34"/>
    <mergeCell ref="B38:C38"/>
    <mergeCell ref="B42:C42"/>
    <mergeCell ref="B47:C47"/>
    <mergeCell ref="B48:C48"/>
    <mergeCell ref="B28:C28"/>
    <mergeCell ref="B29:C29"/>
    <mergeCell ref="B30:C30"/>
    <mergeCell ref="B31:C31"/>
    <mergeCell ref="B32:C32"/>
    <mergeCell ref="B24:C24"/>
    <mergeCell ref="B25:C25"/>
    <mergeCell ref="B26:C26"/>
    <mergeCell ref="B69:C69"/>
    <mergeCell ref="B74:C74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  <mergeCell ref="B68:C68"/>
    <mergeCell ref="B51:C51"/>
    <mergeCell ref="B27:C27"/>
    <mergeCell ref="J6:J7"/>
    <mergeCell ref="B19:C19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D8:F8"/>
    <mergeCell ref="B21:C21"/>
    <mergeCell ref="B23:C23"/>
    <mergeCell ref="K6:K7"/>
    <mergeCell ref="L6:L7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G8:I8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2" max="2" width="59.5703125" customWidth="1"/>
  </cols>
  <sheetData>
    <row r="1" spans="1:6" ht="20.25" x14ac:dyDescent="0.3">
      <c r="B1" s="283" t="s">
        <v>342</v>
      </c>
    </row>
    <row r="2" spans="1:6" ht="15.75" x14ac:dyDescent="0.25">
      <c r="B2" s="190" t="s">
        <v>177</v>
      </c>
    </row>
    <row r="4" spans="1:6" ht="20.25" x14ac:dyDescent="0.3">
      <c r="B4" s="266" t="s">
        <v>288</v>
      </c>
    </row>
    <row r="7" spans="1:6" x14ac:dyDescent="0.2">
      <c r="A7" t="s">
        <v>289</v>
      </c>
      <c r="B7" t="s">
        <v>290</v>
      </c>
      <c r="E7" t="s">
        <v>225</v>
      </c>
      <c r="F7" s="205" t="s">
        <v>319</v>
      </c>
    </row>
    <row r="8" spans="1:6" ht="13.5" thickBot="1" x14ac:dyDescent="0.25"/>
    <row r="9" spans="1:6" x14ac:dyDescent="0.2">
      <c r="A9" s="492" t="s">
        <v>10</v>
      </c>
      <c r="B9" s="494" t="s">
        <v>11</v>
      </c>
      <c r="C9" s="486" t="s">
        <v>12</v>
      </c>
      <c r="D9" s="486" t="s">
        <v>291</v>
      </c>
      <c r="E9" s="486" t="s">
        <v>292</v>
      </c>
      <c r="F9" s="488" t="s">
        <v>293</v>
      </c>
    </row>
    <row r="10" spans="1:6" x14ac:dyDescent="0.2">
      <c r="A10" s="493"/>
      <c r="B10" s="495"/>
      <c r="C10" s="495"/>
      <c r="D10" s="495"/>
      <c r="E10" s="487"/>
      <c r="F10" s="489"/>
    </row>
    <row r="11" spans="1:6" x14ac:dyDescent="0.2">
      <c r="A11" s="42">
        <v>1</v>
      </c>
      <c r="B11" s="267">
        <v>2</v>
      </c>
      <c r="C11" s="267">
        <v>3</v>
      </c>
      <c r="D11" s="267">
        <v>4</v>
      </c>
      <c r="E11" s="267">
        <v>5</v>
      </c>
      <c r="F11" s="268">
        <v>6</v>
      </c>
    </row>
    <row r="12" spans="1:6" ht="15.75" x14ac:dyDescent="0.2">
      <c r="A12" s="42" t="s">
        <v>8</v>
      </c>
      <c r="B12" s="269"/>
      <c r="C12" s="270"/>
      <c r="D12" s="270"/>
      <c r="E12" s="271"/>
      <c r="F12" s="272"/>
    </row>
    <row r="13" spans="1:6" x14ac:dyDescent="0.2">
      <c r="A13" s="42" t="s">
        <v>16</v>
      </c>
      <c r="B13" s="273"/>
      <c r="C13" s="44"/>
      <c r="D13" s="44"/>
      <c r="E13" s="47"/>
      <c r="F13" s="274">
        <f>SUM(E13:E13)</f>
        <v>0</v>
      </c>
    </row>
    <row r="14" spans="1:6" x14ac:dyDescent="0.2">
      <c r="A14" s="42" t="s">
        <v>17</v>
      </c>
      <c r="B14" s="273"/>
      <c r="C14" s="44"/>
      <c r="D14" s="44"/>
      <c r="E14" s="47"/>
      <c r="F14" s="274">
        <f>SUM(E14:E14)</f>
        <v>0</v>
      </c>
    </row>
    <row r="15" spans="1:6" x14ac:dyDescent="0.2">
      <c r="A15" s="42" t="s">
        <v>18</v>
      </c>
      <c r="B15" s="275"/>
      <c r="C15" s="276"/>
      <c r="D15" s="276"/>
      <c r="E15" s="277"/>
      <c r="F15" s="274"/>
    </row>
    <row r="16" spans="1:6" x14ac:dyDescent="0.2">
      <c r="A16" s="42" t="s">
        <v>20</v>
      </c>
      <c r="B16" s="273"/>
      <c r="C16" s="114"/>
      <c r="D16" s="114"/>
      <c r="E16" s="47"/>
      <c r="F16" s="274">
        <f t="shared" ref="F16:F23" si="0">SUM(E16:E16)</f>
        <v>0</v>
      </c>
    </row>
    <row r="17" spans="1:6" x14ac:dyDescent="0.2">
      <c r="A17" s="42" t="s">
        <v>21</v>
      </c>
      <c r="B17" s="273"/>
      <c r="C17" s="44"/>
      <c r="D17" s="44"/>
      <c r="E17" s="47"/>
      <c r="F17" s="274">
        <f t="shared" si="0"/>
        <v>0</v>
      </c>
    </row>
    <row r="18" spans="1:6" x14ac:dyDescent="0.2">
      <c r="A18" s="42" t="s">
        <v>22</v>
      </c>
      <c r="B18" s="275"/>
      <c r="C18" s="276"/>
      <c r="D18" s="276"/>
      <c r="E18" s="277">
        <f>SUM(E19:E19)</f>
        <v>0</v>
      </c>
      <c r="F18" s="274">
        <f t="shared" si="0"/>
        <v>0</v>
      </c>
    </row>
    <row r="19" spans="1:6" ht="15.75" x14ac:dyDescent="0.2">
      <c r="A19" s="42" t="s">
        <v>24</v>
      </c>
      <c r="B19" s="278"/>
      <c r="C19" s="44"/>
      <c r="D19" s="44"/>
      <c r="E19" s="47"/>
      <c r="F19" s="274">
        <f t="shared" si="0"/>
        <v>0</v>
      </c>
    </row>
    <row r="20" spans="1:6" x14ac:dyDescent="0.2">
      <c r="A20" s="42" t="s">
        <v>25</v>
      </c>
      <c r="B20" s="275"/>
      <c r="C20" s="276"/>
      <c r="D20" s="276"/>
      <c r="E20" s="277">
        <f>SUM(E21:E21)</f>
        <v>0</v>
      </c>
      <c r="F20" s="274">
        <f t="shared" si="0"/>
        <v>0</v>
      </c>
    </row>
    <row r="21" spans="1:6" ht="15.75" x14ac:dyDescent="0.2">
      <c r="A21" s="42" t="s">
        <v>9</v>
      </c>
      <c r="B21" s="278"/>
      <c r="C21" s="44"/>
      <c r="D21" s="44"/>
      <c r="E21" s="47">
        <v>0</v>
      </c>
      <c r="F21" s="274">
        <f t="shared" si="0"/>
        <v>0</v>
      </c>
    </row>
    <row r="22" spans="1:6" x14ac:dyDescent="0.2">
      <c r="A22" s="42" t="s">
        <v>28</v>
      </c>
      <c r="B22" s="279" t="s">
        <v>29</v>
      </c>
      <c r="C22" s="276"/>
      <c r="D22" s="276"/>
      <c r="E22" s="47">
        <f>SUM(E23:E23)</f>
        <v>0</v>
      </c>
      <c r="F22" s="274">
        <f t="shared" si="0"/>
        <v>0</v>
      </c>
    </row>
    <row r="23" spans="1:6" x14ac:dyDescent="0.2">
      <c r="A23" s="42" t="s">
        <v>30</v>
      </c>
      <c r="B23" s="273"/>
      <c r="C23" s="44"/>
      <c r="D23" s="44"/>
      <c r="E23" s="47"/>
      <c r="F23" s="274">
        <f t="shared" si="0"/>
        <v>0</v>
      </c>
    </row>
    <row r="24" spans="1:6" ht="13.5" thickBot="1" x14ac:dyDescent="0.25">
      <c r="A24" s="490" t="s">
        <v>31</v>
      </c>
      <c r="B24" s="491"/>
      <c r="C24" s="280"/>
      <c r="D24" s="280"/>
      <c r="E24" s="281">
        <f>E12+E15+E18+E20+E22</f>
        <v>0</v>
      </c>
      <c r="F24" s="282">
        <f>SUM(F12:F23)</f>
        <v>0</v>
      </c>
    </row>
  </sheetData>
  <mergeCells count="7">
    <mergeCell ref="E9:E10"/>
    <mergeCell ref="F9:F10"/>
    <mergeCell ref="A24:B24"/>
    <mergeCell ref="A9:A10"/>
    <mergeCell ref="B9:B10"/>
    <mergeCell ref="C9:C10"/>
    <mergeCell ref="D9:D10"/>
  </mergeCell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7</vt:i4>
      </vt:variant>
    </vt:vector>
  </HeadingPairs>
  <TitlesOfParts>
    <vt:vector size="19" baseType="lpstr">
      <vt:lpstr>2</vt:lpstr>
      <vt:lpstr>3</vt:lpstr>
      <vt:lpstr>12</vt:lpstr>
      <vt:lpstr>4</vt:lpstr>
      <vt:lpstr>5</vt:lpstr>
      <vt:lpstr>6</vt:lpstr>
      <vt:lpstr>7</vt:lpstr>
      <vt:lpstr>8</vt:lpstr>
      <vt:lpstr>9</vt:lpstr>
      <vt:lpstr>10</vt:lpstr>
      <vt:lpstr>11</vt:lpstr>
      <vt:lpstr>1</vt:lpstr>
      <vt:lpstr>'3'!Nyomtatási_cím</vt:lpstr>
      <vt:lpstr>'7'!Nyomtatási_cím</vt:lpstr>
      <vt:lpstr>'1'!Nyomtatási_terület</vt:lpstr>
      <vt:lpstr>'10'!Nyomtatási_terület</vt:lpstr>
      <vt:lpstr>'3'!Nyomtatási_terület</vt:lpstr>
      <vt:lpstr>'4'!Nyomtatási_terület</vt:lpstr>
      <vt:lpstr>'7'!Nyomtatási_terület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Acer</cp:lastModifiedBy>
  <cp:lastPrinted>2018-05-25T12:42:13Z</cp:lastPrinted>
  <dcterms:created xsi:type="dcterms:W3CDTF">1997-01-17T14:02:09Z</dcterms:created>
  <dcterms:modified xsi:type="dcterms:W3CDTF">2019-06-04T14:41:39Z</dcterms:modified>
</cp:coreProperties>
</file>