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9"/>
  </bookViews>
  <sheets>
    <sheet name="1.mell.összesített" sheetId="1" r:id="rId1"/>
    <sheet name="1.mell.kötelező" sheetId="2" r:id="rId2"/>
    <sheet name="1.mell.önkéntes" sheetId="3" r:id="rId3"/>
    <sheet name="1.mell.államig." sheetId="4" r:id="rId4"/>
    <sheet name="2.mell.működési  " sheetId="5" r:id="rId5"/>
    <sheet name="2.mell.felhalmozási" sheetId="6" r:id="rId6"/>
    <sheet name="3.mell.maradványlevezetés" sheetId="7" r:id="rId7"/>
    <sheet name="4.mell.mérleg" sheetId="8" r:id="rId8"/>
    <sheet name="5.mell.eredménykimutatás" sheetId="9" r:id="rId9"/>
    <sheet name="6.mell.pénzeszköz" sheetId="10" r:id="rId10"/>
    <sheet name="7.mell.vagyon.eszköz" sheetId="11" r:id="rId11"/>
    <sheet name="7.mell.vagyon.forrás" sheetId="12" r:id="rId12"/>
    <sheet name="7.mell.vagyon.értéknélkül" sheetId="13" r:id="rId13"/>
    <sheet name="8.mell.többéves" sheetId="14" r:id="rId14"/>
    <sheet name="9.mell.adósság" sheetId="15" r:id="rId15"/>
    <sheet name="10.mell.részesedések" sheetId="16" r:id="rId16"/>
    <sheet name="11.mell.közvetett tám." sheetId="17" r:id="rId17"/>
    <sheet name="12.mell. beruházás,felújítás" sheetId="18" r:id="rId18"/>
  </sheets>
  <externalReferences>
    <externalReference r:id="rId21"/>
  </externalReferences>
  <definedNames>
    <definedName name="_xlfn.IFERROR" hidden="1">#NAME?</definedName>
    <definedName name="_xlnm.Print_Area" localSheetId="3">'1.mell.államig.'!$A$1:$F$159</definedName>
    <definedName name="_xlnm.Print_Area" localSheetId="1">'1.mell.kötelező'!$A$1:$F$159</definedName>
    <definedName name="_xlnm.Print_Area" localSheetId="2">'1.mell.önkéntes'!$A$1:$F$159</definedName>
    <definedName name="_xlnm.Print_Area" localSheetId="0">'1.mell.összesített'!$A$1:$F$159</definedName>
    <definedName name="_xlnm.Print_Area" localSheetId="10">'7.mell.vagyon.eszköz'!$A$1:$D$70</definedName>
  </definedNames>
  <calcPr fullCalcOnLoad="1"/>
</workbook>
</file>

<file path=xl/sharedStrings.xml><?xml version="1.0" encoding="utf-8"?>
<sst xmlns="http://schemas.openxmlformats.org/spreadsheetml/2006/main" count="2087" uniqueCount="755">
  <si>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</si>
  <si>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</si>
  <si>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</si>
  <si>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</si>
  <si>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</si>
  <si>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</si>
  <si>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</si>
  <si>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</si>
  <si>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</si>
  <si>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</si>
  <si>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</si>
  <si>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</si>
  <si>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</si>
  <si>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</si>
  <si>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</si>
  <si>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</si>
  <si>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</si>
  <si>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</si>
  <si>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</si>
  <si>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</si>
  <si>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</si>
  <si>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</si>
  <si>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</si>
  <si>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</si>
  <si>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</si>
  <si>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</si>
  <si>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</si>
  <si>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</si>
  <si>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</si>
  <si>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</si>
  <si>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</si>
  <si>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</si>
  <si>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</si>
  <si>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</si>
  <si>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</si>
  <si>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</si>
  <si>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</si>
  <si>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</si>
  <si>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</si>
  <si>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</si>
  <si>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</si>
  <si>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</si>
  <si>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</si>
  <si>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</si>
  <si>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</si>
  <si>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</si>
  <si>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</si>
  <si>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</si>
  <si>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</si>
  <si>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</si>
  <si>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</si>
  <si>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</si>
  <si>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</si>
  <si>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</si>
  <si>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</si>
  <si>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</si>
  <si>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</si>
  <si>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</si>
  <si>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</si>
  <si>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</si>
  <si>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</si>
  <si>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</si>
  <si>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</si>
  <si>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</si>
  <si>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</si>
  <si>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</si>
  <si>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</si>
  <si>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</si>
  <si>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</si>
  <si>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</si>
  <si>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</si>
  <si>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</si>
  <si>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</si>
  <si>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</si>
  <si>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</si>
  <si>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</si>
  <si>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</si>
  <si>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</si>
  <si>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</si>
  <si>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</si>
  <si>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</si>
  <si>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</si>
  <si>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</si>
  <si>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</si>
  <si>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</si>
  <si>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</si>
  <si>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</si>
  <si>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</si>
  <si>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</si>
  <si>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</si>
  <si>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</si>
  <si>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</si>
  <si>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</si>
  <si>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</si>
  <si>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</si>
  <si>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</si>
  <si>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</si>
  <si>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</si>
  <si>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</si>
  <si>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</si>
  <si>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</si>
  <si>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</si>
  <si>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</si>
  <si>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</si>
  <si>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</si>
  <si>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</si>
  <si>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</si>
  <si>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</si>
  <si>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</si>
  <si>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</si>
  <si>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</si>
  <si>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</si>
  <si>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</si>
  <si>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</si>
  <si>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</si>
  <si>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</si>
  <si>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</si>
  <si>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</si>
  <si>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</si>
  <si>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</si>
  <si>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</si>
  <si>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</si>
  <si>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</si>
  <si>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</si>
  <si>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</si>
  <si>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</si>
  <si>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</si>
  <si>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</si>
  <si>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</si>
  <si>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</si>
  <si>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</si>
  <si>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</si>
  <si>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</si>
  <si>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</si>
  <si>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</si>
  <si>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</si>
  <si>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</si>
  <si>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</si>
  <si>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</si>
  <si>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</si>
  <si>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</si>
  <si>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</si>
  <si>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</si>
  <si>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</si>
  <si>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</si>
  <si>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</si>
  <si>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</si>
  <si>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</si>
  <si>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</si>
  <si>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</si>
  <si>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</si>
  <si>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</si>
  <si>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</si>
  <si>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</si>
  <si>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</si>
  <si>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</si>
  <si>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</si>
  <si>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</si>
  <si>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</si>
  <si>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</si>
  <si>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</si>
  <si>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</si>
  <si>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</si>
  <si>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</si>
  <si>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</si>
  <si>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</si>
  <si>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</si>
  <si>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</si>
  <si>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</si>
  <si>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</si>
  <si>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</si>
  <si>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</si>
  <si>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</si>
  <si>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</si>
  <si>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</si>
  <si>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</si>
  <si>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</si>
  <si>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</si>
  <si>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</si>
  <si>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</si>
  <si>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</si>
  <si>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</si>
  <si>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</si>
  <si>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</si>
  <si>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</si>
  <si>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</si>
  <si>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</si>
  <si>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</si>
  <si>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</si>
  <si>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</si>
  <si>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</si>
  <si>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</si>
  <si>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</si>
  <si>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</si>
  <si>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</si>
  <si>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</si>
  <si>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</si>
  <si>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</si>
  <si>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</si>
  <si>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</si>
  <si>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</si>
  <si>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</si>
  <si>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</si>
  <si>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</si>
  <si>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</si>
  <si>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</si>
  <si>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</si>
  <si>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</si>
  <si>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</si>
  <si>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</si>
  <si>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</si>
  <si>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</si>
  <si>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</si>
  <si>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</si>
  <si>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</si>
  <si>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</si>
  <si>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</si>
  <si>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</si>
  <si>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</si>
  <si>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</si>
  <si>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</si>
  <si>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</si>
  <si>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</si>
  <si>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</si>
  <si>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</si>
  <si>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</si>
  <si>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</si>
  <si>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</si>
  <si>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</si>
  <si>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</si>
  <si>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</si>
  <si>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</si>
  <si>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</si>
  <si>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</si>
  <si>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</si>
  <si>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</si>
  <si>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</si>
  <si>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</si>
  <si>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</si>
  <si>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</si>
  <si>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</si>
  <si>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</si>
  <si>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</si>
  <si>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</si>
  <si>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</si>
  <si>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</si>
  <si>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</si>
  <si>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</si>
  <si>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</si>
  <si>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</si>
  <si>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</si>
  <si>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</si>
  <si>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</si>
  <si>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</si>
  <si>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</si>
  <si>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</si>
  <si>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</si>
  <si>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</si>
  <si>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</si>
  <si>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</si>
  <si>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</si>
  <si>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</si>
  <si>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</si>
  <si>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</si>
  <si>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</si>
  <si>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</si>
  <si>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</si>
  <si>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</si>
  <si>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</si>
  <si>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</si>
  <si>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</si>
  <si>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</si>
  <si>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</si>
  <si>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</si>
  <si>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</si>
  <si>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</si>
  <si>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</si>
  <si>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</si>
  <si>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</si>
  <si>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</si>
  <si>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</si>
  <si>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</si>
  <si>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</si>
  <si>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</si>
  <si>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</si>
  <si>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</si>
  <si>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</si>
  <si>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</si>
  <si>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</si>
  <si>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</si>
  <si>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</si>
  <si>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</si>
  <si>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</si>
  <si>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</si>
  <si>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</si>
  <si>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</si>
  <si>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</si>
  <si>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</si>
  <si>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</si>
  <si>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</si>
  <si>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</si>
  <si>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</si>
  <si>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</si>
  <si>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</si>
  <si>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</si>
  <si>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</si>
  <si>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</si>
  <si>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</si>
  <si>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</si>
  <si>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</si>
  <si>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</si>
  <si>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</si>
  <si>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</si>
  <si>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</si>
  <si>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</si>
  <si>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</si>
  <si>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</si>
  <si>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</si>
  <si>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</si>
  <si>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</si>
  <si>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</si>
  <si>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</si>
  <si>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</si>
  <si>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</si>
  <si>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</si>
  <si>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</si>
  <si>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</si>
  <si>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</si>
  <si>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</si>
  <si>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</si>
  <si>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</si>
  <si>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</si>
  <si>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</si>
  <si>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</si>
  <si>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</si>
  <si>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</si>
  <si>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</si>
  <si>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</si>
  <si>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</si>
  <si>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</si>
  <si>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</si>
  <si>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</si>
  <si>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</si>
  <si>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</si>
  <si>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</si>
  <si>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</si>
  <si>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</si>
  <si>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</si>
  <si>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</si>
  <si>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</si>
  <si>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</si>
  <si>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</si>
  <si>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</si>
  <si>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</si>
  <si>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Vagyoni típusú adók / Magánszemélyek kommunális adója</t>
  </si>
  <si>
    <t>1. számú táblázat</t>
  </si>
  <si>
    <t>2. számú táblázat</t>
  </si>
  <si>
    <t>3. számú táblázat</t>
  </si>
  <si>
    <t xml:space="preserve"> forintban</t>
  </si>
  <si>
    <t>forintban</t>
  </si>
  <si>
    <t xml:space="preserve"> forintban </t>
  </si>
  <si>
    <t xml:space="preserve">Módosított előirányzat </t>
  </si>
  <si>
    <t>Teljesítés</t>
  </si>
  <si>
    <t>Teljesítés %-ban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</si>
  <si>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</si>
  <si>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</si>
  <si>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</si>
  <si>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</si>
  <si>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</si>
  <si>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</si>
  <si>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</si>
  <si>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</si>
  <si>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</si>
  <si>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</si>
  <si>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</si>
  <si>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</si>
  <si>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</si>
  <si>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</si>
  <si>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</si>
  <si>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</si>
  <si>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</si>
  <si>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</si>
  <si>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</si>
  <si>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</si>
  <si>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</si>
  <si>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</si>
  <si>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</si>
  <si>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</si>
  <si>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</si>
  <si>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</si>
  <si>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</si>
  <si>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</si>
  <si>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</si>
  <si>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</si>
  <si>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</si>
  <si>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</si>
  <si>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</si>
  <si>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</si>
  <si>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</si>
  <si>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</si>
  <si>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</si>
  <si>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</si>
  <si>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</si>
  <si>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</si>
  <si>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</si>
  <si>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</si>
  <si>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</si>
  <si>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</si>
  <si>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</si>
  <si>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</si>
  <si>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</si>
  <si>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</si>
  <si>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</si>
  <si>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</si>
  <si>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</si>
  <si>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</si>
  <si>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</si>
  <si>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</si>
  <si>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</si>
  <si>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</si>
  <si>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</si>
  <si>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</si>
  <si>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</si>
  <si>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</si>
  <si>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</si>
  <si>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</si>
  <si>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</si>
  <si>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</si>
  <si>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</si>
  <si>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</si>
  <si>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</si>
  <si>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</si>
  <si>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</si>
  <si>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</si>
  <si>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</si>
  <si>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</si>
  <si>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29.</t>
  </si>
  <si>
    <t>I)   KINCSTÁRI SZÁMLAVEZETÉSSEL KAPCSOLATOS ELSZÁMOLÁSOK</t>
  </si>
  <si>
    <t>30.</t>
  </si>
  <si>
    <t>J)  PASSZÍV IDŐBELI ELHATÁROLÁSOK</t>
  </si>
  <si>
    <t>31.</t>
  </si>
  <si>
    <t>FORRÁSOK ÖSSZESEN</t>
  </si>
  <si>
    <t>Módosí-tások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</si>
  <si>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</si>
  <si>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</si>
  <si>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</si>
  <si>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</si>
  <si>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</si>
  <si>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</si>
  <si>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</si>
  <si>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</si>
  <si>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</si>
  <si>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</si>
  <si>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Felhalmozási célú támogatások eredményszemléletű bevételei</t>
  </si>
  <si>
    <t>09        Különféle egyéb eredményszemléletű bevételek</t>
  </si>
  <si>
    <t>III        Egyéb eredményszemléletű bevételek (=06+07+08+09) (12=08+09+10+11)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</si>
  <si>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</si>
  <si>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</si>
  <si>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</si>
  <si>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</si>
  <si>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(17=13+...+16)</t>
  </si>
  <si>
    <t>14        Bérköltség</t>
  </si>
  <si>
    <t>15        Személyi jellegű egyéb kifizetések</t>
  </si>
  <si>
    <t>20</t>
  </si>
  <si>
    <t>16        Bérjárulékok</t>
  </si>
  <si>
    <t>21</t>
  </si>
  <si>
    <t>V        Személyi jellegű ráfordítások (=13+14+15) (20=17+...+19)</t>
  </si>
  <si>
    <t>22</t>
  </si>
  <si>
    <t>VI        Értékcsökkenési leírás</t>
  </si>
  <si>
    <t>23</t>
  </si>
  <si>
    <t>VII        Egyéb ráfordítások</t>
  </si>
  <si>
    <t>24</t>
  </si>
  <si>
    <t>A) TEVÉKENYSÉGEK EREDMÉNYE (=I±II+III-IV-V-VI-VII) (24=04±07+12-(17+21+22+23))</t>
  </si>
  <si>
    <t>25</t>
  </si>
  <si>
    <t>17        Kapott (járó) osztalék és részesedés</t>
  </si>
  <si>
    <t>26</t>
  </si>
  <si>
    <t>18        Részesedésekből származó eredményszemléletű bevételek, árfolyamnyereségek</t>
  </si>
  <si>
    <t>27</t>
  </si>
  <si>
    <t>19        Befektetett pénzügyi eszközökből származó eredményszemléletű bevételek, árfolyamnyereségek</t>
  </si>
  <si>
    <t>28</t>
  </si>
  <si>
    <t>20        Egyéb kapott (járó) kamatok és kamatjellegű eredményszemléletű bevételek</t>
  </si>
  <si>
    <t>29</t>
  </si>
  <si>
    <t>21        Pénzügyi műveletek egyéb eredményszemléletű bevételei (&gt;=21a+21b) (29&gt;=30+31)</t>
  </si>
  <si>
    <t>30</t>
  </si>
  <si>
    <t>21a        - ebből: lekötött bankbetétek mérlegfordulónapi értékelése során megállapított (nem realizált) árfolyamnyeresége</t>
  </si>
  <si>
    <t>31</t>
  </si>
  <si>
    <t>21b        - ebből: egyéb pénzeszközök mérlegfordulónapi értékelése során megállapított (nem realizált) árfolyamnyeresége</t>
  </si>
  <si>
    <t>32</t>
  </si>
  <si>
    <t>VIII        Pénzügyi műveletek eredményszemléletű bevételei (=17+18+19+20+21) (32=25+...+29)</t>
  </si>
  <si>
    <t>33</t>
  </si>
  <si>
    <t>22        Részesedésekből származó ráfordítások, árfolyamveszteségek</t>
  </si>
  <si>
    <t>34</t>
  </si>
  <si>
    <t>23        Befektetett pénzügyi eszközökből (értékpapírokból, kölcsönökből) származó ráfordítások, árfolyamveszteségek</t>
  </si>
  <si>
    <t>35</t>
  </si>
  <si>
    <t>24        Fizetendő kamatok és kamatjellegű ráfordítások</t>
  </si>
  <si>
    <t>36</t>
  </si>
  <si>
    <t>25        Részesedések, értékpapírok, pénzeszközök értékvesztése (&gt;25a+25b) (36&gt;=37+38)</t>
  </si>
  <si>
    <t>37</t>
  </si>
  <si>
    <t>25a        - ebből: lekötött bankbetétek értékvesztése</t>
  </si>
  <si>
    <t>38</t>
  </si>
  <si>
    <t>25b        - ebből: Kincstáron kívüli forint- és devizaszámlák értékvesztése</t>
  </si>
  <si>
    <t>39</t>
  </si>
  <si>
    <t>26        Pénzügyi műveletek egyéb ráfordításai (&gt;=26a+26b) (39&gt;=40+41)</t>
  </si>
  <si>
    <t>40</t>
  </si>
  <si>
    <t>26a        - ebből: lekötött bankbetétek mérlegfordulónapi értékelése során megállapított (nem realizált) árfolyamvesztesége</t>
  </si>
  <si>
    <t>41</t>
  </si>
  <si>
    <t>26b        - ebből: egyéb pénzeszközök mérlegfordulónapi értékelése során megállapított (nem realizált) árfolyamvesztesége</t>
  </si>
  <si>
    <t>42</t>
  </si>
  <si>
    <t>IX        Pénzügyi műveletek ráfordításai (=22+23+24+25+26) (42=33+34+35+36+39)</t>
  </si>
  <si>
    <t>43</t>
  </si>
  <si>
    <t>B)        PÉNZÜGYI MŰVELETEK EREDMÉNYE (=VIII-IX) (43=32-42</t>
  </si>
  <si>
    <t>44</t>
  </si>
  <si>
    <t>C)        MÉRLEG SZERINTI EREDMÉNY (=±A±B) (44=±24±43)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</si>
  <si>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</si>
  <si>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</si>
  <si>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</si>
  <si>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</si>
  <si>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</si>
  <si>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</si>
  <si>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</si>
  <si>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</si>
  <si>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VAGYONKIMUTATÁS
a könyvviteli mérlegben értékkel szereplő eszközökről
2014.</t>
  </si>
  <si>
    <t>ESZKÖZÖK</t>
  </si>
  <si>
    <t>Előző évi</t>
  </si>
  <si>
    <t>Tárgyévi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</si>
  <si>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</si>
  <si>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</si>
  <si>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</si>
  <si>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</si>
  <si>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</si>
  <si>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</si>
  <si>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</si>
  <si>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</si>
  <si>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</si>
  <si>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</si>
  <si>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</si>
  <si>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</si>
  <si>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</si>
  <si>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</si>
  <si>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</si>
  <si>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</si>
  <si>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</si>
  <si>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</si>
  <si>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</si>
  <si>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</si>
  <si>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</si>
  <si>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</si>
  <si>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</si>
  <si>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</si>
  <si>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</si>
  <si>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</si>
  <si>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</si>
  <si>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</si>
  <si>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</si>
  <si>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</si>
  <si>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</si>
  <si>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</si>
  <si>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</si>
  <si>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</si>
  <si>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</si>
  <si>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</si>
  <si>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</si>
  <si>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</si>
  <si>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</si>
  <si>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</si>
  <si>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</si>
  <si>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</si>
  <si>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</si>
  <si>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</si>
  <si>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</si>
  <si>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</si>
  <si>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</si>
  <si>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</si>
  <si>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</si>
  <si>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</si>
  <si>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</si>
  <si>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</si>
  <si>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</si>
  <si>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</si>
  <si>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</si>
  <si>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</si>
  <si>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</si>
  <si>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</si>
  <si>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</si>
  <si>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</si>
  <si>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</si>
  <si>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</si>
  <si>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</si>
  <si>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</si>
  <si>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</si>
  <si>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</si>
  <si>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</si>
  <si>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</si>
  <si>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</si>
  <si>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</si>
  <si>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</si>
  <si>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</si>
  <si>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</si>
  <si>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</si>
  <si>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</si>
  <si>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</si>
  <si>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</si>
  <si>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</si>
  <si>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</si>
  <si>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</si>
  <si>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</si>
  <si>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</si>
  <si>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</si>
  <si>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</si>
  <si>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</si>
  <si>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</si>
  <si>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</si>
  <si>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</si>
  <si>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</si>
  <si>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</si>
  <si>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</si>
  <si>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</si>
  <si>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</si>
  <si>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</si>
  <si>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</si>
  <si>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</si>
  <si>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</si>
  <si>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</si>
  <si>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</si>
  <si>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</si>
  <si>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</si>
  <si>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</si>
  <si>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</si>
  <si>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</si>
  <si>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</si>
  <si>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</si>
  <si>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</si>
  <si>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</si>
  <si>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</si>
  <si>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</si>
  <si>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</si>
  <si>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</si>
  <si>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</si>
  <si>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</si>
  <si>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</si>
  <si>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</si>
  <si>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</si>
  <si>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</si>
  <si>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</si>
  <si>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</si>
  <si>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</si>
  <si>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</si>
  <si>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</si>
  <si>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</si>
  <si>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</si>
  <si>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</si>
  <si>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</si>
  <si>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</si>
  <si>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</si>
  <si>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</si>
  <si>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</si>
  <si>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</si>
  <si>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</si>
  <si>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</si>
  <si>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</si>
  <si>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</si>
  <si>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</si>
  <si>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</si>
  <si>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</si>
  <si>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</si>
  <si>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</si>
  <si>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</si>
  <si>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</si>
  <si>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2019.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</si>
  <si>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</si>
  <si>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</si>
  <si>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</si>
  <si>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</si>
  <si>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</si>
  <si>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</si>
  <si>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</si>
  <si>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</si>
  <si>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</si>
  <si>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</si>
  <si>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</si>
  <si>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</si>
  <si>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</si>
  <si>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</si>
  <si>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</si>
  <si>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</si>
  <si>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</si>
  <si>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</si>
  <si>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</si>
  <si>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</si>
  <si>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</si>
  <si>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</si>
  <si>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</si>
  <si>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</si>
  <si>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</si>
  <si>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</si>
  <si>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</si>
  <si>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</si>
  <si>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</si>
  <si>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</si>
  <si>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</si>
  <si>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</si>
  <si>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</si>
  <si>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</si>
  <si>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</si>
  <si>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</si>
  <si>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</si>
  <si>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</si>
  <si>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</si>
  <si>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</si>
  <si>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Grábóc Községi Önkormányzata tulajdonában álló gazdálkodó szervezetek működéséből származó kötelezettségek és részesedések alakulása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</si>
  <si>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</si>
  <si>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</si>
  <si>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</si>
  <si>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</si>
  <si>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</si>
  <si>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</si>
  <si>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</si>
  <si>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</si>
  <si>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</si>
  <si>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</si>
  <si>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</si>
  <si>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</si>
  <si>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</si>
  <si>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</si>
  <si>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</si>
  <si>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</si>
  <si>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</si>
  <si>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</si>
  <si>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</si>
  <si>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</si>
  <si>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</si>
  <si>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Beruházás  megnevezése</t>
  </si>
  <si>
    <t>Kivitelezés kezdési és befejezési éve</t>
  </si>
  <si>
    <t>Eredeti előirányzat</t>
  </si>
  <si>
    <t>Módosított előirányzat</t>
  </si>
  <si>
    <t>ÖSSZESEN:</t>
  </si>
  <si>
    <t>Felújítási kiadások előirányzata felújításonként</t>
  </si>
  <si>
    <t>Felújítás  megnevezése</t>
  </si>
  <si>
    <t xml:space="preserve">  forintban</t>
  </si>
  <si>
    <t>Beruházási (felhalmozási) kiadások előirányzata beruházásonként</t>
  </si>
  <si>
    <r>
      <t>Záró pénzkészlet 2017. december 31-én
e</t>
    </r>
    <r>
      <rPr>
        <i/>
        <sz val="10"/>
        <rFont val="Times New Roman CE"/>
        <family val="0"/>
      </rPr>
      <t>bből:</t>
    </r>
  </si>
  <si>
    <t>2020.</t>
  </si>
  <si>
    <t>Könyvtár felújítása</t>
  </si>
  <si>
    <t>GRÁBÓC KÖZSÉG ÖNKORMÁNYZATA
EGYSZERŰSÍTETT MÉRLEG 2018. ÉV</t>
  </si>
  <si>
    <t>Tárgy időszak</t>
  </si>
  <si>
    <r>
      <t>Pénzkészlet 2018. január 1-jén
e</t>
    </r>
    <r>
      <rPr>
        <i/>
        <sz val="10"/>
        <rFont val="Times New Roman CE"/>
        <family val="0"/>
      </rPr>
      <t>bből:</t>
    </r>
  </si>
  <si>
    <t>2018. év</t>
  </si>
  <si>
    <t>FORRÁSOK ÖSSZESEN  (07+11+12+13314)</t>
  </si>
  <si>
    <t>2018.
évi
teljesítés</t>
  </si>
  <si>
    <t>2021.</t>
  </si>
  <si>
    <t>2021. 
után</t>
  </si>
  <si>
    <t>Kistelepülések alacsony összegű felújítási pályázata Templom tér 123-127.</t>
  </si>
  <si>
    <t>Önkormányzatok feladatellátását szolgáló fejlesztési pályázat</t>
  </si>
  <si>
    <t>I. világháborús emlékmű felújítása</t>
  </si>
  <si>
    <t>Újsor utca felújítása önerőből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</si>
</sst>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0.0"/>
    <numFmt numFmtId="174" formatCode="_-* #,##0.0\ &quot;Ft&quot;_-;\-* #,##0.0\ &quot;Ft&quot;_-;_-* &quot;-&quot;??\ &quot;Ft&quot;_-;_-@_-"/>
    <numFmt numFmtId="175" formatCode="_-* #,##0\ &quot;Ft&quot;_-;\-* #,##0\ &quot;Ft&quot;_-;_-* &quot;-&quot;??\ &quot;Ft&quot;_-;_-@_-"/>
    <numFmt numFmtId="176" formatCode="#,##0.00\ &quot;Ft&quot;"/>
    <numFmt numFmtId="177" formatCode="#,##0.0\ &quot;Ft&quot;"/>
    <numFmt numFmtId="178" formatCode="#,##0\ &quot;Ft&quot;"/>
    <numFmt numFmtId="179" formatCode="_-* #,##0.000\ _F_t_-;\-* #,##0.000\ _F_t_-;_-* &quot;-&quot;??\ _F_t_-;_-@_-"/>
    <numFmt numFmtId="180" formatCode="#,###__;\-\ #,###__"/>
    <numFmt numFmtId="181" formatCode="#,###__"/>
    <numFmt numFmtId="182" formatCode="00"/>
    <numFmt numFmtId="183" formatCode="#,###__;\-#,###__"/>
    <numFmt numFmtId="184" formatCode="#,###\ _F_t;\-#,###\ _F_t"/>
    <numFmt numFmtId="185" formatCode="_-* #,##0.0\ _F_t_-;\-* #,##0.0\ _F_t_-;_-* &quot;-&quot;??\ _F_t_-;_-@_-"/>
  </numFmts>
  <fonts count="90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Times New Roman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3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Alignment="1" applyProtection="1">
      <alignment vertical="center" wrapText="1"/>
      <protection/>
    </xf>
    <xf numFmtId="0" fontId="10" fillId="0" borderId="10" xfId="63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3" applyFont="1" applyFill="1" applyBorder="1" applyAlignment="1" applyProtection="1">
      <alignment horizontal="left" vertical="center" wrapText="1" indent="1"/>
      <protection/>
    </xf>
    <xf numFmtId="0" fontId="10" fillId="0" borderId="13" xfId="63" applyFont="1" applyFill="1" applyBorder="1" applyAlignment="1" applyProtection="1">
      <alignment horizontal="left" vertical="center" wrapText="1" indent="1"/>
      <protection/>
    </xf>
    <xf numFmtId="0" fontId="10" fillId="0" borderId="14" xfId="63" applyFont="1" applyFill="1" applyBorder="1" applyAlignment="1" applyProtection="1">
      <alignment horizontal="left" vertical="center" wrapText="1" indent="1"/>
      <protection/>
    </xf>
    <xf numFmtId="0" fontId="10" fillId="0" borderId="15" xfId="63" applyFont="1" applyFill="1" applyBorder="1" applyAlignment="1" applyProtection="1">
      <alignment horizontal="left" vertical="center" wrapText="1" indent="1"/>
      <protection/>
    </xf>
    <xf numFmtId="49" fontId="10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3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3" applyFont="1" applyFill="1" applyBorder="1" applyAlignment="1" applyProtection="1">
      <alignment horizontal="left" vertical="center" wrapText="1" indent="1"/>
      <protection/>
    </xf>
    <xf numFmtId="0" fontId="9" fillId="0" borderId="22" xfId="63" applyFont="1" applyFill="1" applyBorder="1" applyAlignment="1" applyProtection="1">
      <alignment horizontal="left" vertical="center" wrapText="1" indent="1"/>
      <protection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0" fontId="9" fillId="0" borderId="24" xfId="63" applyFont="1" applyFill="1" applyBorder="1" applyAlignment="1" applyProtection="1">
      <alignment horizontal="left" vertical="center" wrapText="1" indent="1"/>
      <protection/>
    </xf>
    <xf numFmtId="0" fontId="4" fillId="0" borderId="22" xfId="63" applyFont="1" applyFill="1" applyBorder="1" applyAlignment="1" applyProtection="1">
      <alignment horizontal="center" vertical="center" wrapText="1"/>
      <protection/>
    </xf>
    <xf numFmtId="0" fontId="4" fillId="0" borderId="23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vertical="center" wrapText="1"/>
      <protection/>
    </xf>
    <xf numFmtId="0" fontId="9" fillId="0" borderId="25" xfId="63" applyFont="1" applyFill="1" applyBorder="1" applyAlignment="1" applyProtection="1">
      <alignment vertical="center" wrapText="1"/>
      <protection/>
    </xf>
    <xf numFmtId="0" fontId="9" fillId="0" borderId="22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0" fontId="4" fillId="0" borderId="26" xfId="63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3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63" applyFont="1" applyFill="1" applyBorder="1" applyAlignment="1" applyProtection="1">
      <alignment horizontal="left" indent="6"/>
      <protection/>
    </xf>
    <xf numFmtId="0" fontId="10" fillId="0" borderId="11" xfId="63" applyFont="1" applyFill="1" applyBorder="1" applyAlignment="1" applyProtection="1">
      <alignment horizontal="left" vertical="center" wrapText="1" indent="6"/>
      <protection/>
    </xf>
    <xf numFmtId="0" fontId="10" fillId="0" borderId="15" xfId="63" applyFont="1" applyFill="1" applyBorder="1" applyAlignment="1" applyProtection="1">
      <alignment horizontal="left" vertical="center" wrapText="1" indent="6"/>
      <protection/>
    </xf>
    <xf numFmtId="0" fontId="4" fillId="0" borderId="28" xfId="63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2" xfId="0" applyFont="1" applyBorder="1" applyAlignment="1" applyProtection="1">
      <alignment horizontal="left" vertical="center" wrapText="1" indent="1"/>
      <protection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2" xfId="0" applyFont="1" applyBorder="1" applyAlignment="1" applyProtection="1">
      <alignment horizontal="left" vertical="center" wrapText="1" indent="1"/>
      <protection/>
    </xf>
    <xf numFmtId="0" fontId="5" fillId="0" borderId="0" xfId="63" applyFont="1" applyFill="1" applyProtection="1">
      <alignment/>
      <protection/>
    </xf>
    <xf numFmtId="0" fontId="5" fillId="0" borderId="0" xfId="63" applyFont="1" applyFill="1" applyAlignment="1" applyProtection="1">
      <alignment horizontal="right" vertical="center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5" xfId="63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4" xfId="63" applyFont="1" applyFill="1" applyBorder="1" applyAlignment="1" applyProtection="1">
      <alignment horizontal="center" vertical="center" wrapText="1"/>
      <protection/>
    </xf>
    <xf numFmtId="0" fontId="9" fillId="0" borderId="25" xfId="63" applyFont="1" applyFill="1" applyBorder="1" applyAlignment="1" applyProtection="1">
      <alignment horizontal="center" vertical="center" wrapText="1"/>
      <protection/>
    </xf>
    <xf numFmtId="0" fontId="9" fillId="0" borderId="44" xfId="63" applyFont="1" applyFill="1" applyBorder="1" applyAlignment="1" applyProtection="1">
      <alignment horizontal="center" vertical="center" wrapText="1"/>
      <protection/>
    </xf>
    <xf numFmtId="0" fontId="10" fillId="0" borderId="12" xfId="63" applyFont="1" applyFill="1" applyBorder="1" applyAlignment="1" applyProtection="1">
      <alignment horizontal="left" vertical="center" wrapText="1" indent="6"/>
      <protection/>
    </xf>
    <xf numFmtId="0" fontId="5" fillId="0" borderId="0" xfId="63" applyFill="1" applyProtection="1">
      <alignment/>
      <protection/>
    </xf>
    <xf numFmtId="0" fontId="10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42" xfId="0" applyFont="1" applyBorder="1" applyAlignment="1" applyProtection="1">
      <alignment wrapText="1"/>
      <protection/>
    </xf>
    <xf numFmtId="0" fontId="5" fillId="0" borderId="0" xfId="63" applyFill="1" applyAlignment="1" applyProtection="1">
      <alignment/>
      <protection/>
    </xf>
    <xf numFmtId="0" fontId="11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5" fillId="0" borderId="0" xfId="63" applyFill="1" applyBorder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/>
    </xf>
    <xf numFmtId="0" fontId="9" fillId="0" borderId="28" xfId="63" applyFont="1" applyFill="1" applyBorder="1" applyAlignment="1" applyProtection="1">
      <alignment horizontal="center" vertical="center" wrapText="1"/>
      <protection/>
    </xf>
    <xf numFmtId="164" fontId="1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2" xfId="0" applyFont="1" applyBorder="1" applyAlignment="1" applyProtection="1">
      <alignment vertical="center" wrapText="1"/>
      <protection/>
    </xf>
    <xf numFmtId="164" fontId="9" fillId="0" borderId="23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2" xfId="63" applyFont="1" applyFill="1" applyBorder="1" applyAlignment="1" applyProtection="1">
      <alignment horizontal="left" vertical="center" wrapText="1" indent="1"/>
      <protection/>
    </xf>
    <xf numFmtId="0" fontId="9" fillId="0" borderId="42" xfId="63" applyFont="1" applyFill="1" applyBorder="1" applyAlignment="1" applyProtection="1">
      <alignment vertical="center" wrapText="1"/>
      <protection/>
    </xf>
    <xf numFmtId="0" fontId="10" fillId="0" borderId="45" xfId="63" applyFont="1" applyFill="1" applyBorder="1" applyAlignment="1" applyProtection="1">
      <alignment horizontal="left" vertical="center" wrapText="1" indent="7"/>
      <protection/>
    </xf>
    <xf numFmtId="0" fontId="9" fillId="0" borderId="22" xfId="63" applyFont="1" applyFill="1" applyBorder="1" applyAlignment="1" applyProtection="1">
      <alignment horizontal="left" vertical="center" wrapTex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4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0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63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46" xfId="63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left" indent="1"/>
      <protection/>
    </xf>
    <xf numFmtId="0" fontId="4" fillId="0" borderId="48" xfId="63" applyFont="1" applyFill="1" applyBorder="1" applyAlignment="1" applyProtection="1">
      <alignment horizontal="center" vertical="center" wrapText="1"/>
      <protection/>
    </xf>
    <xf numFmtId="0" fontId="9" fillId="0" borderId="49" xfId="63" applyFont="1" applyFill="1" applyBorder="1" applyAlignment="1" applyProtection="1">
      <alignment horizontal="center" vertical="center" wrapText="1"/>
      <protection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6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8" xfId="63" applyFont="1" applyFill="1" applyBorder="1" applyAlignment="1" applyProtection="1">
      <alignment horizontal="center" vertical="center" wrapText="1"/>
      <protection/>
    </xf>
    <xf numFmtId="164" fontId="9" fillId="0" borderId="49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5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9" xfId="63" applyNumberFormat="1" applyFont="1" applyFill="1" applyBorder="1" applyAlignment="1" applyProtection="1">
      <alignment horizontal="righ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60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1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60">
      <alignment/>
      <protection/>
    </xf>
    <xf numFmtId="0" fontId="21" fillId="0" borderId="0" xfId="60" applyFont="1" applyAlignment="1">
      <alignment horizontal="right"/>
      <protection/>
    </xf>
    <xf numFmtId="0" fontId="22" fillId="0" borderId="11" xfId="60" applyFont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 wrapText="1"/>
      <protection/>
    </xf>
    <xf numFmtId="0" fontId="17" fillId="0" borderId="11" xfId="60" applyFont="1" applyBorder="1" applyAlignment="1">
      <alignment horizontal="center" vertical="top" wrapText="1"/>
      <protection/>
    </xf>
    <xf numFmtId="0" fontId="17" fillId="0" borderId="11" xfId="60" applyFont="1" applyBorder="1" applyAlignment="1">
      <alignment horizontal="left" vertical="top" wrapText="1"/>
      <protection/>
    </xf>
    <xf numFmtId="3" fontId="17" fillId="0" borderId="11" xfId="60" applyNumberFormat="1" applyFont="1" applyBorder="1" applyAlignment="1">
      <alignment horizontal="right" vertical="top" wrapText="1"/>
      <protection/>
    </xf>
    <xf numFmtId="0" fontId="19" fillId="0" borderId="11" xfId="60" applyFont="1" applyBorder="1" applyAlignment="1">
      <alignment horizontal="center" vertical="top" wrapText="1"/>
      <protection/>
    </xf>
    <xf numFmtId="0" fontId="19" fillId="0" borderId="11" xfId="60" applyFont="1" applyBorder="1" applyAlignment="1">
      <alignment horizontal="left" vertical="top" wrapText="1"/>
      <protection/>
    </xf>
    <xf numFmtId="3" fontId="19" fillId="0" borderId="11" xfId="60" applyNumberFormat="1" applyFont="1" applyBorder="1" applyAlignment="1">
      <alignment horizontal="right" vertical="top" wrapText="1"/>
      <protection/>
    </xf>
    <xf numFmtId="0" fontId="25" fillId="0" borderId="11" xfId="60" applyFont="1" applyBorder="1" applyAlignment="1">
      <alignment horizontal="left" vertical="top" wrapText="1"/>
      <protection/>
    </xf>
    <xf numFmtId="0" fontId="3" fillId="0" borderId="0" xfId="64" applyFont="1" applyFill="1" applyAlignment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ont="1" applyFill="1" applyAlignment="1">
      <alignment horizontal="right"/>
      <protection/>
    </xf>
    <xf numFmtId="0" fontId="9" fillId="0" borderId="47" xfId="64" applyFont="1" applyFill="1" applyBorder="1" applyAlignment="1">
      <alignment horizontal="center" vertical="center" wrapText="1"/>
      <protection/>
    </xf>
    <xf numFmtId="37" fontId="9" fillId="0" borderId="22" xfId="64" applyNumberFormat="1" applyFont="1" applyFill="1" applyBorder="1" applyAlignment="1">
      <alignment horizontal="left" vertical="center" indent="1"/>
      <protection/>
    </xf>
    <xf numFmtId="180" fontId="9" fillId="0" borderId="28" xfId="64" applyNumberFormat="1" applyFont="1" applyFill="1" applyBorder="1" applyAlignment="1">
      <alignment horizontal="right" vertical="center"/>
      <protection/>
    </xf>
    <xf numFmtId="37" fontId="10" fillId="0" borderId="20" xfId="64" applyNumberFormat="1" applyFont="1" applyFill="1" applyBorder="1" applyAlignment="1">
      <alignment horizontal="left" indent="1"/>
      <protection/>
    </xf>
    <xf numFmtId="180" fontId="10" fillId="0" borderId="47" xfId="64" applyNumberFormat="1" applyFont="1" applyFill="1" applyBorder="1">
      <alignment/>
      <protection/>
    </xf>
    <xf numFmtId="37" fontId="10" fillId="0" borderId="17" xfId="64" applyNumberFormat="1" applyFont="1" applyFill="1" applyBorder="1" applyAlignment="1">
      <alignment horizontal="left" indent="1"/>
      <protection/>
    </xf>
    <xf numFmtId="180" fontId="10" fillId="0" borderId="29" xfId="64" applyNumberFormat="1" applyFont="1" applyFill="1" applyBorder="1">
      <alignment/>
      <protection/>
    </xf>
    <xf numFmtId="37" fontId="10" fillId="0" borderId="19" xfId="64" applyNumberFormat="1" applyFont="1" applyFill="1" applyBorder="1" applyAlignment="1">
      <alignment horizontal="left" indent="1"/>
      <protection/>
    </xf>
    <xf numFmtId="180" fontId="10" fillId="0" borderId="58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indent="1"/>
      <protection/>
    </xf>
    <xf numFmtId="0" fontId="9" fillId="0" borderId="48" xfId="64" applyFont="1" applyFill="1" applyBorder="1" applyAlignment="1">
      <alignment horizontal="left" vertical="center" indent="1"/>
      <protection/>
    </xf>
    <xf numFmtId="37" fontId="10" fillId="0" borderId="18" xfId="64" applyNumberFormat="1" applyFont="1" applyFill="1" applyBorder="1" applyAlignment="1">
      <alignment horizontal="left" indent="1"/>
      <protection/>
    </xf>
    <xf numFmtId="0" fontId="10" fillId="0" borderId="50" xfId="64" applyFont="1" applyFill="1" applyBorder="1" applyAlignment="1">
      <alignment horizontal="left" indent="3"/>
      <protection/>
    </xf>
    <xf numFmtId="0" fontId="10" fillId="0" borderId="51" xfId="64" applyFont="1" applyFill="1" applyBorder="1" applyAlignment="1">
      <alignment horizontal="left" indent="3"/>
      <protection/>
    </xf>
    <xf numFmtId="180" fontId="9" fillId="0" borderId="28" xfId="64" applyNumberFormat="1" applyFont="1" applyFill="1" applyBorder="1" applyAlignment="1">
      <alignment vertical="center"/>
      <protection/>
    </xf>
    <xf numFmtId="180" fontId="10" fillId="0" borderId="31" xfId="64" applyNumberFormat="1" applyFont="1" applyFill="1" applyBorder="1">
      <alignment/>
      <protection/>
    </xf>
    <xf numFmtId="37" fontId="10" fillId="0" borderId="22" xfId="64" applyNumberFormat="1" applyFont="1" applyFill="1" applyBorder="1" applyAlignment="1">
      <alignment horizontal="left" wrapText="1" indent="1"/>
      <protection/>
    </xf>
    <xf numFmtId="180" fontId="9" fillId="0" borderId="28" xfId="64" applyNumberFormat="1" applyFont="1" applyFill="1" applyBorder="1">
      <alignment/>
      <protection/>
    </xf>
    <xf numFmtId="0" fontId="9" fillId="0" borderId="22" xfId="64" applyFont="1" applyFill="1" applyBorder="1" applyAlignment="1">
      <alignment horizontal="left" vertical="center" indent="1"/>
      <protection/>
    </xf>
    <xf numFmtId="0" fontId="9" fillId="0" borderId="48" xfId="64" applyFont="1" applyFill="1" applyBorder="1" applyAlignment="1" quotePrefix="1">
      <alignment horizontal="left" vertical="center" indent="1"/>
      <protection/>
    </xf>
    <xf numFmtId="0" fontId="10" fillId="0" borderId="17" xfId="64" applyFont="1" applyFill="1" applyBorder="1" applyAlignment="1">
      <alignment horizontal="left" indent="1"/>
      <protection/>
    </xf>
    <xf numFmtId="0" fontId="10" fillId="0" borderId="36" xfId="64" applyFont="1" applyFill="1" applyBorder="1" applyAlignment="1">
      <alignment horizontal="left" indent="3"/>
      <protection/>
    </xf>
    <xf numFmtId="0" fontId="10" fillId="0" borderId="43" xfId="64" applyFont="1" applyFill="1" applyBorder="1" applyAlignment="1">
      <alignment horizontal="left" indent="3"/>
      <protection/>
    </xf>
    <xf numFmtId="0" fontId="10" fillId="0" borderId="19" xfId="64" applyFont="1" applyFill="1" applyBorder="1" applyAlignment="1">
      <alignment horizontal="left" indent="1"/>
      <protection/>
    </xf>
    <xf numFmtId="0" fontId="9" fillId="0" borderId="22" xfId="64" applyFont="1" applyFill="1" applyBorder="1" applyAlignment="1">
      <alignment horizontal="left" indent="1"/>
      <protection/>
    </xf>
    <xf numFmtId="0" fontId="9" fillId="0" borderId="18" xfId="64" applyFont="1" applyFill="1" applyBorder="1" applyAlignment="1">
      <alignment horizontal="left" indent="1"/>
      <protection/>
    </xf>
    <xf numFmtId="0" fontId="9" fillId="0" borderId="54" xfId="59" applyFont="1" applyBorder="1" applyAlignment="1">
      <alignment horizontal="left" vertical="center" indent="1"/>
      <protection/>
    </xf>
    <xf numFmtId="0" fontId="4" fillId="0" borderId="48" xfId="64" applyFont="1" applyFill="1" applyBorder="1" applyAlignment="1">
      <alignment horizontal="left" vertical="center" indent="1"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>
      <alignment/>
      <protection/>
    </xf>
    <xf numFmtId="0" fontId="23" fillId="0" borderId="0" xfId="64" applyFill="1">
      <alignment/>
      <protection/>
    </xf>
    <xf numFmtId="164" fontId="23" fillId="0" borderId="0" xfId="64" applyNumberFormat="1" applyFill="1" applyAlignment="1">
      <alignment vertical="center"/>
      <protection/>
    </xf>
    <xf numFmtId="0" fontId="17" fillId="0" borderId="18" xfId="60" applyFont="1" applyBorder="1" applyAlignment="1">
      <alignment horizontal="center" vertical="top" wrapText="1"/>
      <protection/>
    </xf>
    <xf numFmtId="0" fontId="17" fillId="0" borderId="12" xfId="60" applyFont="1" applyBorder="1" applyAlignment="1">
      <alignment horizontal="left" vertical="top" wrapText="1"/>
      <protection/>
    </xf>
    <xf numFmtId="166" fontId="17" fillId="0" borderId="12" xfId="42" applyNumberFormat="1" applyFont="1" applyBorder="1" applyAlignment="1">
      <alignment horizontal="right" vertical="top" wrapText="1"/>
    </xf>
    <xf numFmtId="166" fontId="17" fillId="0" borderId="34" xfId="42" applyNumberFormat="1" applyFont="1" applyBorder="1" applyAlignment="1">
      <alignment horizontal="right" vertical="top" wrapText="1"/>
    </xf>
    <xf numFmtId="0" fontId="17" fillId="0" borderId="17" xfId="60" applyFont="1" applyBorder="1" applyAlignment="1">
      <alignment horizontal="center" vertical="top" wrapText="1"/>
      <protection/>
    </xf>
    <xf numFmtId="166" fontId="17" fillId="0" borderId="11" xfId="42" applyNumberFormat="1" applyFont="1" applyBorder="1" applyAlignment="1">
      <alignment horizontal="right" vertical="top" wrapText="1"/>
    </xf>
    <xf numFmtId="166" fontId="17" fillId="0" borderId="27" xfId="42" applyNumberFormat="1" applyFont="1" applyBorder="1" applyAlignment="1">
      <alignment horizontal="right" vertical="top" wrapText="1"/>
    </xf>
    <xf numFmtId="0" fontId="17" fillId="0" borderId="19" xfId="60" applyFont="1" applyBorder="1" applyAlignment="1">
      <alignment horizontal="center" vertical="top" wrapText="1"/>
      <protection/>
    </xf>
    <xf numFmtId="0" fontId="17" fillId="0" borderId="15" xfId="60" applyFont="1" applyBorder="1" applyAlignment="1">
      <alignment horizontal="left" vertical="top" wrapText="1"/>
      <protection/>
    </xf>
    <xf numFmtId="166" fontId="17" fillId="0" borderId="15" xfId="42" applyNumberFormat="1" applyFont="1" applyBorder="1" applyAlignment="1">
      <alignment horizontal="right" vertical="top" wrapText="1"/>
    </xf>
    <xf numFmtId="166" fontId="17" fillId="0" borderId="35" xfId="42" applyNumberFormat="1" applyFont="1" applyBorder="1" applyAlignment="1">
      <alignment horizontal="right" vertical="top" wrapText="1"/>
    </xf>
    <xf numFmtId="0" fontId="19" fillId="0" borderId="22" xfId="60" applyFont="1" applyBorder="1" applyAlignment="1">
      <alignment horizontal="center" vertical="top" wrapText="1"/>
      <protection/>
    </xf>
    <xf numFmtId="0" fontId="19" fillId="0" borderId="23" xfId="60" applyFont="1" applyBorder="1" applyAlignment="1">
      <alignment horizontal="left" vertical="top" wrapText="1"/>
      <protection/>
    </xf>
    <xf numFmtId="166" fontId="19" fillId="0" borderId="23" xfId="42" applyNumberFormat="1" applyFont="1" applyBorder="1" applyAlignment="1">
      <alignment horizontal="right" vertical="top" wrapText="1"/>
    </xf>
    <xf numFmtId="166" fontId="19" fillId="0" borderId="26" xfId="42" applyNumberFormat="1" applyFont="1" applyBorder="1" applyAlignment="1">
      <alignment horizontal="right" vertical="top" wrapText="1"/>
    </xf>
    <xf numFmtId="0" fontId="17" fillId="0" borderId="20" xfId="60" applyFont="1" applyBorder="1" applyAlignment="1">
      <alignment horizontal="center" vertical="top" wrapText="1"/>
      <protection/>
    </xf>
    <xf numFmtId="0" fontId="17" fillId="0" borderId="21" xfId="60" applyFont="1" applyBorder="1" applyAlignment="1">
      <alignment horizontal="center" vertical="top" wrapText="1"/>
      <protection/>
    </xf>
    <xf numFmtId="0" fontId="17" fillId="0" borderId="20" xfId="60" applyFont="1" applyFill="1" applyBorder="1" applyAlignment="1">
      <alignment horizontal="center" vertical="top" wrapText="1"/>
      <protection/>
    </xf>
    <xf numFmtId="0" fontId="17" fillId="0" borderId="12" xfId="60" applyFont="1" applyFill="1" applyBorder="1" applyAlignment="1">
      <alignment horizontal="left" vertical="top" wrapText="1"/>
      <protection/>
    </xf>
    <xf numFmtId="166" fontId="17" fillId="0" borderId="12" xfId="42" applyNumberFormat="1" applyFont="1" applyFill="1" applyBorder="1" applyAlignment="1">
      <alignment horizontal="right" vertical="top" wrapText="1"/>
    </xf>
    <xf numFmtId="166" fontId="17" fillId="0" borderId="34" xfId="42" applyNumberFormat="1" applyFont="1" applyFill="1" applyBorder="1" applyAlignment="1">
      <alignment horizontal="right" vertical="top" wrapText="1"/>
    </xf>
    <xf numFmtId="0" fontId="17" fillId="0" borderId="17" xfId="60" applyFont="1" applyFill="1" applyBorder="1" applyAlignment="1">
      <alignment horizontal="center" vertical="top" wrapText="1"/>
      <protection/>
    </xf>
    <xf numFmtId="0" fontId="17" fillId="0" borderId="11" xfId="60" applyFont="1" applyFill="1" applyBorder="1" applyAlignment="1">
      <alignment horizontal="left" vertical="top" wrapText="1"/>
      <protection/>
    </xf>
    <xf numFmtId="166" fontId="17" fillId="0" borderId="11" xfId="42" applyNumberFormat="1" applyFont="1" applyFill="1" applyBorder="1" applyAlignment="1">
      <alignment horizontal="right" vertical="top" wrapText="1"/>
    </xf>
    <xf numFmtId="166" fontId="17" fillId="0" borderId="27" xfId="42" applyNumberFormat="1" applyFont="1" applyFill="1" applyBorder="1" applyAlignment="1">
      <alignment horizontal="right" vertical="top" wrapText="1"/>
    </xf>
    <xf numFmtId="0" fontId="17" fillId="0" borderId="15" xfId="60" applyFont="1" applyFill="1" applyBorder="1" applyAlignment="1">
      <alignment horizontal="left" vertical="top" wrapText="1"/>
      <protection/>
    </xf>
    <xf numFmtId="166" fontId="17" fillId="0" borderId="15" xfId="42" applyNumberFormat="1" applyFont="1" applyFill="1" applyBorder="1" applyAlignment="1">
      <alignment horizontal="right" vertical="top" wrapText="1"/>
    </xf>
    <xf numFmtId="166" fontId="17" fillId="0" borderId="35" xfId="42" applyNumberFormat="1" applyFont="1" applyFill="1" applyBorder="1" applyAlignment="1">
      <alignment horizontal="right" vertical="top" wrapText="1"/>
    </xf>
    <xf numFmtId="0" fontId="17" fillId="0" borderId="19" xfId="60" applyFont="1" applyFill="1" applyBorder="1" applyAlignment="1">
      <alignment horizontal="center" vertical="top" wrapText="1"/>
      <protection/>
    </xf>
    <xf numFmtId="0" fontId="19" fillId="0" borderId="22" xfId="60" applyFont="1" applyFill="1" applyBorder="1" applyAlignment="1">
      <alignment horizontal="center" vertical="top" wrapText="1"/>
      <protection/>
    </xf>
    <xf numFmtId="0" fontId="19" fillId="0" borderId="23" xfId="60" applyFont="1" applyFill="1" applyBorder="1" applyAlignment="1">
      <alignment horizontal="left" vertical="top" wrapText="1"/>
      <protection/>
    </xf>
    <xf numFmtId="166" fontId="19" fillId="0" borderId="23" xfId="42" applyNumberFormat="1" applyFont="1" applyFill="1" applyBorder="1" applyAlignment="1">
      <alignment horizontal="right" vertical="top" wrapText="1"/>
    </xf>
    <xf numFmtId="166" fontId="19" fillId="0" borderId="26" xfId="42" applyNumberFormat="1" applyFont="1" applyFill="1" applyBorder="1" applyAlignment="1">
      <alignment horizontal="right" vertical="top" wrapText="1"/>
    </xf>
    <xf numFmtId="0" fontId="17" fillId="0" borderId="18" xfId="60" applyFont="1" applyFill="1" applyBorder="1" applyAlignment="1">
      <alignment horizontal="center" vertical="top" wrapText="1"/>
      <protection/>
    </xf>
    <xf numFmtId="0" fontId="0" fillId="0" borderId="0" xfId="59" applyFill="1">
      <alignment/>
      <protection/>
    </xf>
    <xf numFmtId="0" fontId="27" fillId="0" borderId="0" xfId="59" applyFont="1" applyFill="1" applyAlignment="1">
      <alignment horizontal="right"/>
      <protection/>
    </xf>
    <xf numFmtId="0" fontId="28" fillId="0" borderId="0" xfId="59" applyFont="1" applyFill="1" applyAlignment="1">
      <alignment horizontal="center"/>
      <protection/>
    </xf>
    <xf numFmtId="0" fontId="29" fillId="0" borderId="0" xfId="59" applyFont="1" applyFill="1" applyAlignment="1">
      <alignment horizontal="right"/>
      <protection/>
    </xf>
    <xf numFmtId="0" fontId="1" fillId="0" borderId="22" xfId="59" applyFont="1" applyFill="1" applyBorder="1" applyAlignment="1">
      <alignment horizontal="center" vertical="center" wrapText="1"/>
      <protection/>
    </xf>
    <xf numFmtId="0" fontId="28" fillId="0" borderId="23" xfId="59" applyFont="1" applyFill="1" applyBorder="1" applyAlignment="1">
      <alignment horizontal="center" vertical="center"/>
      <protection/>
    </xf>
    <xf numFmtId="0" fontId="28" fillId="0" borderId="26" xfId="59" applyFont="1" applyFill="1" applyBorder="1" applyAlignment="1">
      <alignment horizontal="center" vertical="center" wrapText="1"/>
      <protection/>
    </xf>
    <xf numFmtId="0" fontId="0" fillId="0" borderId="18" xfId="59" applyFill="1" applyBorder="1" applyAlignment="1">
      <alignment horizontal="center"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 locked="0"/>
    </xf>
    <xf numFmtId="181" fontId="4" fillId="0" borderId="34" xfId="59" applyNumberFormat="1" applyFont="1" applyFill="1" applyBorder="1" applyAlignment="1" applyProtection="1">
      <alignment horizontal="right" vertical="center"/>
      <protection/>
    </xf>
    <xf numFmtId="0" fontId="0" fillId="0" borderId="17" xfId="59" applyFill="1" applyBorder="1" applyAlignment="1">
      <alignment horizontal="center" vertical="center"/>
      <protection/>
    </xf>
    <xf numFmtId="0" fontId="30" fillId="0" borderId="11" xfId="59" applyFont="1" applyFill="1" applyBorder="1" applyAlignment="1">
      <alignment horizontal="left" vertical="center" indent="5"/>
      <protection/>
    </xf>
    <xf numFmtId="181" fontId="31" fillId="0" borderId="27" xfId="59" applyNumberFormat="1" applyFont="1" applyFill="1" applyBorder="1" applyAlignment="1" applyProtection="1">
      <alignment horizontal="right" vertical="center"/>
      <protection locked="0"/>
    </xf>
    <xf numFmtId="0" fontId="0" fillId="0" borderId="11" xfId="59" applyFont="1" applyFill="1" applyBorder="1" applyAlignment="1">
      <alignment horizontal="left" vertical="center" indent="1"/>
      <protection/>
    </xf>
    <xf numFmtId="0" fontId="0" fillId="0" borderId="19" xfId="59" applyFill="1" applyBorder="1" applyAlignment="1">
      <alignment horizontal="center" vertical="center"/>
      <protection/>
    </xf>
    <xf numFmtId="0" fontId="0" fillId="0" borderId="15" xfId="59" applyFont="1" applyFill="1" applyBorder="1" applyAlignment="1">
      <alignment horizontal="left" vertical="center" indent="1"/>
      <protection/>
    </xf>
    <xf numFmtId="181" fontId="31" fillId="0" borderId="35" xfId="59" applyNumberFormat="1" applyFont="1" applyFill="1" applyBorder="1" applyAlignment="1" applyProtection="1">
      <alignment horizontal="right" vertical="center"/>
      <protection locked="0"/>
    </xf>
    <xf numFmtId="0" fontId="87" fillId="0" borderId="45" xfId="62" applyFont="1" applyFill="1" applyBorder="1" applyAlignment="1">
      <alignment horizontal="left" vertical="center" indent="1"/>
      <protection/>
    </xf>
    <xf numFmtId="181" fontId="88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20" xfId="59" applyFont="1" applyFill="1" applyBorder="1" applyAlignment="1">
      <alignment horizontal="center" vertical="center"/>
      <protection/>
    </xf>
    <xf numFmtId="0" fontId="0" fillId="0" borderId="13" xfId="59" applyFont="1" applyFill="1" applyBorder="1" applyAlignment="1" applyProtection="1">
      <alignment horizontal="left" vertical="center" wrapText="1" indent="1"/>
      <protection locked="0"/>
    </xf>
    <xf numFmtId="181" fontId="4" fillId="0" borderId="44" xfId="59" applyNumberFormat="1" applyFont="1" applyFill="1" applyBorder="1" applyAlignment="1" applyProtection="1">
      <alignment horizontal="right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0" fillId="0" borderId="36" xfId="59" applyFont="1" applyFill="1" applyBorder="1" applyAlignment="1">
      <alignment horizontal="left" vertical="center" indent="5"/>
      <protection/>
    </xf>
    <xf numFmtId="180" fontId="9" fillId="0" borderId="27" xfId="64" applyNumberFormat="1" applyFont="1" applyFill="1" applyBorder="1">
      <alignment/>
      <protection/>
    </xf>
    <xf numFmtId="0" fontId="0" fillId="0" borderId="21" xfId="59" applyFont="1" applyFill="1" applyBorder="1" applyAlignment="1">
      <alignment horizontal="center" vertical="center"/>
      <protection/>
    </xf>
    <xf numFmtId="0" fontId="30" fillId="0" borderId="45" xfId="59" applyFont="1" applyFill="1" applyBorder="1" applyAlignment="1">
      <alignment horizontal="left" vertical="center" indent="5"/>
      <protection/>
    </xf>
    <xf numFmtId="181" fontId="31" fillId="0" borderId="61" xfId="59" applyNumberFormat="1" applyFont="1" applyFill="1" applyBorder="1" applyAlignment="1" applyProtection="1">
      <alignment horizontal="right" vertical="center"/>
      <protection locked="0"/>
    </xf>
    <xf numFmtId="0" fontId="32" fillId="0" borderId="0" xfId="66" applyFill="1" applyProtection="1">
      <alignment/>
      <protection/>
    </xf>
    <xf numFmtId="0" fontId="34" fillId="0" borderId="0" xfId="66" applyFont="1" applyFill="1" applyProtection="1">
      <alignment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37" fillId="0" borderId="21" xfId="66" applyFont="1" applyFill="1" applyBorder="1" applyAlignment="1" applyProtection="1">
      <alignment horizontal="center" vertical="center" wrapText="1"/>
      <protection/>
    </xf>
    <xf numFmtId="0" fontId="37" fillId="0" borderId="45" xfId="66" applyFont="1" applyFill="1" applyBorder="1" applyAlignment="1" applyProtection="1">
      <alignment horizontal="center" vertical="center" wrapText="1"/>
      <protection/>
    </xf>
    <xf numFmtId="0" fontId="37" fillId="0" borderId="60" xfId="66" applyFont="1" applyFill="1" applyBorder="1" applyAlignment="1" applyProtection="1">
      <alignment horizontal="center" vertical="center" wrapText="1"/>
      <protection/>
    </xf>
    <xf numFmtId="0" fontId="14" fillId="0" borderId="20" xfId="66" applyFont="1" applyFill="1" applyBorder="1" applyAlignment="1" applyProtection="1">
      <alignment vertical="center" wrapText="1"/>
      <protection/>
    </xf>
    <xf numFmtId="182" fontId="10" fillId="0" borderId="13" xfId="65" applyNumberFormat="1" applyFont="1" applyFill="1" applyBorder="1" applyAlignment="1" applyProtection="1">
      <alignment horizontal="center" vertical="center"/>
      <protection/>
    </xf>
    <xf numFmtId="183" fontId="14" fillId="0" borderId="33" xfId="66" applyNumberFormat="1" applyFont="1" applyFill="1" applyBorder="1" applyAlignment="1" applyProtection="1">
      <alignment horizontal="right" vertical="center" wrapText="1"/>
      <protection locked="0"/>
    </xf>
    <xf numFmtId="0" fontId="14" fillId="0" borderId="17" xfId="66" applyFont="1" applyFill="1" applyBorder="1" applyAlignment="1" applyProtection="1">
      <alignment vertical="center" wrapText="1"/>
      <protection/>
    </xf>
    <xf numFmtId="182" fontId="10" fillId="0" borderId="11" xfId="65" applyNumberFormat="1" applyFont="1" applyFill="1" applyBorder="1" applyAlignment="1" applyProtection="1">
      <alignment horizontal="center" vertical="center"/>
      <protection/>
    </xf>
    <xf numFmtId="183" fontId="14" fillId="0" borderId="11" xfId="66" applyNumberFormat="1" applyFont="1" applyFill="1" applyBorder="1" applyAlignment="1" applyProtection="1">
      <alignment horizontal="right" vertical="center" wrapText="1"/>
      <protection/>
    </xf>
    <xf numFmtId="0" fontId="38" fillId="0" borderId="17" xfId="66" applyFont="1" applyFill="1" applyBorder="1" applyAlignment="1" applyProtection="1">
      <alignment horizontal="left" vertical="center" wrapText="1" indent="1"/>
      <protection/>
    </xf>
    <xf numFmtId="183" fontId="37" fillId="0" borderId="11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11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27" xfId="66" applyNumberFormat="1" applyFont="1" applyFill="1" applyBorder="1" applyAlignment="1" applyProtection="1">
      <alignment horizontal="right" vertical="center" wrapText="1"/>
      <protection locked="0"/>
    </xf>
    <xf numFmtId="183" fontId="13" fillId="0" borderId="11" xfId="66" applyNumberFormat="1" applyFont="1" applyFill="1" applyBorder="1" applyAlignment="1" applyProtection="1">
      <alignment horizontal="right" vertical="center" wrapText="1"/>
      <protection/>
    </xf>
    <xf numFmtId="183" fontId="13" fillId="0" borderId="27" xfId="66" applyNumberFormat="1" applyFont="1" applyFill="1" applyBorder="1" applyAlignment="1" applyProtection="1">
      <alignment horizontal="right" vertical="center" wrapText="1"/>
      <protection/>
    </xf>
    <xf numFmtId="182" fontId="10" fillId="0" borderId="14" xfId="65" applyNumberFormat="1" applyFont="1" applyFill="1" applyBorder="1" applyAlignment="1" applyProtection="1">
      <alignment horizontal="center" vertical="center"/>
      <protection/>
    </xf>
    <xf numFmtId="0" fontId="14" fillId="0" borderId="21" xfId="66" applyFont="1" applyFill="1" applyBorder="1" applyAlignment="1" applyProtection="1">
      <alignment vertical="center" wrapText="1"/>
      <protection/>
    </xf>
    <xf numFmtId="182" fontId="10" fillId="0" borderId="45" xfId="65" applyNumberFormat="1" applyFont="1" applyFill="1" applyBorder="1" applyAlignment="1" applyProtection="1">
      <alignment horizontal="center" vertical="center"/>
      <protection/>
    </xf>
    <xf numFmtId="183" fontId="14" fillId="0" borderId="45" xfId="66" applyNumberFormat="1" applyFont="1" applyFill="1" applyBorder="1" applyAlignment="1" applyProtection="1">
      <alignment horizontal="right" vertical="center" wrapText="1"/>
      <protection/>
    </xf>
    <xf numFmtId="0" fontId="13" fillId="0" borderId="0" xfId="66" applyFont="1" applyFill="1" applyProtection="1">
      <alignment/>
      <protection/>
    </xf>
    <xf numFmtId="3" fontId="32" fillId="0" borderId="0" xfId="66" applyNumberFormat="1" applyFont="1" applyFill="1" applyProtection="1">
      <alignment/>
      <protection/>
    </xf>
    <xf numFmtId="0" fontId="32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 wrapText="1"/>
      <protection/>
    </xf>
    <xf numFmtId="0" fontId="31" fillId="0" borderId="0" xfId="65" applyFont="1" applyFill="1" applyAlignment="1" applyProtection="1">
      <alignment horizontal="center" vertical="center"/>
      <protection/>
    </xf>
    <xf numFmtId="0" fontId="0" fillId="0" borderId="0" xfId="65" applyFill="1" applyAlignment="1" applyProtection="1">
      <alignment vertical="center"/>
      <protection/>
    </xf>
    <xf numFmtId="49" fontId="9" fillId="0" borderId="21" xfId="65" applyNumberFormat="1" applyFont="1" applyFill="1" applyBorder="1" applyAlignment="1" applyProtection="1">
      <alignment horizontal="center" vertical="center" wrapText="1"/>
      <protection/>
    </xf>
    <xf numFmtId="49" fontId="9" fillId="0" borderId="45" xfId="65" applyNumberFormat="1" applyFont="1" applyFill="1" applyBorder="1" applyAlignment="1" applyProtection="1">
      <alignment horizontal="center" vertical="center"/>
      <protection/>
    </xf>
    <xf numFmtId="49" fontId="9" fillId="0" borderId="53" xfId="65" applyNumberFormat="1" applyFont="1" applyFill="1" applyBorder="1" applyAlignment="1" applyProtection="1">
      <alignment horizontal="center" vertical="center"/>
      <protection/>
    </xf>
    <xf numFmtId="49" fontId="9" fillId="0" borderId="60" xfId="65" applyNumberFormat="1" applyFont="1" applyFill="1" applyBorder="1" applyAlignment="1" applyProtection="1">
      <alignment horizontal="center" vertical="center"/>
      <protection/>
    </xf>
    <xf numFmtId="184" fontId="10" fillId="0" borderId="13" xfId="65" applyNumberFormat="1" applyFont="1" applyFill="1" applyBorder="1" applyAlignment="1" applyProtection="1">
      <alignment vertical="center"/>
      <protection locked="0"/>
    </xf>
    <xf numFmtId="184" fontId="10" fillId="0" borderId="33" xfId="65" applyNumberFormat="1" applyFont="1" applyFill="1" applyBorder="1" applyAlignment="1" applyProtection="1">
      <alignment vertical="center"/>
      <protection locked="0"/>
    </xf>
    <xf numFmtId="184" fontId="10" fillId="0" borderId="12" xfId="65" applyNumberFormat="1" applyFont="1" applyFill="1" applyBorder="1" applyAlignment="1" applyProtection="1">
      <alignment vertical="center"/>
      <protection locked="0"/>
    </xf>
    <xf numFmtId="184" fontId="10" fillId="0" borderId="30" xfId="65" applyNumberFormat="1" applyFont="1" applyFill="1" applyBorder="1" applyAlignment="1" applyProtection="1">
      <alignment vertical="center"/>
      <protection locked="0"/>
    </xf>
    <xf numFmtId="184" fontId="10" fillId="0" borderId="34" xfId="65" applyNumberFormat="1" applyFont="1" applyFill="1" applyBorder="1" applyAlignment="1" applyProtection="1">
      <alignment vertical="center"/>
      <protection locked="0"/>
    </xf>
    <xf numFmtId="184" fontId="10" fillId="0" borderId="11" xfId="65" applyNumberFormat="1" applyFont="1" applyFill="1" applyBorder="1" applyAlignment="1" applyProtection="1">
      <alignment vertical="center"/>
      <protection locked="0"/>
    </xf>
    <xf numFmtId="184" fontId="10" fillId="0" borderId="29" xfId="65" applyNumberFormat="1" applyFont="1" applyFill="1" applyBorder="1" applyAlignment="1" applyProtection="1">
      <alignment vertical="center"/>
      <protection locked="0"/>
    </xf>
    <xf numFmtId="184" fontId="9" fillId="0" borderId="11" xfId="65" applyNumberFormat="1" applyFont="1" applyFill="1" applyBorder="1" applyAlignment="1" applyProtection="1">
      <alignment vertical="center"/>
      <protection/>
    </xf>
    <xf numFmtId="184" fontId="9" fillId="0" borderId="29" xfId="65" applyNumberFormat="1" applyFont="1" applyFill="1" applyBorder="1" applyAlignment="1" applyProtection="1">
      <alignment vertical="center"/>
      <protection/>
    </xf>
    <xf numFmtId="184" fontId="10" fillId="0" borderId="11" xfId="65" applyNumberFormat="1" applyFont="1" applyFill="1" applyBorder="1" applyAlignment="1" applyProtection="1">
      <alignment vertical="center"/>
      <protection locked="0"/>
    </xf>
    <xf numFmtId="184" fontId="10" fillId="0" borderId="27" xfId="65" applyNumberFormat="1" applyFont="1" applyFill="1" applyBorder="1" applyAlignment="1" applyProtection="1">
      <alignment vertical="center"/>
      <protection locked="0"/>
    </xf>
    <xf numFmtId="184" fontId="9" fillId="0" borderId="11" xfId="65" applyNumberFormat="1" applyFont="1" applyFill="1" applyBorder="1" applyAlignment="1" applyProtection="1">
      <alignment vertical="center"/>
      <protection locked="0"/>
    </xf>
    <xf numFmtId="184" fontId="9" fillId="0" borderId="29" xfId="65" applyNumberFormat="1" applyFont="1" applyFill="1" applyBorder="1" applyAlignment="1" applyProtection="1">
      <alignment vertical="center"/>
      <protection locked="0"/>
    </xf>
    <xf numFmtId="0" fontId="9" fillId="0" borderId="21" xfId="65" applyFont="1" applyFill="1" applyBorder="1" applyAlignment="1" applyProtection="1">
      <alignment horizontal="left" vertical="center" wrapText="1"/>
      <protection/>
    </xf>
    <xf numFmtId="184" fontId="9" fillId="0" borderId="45" xfId="65" applyNumberFormat="1" applyFont="1" applyFill="1" applyBorder="1" applyAlignment="1" applyProtection="1">
      <alignment vertical="center"/>
      <protection/>
    </xf>
    <xf numFmtId="184" fontId="9" fillId="0" borderId="60" xfId="65" applyNumberFormat="1" applyFont="1" applyFill="1" applyBorder="1" applyAlignment="1" applyProtection="1">
      <alignment vertical="center"/>
      <protection/>
    </xf>
    <xf numFmtId="0" fontId="32" fillId="0" borderId="0" xfId="66" applyFill="1">
      <alignment/>
      <protection/>
    </xf>
    <xf numFmtId="0" fontId="12" fillId="0" borderId="24" xfId="66" applyFont="1" applyFill="1" applyBorder="1" applyAlignment="1">
      <alignment horizontal="center" vertical="center"/>
      <protection/>
    </xf>
    <xf numFmtId="0" fontId="12" fillId="0" borderId="25" xfId="66" applyFont="1" applyFill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26" xfId="66" applyFont="1" applyFill="1" applyBorder="1" applyAlignment="1">
      <alignment horizontal="center" vertical="center" wrapText="1"/>
      <protection/>
    </xf>
    <xf numFmtId="0" fontId="13" fillId="0" borderId="17" xfId="66" applyFont="1" applyFill="1" applyBorder="1" applyProtection="1">
      <alignment/>
      <protection locked="0"/>
    </xf>
    <xf numFmtId="0" fontId="13" fillId="0" borderId="12" xfId="66" applyFont="1" applyFill="1" applyBorder="1" applyAlignment="1">
      <alignment horizontal="right" indent="1"/>
      <protection/>
    </xf>
    <xf numFmtId="3" fontId="13" fillId="0" borderId="12" xfId="66" applyNumberFormat="1" applyFont="1" applyFill="1" applyBorder="1" applyProtection="1">
      <alignment/>
      <protection locked="0"/>
    </xf>
    <xf numFmtId="3" fontId="13" fillId="0" borderId="34" xfId="66" applyNumberFormat="1" applyFont="1" applyFill="1" applyBorder="1" applyProtection="1">
      <alignment/>
      <protection locked="0"/>
    </xf>
    <xf numFmtId="0" fontId="13" fillId="0" borderId="11" xfId="66" applyFont="1" applyFill="1" applyBorder="1" applyAlignment="1">
      <alignment horizontal="right" indent="1"/>
      <protection/>
    </xf>
    <xf numFmtId="3" fontId="13" fillId="0" borderId="11" xfId="66" applyNumberFormat="1" applyFont="1" applyFill="1" applyBorder="1" applyProtection="1">
      <alignment/>
      <protection locked="0"/>
    </xf>
    <xf numFmtId="3" fontId="13" fillId="0" borderId="27" xfId="66" applyNumberFormat="1" applyFont="1" applyFill="1" applyBorder="1" applyProtection="1">
      <alignment/>
      <protection locked="0"/>
    </xf>
    <xf numFmtId="0" fontId="13" fillId="0" borderId="19" xfId="66" applyFont="1" applyFill="1" applyBorder="1" applyProtection="1">
      <alignment/>
      <protection locked="0"/>
    </xf>
    <xf numFmtId="0" fontId="13" fillId="0" borderId="15" xfId="66" applyFont="1" applyFill="1" applyBorder="1" applyAlignment="1">
      <alignment horizontal="right" indent="1"/>
      <protection/>
    </xf>
    <xf numFmtId="3" fontId="13" fillId="0" borderId="15" xfId="66" applyNumberFormat="1" applyFont="1" applyFill="1" applyBorder="1" applyProtection="1">
      <alignment/>
      <protection locked="0"/>
    </xf>
    <xf numFmtId="3" fontId="13" fillId="0" borderId="35" xfId="66" applyNumberFormat="1" applyFont="1" applyFill="1" applyBorder="1" applyProtection="1">
      <alignment/>
      <protection locked="0"/>
    </xf>
    <xf numFmtId="0" fontId="14" fillId="0" borderId="22" xfId="66" applyFont="1" applyFill="1" applyBorder="1" applyProtection="1">
      <alignment/>
      <protection locked="0"/>
    </xf>
    <xf numFmtId="0" fontId="13" fillId="0" borderId="23" xfId="66" applyFont="1" applyFill="1" applyBorder="1" applyAlignment="1">
      <alignment horizontal="right" indent="1"/>
      <protection/>
    </xf>
    <xf numFmtId="3" fontId="13" fillId="0" borderId="23" xfId="66" applyNumberFormat="1" applyFont="1" applyFill="1" applyBorder="1" applyProtection="1">
      <alignment/>
      <protection locked="0"/>
    </xf>
    <xf numFmtId="184" fontId="9" fillId="0" borderId="26" xfId="65" applyNumberFormat="1" applyFont="1" applyFill="1" applyBorder="1" applyAlignment="1" applyProtection="1">
      <alignment vertical="center"/>
      <protection/>
    </xf>
    <xf numFmtId="0" fontId="13" fillId="0" borderId="18" xfId="66" applyFont="1" applyFill="1" applyBorder="1" applyProtection="1">
      <alignment/>
      <protection locked="0"/>
    </xf>
    <xf numFmtId="3" fontId="13" fillId="0" borderId="63" xfId="66" applyNumberFormat="1" applyFont="1" applyFill="1" applyBorder="1">
      <alignment/>
      <protection/>
    </xf>
    <xf numFmtId="0" fontId="39" fillId="0" borderId="0" xfId="66" applyFont="1" applyFill="1">
      <alignment/>
      <protection/>
    </xf>
    <xf numFmtId="0" fontId="13" fillId="0" borderId="0" xfId="66" applyFont="1" applyFill="1">
      <alignment/>
      <protection/>
    </xf>
    <xf numFmtId="0" fontId="32" fillId="0" borderId="0" xfId="66" applyFont="1" applyFill="1">
      <alignment/>
      <protection/>
    </xf>
    <xf numFmtId="3" fontId="32" fillId="0" borderId="0" xfId="66" applyNumberFormat="1" applyFont="1" applyFill="1" applyAlignment="1">
      <alignment horizontal="center"/>
      <protection/>
    </xf>
    <xf numFmtId="0" fontId="32" fillId="0" borderId="0" xfId="66" applyFont="1" applyFill="1" applyAlignment="1">
      <alignment/>
      <protection/>
    </xf>
    <xf numFmtId="164" fontId="0" fillId="0" borderId="0" xfId="59" applyNumberFormat="1" applyFill="1" applyAlignment="1" applyProtection="1">
      <alignment horizontal="center" vertical="center" wrapText="1"/>
      <protection locked="0"/>
    </xf>
    <xf numFmtId="164" fontId="0" fillId="0" borderId="0" xfId="59" applyNumberFormat="1" applyFill="1" applyAlignment="1" applyProtection="1">
      <alignment vertical="center" wrapText="1"/>
      <protection locked="0"/>
    </xf>
    <xf numFmtId="164" fontId="2" fillId="0" borderId="0" xfId="59" applyNumberFormat="1" applyFont="1" applyFill="1" applyAlignment="1" applyProtection="1">
      <alignment horizontal="right" vertical="center"/>
      <protection locked="0"/>
    </xf>
    <xf numFmtId="164" fontId="4" fillId="0" borderId="52" xfId="59" applyNumberFormat="1" applyFont="1" applyFill="1" applyBorder="1" applyAlignment="1" applyProtection="1">
      <alignment horizontal="centerContinuous" vertical="center"/>
      <protection/>
    </xf>
    <xf numFmtId="164" fontId="4" fillId="0" borderId="64" xfId="59" applyNumberFormat="1" applyFont="1" applyFill="1" applyBorder="1" applyAlignment="1" applyProtection="1">
      <alignment horizontal="centerContinuous" vertical="center"/>
      <protection/>
    </xf>
    <xf numFmtId="164" fontId="4" fillId="0" borderId="47" xfId="59" applyNumberFormat="1" applyFont="1" applyFill="1" applyBorder="1" applyAlignment="1" applyProtection="1">
      <alignment horizontal="centerContinuous" vertical="center"/>
      <protection/>
    </xf>
    <xf numFmtId="164" fontId="4" fillId="0" borderId="53" xfId="59" applyNumberFormat="1" applyFont="1" applyFill="1" applyBorder="1" applyAlignment="1" applyProtection="1">
      <alignment horizontal="center" vertical="center"/>
      <protection/>
    </xf>
    <xf numFmtId="164" fontId="4" fillId="0" borderId="60" xfId="59" applyNumberFormat="1" applyFont="1" applyFill="1" applyBorder="1" applyAlignment="1" applyProtection="1">
      <alignment horizontal="center" vertical="center" wrapText="1"/>
      <protection/>
    </xf>
    <xf numFmtId="164" fontId="9" fillId="0" borderId="65" xfId="59" applyNumberFormat="1" applyFont="1" applyFill="1" applyBorder="1" applyAlignment="1" applyProtection="1">
      <alignment horizontal="center" vertical="center" wrapText="1"/>
      <protection/>
    </xf>
    <xf numFmtId="164" fontId="9" fillId="0" borderId="23" xfId="59" applyNumberFormat="1" applyFont="1" applyFill="1" applyBorder="1" applyAlignment="1" applyProtection="1">
      <alignment horizontal="center" vertical="center" wrapText="1"/>
      <protection/>
    </xf>
    <xf numFmtId="164" fontId="9" fillId="0" borderId="48" xfId="59" applyNumberFormat="1" applyFont="1" applyFill="1" applyBorder="1" applyAlignment="1" applyProtection="1">
      <alignment horizontal="center" vertical="center" wrapText="1"/>
      <protection/>
    </xf>
    <xf numFmtId="164" fontId="9" fillId="0" borderId="41" xfId="59" applyNumberFormat="1" applyFont="1" applyFill="1" applyBorder="1" applyAlignment="1" applyProtection="1">
      <alignment horizontal="center" vertical="center" wrapText="1"/>
      <protection/>
    </xf>
    <xf numFmtId="164" fontId="9" fillId="0" borderId="20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9" applyNumberFormat="1" applyFont="1" applyFill="1" applyBorder="1" applyAlignment="1" applyProtection="1">
      <alignment horizontal="center" vertical="center" wrapText="1"/>
      <protection/>
    </xf>
    <xf numFmtId="164" fontId="9" fillId="0" borderId="13" xfId="59" applyNumberFormat="1" applyFont="1" applyFill="1" applyBorder="1" applyAlignment="1" applyProtection="1">
      <alignment vertical="center" wrapText="1"/>
      <protection/>
    </xf>
    <xf numFmtId="164" fontId="9" fillId="0" borderId="52" xfId="59" applyNumberFormat="1" applyFont="1" applyFill="1" applyBorder="1" applyAlignment="1" applyProtection="1">
      <alignment vertical="center" wrapText="1"/>
      <protection/>
    </xf>
    <xf numFmtId="164" fontId="9" fillId="0" borderId="66" xfId="59" applyNumberFormat="1" applyFont="1" applyFill="1" applyBorder="1" applyAlignment="1" applyProtection="1">
      <alignment vertical="center" wrapText="1"/>
      <protection/>
    </xf>
    <xf numFmtId="164" fontId="9" fillId="0" borderId="17" xfId="59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59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59" applyNumberFormat="1" applyFont="1" applyFill="1" applyBorder="1" applyAlignment="1" applyProtection="1">
      <alignment vertical="center" wrapText="1"/>
      <protection locked="0"/>
    </xf>
    <xf numFmtId="164" fontId="10" fillId="0" borderId="36" xfId="59" applyNumberFormat="1" applyFont="1" applyFill="1" applyBorder="1" applyAlignment="1" applyProtection="1">
      <alignment vertical="center" wrapText="1"/>
      <protection locked="0"/>
    </xf>
    <xf numFmtId="164" fontId="10" fillId="0" borderId="39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1" xfId="59" applyNumberFormat="1" applyFont="1" applyFill="1" applyBorder="1" applyAlignment="1" applyProtection="1">
      <alignment horizontal="center" vertical="center" wrapText="1"/>
      <protection/>
    </xf>
    <xf numFmtId="164" fontId="9" fillId="0" borderId="11" xfId="59" applyNumberFormat="1" applyFont="1" applyFill="1" applyBorder="1" applyAlignment="1" applyProtection="1">
      <alignment vertical="center" wrapText="1"/>
      <protection/>
    </xf>
    <xf numFmtId="164" fontId="9" fillId="0" borderId="36" xfId="59" applyNumberFormat="1" applyFont="1" applyFill="1" applyBorder="1" applyAlignment="1" applyProtection="1">
      <alignment vertical="center" wrapText="1"/>
      <protection/>
    </xf>
    <xf numFmtId="164" fontId="9" fillId="0" borderId="39" xfId="59" applyNumberFormat="1" applyFont="1" applyFill="1" applyBorder="1" applyAlignment="1" applyProtection="1">
      <alignment vertical="center" wrapText="1"/>
      <protection/>
    </xf>
    <xf numFmtId="164" fontId="9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9" fillId="0" borderId="16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9" applyNumberFormat="1" applyFont="1" applyFill="1" applyBorder="1" applyAlignment="1" applyProtection="1">
      <alignment horizontal="left" vertical="center" wrapText="1" indent="1"/>
      <protection/>
    </xf>
    <xf numFmtId="1" fontId="1" fillId="33" borderId="15" xfId="59" applyNumberFormat="1" applyFont="1" applyFill="1" applyBorder="1" applyAlignment="1" applyProtection="1">
      <alignment horizontal="center" vertical="center" wrapText="1"/>
      <protection/>
    </xf>
    <xf numFmtId="164" fontId="9" fillId="0" borderId="10" xfId="59" applyNumberFormat="1" applyFont="1" applyFill="1" applyBorder="1" applyAlignment="1" applyProtection="1">
      <alignment vertical="center" wrapText="1"/>
      <protection/>
    </xf>
    <xf numFmtId="164" fontId="9" fillId="0" borderId="43" xfId="59" applyNumberFormat="1" applyFont="1" applyFill="1" applyBorder="1" applyAlignment="1" applyProtection="1">
      <alignment vertical="center" wrapText="1"/>
      <protection/>
    </xf>
    <xf numFmtId="1" fontId="0" fillId="0" borderId="43" xfId="59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9" applyNumberFormat="1" applyFont="1" applyFill="1" applyBorder="1" applyAlignment="1" applyProtection="1">
      <alignment vertical="center" wrapText="1"/>
      <protection locked="0"/>
    </xf>
    <xf numFmtId="164" fontId="10" fillId="0" borderId="43" xfId="59" applyNumberFormat="1" applyFont="1" applyFill="1" applyBorder="1" applyAlignment="1" applyProtection="1">
      <alignment vertical="center" wrapText="1"/>
      <protection locked="0"/>
    </xf>
    <xf numFmtId="164" fontId="9" fillId="0" borderId="22" xfId="59" applyNumberFormat="1" applyFont="1" applyFill="1" applyBorder="1" applyAlignment="1" applyProtection="1">
      <alignment horizontal="right" vertical="center" wrapText="1" indent="1"/>
      <protection/>
    </xf>
    <xf numFmtId="164" fontId="9" fillId="0" borderId="23" xfId="59" applyNumberFormat="1" applyFont="1" applyFill="1" applyBorder="1" applyAlignment="1" applyProtection="1">
      <alignment horizontal="left" vertical="center" wrapText="1" indent="1"/>
      <protection/>
    </xf>
    <xf numFmtId="1" fontId="10" fillId="33" borderId="48" xfId="59" applyNumberFormat="1" applyFont="1" applyFill="1" applyBorder="1" applyAlignment="1" applyProtection="1">
      <alignment vertical="center" wrapText="1"/>
      <protection/>
    </xf>
    <xf numFmtId="164" fontId="9" fillId="0" borderId="23" xfId="59" applyNumberFormat="1" applyFont="1" applyFill="1" applyBorder="1" applyAlignment="1" applyProtection="1">
      <alignment vertical="center" wrapText="1"/>
      <protection/>
    </xf>
    <xf numFmtId="164" fontId="9" fillId="0" borderId="48" xfId="59" applyNumberFormat="1" applyFont="1" applyFill="1" applyBorder="1" applyAlignment="1" applyProtection="1">
      <alignment vertical="center" wrapText="1"/>
      <protection/>
    </xf>
    <xf numFmtId="164" fontId="9" fillId="0" borderId="37" xfId="59" applyNumberFormat="1" applyFont="1" applyFill="1" applyBorder="1" applyAlignment="1" applyProtection="1">
      <alignment vertical="center" wrapText="1"/>
      <protection/>
    </xf>
    <xf numFmtId="164" fontId="0" fillId="0" borderId="0" xfId="59" applyNumberFormat="1" applyFill="1" applyAlignment="1">
      <alignment horizontal="center" vertical="center" wrapText="1"/>
      <protection/>
    </xf>
    <xf numFmtId="164" fontId="0" fillId="0" borderId="0" xfId="59" applyNumberFormat="1" applyFill="1" applyAlignment="1">
      <alignment vertical="center" wrapText="1"/>
      <protection/>
    </xf>
    <xf numFmtId="0" fontId="4" fillId="0" borderId="23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9" fillId="0" borderId="23" xfId="59" applyFont="1" applyFill="1" applyBorder="1" applyAlignment="1">
      <alignment horizontal="center" vertical="center" wrapText="1"/>
      <protection/>
    </xf>
    <xf numFmtId="0" fontId="9" fillId="0" borderId="26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1" xfId="59" applyFont="1" applyFill="1" applyBorder="1" applyAlignment="1" applyProtection="1">
      <alignment vertical="center" wrapText="1"/>
      <protection/>
    </xf>
    <xf numFmtId="0" fontId="10" fillId="0" borderId="11" xfId="59" applyFont="1" applyFill="1" applyBorder="1" applyAlignment="1" applyProtection="1">
      <alignment vertical="center" wrapText="1"/>
      <protection locked="0"/>
    </xf>
    <xf numFmtId="164" fontId="10" fillId="0" borderId="11" xfId="59" applyNumberFormat="1" applyFont="1" applyFill="1" applyBorder="1" applyAlignment="1" applyProtection="1">
      <alignment vertical="center"/>
      <protection locked="0"/>
    </xf>
    <xf numFmtId="164" fontId="10" fillId="0" borderId="36" xfId="59" applyNumberFormat="1" applyFont="1" applyFill="1" applyBorder="1" applyAlignment="1" applyProtection="1">
      <alignment vertical="center"/>
      <protection locked="0"/>
    </xf>
    <xf numFmtId="164" fontId="9" fillId="0" borderId="36" xfId="59" applyNumberFormat="1" applyFont="1" applyFill="1" applyBorder="1" applyAlignment="1" applyProtection="1">
      <alignment vertical="center"/>
      <protection/>
    </xf>
    <xf numFmtId="164" fontId="9" fillId="0" borderId="27" xfId="59" applyNumberFormat="1" applyFont="1" applyFill="1" applyBorder="1" applyAlignment="1" applyProtection="1">
      <alignment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vertical="center" wrapText="1"/>
      <protection/>
    </xf>
    <xf numFmtId="0" fontId="10" fillId="0" borderId="15" xfId="59" applyFont="1" applyFill="1" applyBorder="1" applyAlignment="1" applyProtection="1">
      <alignment vertical="center" wrapText="1"/>
      <protection locked="0"/>
    </xf>
    <xf numFmtId="164" fontId="10" fillId="0" borderId="15" xfId="59" applyNumberFormat="1" applyFont="1" applyFill="1" applyBorder="1" applyAlignment="1" applyProtection="1">
      <alignment vertical="center"/>
      <protection locked="0"/>
    </xf>
    <xf numFmtId="164" fontId="10" fillId="0" borderId="51" xfId="59" applyNumberFormat="1" applyFont="1" applyFill="1" applyBorder="1" applyAlignment="1" applyProtection="1">
      <alignment vertical="center"/>
      <protection locked="0"/>
    </xf>
    <xf numFmtId="0" fontId="10" fillId="0" borderId="21" xfId="59" applyFont="1" applyFill="1" applyBorder="1" applyAlignment="1" applyProtection="1">
      <alignment horizontal="center" vertical="center"/>
      <protection/>
    </xf>
    <xf numFmtId="0" fontId="10" fillId="0" borderId="45" xfId="59" applyFont="1" applyFill="1" applyBorder="1" applyAlignment="1" applyProtection="1">
      <alignment vertical="center" wrapText="1"/>
      <protection/>
    </xf>
    <xf numFmtId="0" fontId="10" fillId="0" borderId="45" xfId="59" applyFont="1" applyFill="1" applyBorder="1" applyAlignment="1" applyProtection="1">
      <alignment vertical="center" wrapText="1"/>
      <protection locked="0"/>
    </xf>
    <xf numFmtId="164" fontId="10" fillId="0" borderId="45" xfId="59" applyNumberFormat="1" applyFont="1" applyFill="1" applyBorder="1" applyAlignment="1" applyProtection="1">
      <alignment vertical="center"/>
      <protection locked="0"/>
    </xf>
    <xf numFmtId="164" fontId="10" fillId="0" borderId="53" xfId="59" applyNumberFormat="1" applyFont="1" applyFill="1" applyBorder="1" applyAlignment="1" applyProtection="1">
      <alignment vertical="center"/>
      <protection locked="0"/>
    </xf>
    <xf numFmtId="164" fontId="9" fillId="0" borderId="23" xfId="59" applyNumberFormat="1" applyFont="1" applyFill="1" applyBorder="1" applyAlignment="1" applyProtection="1">
      <alignment vertical="center"/>
      <protection/>
    </xf>
    <xf numFmtId="164" fontId="9" fillId="0" borderId="48" xfId="59" applyNumberFormat="1" applyFont="1" applyFill="1" applyBorder="1" applyAlignment="1" applyProtection="1">
      <alignment vertical="center"/>
      <protection/>
    </xf>
    <xf numFmtId="164" fontId="9" fillId="0" borderId="26" xfId="59" applyNumberFormat="1" applyFont="1" applyFill="1" applyBorder="1" applyAlignment="1" applyProtection="1">
      <alignment vertical="center"/>
      <protection/>
    </xf>
    <xf numFmtId="164" fontId="9" fillId="0" borderId="60" xfId="59" applyNumberFormat="1" applyFont="1" applyFill="1" applyBorder="1" applyAlignment="1" applyProtection="1">
      <alignment vertical="center"/>
      <protection/>
    </xf>
    <xf numFmtId="164" fontId="4" fillId="0" borderId="23" xfId="59" applyNumberFormat="1" applyFont="1" applyFill="1" applyBorder="1" applyAlignment="1" applyProtection="1">
      <alignment vertical="center"/>
      <protection/>
    </xf>
    <xf numFmtId="0" fontId="40" fillId="0" borderId="0" xfId="59" applyFont="1" applyAlignment="1" applyProtection="1">
      <alignment horizontal="right"/>
      <protection/>
    </xf>
    <xf numFmtId="0" fontId="0" fillId="0" borderId="0" xfId="59" applyProtection="1">
      <alignment/>
      <protection/>
    </xf>
    <xf numFmtId="0" fontId="42" fillId="0" borderId="0" xfId="59" applyFont="1" applyAlignment="1" applyProtection="1">
      <alignment horizontal="center"/>
      <protection/>
    </xf>
    <xf numFmtId="0" fontId="43" fillId="0" borderId="22" xfId="59" applyFont="1" applyBorder="1" applyAlignment="1" applyProtection="1">
      <alignment horizontal="center" vertical="center" wrapText="1"/>
      <protection/>
    </xf>
    <xf numFmtId="0" fontId="42" fillId="0" borderId="23" xfId="59" applyFont="1" applyBorder="1" applyAlignment="1" applyProtection="1">
      <alignment horizontal="center" vertical="center" wrapText="1"/>
      <protection/>
    </xf>
    <xf numFmtId="0" fontId="42" fillId="0" borderId="26" xfId="59" applyFont="1" applyBorder="1" applyAlignment="1" applyProtection="1">
      <alignment horizontal="center" vertical="center" wrapText="1"/>
      <protection/>
    </xf>
    <xf numFmtId="0" fontId="42" fillId="0" borderId="18" xfId="59" applyFont="1" applyBorder="1" applyAlignment="1" applyProtection="1">
      <alignment horizontal="center" vertical="top" wrapText="1"/>
      <protection/>
    </xf>
    <xf numFmtId="0" fontId="44" fillId="0" borderId="12" xfId="59" applyFont="1" applyBorder="1" applyAlignment="1" applyProtection="1">
      <alignment horizontal="left" vertical="top" wrapText="1"/>
      <protection locked="0"/>
    </xf>
    <xf numFmtId="9" fontId="44" fillId="0" borderId="12" xfId="74" applyFont="1" applyBorder="1" applyAlignment="1" applyProtection="1">
      <alignment horizontal="center" vertical="center" wrapText="1"/>
      <protection locked="0"/>
    </xf>
    <xf numFmtId="166" fontId="44" fillId="0" borderId="12" xfId="42" applyNumberFormat="1" applyFont="1" applyBorder="1" applyAlignment="1" applyProtection="1">
      <alignment horizontal="center" vertical="center" wrapText="1"/>
      <protection locked="0"/>
    </xf>
    <xf numFmtId="166" fontId="44" fillId="0" borderId="34" xfId="42" applyNumberFormat="1" applyFont="1" applyBorder="1" applyAlignment="1" applyProtection="1">
      <alignment horizontal="center" vertical="top" wrapText="1"/>
      <protection locked="0"/>
    </xf>
    <xf numFmtId="0" fontId="42" fillId="0" borderId="17" xfId="59" applyFont="1" applyBorder="1" applyAlignment="1" applyProtection="1">
      <alignment horizontal="center" vertical="top" wrapText="1"/>
      <protection/>
    </xf>
    <xf numFmtId="0" fontId="44" fillId="0" borderId="11" xfId="59" applyFont="1" applyBorder="1" applyAlignment="1" applyProtection="1">
      <alignment horizontal="left" vertical="top" wrapText="1"/>
      <protection locked="0"/>
    </xf>
    <xf numFmtId="9" fontId="44" fillId="0" borderId="11" xfId="74" applyFont="1" applyBorder="1" applyAlignment="1" applyProtection="1">
      <alignment horizontal="center" vertical="center" wrapText="1"/>
      <protection locked="0"/>
    </xf>
    <xf numFmtId="166" fontId="44" fillId="0" borderId="11" xfId="42" applyNumberFormat="1" applyFont="1" applyBorder="1" applyAlignment="1" applyProtection="1">
      <alignment horizontal="center" vertical="center" wrapText="1"/>
      <protection locked="0"/>
    </xf>
    <xf numFmtId="166" fontId="44" fillId="0" borderId="27" xfId="42" applyNumberFormat="1" applyFont="1" applyBorder="1" applyAlignment="1" applyProtection="1">
      <alignment horizontal="center" vertical="top" wrapText="1"/>
      <protection locked="0"/>
    </xf>
    <xf numFmtId="0" fontId="42" fillId="0" borderId="19" xfId="59" applyFont="1" applyBorder="1" applyAlignment="1" applyProtection="1">
      <alignment horizontal="center" vertical="top" wrapText="1"/>
      <protection/>
    </xf>
    <xf numFmtId="0" fontId="44" fillId="0" borderId="15" xfId="59" applyFont="1" applyBorder="1" applyAlignment="1" applyProtection="1">
      <alignment horizontal="left" vertical="top" wrapText="1"/>
      <protection locked="0"/>
    </xf>
    <xf numFmtId="9" fontId="44" fillId="0" borderId="15" xfId="74" applyFont="1" applyBorder="1" applyAlignment="1" applyProtection="1">
      <alignment horizontal="center" vertical="center" wrapText="1"/>
      <protection locked="0"/>
    </xf>
    <xf numFmtId="166" fontId="44" fillId="0" borderId="15" xfId="42" applyNumberFormat="1" applyFont="1" applyBorder="1" applyAlignment="1" applyProtection="1">
      <alignment horizontal="center" vertical="center" wrapText="1"/>
      <protection locked="0"/>
    </xf>
    <xf numFmtId="166" fontId="44" fillId="0" borderId="35" xfId="42" applyNumberFormat="1" applyFont="1" applyBorder="1" applyAlignment="1" applyProtection="1">
      <alignment horizontal="center" vertical="top" wrapText="1"/>
      <protection locked="0"/>
    </xf>
    <xf numFmtId="0" fontId="42" fillId="34" borderId="23" xfId="59" applyFont="1" applyFill="1" applyBorder="1" applyAlignment="1" applyProtection="1">
      <alignment horizontal="center" vertical="top" wrapText="1"/>
      <protection/>
    </xf>
    <xf numFmtId="166" fontId="44" fillId="0" borderId="23" xfId="42" applyNumberFormat="1" applyFont="1" applyBorder="1" applyAlignment="1" applyProtection="1">
      <alignment horizontal="center" vertical="center" wrapText="1"/>
      <protection/>
    </xf>
    <xf numFmtId="166" fontId="44" fillId="0" borderId="26" xfId="42" applyNumberFormat="1" applyFont="1" applyBorder="1" applyAlignment="1" applyProtection="1">
      <alignment horizontal="center" vertical="top" wrapText="1"/>
      <protection/>
    </xf>
    <xf numFmtId="0" fontId="0" fillId="0" borderId="0" xfId="59" applyFill="1" applyAlignment="1">
      <alignment horizontal="center" vertical="center" wrapText="1"/>
      <protection/>
    </xf>
    <xf numFmtId="0" fontId="33" fillId="0" borderId="0" xfId="59" applyFont="1" applyAlignment="1">
      <alignment horizontal="center" wrapText="1"/>
      <protection/>
    </xf>
    <xf numFmtId="164" fontId="45" fillId="0" borderId="0" xfId="59" applyNumberFormat="1" applyFont="1" applyFill="1" applyAlignment="1">
      <alignment horizontal="center" vertical="center" wrapText="1"/>
      <protection/>
    </xf>
    <xf numFmtId="164" fontId="45" fillId="0" borderId="0" xfId="59" applyNumberFormat="1" applyFont="1" applyFill="1" applyAlignment="1">
      <alignment vertical="center" wrapText="1"/>
      <protection/>
    </xf>
    <xf numFmtId="164" fontId="2" fillId="0" borderId="0" xfId="59" applyNumberFormat="1" applyFont="1" applyFill="1" applyAlignment="1">
      <alignment horizontal="right" vertical="center"/>
      <protection/>
    </xf>
    <xf numFmtId="0" fontId="4" fillId="0" borderId="22" xfId="59" applyFont="1" applyFill="1" applyBorder="1" applyAlignment="1">
      <alignment horizontal="center" vertical="center" wrapText="1"/>
      <protection/>
    </xf>
    <xf numFmtId="0" fontId="4" fillId="0" borderId="23" xfId="59" applyFont="1" applyFill="1" applyBorder="1" applyAlignment="1" applyProtection="1">
      <alignment horizontal="center" vertical="center" wrapText="1"/>
      <protection/>
    </xf>
    <xf numFmtId="0" fontId="4" fillId="0" borderId="26" xfId="59" applyFont="1" applyFill="1" applyBorder="1" applyAlignment="1" applyProtection="1">
      <alignment horizontal="center" vertical="center" wrapText="1"/>
      <protection/>
    </xf>
    <xf numFmtId="0" fontId="9" fillId="0" borderId="23" xfId="59" applyFont="1" applyFill="1" applyBorder="1" applyAlignment="1" applyProtection="1">
      <alignment horizontal="center" vertical="center" wrapText="1"/>
      <protection/>
    </xf>
    <xf numFmtId="0" fontId="9" fillId="0" borderId="26" xfId="59" applyFont="1" applyFill="1" applyBorder="1" applyAlignment="1" applyProtection="1">
      <alignment horizontal="center" vertical="center" wrapText="1"/>
      <protection/>
    </xf>
    <xf numFmtId="0" fontId="10" fillId="0" borderId="20" xfId="59" applyFont="1" applyFill="1" applyBorder="1" applyAlignment="1">
      <alignment horizontal="center" vertical="center" wrapText="1"/>
      <protection/>
    </xf>
    <xf numFmtId="0" fontId="13" fillId="0" borderId="67" xfId="59" applyFont="1" applyFill="1" applyBorder="1" applyAlignment="1" applyProtection="1">
      <alignment horizontal="left" vertical="center" wrapText="1" indent="1"/>
      <protection/>
    </xf>
    <xf numFmtId="164" fontId="10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164" fontId="10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59" applyFont="1" applyFill="1" applyBorder="1" applyAlignment="1" applyProtection="1">
      <alignment horizontal="left" vertical="center" wrapText="1" indent="8"/>
      <protection/>
    </xf>
    <xf numFmtId="164" fontId="10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9" xfId="59" applyFont="1" applyFill="1" applyBorder="1" applyAlignment="1">
      <alignment horizontal="center" vertical="center" wrapText="1"/>
      <protection/>
    </xf>
    <xf numFmtId="164" fontId="10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2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 applyProtection="1">
      <alignment vertical="center" wrapText="1"/>
      <protection/>
    </xf>
    <xf numFmtId="164" fontId="9" fillId="0" borderId="42" xfId="59" applyNumberFormat="1" applyFont="1" applyFill="1" applyBorder="1" applyAlignment="1" applyProtection="1">
      <alignment vertical="center" wrapText="1"/>
      <protection/>
    </xf>
    <xf numFmtId="164" fontId="9" fillId="0" borderId="61" xfId="59" applyNumberFormat="1" applyFont="1" applyFill="1" applyBorder="1" applyAlignment="1" applyProtection="1">
      <alignment vertical="center" wrapText="1"/>
      <protection/>
    </xf>
    <xf numFmtId="0" fontId="0" fillId="0" borderId="0" xfId="59" applyFill="1" applyAlignment="1">
      <alignment horizontal="right" vertical="center" wrapText="1"/>
      <protection/>
    </xf>
    <xf numFmtId="0" fontId="0" fillId="0" borderId="0" xfId="59" applyFill="1" applyAlignment="1">
      <alignment vertical="center" wrapText="1"/>
      <protection/>
    </xf>
    <xf numFmtId="3" fontId="0" fillId="0" borderId="0" xfId="0" applyNumberFormat="1" applyAlignment="1">
      <alignment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32" xfId="0" applyNumberFormat="1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61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7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9" fillId="33" borderId="23" xfId="0" applyNumberFormat="1" applyFont="1" applyFill="1" applyBorder="1" applyAlignment="1" applyProtection="1">
      <alignment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4" fillId="33" borderId="2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0" fontId="5" fillId="0" borderId="11" xfId="63" applyFont="1" applyFill="1" applyBorder="1" applyAlignment="1" applyProtection="1">
      <alignment horizontal="right" vertical="center" indent="1"/>
      <protection/>
    </xf>
    <xf numFmtId="164" fontId="9" fillId="0" borderId="68" xfId="63" applyNumberFormat="1" applyFont="1" applyFill="1" applyBorder="1" applyAlignment="1" applyProtection="1">
      <alignment horizontal="right" vertical="center" wrapText="1" indent="1"/>
      <protection/>
    </xf>
    <xf numFmtId="164" fontId="10" fillId="0" borderId="69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0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1" xfId="63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7" xfId="63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2" xfId="63" applyNumberFormat="1" applyFont="1" applyFill="1" applyBorder="1" applyAlignment="1" applyProtection="1">
      <alignment horizontal="right" vertical="center" wrapText="1" indent="1"/>
      <protection/>
    </xf>
    <xf numFmtId="164" fontId="9" fillId="0" borderId="72" xfId="63" applyNumberFormat="1" applyFont="1" applyFill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Border="1" applyAlignment="1" applyProtection="1">
      <alignment horizontal="right" vertical="center" wrapText="1" indent="1"/>
      <protection/>
    </xf>
    <xf numFmtId="164" fontId="14" fillId="0" borderId="72" xfId="0" applyNumberFormat="1" applyFont="1" applyBorder="1" applyAlignment="1" applyProtection="1">
      <alignment horizontal="right" vertical="center" wrapText="1" indent="1"/>
      <protection locked="0"/>
    </xf>
    <xf numFmtId="0" fontId="10" fillId="0" borderId="52" xfId="64" applyFont="1" applyFill="1" applyBorder="1" applyAlignment="1">
      <alignment horizontal="left" indent="3"/>
      <protection/>
    </xf>
    <xf numFmtId="0" fontId="9" fillId="0" borderId="48" xfId="59" applyFont="1" applyBorder="1" applyAlignment="1">
      <alignment horizontal="left" vertical="center" indent="1"/>
      <protection/>
    </xf>
    <xf numFmtId="180" fontId="9" fillId="0" borderId="28" xfId="64" applyNumberFormat="1" applyFont="1" applyFill="1" applyBorder="1" applyProtection="1">
      <alignment/>
      <protection locked="0"/>
    </xf>
    <xf numFmtId="180" fontId="10" fillId="0" borderId="30" xfId="64" applyNumberFormat="1" applyFont="1" applyFill="1" applyBorder="1">
      <alignment/>
      <protection/>
    </xf>
    <xf numFmtId="180" fontId="9" fillId="0" borderId="30" xfId="64" applyNumberFormat="1" applyFont="1" applyFill="1" applyBorder="1">
      <alignment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180" fontId="9" fillId="0" borderId="23" xfId="64" applyNumberFormat="1" applyFont="1" applyFill="1" applyBorder="1" applyAlignment="1">
      <alignment horizontal="right" vertical="center"/>
      <protection/>
    </xf>
    <xf numFmtId="180" fontId="10" fillId="0" borderId="13" xfId="42" applyNumberFormat="1" applyFont="1" applyFill="1" applyBorder="1" applyAlignment="1" applyProtection="1" quotePrefix="1">
      <alignment horizontal="right"/>
      <protection locked="0"/>
    </xf>
    <xf numFmtId="180" fontId="10" fillId="0" borderId="13" xfId="42" applyNumberFormat="1" applyFont="1" applyFill="1" applyBorder="1" applyAlignment="1" applyProtection="1">
      <alignment vertical="center"/>
      <protection locked="0"/>
    </xf>
    <xf numFmtId="180" fontId="10" fillId="0" borderId="11" xfId="42" applyNumberFormat="1" applyFont="1" applyFill="1" applyBorder="1" applyAlignment="1" applyProtection="1">
      <alignment/>
      <protection locked="0"/>
    </xf>
    <xf numFmtId="180" fontId="10" fillId="0" borderId="11" xfId="42" applyNumberFormat="1" applyFont="1" applyFill="1" applyBorder="1" applyAlignment="1" applyProtection="1">
      <alignment vertical="center"/>
      <protection locked="0"/>
    </xf>
    <xf numFmtId="180" fontId="10" fillId="0" borderId="11" xfId="64" applyNumberFormat="1" applyFont="1" applyFill="1" applyBorder="1" applyProtection="1">
      <alignment/>
      <protection locked="0"/>
    </xf>
    <xf numFmtId="180" fontId="10" fillId="0" borderId="11" xfId="64" applyNumberFormat="1" applyFont="1" applyFill="1" applyBorder="1" applyAlignment="1" applyProtection="1">
      <alignment vertical="center"/>
      <protection locked="0"/>
    </xf>
    <xf numFmtId="180" fontId="10" fillId="0" borderId="15" xfId="64" applyNumberFormat="1" applyFont="1" applyFill="1" applyBorder="1" applyProtection="1">
      <alignment/>
      <protection locked="0"/>
    </xf>
    <xf numFmtId="180" fontId="10" fillId="0" borderId="15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Protection="1">
      <alignment/>
      <protection locked="0"/>
    </xf>
    <xf numFmtId="180" fontId="10" fillId="0" borderId="12" xfId="64" applyNumberFormat="1" applyFont="1" applyFill="1" applyBorder="1" applyProtection="1">
      <alignment/>
      <protection locked="0"/>
    </xf>
    <xf numFmtId="180" fontId="10" fillId="0" borderId="12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Alignment="1" applyProtection="1">
      <alignment vertical="center"/>
      <protection locked="0"/>
    </xf>
    <xf numFmtId="180" fontId="9" fillId="0" borderId="23" xfId="64" applyNumberFormat="1" applyFont="1" applyFill="1" applyBorder="1" applyAlignment="1">
      <alignment vertical="center"/>
      <protection/>
    </xf>
    <xf numFmtId="180" fontId="10" fillId="0" borderId="13" xfId="64" applyNumberFormat="1" applyFont="1" applyFill="1" applyBorder="1" applyProtection="1">
      <alignment/>
      <protection locked="0"/>
    </xf>
    <xf numFmtId="180" fontId="10" fillId="0" borderId="13" xfId="64" applyNumberFormat="1" applyFont="1" applyFill="1" applyBorder="1" applyAlignment="1" applyProtection="1">
      <alignment vertical="center"/>
      <protection locked="0"/>
    </xf>
    <xf numFmtId="180" fontId="10" fillId="0" borderId="45" xfId="64" applyNumberFormat="1" applyFont="1" applyFill="1" applyBorder="1" applyProtection="1">
      <alignment/>
      <protection locked="0"/>
    </xf>
    <xf numFmtId="180" fontId="10" fillId="0" borderId="45" xfId="64" applyNumberFormat="1" applyFont="1" applyFill="1" applyBorder="1" applyAlignment="1" applyProtection="1">
      <alignment vertical="center"/>
      <protection locked="0"/>
    </xf>
    <xf numFmtId="180" fontId="9" fillId="0" borderId="12" xfId="64" applyNumberFormat="1" applyFont="1" applyFill="1" applyBorder="1" applyProtection="1">
      <alignment/>
      <protection locked="0"/>
    </xf>
    <xf numFmtId="180" fontId="9" fillId="0" borderId="12" xfId="64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Border="1" applyAlignment="1" applyProtection="1" quotePrefix="1">
      <alignment horizontal="right" vertical="center" wrapText="1" indent="1"/>
      <protection/>
    </xf>
    <xf numFmtId="183" fontId="13" fillId="0" borderId="29" xfId="66" applyNumberFormat="1" applyFont="1" applyFill="1" applyBorder="1" applyAlignment="1" applyProtection="1">
      <alignment horizontal="right" vertical="center" wrapText="1"/>
      <protection/>
    </xf>
    <xf numFmtId="183" fontId="13" fillId="0" borderId="29" xfId="66" applyNumberFormat="1" applyFont="1" applyFill="1" applyBorder="1" applyAlignment="1" applyProtection="1">
      <alignment horizontal="right" vertical="center" wrapText="1"/>
      <protection locked="0"/>
    </xf>
    <xf numFmtId="183" fontId="37" fillId="0" borderId="29" xfId="66" applyNumberFormat="1" applyFont="1" applyFill="1" applyBorder="1" applyAlignment="1" applyProtection="1">
      <alignment horizontal="right" vertical="center" wrapText="1"/>
      <protection locked="0"/>
    </xf>
    <xf numFmtId="183" fontId="14" fillId="0" borderId="52" xfId="66" applyNumberFormat="1" applyFont="1" applyFill="1" applyBorder="1" applyAlignment="1" applyProtection="1">
      <alignment horizontal="right" vertical="center" wrapText="1"/>
      <protection locked="0"/>
    </xf>
    <xf numFmtId="184" fontId="10" fillId="0" borderId="55" xfId="65" applyNumberFormat="1" applyFont="1" applyFill="1" applyBorder="1" applyAlignment="1" applyProtection="1">
      <alignment vertical="center"/>
      <protection locked="0"/>
    </xf>
    <xf numFmtId="184" fontId="10" fillId="0" borderId="27" xfId="65" applyNumberFormat="1" applyFont="1" applyFill="1" applyBorder="1" applyAlignment="1" applyProtection="1">
      <alignment vertical="center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0" xfId="63" applyNumberFormat="1" applyFont="1" applyFill="1" applyBorder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/>
      <protection/>
    </xf>
    <xf numFmtId="0" fontId="2" fillId="0" borderId="73" xfId="0" applyFont="1" applyFill="1" applyBorder="1" applyAlignment="1" applyProtection="1">
      <alignment horizontal="right" vertical="center"/>
      <protection/>
    </xf>
    <xf numFmtId="164" fontId="16" fillId="0" borderId="73" xfId="63" applyNumberFormat="1" applyFont="1" applyFill="1" applyBorder="1" applyAlignment="1" applyProtection="1">
      <alignment horizontal="left" vertical="center"/>
      <protection/>
    </xf>
    <xf numFmtId="164" fontId="16" fillId="0" borderId="73" xfId="63" applyNumberFormat="1" applyFont="1" applyFill="1" applyBorder="1" applyAlignment="1" applyProtection="1">
      <alignment horizontal="left"/>
      <protection/>
    </xf>
    <xf numFmtId="0" fontId="2" fillId="0" borderId="73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4" fontId="4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7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9" fillId="0" borderId="76" xfId="0" applyNumberFormat="1" applyFont="1" applyFill="1" applyBorder="1" applyAlignment="1" applyProtection="1">
      <alignment horizontal="center" vertical="center" wrapText="1"/>
      <protection/>
    </xf>
    <xf numFmtId="164" fontId="2" fillId="0" borderId="73" xfId="0" applyNumberFormat="1" applyFont="1" applyFill="1" applyBorder="1" applyAlignment="1" applyProtection="1">
      <alignment horizontal="right" vertic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 applyAlignment="1" applyProtection="1">
      <alignment horizontal="center"/>
      <protection locked="0"/>
    </xf>
    <xf numFmtId="0" fontId="3" fillId="0" borderId="0" xfId="64" applyFont="1" applyFill="1" applyAlignment="1">
      <alignment horizontal="center" wrapText="1"/>
      <protection/>
    </xf>
    <xf numFmtId="0" fontId="3" fillId="0" borderId="0" xfId="64" applyFont="1" applyFill="1" applyAlignment="1">
      <alignment horizontal="center"/>
      <protection/>
    </xf>
    <xf numFmtId="0" fontId="3" fillId="0" borderId="65" xfId="64" applyFont="1" applyFill="1" applyBorder="1" applyAlignment="1">
      <alignment horizontal="center" vertical="center"/>
      <protection/>
    </xf>
    <xf numFmtId="0" fontId="3" fillId="0" borderId="57" xfId="64" applyFont="1" applyFill="1" applyBorder="1" applyAlignment="1">
      <alignment horizontal="center" vertical="center"/>
      <protection/>
    </xf>
    <xf numFmtId="0" fontId="18" fillId="0" borderId="20" xfId="60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8" fillId="0" borderId="13" xfId="60" applyFont="1" applyFill="1" applyBorder="1" applyAlignment="1">
      <alignment horizontal="center" vertical="center" wrapText="1"/>
      <protection/>
    </xf>
    <xf numFmtId="0" fontId="18" fillId="0" borderId="11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8" fillId="0" borderId="44" xfId="60" applyFont="1" applyFill="1" applyBorder="1" applyAlignment="1">
      <alignment horizontal="center" vertical="center" wrapText="1"/>
      <protection/>
    </xf>
    <xf numFmtId="0" fontId="18" fillId="0" borderId="34" xfId="60" applyFont="1" applyFill="1" applyBorder="1" applyAlignment="1">
      <alignment horizontal="center" vertical="center" wrapText="1"/>
      <protection/>
    </xf>
    <xf numFmtId="0" fontId="28" fillId="0" borderId="0" xfId="59" applyFont="1" applyFill="1" applyAlignment="1" applyProtection="1">
      <alignment horizontal="center" vertical="top" wrapText="1"/>
      <protection locked="0"/>
    </xf>
    <xf numFmtId="0" fontId="32" fillId="0" borderId="0" xfId="66" applyFont="1" applyFill="1" applyAlignment="1" applyProtection="1">
      <alignment horizontal="left"/>
      <protection/>
    </xf>
    <xf numFmtId="0" fontId="33" fillId="0" borderId="0" xfId="66" applyFont="1" applyFill="1" applyAlignment="1" applyProtection="1">
      <alignment horizontal="center" vertical="center" wrapText="1"/>
      <protection/>
    </xf>
    <xf numFmtId="0" fontId="33" fillId="0" borderId="0" xfId="66" applyFont="1" applyFill="1" applyAlignment="1" applyProtection="1">
      <alignment horizontal="center" vertical="center"/>
      <protection/>
    </xf>
    <xf numFmtId="0" fontId="35" fillId="0" borderId="0" xfId="66" applyFont="1" applyFill="1" applyBorder="1" applyAlignment="1" applyProtection="1">
      <alignment horizontal="right"/>
      <protection/>
    </xf>
    <xf numFmtId="0" fontId="36" fillId="0" borderId="24" xfId="66" applyFont="1" applyFill="1" applyBorder="1" applyAlignment="1" applyProtection="1">
      <alignment horizontal="center" vertical="center" wrapText="1"/>
      <protection/>
    </xf>
    <xf numFmtId="0" fontId="36" fillId="0" borderId="16" xfId="66" applyFont="1" applyFill="1" applyBorder="1" applyAlignment="1" applyProtection="1">
      <alignment horizontal="center" vertical="center" wrapText="1"/>
      <protection/>
    </xf>
    <xf numFmtId="0" fontId="36" fillId="0" borderId="18" xfId="66" applyFont="1" applyFill="1" applyBorder="1" applyAlignment="1" applyProtection="1">
      <alignment horizontal="center" vertical="center" wrapText="1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16" fillId="0" borderId="12" xfId="65" applyFont="1" applyFill="1" applyBorder="1" applyAlignment="1" applyProtection="1">
      <alignment horizontal="center" vertical="center" textRotation="90"/>
      <protection/>
    </xf>
    <xf numFmtId="0" fontId="35" fillId="0" borderId="13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vertical="center" wrapText="1"/>
      <protection/>
    </xf>
    <xf numFmtId="0" fontId="35" fillId="0" borderId="33" xfId="66" applyFont="1" applyFill="1" applyBorder="1" applyAlignment="1" applyProtection="1">
      <alignment horizontal="center" vertical="center" wrapText="1"/>
      <protection/>
    </xf>
    <xf numFmtId="0" fontId="35" fillId="0" borderId="27" xfId="66" applyFont="1" applyFill="1" applyBorder="1" applyAlignment="1" applyProtection="1">
      <alignment horizontal="center" vertical="center" wrapText="1"/>
      <protection/>
    </xf>
    <xf numFmtId="0" fontId="35" fillId="0" borderId="11" xfId="66" applyFont="1" applyFill="1" applyBorder="1" applyAlignment="1" applyProtection="1">
      <alignment horizontal="center" wrapText="1"/>
      <protection/>
    </xf>
    <xf numFmtId="0" fontId="35" fillId="0" borderId="27" xfId="66" applyFont="1" applyFill="1" applyBorder="1" applyAlignment="1" applyProtection="1">
      <alignment horizontal="center" wrapText="1"/>
      <protection/>
    </xf>
    <xf numFmtId="0" fontId="32" fillId="0" borderId="0" xfId="66" applyFont="1" applyFill="1" applyAlignment="1" applyProtection="1">
      <alignment horizontal="center"/>
      <protection/>
    </xf>
    <xf numFmtId="0" fontId="1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24" xfId="65" applyFont="1" applyFill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 applyProtection="1">
      <alignment horizontal="center" vertical="center" wrapText="1"/>
      <protection/>
    </xf>
    <xf numFmtId="0" fontId="3" fillId="0" borderId="18" xfId="65" applyFont="1" applyFill="1" applyBorder="1" applyAlignment="1" applyProtection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/>
      <protection/>
    </xf>
    <xf numFmtId="0" fontId="12" fillId="0" borderId="65" xfId="66" applyFont="1" applyFill="1" applyBorder="1" applyAlignment="1">
      <alignment horizontal="left"/>
      <protection/>
    </xf>
    <xf numFmtId="0" fontId="12" fillId="0" borderId="72" xfId="66" applyFont="1" applyFill="1" applyBorder="1" applyAlignment="1">
      <alignment horizontal="left"/>
      <protection/>
    </xf>
    <xf numFmtId="3" fontId="32" fillId="0" borderId="0" xfId="66" applyNumberFormat="1" applyFont="1" applyFill="1" applyAlignment="1">
      <alignment horizontal="center"/>
      <protection/>
    </xf>
    <xf numFmtId="164" fontId="4" fillId="0" borderId="24" xfId="59" applyNumberFormat="1" applyFont="1" applyFill="1" applyBorder="1" applyAlignment="1" applyProtection="1">
      <alignment horizontal="center" vertical="center" wrapText="1"/>
      <protection/>
    </xf>
    <xf numFmtId="164" fontId="4" fillId="0" borderId="32" xfId="59" applyNumberFormat="1" applyFont="1" applyFill="1" applyBorder="1" applyAlignment="1" applyProtection="1">
      <alignment horizontal="center" vertical="center" wrapText="1"/>
      <protection/>
    </xf>
    <xf numFmtId="164" fontId="4" fillId="0" borderId="25" xfId="59" applyNumberFormat="1" applyFont="1" applyFill="1" applyBorder="1" applyAlignment="1" applyProtection="1">
      <alignment horizontal="center" vertical="center" wrapText="1"/>
      <protection/>
    </xf>
    <xf numFmtId="164" fontId="4" fillId="0" borderId="42" xfId="59" applyNumberFormat="1" applyFont="1" applyFill="1" applyBorder="1" applyAlignment="1" applyProtection="1">
      <alignment horizontal="center" vertical="center"/>
      <protection/>
    </xf>
    <xf numFmtId="164" fontId="4" fillId="0" borderId="42" xfId="59" applyNumberFormat="1" applyFont="1" applyFill="1" applyBorder="1" applyAlignment="1" applyProtection="1">
      <alignment horizontal="center" vertical="center" wrapText="1"/>
      <protection/>
    </xf>
    <xf numFmtId="164" fontId="4" fillId="0" borderId="74" xfId="59" applyNumberFormat="1" applyFont="1" applyFill="1" applyBorder="1" applyAlignment="1" applyProtection="1">
      <alignment horizontal="center" vertical="center" wrapText="1"/>
      <protection/>
    </xf>
    <xf numFmtId="164" fontId="4" fillId="0" borderId="75" xfId="59" applyNumberFormat="1" applyFont="1" applyFill="1" applyBorder="1" applyAlignment="1" applyProtection="1">
      <alignment horizontal="center" vertical="center" wrapText="1"/>
      <protection/>
    </xf>
    <xf numFmtId="0" fontId="4" fillId="0" borderId="78" xfId="59" applyFont="1" applyFill="1" applyBorder="1" applyAlignment="1" applyProtection="1">
      <alignment horizontal="left" vertical="center" wrapText="1"/>
      <protection/>
    </xf>
    <xf numFmtId="0" fontId="4" fillId="0" borderId="76" xfId="59" applyFont="1" applyFill="1" applyBorder="1" applyAlignment="1" applyProtection="1">
      <alignment horizontal="left" vertical="center" wrapText="1"/>
      <protection/>
    </xf>
    <xf numFmtId="0" fontId="4" fillId="0" borderId="46" xfId="59" applyFont="1" applyFill="1" applyBorder="1" applyAlignment="1" applyProtection="1">
      <alignment horizontal="left" vertical="center" wrapText="1"/>
      <protection/>
    </xf>
    <xf numFmtId="0" fontId="9" fillId="0" borderId="65" xfId="59" applyFont="1" applyFill="1" applyBorder="1" applyAlignment="1" applyProtection="1">
      <alignment horizontal="left" vertical="center"/>
      <protection/>
    </xf>
    <xf numFmtId="0" fontId="9" fillId="0" borderId="72" xfId="59" applyFont="1" applyFill="1" applyBorder="1" applyAlignment="1" applyProtection="1">
      <alignment horizontal="left" vertical="center"/>
      <protection/>
    </xf>
    <xf numFmtId="0" fontId="1" fillId="0" borderId="65" xfId="59" applyFont="1" applyFill="1" applyBorder="1" applyAlignment="1" applyProtection="1">
      <alignment horizontal="left" vertical="center"/>
      <protection/>
    </xf>
    <xf numFmtId="0" fontId="1" fillId="0" borderId="72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0" xfId="59" applyFont="1" applyFill="1" applyAlignment="1">
      <alignment horizontal="center"/>
      <protection/>
    </xf>
    <xf numFmtId="0" fontId="2" fillId="0" borderId="73" xfId="59" applyFont="1" applyFill="1" applyBorder="1" applyAlignment="1">
      <alignment horizontal="right"/>
      <protection/>
    </xf>
    <xf numFmtId="0" fontId="4" fillId="0" borderId="78" xfId="59" applyFont="1" applyFill="1" applyBorder="1" applyAlignment="1">
      <alignment horizontal="center" vertical="center" wrapText="1"/>
      <protection/>
    </xf>
    <xf numFmtId="0" fontId="4" fillId="0" borderId="79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42" xfId="59" applyFont="1" applyFill="1" applyBorder="1" applyAlignment="1">
      <alignment horizontal="center" vertical="center" wrapText="1"/>
      <protection/>
    </xf>
    <xf numFmtId="0" fontId="4" fillId="0" borderId="76" xfId="59" applyFont="1" applyFill="1" applyBorder="1" applyAlignment="1">
      <alignment horizontal="center" vertical="center" wrapText="1"/>
      <protection/>
    </xf>
    <xf numFmtId="0" fontId="4" fillId="0" borderId="73" xfId="59" applyFont="1" applyFill="1" applyBorder="1" applyAlignment="1">
      <alignment horizontal="center" vertical="center" wrapText="1"/>
      <protection/>
    </xf>
    <xf numFmtId="0" fontId="4" fillId="0" borderId="48" xfId="59" applyFont="1" applyFill="1" applyBorder="1" applyAlignment="1">
      <alignment horizontal="center"/>
      <protection/>
    </xf>
    <xf numFmtId="0" fontId="4" fillId="0" borderId="57" xfId="59" applyFont="1" applyFill="1" applyBorder="1" applyAlignment="1">
      <alignment horizontal="center"/>
      <protection/>
    </xf>
    <xf numFmtId="0" fontId="4" fillId="0" borderId="44" xfId="59" applyFont="1" applyFill="1" applyBorder="1" applyAlignment="1">
      <alignment horizontal="center" vertical="center" wrapText="1"/>
      <protection/>
    </xf>
    <xf numFmtId="0" fontId="4" fillId="0" borderId="61" xfId="59" applyFont="1" applyFill="1" applyBorder="1" applyAlignment="1">
      <alignment horizontal="center" vertical="center" wrapText="1"/>
      <protection/>
    </xf>
    <xf numFmtId="0" fontId="4" fillId="0" borderId="78" xfId="59" applyFont="1" applyFill="1" applyBorder="1" applyAlignment="1">
      <alignment horizontal="left" vertical="center" wrapText="1"/>
      <protection/>
    </xf>
    <xf numFmtId="0" fontId="4" fillId="0" borderId="76" xfId="59" applyFont="1" applyFill="1" applyBorder="1" applyAlignment="1">
      <alignment horizontal="left" vertical="center" wrapText="1"/>
      <protection/>
    </xf>
    <xf numFmtId="0" fontId="4" fillId="0" borderId="46" xfId="59" applyFont="1" applyFill="1" applyBorder="1" applyAlignment="1">
      <alignment horizontal="left" vertical="center" wrapText="1"/>
      <protection/>
    </xf>
    <xf numFmtId="0" fontId="41" fillId="0" borderId="0" xfId="59" applyFont="1" applyAlignment="1" applyProtection="1">
      <alignment horizontal="center" vertical="center" wrapText="1"/>
      <protection locked="0"/>
    </xf>
    <xf numFmtId="0" fontId="42" fillId="0" borderId="22" xfId="59" applyFont="1" applyBorder="1" applyAlignment="1" applyProtection="1">
      <alignment wrapText="1"/>
      <protection/>
    </xf>
    <xf numFmtId="0" fontId="42" fillId="0" borderId="23" xfId="59" applyFont="1" applyBorder="1" applyAlignment="1" applyProtection="1">
      <alignment wrapText="1"/>
      <protection/>
    </xf>
    <xf numFmtId="0" fontId="33" fillId="0" borderId="0" xfId="59" applyFont="1" applyAlignment="1">
      <alignment horizontal="center" wrapText="1"/>
      <protection/>
    </xf>
    <xf numFmtId="0" fontId="10" fillId="0" borderId="76" xfId="59" applyFont="1" applyFill="1" applyBorder="1" applyAlignment="1">
      <alignment horizontal="justify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3_SZÖT Zárszámadás 2014." xfId="60"/>
    <cellStyle name="Normál 4" xfId="61"/>
    <cellStyle name="Normál 5" xfId="62"/>
    <cellStyle name="Normál_KVRENMUNKA" xfId="63"/>
    <cellStyle name="Normál_mint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SkyDrive\Dokumentumok\Munkahelyi%20dokumentumok\Analitika,%20NYOMTATV&#193;NY\ERVIK%20CD\2017\szabaly\ZARS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>2016. évi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79">
      <selection activeCell="C100" sqref="C100"/>
    </sheetView>
  </sheetViews>
  <sheetFormatPr defaultColWidth="9.00390625" defaultRowHeight="12.75"/>
  <cols>
    <col min="1" max="1" width="7.125" style="99" customWidth="1"/>
    <col min="2" max="2" width="59.50390625" style="99" customWidth="1"/>
    <col min="3" max="6" width="14.125" style="100" customWidth="1"/>
    <col min="7" max="16384" width="9.375" style="116" customWidth="1"/>
  </cols>
  <sheetData>
    <row r="1" spans="1:6" ht="15.75" customHeight="1">
      <c r="A1" s="600" t="s">
        <v>1</v>
      </c>
      <c r="B1" s="600"/>
      <c r="C1" s="600"/>
      <c r="D1" s="600"/>
      <c r="E1" s="600"/>
      <c r="F1" s="600"/>
    </row>
    <row r="2" spans="1:6" ht="15.75" customHeight="1" thickBot="1">
      <c r="A2" s="603" t="s">
        <v>355</v>
      </c>
      <c r="B2" s="603"/>
      <c r="C2" s="602" t="s">
        <v>358</v>
      </c>
      <c r="D2" s="602"/>
      <c r="E2" s="602"/>
      <c r="F2" s="602"/>
    </row>
    <row r="3" spans="1:6" ht="37.5" customHeight="1" thickBot="1">
      <c r="A3" s="19" t="s">
        <v>39</v>
      </c>
      <c r="B3" s="20" t="s">
        <v>2</v>
      </c>
      <c r="C3" s="162" t="str">
        <f>+"2018. évi eredeti előirányzat"</f>
        <v>2018. évi eredeti előirányzat</v>
      </c>
      <c r="D3" s="20" t="s">
        <v>361</v>
      </c>
      <c r="E3" s="20" t="s">
        <v>362</v>
      </c>
      <c r="F3" s="38" t="s">
        <v>363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16879362</v>
      </c>
      <c r="D5" s="164">
        <f>SUM(D6:D11)</f>
        <v>18302148</v>
      </c>
      <c r="E5" s="105">
        <f>+E6+E7+E8+E9+E10+E11</f>
        <v>18302148</v>
      </c>
      <c r="F5" s="42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13750442</v>
      </c>
      <c r="D6" s="107">
        <v>13765692</v>
      </c>
      <c r="E6" s="107">
        <v>13765692</v>
      </c>
      <c r="F6" s="44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6"/>
      <c r="D7" s="107">
        <v>0</v>
      </c>
      <c r="E7" s="106"/>
      <c r="F7" s="44"/>
    </row>
    <row r="8" spans="1:6" s="118" customFormat="1" ht="12" customHeight="1">
      <c r="A8" s="10" t="s">
        <v>53</v>
      </c>
      <c r="B8" s="120" t="s">
        <v>344</v>
      </c>
      <c r="C8" s="166">
        <v>1328920</v>
      </c>
      <c r="D8" s="107">
        <v>1240000</v>
      </c>
      <c r="E8" s="107">
        <v>1240000</v>
      </c>
      <c r="F8" s="44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6">
        <v>1800000</v>
      </c>
      <c r="D9" s="107">
        <v>1800000</v>
      </c>
      <c r="E9" s="107">
        <v>1800000</v>
      </c>
      <c r="F9" s="44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6"/>
      <c r="D10" s="107">
        <v>1496456</v>
      </c>
      <c r="E10" s="107">
        <v>1496456</v>
      </c>
      <c r="F10" s="44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6"/>
      <c r="D11" s="107">
        <v>0</v>
      </c>
      <c r="E11" s="106"/>
      <c r="F11" s="44"/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951000</v>
      </c>
      <c r="D12" s="164">
        <f>SUM(D13:D18)</f>
        <v>625653</v>
      </c>
      <c r="E12" s="105">
        <f>+E13+E14+E15+E16+E17</f>
        <v>625653</v>
      </c>
      <c r="F12" s="42">
        <f>+F13+F14+F15+F16+F17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>
        <v>951000</v>
      </c>
      <c r="D17" s="106">
        <v>625653</v>
      </c>
      <c r="E17" s="106">
        <v>625653</v>
      </c>
      <c r="F17" s="43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12622895</v>
      </c>
      <c r="D19" s="164">
        <f>SUM(D20:D25)</f>
        <v>12622895</v>
      </c>
      <c r="E19" s="105">
        <f>+E20+E21+E22+E23+E24</f>
        <v>12622895</v>
      </c>
      <c r="F19" s="42">
        <f>+F20+F21+F22+F23+F24</f>
        <v>100</v>
      </c>
    </row>
    <row r="20" spans="1:6" s="118" customFormat="1" ht="12" customHeight="1">
      <c r="A20" s="11" t="s">
        <v>40</v>
      </c>
      <c r="B20" s="119" t="s">
        <v>138</v>
      </c>
      <c r="C20" s="165">
        <v>12622895</v>
      </c>
      <c r="D20" s="107">
        <v>12622895</v>
      </c>
      <c r="E20" s="107">
        <v>12622895</v>
      </c>
      <c r="F20" s="44">
        <f>E20/D20*100</f>
        <v>100</v>
      </c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345</v>
      </c>
      <c r="C26" s="168">
        <f>SUM(C27:C33)</f>
        <v>1305000</v>
      </c>
      <c r="D26" s="168">
        <f>SUM(D27:D33)</f>
        <v>1305000</v>
      </c>
      <c r="E26" s="111">
        <f>SUM(E27:E33)</f>
        <v>2090780</v>
      </c>
      <c r="F26" s="136">
        <f>E26/D26*100</f>
        <v>160.21302681992339</v>
      </c>
    </row>
    <row r="27" spans="1:6" s="118" customFormat="1" ht="12" customHeight="1">
      <c r="A27" s="11" t="s">
        <v>142</v>
      </c>
      <c r="B27" s="119" t="s">
        <v>354</v>
      </c>
      <c r="C27" s="165">
        <v>300000</v>
      </c>
      <c r="D27" s="107">
        <v>300000</v>
      </c>
      <c r="E27" s="107">
        <v>366607</v>
      </c>
      <c r="F27" s="44">
        <f>E27/D27*100</f>
        <v>122.20233333333333</v>
      </c>
    </row>
    <row r="28" spans="1:6" s="118" customFormat="1" ht="12" customHeight="1">
      <c r="A28" s="10" t="s">
        <v>143</v>
      </c>
      <c r="B28" s="120" t="s">
        <v>349</v>
      </c>
      <c r="C28" s="166"/>
      <c r="D28" s="107">
        <v>0</v>
      </c>
      <c r="E28" s="106"/>
      <c r="F28" s="44"/>
    </row>
    <row r="29" spans="1:6" s="118" customFormat="1" ht="12" customHeight="1">
      <c r="A29" s="10" t="s">
        <v>144</v>
      </c>
      <c r="B29" s="120" t="s">
        <v>350</v>
      </c>
      <c r="C29" s="166">
        <v>600000</v>
      </c>
      <c r="D29" s="107">
        <v>600000</v>
      </c>
      <c r="E29" s="106">
        <v>1236997</v>
      </c>
      <c r="F29" s="44">
        <f>E29/D29*100</f>
        <v>206.16616666666667</v>
      </c>
    </row>
    <row r="30" spans="1:6" s="118" customFormat="1" ht="12" customHeight="1">
      <c r="A30" s="10" t="s">
        <v>145</v>
      </c>
      <c r="B30" s="120" t="s">
        <v>351</v>
      </c>
      <c r="C30" s="166"/>
      <c r="D30" s="107">
        <v>0</v>
      </c>
      <c r="E30" s="106"/>
      <c r="F30" s="44">
        <f>SUM(D30:E30)</f>
        <v>0</v>
      </c>
    </row>
    <row r="31" spans="1:6" s="118" customFormat="1" ht="12" customHeight="1">
      <c r="A31" s="10" t="s">
        <v>346</v>
      </c>
      <c r="B31" s="120" t="s">
        <v>146</v>
      </c>
      <c r="C31" s="166">
        <v>400000</v>
      </c>
      <c r="D31" s="107">
        <v>400000</v>
      </c>
      <c r="E31" s="106">
        <v>474748</v>
      </c>
      <c r="F31" s="44">
        <f>E31/D31*100</f>
        <v>118.68700000000001</v>
      </c>
    </row>
    <row r="32" spans="1:6" s="118" customFormat="1" ht="12" customHeight="1">
      <c r="A32" s="10" t="s">
        <v>347</v>
      </c>
      <c r="B32" s="120" t="s">
        <v>147</v>
      </c>
      <c r="C32" s="166"/>
      <c r="D32" s="107">
        <v>0</v>
      </c>
      <c r="E32" s="106"/>
      <c r="F32" s="44">
        <f>SUM(D32:E32)</f>
        <v>0</v>
      </c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07">
        <v>5000</v>
      </c>
      <c r="E33" s="108">
        <v>12428</v>
      </c>
      <c r="F33" s="44">
        <f>E33/D33*100</f>
        <v>248.55999999999997</v>
      </c>
    </row>
    <row r="34" spans="1:6" s="118" customFormat="1" ht="12" customHeight="1" thickBot="1">
      <c r="A34" s="16" t="s">
        <v>7</v>
      </c>
      <c r="B34" s="17" t="s">
        <v>283</v>
      </c>
      <c r="C34" s="164"/>
      <c r="D34" s="105"/>
      <c r="E34" s="105">
        <f>SUM(E35:E45)</f>
        <v>234691</v>
      </c>
      <c r="F34" s="42"/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40875</v>
      </c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>
        <v>3085</v>
      </c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3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>
        <v>190731</v>
      </c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450000</v>
      </c>
      <c r="E57" s="105">
        <f>SUM(E58:E61)</f>
        <v>450000</v>
      </c>
      <c r="F57" s="42">
        <f>E57/D57*100</f>
        <v>100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>
        <v>450000</v>
      </c>
      <c r="E60" s="109">
        <v>450000</v>
      </c>
      <c r="F60" s="46">
        <f>E60/D60*100</f>
        <v>100</v>
      </c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31758257</v>
      </c>
      <c r="D62" s="168">
        <f>SUM(D5,D12,D19,D26,D34,D46,D52,D57,)</f>
        <v>33305696</v>
      </c>
      <c r="E62" s="168">
        <f>SUM(E5,E12,E19,E26,E34,E46,E52,E57,)</f>
        <v>34326167</v>
      </c>
      <c r="F62" s="200">
        <f>E62/D62*100</f>
        <v>103.0639533850306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7266838</v>
      </c>
      <c r="D72" s="164">
        <f>SUM(D73:D74)</f>
        <v>7266838</v>
      </c>
      <c r="E72" s="164">
        <f>SUM(E73:E74)</f>
        <v>7266838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7266838</v>
      </c>
      <c r="D73" s="169">
        <v>7266838</v>
      </c>
      <c r="E73" s="169">
        <v>7266838</v>
      </c>
      <c r="F73" s="58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f>SUM(D76:D78)</f>
        <v>757744</v>
      </c>
      <c r="E75" s="105">
        <f>SUM(E76:E78)</f>
        <v>757744</v>
      </c>
      <c r="F75" s="42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>
        <v>757744</v>
      </c>
      <c r="E76" s="109">
        <v>757744</v>
      </c>
      <c r="F76" s="4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SUM(C63,C67,C72,C75,C84,C85,)</f>
        <v>7266838</v>
      </c>
      <c r="D86" s="168">
        <f>SUM(D63,D67,D72,D75,D84,D85,)</f>
        <v>8024582</v>
      </c>
      <c r="E86" s="168">
        <f>SUM(E63,E67,E72,E75,E84,E85,)</f>
        <v>8024582</v>
      </c>
      <c r="F86" s="200">
        <f>E86/D86*100</f>
        <v>100</v>
      </c>
    </row>
    <row r="87" spans="1:6" s="118" customFormat="1" ht="23.25" customHeight="1" thickBot="1">
      <c r="A87" s="140" t="s">
        <v>326</v>
      </c>
      <c r="B87" s="126" t="s">
        <v>328</v>
      </c>
      <c r="C87" s="168">
        <f>SUM(C62,C86)</f>
        <v>39025095</v>
      </c>
      <c r="D87" s="168">
        <f>SUM(D62,D86)</f>
        <v>41330278</v>
      </c>
      <c r="E87" s="168">
        <f>SUM(E62,E86)</f>
        <v>42350749</v>
      </c>
      <c r="F87" s="200">
        <f>E87/D87*100</f>
        <v>102.46906396322812</v>
      </c>
    </row>
    <row r="88" spans="1:6" s="118" customFormat="1" ht="35.25" customHeight="1">
      <c r="A88" s="1"/>
      <c r="B88" s="2"/>
      <c r="C88" s="59"/>
      <c r="D88" s="59"/>
      <c r="E88" s="59"/>
      <c r="F88" s="59"/>
    </row>
    <row r="89" spans="1:6" ht="16.5" customHeight="1">
      <c r="A89" s="600" t="s">
        <v>31</v>
      </c>
      <c r="B89" s="600"/>
      <c r="C89" s="600"/>
      <c r="D89" s="600"/>
      <c r="E89" s="600"/>
      <c r="F89" s="600"/>
    </row>
    <row r="90" spans="1:6" s="127" customFormat="1" ht="16.5" customHeight="1" thickBot="1">
      <c r="A90" s="604" t="s">
        <v>356</v>
      </c>
      <c r="B90" s="604"/>
      <c r="C90" s="605" t="s">
        <v>359</v>
      </c>
      <c r="D90" s="605"/>
      <c r="E90" s="605"/>
      <c r="F90" s="605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">
        <v>362</v>
      </c>
      <c r="F91" s="38" t="s">
        <v>363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SUM(C94:C98,C111)</f>
        <v>21893920</v>
      </c>
      <c r="D93" s="174">
        <f>SUM(D94:D98,D111)</f>
        <v>21868677</v>
      </c>
      <c r="E93" s="174">
        <f>SUM(E94:E98,E111)</f>
        <v>17926235</v>
      </c>
      <c r="F93" s="53">
        <f aca="true" t="shared" si="0" ref="F93:F114">E93/D93*100</f>
        <v>81.97219703779977</v>
      </c>
    </row>
    <row r="94" spans="1:6" ht="12" customHeight="1">
      <c r="A94" s="13" t="s">
        <v>51</v>
      </c>
      <c r="B94" s="6" t="s">
        <v>33</v>
      </c>
      <c r="C94" s="175">
        <v>7858866</v>
      </c>
      <c r="D94" s="154">
        <v>8223097</v>
      </c>
      <c r="E94" s="154">
        <v>7993097</v>
      </c>
      <c r="F94" s="54">
        <f t="shared" si="0"/>
        <v>97.20300028079446</v>
      </c>
    </row>
    <row r="95" spans="1:6" ht="12" customHeight="1">
      <c r="A95" s="10" t="s">
        <v>52</v>
      </c>
      <c r="B95" s="4" t="s">
        <v>92</v>
      </c>
      <c r="C95" s="166">
        <v>1427309</v>
      </c>
      <c r="D95" s="106">
        <v>1603610</v>
      </c>
      <c r="E95" s="106">
        <v>1573658</v>
      </c>
      <c r="F95" s="44">
        <f t="shared" si="0"/>
        <v>98.1322141917299</v>
      </c>
    </row>
    <row r="96" spans="1:6" ht="12" customHeight="1">
      <c r="A96" s="10" t="s">
        <v>53</v>
      </c>
      <c r="B96" s="4" t="s">
        <v>70</v>
      </c>
      <c r="C96" s="167">
        <v>6008000</v>
      </c>
      <c r="D96" s="106">
        <v>7369235</v>
      </c>
      <c r="E96" s="108">
        <v>5899665</v>
      </c>
      <c r="F96" s="44">
        <f t="shared" si="0"/>
        <v>80.05803858880874</v>
      </c>
    </row>
    <row r="97" spans="1:6" ht="12" customHeight="1">
      <c r="A97" s="10" t="s">
        <v>54</v>
      </c>
      <c r="B97" s="7" t="s">
        <v>93</v>
      </c>
      <c r="C97" s="167">
        <v>1200000</v>
      </c>
      <c r="D97" s="106">
        <v>2090000</v>
      </c>
      <c r="E97" s="108">
        <v>1939500</v>
      </c>
      <c r="F97" s="44">
        <f t="shared" si="0"/>
        <v>92.79904306220097</v>
      </c>
    </row>
    <row r="98" spans="1:6" ht="12" customHeight="1">
      <c r="A98" s="10" t="s">
        <v>62</v>
      </c>
      <c r="B98" s="15" t="s">
        <v>94</v>
      </c>
      <c r="C98" s="167">
        <v>209880</v>
      </c>
      <c r="D98" s="106">
        <v>620315</v>
      </c>
      <c r="E98" s="108">
        <f>SUM(E99:E110)</f>
        <v>520315</v>
      </c>
      <c r="F98" s="44">
        <f t="shared" si="0"/>
        <v>83.87915816963962</v>
      </c>
    </row>
    <row r="99" spans="1:6" ht="12" customHeight="1">
      <c r="A99" s="10" t="s">
        <v>55</v>
      </c>
      <c r="B99" s="4" t="s">
        <v>291</v>
      </c>
      <c r="C99" s="167"/>
      <c r="D99" s="106">
        <v>319240</v>
      </c>
      <c r="E99" s="106">
        <v>319240</v>
      </c>
      <c r="F99" s="44">
        <f t="shared" si="0"/>
        <v>100</v>
      </c>
    </row>
    <row r="100" spans="1:6" ht="12" customHeight="1">
      <c r="A100" s="10" t="s">
        <v>56</v>
      </c>
      <c r="B100" s="37" t="s">
        <v>290</v>
      </c>
      <c r="C100" s="167"/>
      <c r="D100" s="106">
        <v>0</v>
      </c>
      <c r="E100" s="108"/>
      <c r="F100" s="44"/>
    </row>
    <row r="101" spans="1:6" ht="12" customHeight="1">
      <c r="A101" s="10" t="s">
        <v>63</v>
      </c>
      <c r="B101" s="37" t="s">
        <v>289</v>
      </c>
      <c r="C101" s="167"/>
      <c r="D101" s="106">
        <v>0</v>
      </c>
      <c r="E101" s="108"/>
      <c r="F101" s="44"/>
    </row>
    <row r="102" spans="1:6" ht="12" customHeight="1">
      <c r="A102" s="10" t="s">
        <v>64</v>
      </c>
      <c r="B102" s="35" t="s">
        <v>226</v>
      </c>
      <c r="C102" s="167"/>
      <c r="D102" s="106">
        <v>0</v>
      </c>
      <c r="E102" s="108"/>
      <c r="F102" s="44"/>
    </row>
    <row r="103" spans="1:6" ht="12" customHeight="1">
      <c r="A103" s="10" t="s">
        <v>65</v>
      </c>
      <c r="B103" s="36" t="s">
        <v>227</v>
      </c>
      <c r="C103" s="167"/>
      <c r="D103" s="106">
        <v>0</v>
      </c>
      <c r="E103" s="108"/>
      <c r="F103" s="44"/>
    </row>
    <row r="104" spans="1:6" ht="12" customHeight="1">
      <c r="A104" s="10" t="s">
        <v>66</v>
      </c>
      <c r="B104" s="36" t="s">
        <v>228</v>
      </c>
      <c r="C104" s="167"/>
      <c r="D104" s="106">
        <v>0</v>
      </c>
      <c r="E104" s="108"/>
      <c r="F104" s="44"/>
    </row>
    <row r="105" spans="1:6" ht="12" customHeight="1">
      <c r="A105" s="10" t="s">
        <v>68</v>
      </c>
      <c r="B105" s="35" t="s">
        <v>229</v>
      </c>
      <c r="C105" s="167">
        <v>23000</v>
      </c>
      <c r="D105" s="106">
        <v>104195</v>
      </c>
      <c r="E105" s="106">
        <v>104195</v>
      </c>
      <c r="F105" s="44">
        <f t="shared" si="0"/>
        <v>100</v>
      </c>
    </row>
    <row r="106" spans="1:6" ht="12" customHeight="1">
      <c r="A106" s="10" t="s">
        <v>95</v>
      </c>
      <c r="B106" s="35" t="s">
        <v>230</v>
      </c>
      <c r="C106" s="167"/>
      <c r="D106" s="106">
        <v>0</v>
      </c>
      <c r="E106" s="108"/>
      <c r="F106" s="44"/>
    </row>
    <row r="107" spans="1:6" ht="12" customHeight="1">
      <c r="A107" s="10" t="s">
        <v>224</v>
      </c>
      <c r="B107" s="36" t="s">
        <v>231</v>
      </c>
      <c r="C107" s="167"/>
      <c r="D107" s="106">
        <v>0</v>
      </c>
      <c r="E107" s="108"/>
      <c r="F107" s="44"/>
    </row>
    <row r="108" spans="1:6" ht="12" customHeight="1">
      <c r="A108" s="9" t="s">
        <v>225</v>
      </c>
      <c r="B108" s="37" t="s">
        <v>232</v>
      </c>
      <c r="C108" s="167"/>
      <c r="D108" s="106">
        <v>0</v>
      </c>
      <c r="E108" s="108"/>
      <c r="F108" s="44"/>
    </row>
    <row r="109" spans="1:6" ht="12" customHeight="1">
      <c r="A109" s="10" t="s">
        <v>287</v>
      </c>
      <c r="B109" s="37" t="s">
        <v>233</v>
      </c>
      <c r="C109" s="167"/>
      <c r="D109" s="106">
        <v>0</v>
      </c>
      <c r="E109" s="108"/>
      <c r="F109" s="44"/>
    </row>
    <row r="110" spans="1:6" ht="12" customHeight="1">
      <c r="A110" s="12" t="s">
        <v>288</v>
      </c>
      <c r="B110" s="37" t="s">
        <v>234</v>
      </c>
      <c r="C110" s="167">
        <v>186880</v>
      </c>
      <c r="D110" s="106">
        <v>196880</v>
      </c>
      <c r="E110" s="106">
        <v>96880</v>
      </c>
      <c r="F110" s="44">
        <f t="shared" si="0"/>
        <v>49.20763917106867</v>
      </c>
    </row>
    <row r="111" spans="1:6" ht="12" customHeight="1">
      <c r="A111" s="10" t="s">
        <v>292</v>
      </c>
      <c r="B111" s="7" t="s">
        <v>34</v>
      </c>
      <c r="C111" s="166">
        <v>5189865</v>
      </c>
      <c r="D111" s="106">
        <v>1962420</v>
      </c>
      <c r="E111" s="106">
        <f>SUM(E112:E113)</f>
        <v>0</v>
      </c>
      <c r="F111" s="44">
        <f t="shared" si="0"/>
        <v>0</v>
      </c>
    </row>
    <row r="112" spans="1:6" ht="12" customHeight="1">
      <c r="A112" s="10" t="s">
        <v>293</v>
      </c>
      <c r="B112" s="4" t="s">
        <v>295</v>
      </c>
      <c r="C112" s="166">
        <v>5189865</v>
      </c>
      <c r="D112" s="106">
        <v>1962420</v>
      </c>
      <c r="E112" s="106"/>
      <c r="F112" s="44">
        <f t="shared" si="0"/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08"/>
      <c r="E113" s="155"/>
      <c r="F113" s="45">
        <f>SUM(C113:E113)</f>
        <v>0</v>
      </c>
    </row>
    <row r="114" spans="1:6" ht="12" customHeight="1" thickBot="1">
      <c r="A114" s="144" t="s">
        <v>4</v>
      </c>
      <c r="B114" s="145" t="s">
        <v>235</v>
      </c>
      <c r="C114" s="177">
        <f>SUM(C119,C117,C115,)</f>
        <v>16456000</v>
      </c>
      <c r="D114" s="105">
        <f>SUM(D119,D117,D115,)</f>
        <v>18786426</v>
      </c>
      <c r="E114" s="177">
        <f>SUM(E119,E117,E115,)</f>
        <v>9553626</v>
      </c>
      <c r="F114" s="53">
        <f t="shared" si="0"/>
        <v>50.85387715577194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>
        <v>16456000</v>
      </c>
      <c r="D117" s="106">
        <v>18786426</v>
      </c>
      <c r="E117" s="106">
        <v>9553626</v>
      </c>
      <c r="F117" s="43">
        <f>E117/D117*100</f>
        <v>50.85387715577194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SUM(C93,C114)</f>
        <v>38349920</v>
      </c>
      <c r="D128" s="164">
        <f>SUM(D93,D114)</f>
        <v>40655103</v>
      </c>
      <c r="E128" s="164">
        <f>SUM(E93,E114)</f>
        <v>27479861</v>
      </c>
      <c r="F128" s="53">
        <f>E128/D128*100</f>
        <v>67.59264882442925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SUM(C141:C144)</f>
        <v>675175</v>
      </c>
      <c r="D140" s="168">
        <f>SUM(D141:D144)</f>
        <v>675175</v>
      </c>
      <c r="E140" s="168">
        <f>SUM(E141:E144)</f>
        <v>675175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>
        <v>675175</v>
      </c>
      <c r="D142" s="106">
        <v>675175</v>
      </c>
      <c r="E142" s="106">
        <v>675175</v>
      </c>
      <c r="F142" s="43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1" ht="15" customHeight="1" thickBot="1">
      <c r="A153" s="16" t="s">
        <v>12</v>
      </c>
      <c r="B153" s="33" t="s">
        <v>322</v>
      </c>
      <c r="C153" s="182">
        <f>SUM(C129,C133,C140,C145,C151,C152,)</f>
        <v>675175</v>
      </c>
      <c r="D153" s="182">
        <f>SUM(D129,D133,D140,D145,D151,D152,)</f>
        <v>675175</v>
      </c>
      <c r="E153" s="182">
        <f>SUM(E129,E133,E140,E145,E151,E152,)</f>
        <v>675175</v>
      </c>
      <c r="F153" s="592">
        <f>E153/D153*100</f>
        <v>100</v>
      </c>
      <c r="H153" s="128"/>
      <c r="I153" s="129"/>
      <c r="J153" s="129"/>
      <c r="K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39025095</v>
      </c>
      <c r="D154" s="182">
        <f>SUM(D128,D153)</f>
        <v>41330278</v>
      </c>
      <c r="E154" s="182">
        <f>SUM(E128,E153)</f>
        <v>28155036</v>
      </c>
      <c r="F154" s="592">
        <f>E154/D154*100</f>
        <v>68.12205811923162</v>
      </c>
    </row>
    <row r="155" ht="7.5" customHeight="1"/>
    <row r="156" spans="1:6" ht="15.75">
      <c r="A156" s="601" t="s">
        <v>248</v>
      </c>
      <c r="B156" s="601"/>
      <c r="C156" s="601"/>
      <c r="D156" s="601"/>
      <c r="E156" s="601"/>
      <c r="F156" s="601"/>
    </row>
    <row r="157" spans="1:6" ht="15" customHeight="1" thickBot="1">
      <c r="A157" s="603" t="s">
        <v>357</v>
      </c>
      <c r="B157" s="603"/>
      <c r="C157" s="602" t="s">
        <v>358</v>
      </c>
      <c r="D157" s="602"/>
      <c r="E157" s="602"/>
      <c r="F157" s="602"/>
    </row>
    <row r="158" spans="1:6" ht="32.25" customHeight="1" thickBot="1">
      <c r="A158" s="16">
        <v>1</v>
      </c>
      <c r="B158" s="21" t="s">
        <v>323</v>
      </c>
      <c r="C158" s="164">
        <f>+C62-C128</f>
        <v>-6591663</v>
      </c>
      <c r="D158" s="164">
        <f>+D62-D128</f>
        <v>-7349407</v>
      </c>
      <c r="E158" s="105">
        <f>+E62-E128</f>
        <v>6846306</v>
      </c>
      <c r="F158" s="42"/>
    </row>
    <row r="159" spans="1:6" ht="31.5" customHeight="1" thickBot="1">
      <c r="A159" s="16" t="s">
        <v>4</v>
      </c>
      <c r="B159" s="21" t="s">
        <v>329</v>
      </c>
      <c r="C159" s="164">
        <f>+C86-C153</f>
        <v>6591663</v>
      </c>
      <c r="D159" s="164">
        <f>+D86-D153</f>
        <v>7349407</v>
      </c>
      <c r="E159" s="164">
        <f>+E86-E153</f>
        <v>7349407</v>
      </c>
      <c r="F159" s="53">
        <f>+F86-F153</f>
        <v>0</v>
      </c>
    </row>
  </sheetData>
  <sheetProtection/>
  <mergeCells count="9">
    <mergeCell ref="A1:F1"/>
    <mergeCell ref="A89:F89"/>
    <mergeCell ref="A156:F156"/>
    <mergeCell ref="C157:F157"/>
    <mergeCell ref="A2:B2"/>
    <mergeCell ref="A90:B90"/>
    <mergeCell ref="A157:B157"/>
    <mergeCell ref="C2:F2"/>
    <mergeCell ref="C90:F90"/>
  </mergeCells>
  <printOptions horizontalCentered="1"/>
  <pageMargins left="0.2362204724409449" right="0.2755905511811024" top="0.9055118110236221" bottom="0.8661417322834646" header="0.35433070866141736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2018. ÉVI KÖLTSÉGVETÉSÉNEK ÖSSZEVONT MÉRLEGE&amp;10
&amp;R&amp;"Times New Roman CE,Félkövér dőlt"&amp;11 1. melléklet a ../2019. (V.28.) önkormányzati rendelethez</oddHeader>
  </headerFooter>
  <rowBreaks count="2" manualBreakCount="2">
    <brk id="62" max="5" man="1"/>
    <brk id="8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625" style="294" customWidth="1"/>
    <col min="2" max="2" width="60.875" style="294" customWidth="1"/>
    <col min="3" max="3" width="25.625" style="294" customWidth="1"/>
  </cols>
  <sheetData>
    <row r="1" ht="15">
      <c r="C1" s="295"/>
    </row>
    <row r="2" spans="1:3" ht="14.25">
      <c r="A2" s="296"/>
      <c r="B2" s="296"/>
      <c r="C2" s="296"/>
    </row>
    <row r="3" spans="1:3" ht="14.25">
      <c r="A3" s="626" t="s">
        <v>513</v>
      </c>
      <c r="B3" s="626"/>
      <c r="C3" s="626"/>
    </row>
    <row r="4" ht="13.5" thickBot="1">
      <c r="C4" s="297"/>
    </row>
    <row r="5" spans="1:3" ht="26.25" thickBot="1">
      <c r="A5" s="298" t="s">
        <v>514</v>
      </c>
      <c r="B5" s="299" t="s">
        <v>37</v>
      </c>
      <c r="C5" s="300" t="s">
        <v>515</v>
      </c>
    </row>
    <row r="6" spans="1:3" ht="25.5">
      <c r="A6" s="301" t="s">
        <v>3</v>
      </c>
      <c r="B6" s="302" t="s">
        <v>745</v>
      </c>
      <c r="C6" s="303">
        <v>7269182</v>
      </c>
    </row>
    <row r="7" spans="1:3" ht="12.75">
      <c r="A7" s="304" t="s">
        <v>4</v>
      </c>
      <c r="B7" s="305" t="s">
        <v>516</v>
      </c>
      <c r="C7" s="318">
        <v>7269182</v>
      </c>
    </row>
    <row r="8" spans="1:3" ht="12.75">
      <c r="A8" s="304" t="s">
        <v>5</v>
      </c>
      <c r="B8" s="305" t="s">
        <v>517</v>
      </c>
      <c r="C8" s="306"/>
    </row>
    <row r="9" spans="1:3" ht="12.75">
      <c r="A9" s="304" t="s">
        <v>6</v>
      </c>
      <c r="B9" s="307" t="s">
        <v>518</v>
      </c>
      <c r="C9" s="306">
        <v>35083911</v>
      </c>
    </row>
    <row r="10" spans="1:3" ht="12.75">
      <c r="A10" s="308" t="s">
        <v>7</v>
      </c>
      <c r="B10" s="309" t="s">
        <v>519</v>
      </c>
      <c r="C10" s="310">
        <v>28155036</v>
      </c>
    </row>
    <row r="11" spans="1:3" ht="13.5" thickBot="1">
      <c r="A11" s="308" t="s">
        <v>8</v>
      </c>
      <c r="B11" s="311" t="s">
        <v>520</v>
      </c>
      <c r="C11" s="312">
        <v>-236629</v>
      </c>
    </row>
    <row r="12" spans="1:3" ht="25.5">
      <c r="A12" s="313" t="s">
        <v>9</v>
      </c>
      <c r="B12" s="314" t="s">
        <v>740</v>
      </c>
      <c r="C12" s="315">
        <f>C6+C9-C10+C11</f>
        <v>13961428</v>
      </c>
    </row>
    <row r="13" spans="1:3" ht="12.75">
      <c r="A13" s="316" t="s">
        <v>10</v>
      </c>
      <c r="B13" s="317" t="s">
        <v>516</v>
      </c>
      <c r="C13" s="318">
        <v>13961428</v>
      </c>
    </row>
    <row r="14" spans="1:3" ht="13.5" thickBot="1">
      <c r="A14" s="319" t="s">
        <v>11</v>
      </c>
      <c r="B14" s="320" t="s">
        <v>517</v>
      </c>
      <c r="C14" s="321"/>
    </row>
  </sheetData>
  <sheetProtection/>
  <mergeCells count="1">
    <mergeCell ref="A3:C3"/>
  </mergeCells>
  <conditionalFormatting sqref="C12">
    <cfRule type="cellIs" priority="2" dxfId="2" operator="notEqual" stopIfTrue="1">
      <formula>SUM(C13:C14)</formula>
    </cfRule>
  </conditionalFormatting>
  <conditionalFormatting sqref="C11">
    <cfRule type="cellIs" priority="1" dxfId="2" operator="notEqual" stopIfTrue="1">
      <formula>SUM(C12:C13)</formula>
    </cfRule>
  </conditionalFormatting>
  <printOptions horizontalCentered="1"/>
  <pageMargins left="0.7086614173228347" right="0.7086614173228347" top="1.3779527559055118" bottom="0.7480314960629921" header="0.5905511811023623" footer="0.31496062992125984"/>
  <pageSetup horizontalDpi="600" verticalDpi="600" orientation="landscape" paperSize="9" scale="120" r:id="rId1"/>
  <headerFooter>
    <oddHeader>&amp;C&amp;"Times New Roman CE,Félkövér"&amp;11
GRÁBÓC KÖZSÉG ÖNKORMÁNYZATA&amp;R&amp;"Times New Roman CE,Félkövér dőlt"6. melléklet a .../2018. (V.28.)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zoomScalePageLayoutView="0" workbookViewId="0" topLeftCell="A4">
      <selection activeCell="A2" sqref="A2:D2"/>
    </sheetView>
  </sheetViews>
  <sheetFormatPr defaultColWidth="9.00390625" defaultRowHeight="12.75"/>
  <cols>
    <col min="1" max="1" width="67.125" style="322" customWidth="1"/>
    <col min="2" max="2" width="6.125" style="323" customWidth="1"/>
    <col min="3" max="4" width="12.125" style="322" customWidth="1"/>
  </cols>
  <sheetData>
    <row r="1" spans="1:4" ht="15.75">
      <c r="A1" s="628" t="s">
        <v>521</v>
      </c>
      <c r="B1" s="629"/>
      <c r="C1" s="629"/>
      <c r="D1" s="629"/>
    </row>
    <row r="2" spans="1:4" ht="15.75">
      <c r="A2" s="628" t="s">
        <v>746</v>
      </c>
      <c r="B2" s="628"/>
      <c r="C2" s="628"/>
      <c r="D2" s="628"/>
    </row>
    <row r="3" spans="3:4" ht="16.5" thickBot="1">
      <c r="C3" s="630" t="s">
        <v>358</v>
      </c>
      <c r="D3" s="630"/>
    </row>
    <row r="4" spans="1:4" ht="12.75">
      <c r="A4" s="631" t="s">
        <v>522</v>
      </c>
      <c r="B4" s="634" t="s">
        <v>364</v>
      </c>
      <c r="C4" s="637" t="s">
        <v>523</v>
      </c>
      <c r="D4" s="639" t="s">
        <v>524</v>
      </c>
    </row>
    <row r="5" spans="1:4" ht="12.75">
      <c r="A5" s="632"/>
      <c r="B5" s="635"/>
      <c r="C5" s="638"/>
      <c r="D5" s="640"/>
    </row>
    <row r="6" spans="1:4" ht="12.75">
      <c r="A6" s="633"/>
      <c r="B6" s="636"/>
      <c r="C6" s="641" t="s">
        <v>525</v>
      </c>
      <c r="D6" s="642"/>
    </row>
    <row r="7" spans="1:4" ht="13.5" thickBot="1">
      <c r="A7" s="325" t="s">
        <v>526</v>
      </c>
      <c r="B7" s="326" t="s">
        <v>337</v>
      </c>
      <c r="C7" s="326" t="s">
        <v>338</v>
      </c>
      <c r="D7" s="327" t="s">
        <v>340</v>
      </c>
    </row>
    <row r="8" spans="1:4" ht="12.75">
      <c r="A8" s="328" t="s">
        <v>527</v>
      </c>
      <c r="B8" s="329" t="s">
        <v>528</v>
      </c>
      <c r="C8" s="596">
        <v>780283</v>
      </c>
      <c r="D8" s="330">
        <v>520439</v>
      </c>
    </row>
    <row r="9" spans="1:4" ht="12.75">
      <c r="A9" s="331" t="s">
        <v>529</v>
      </c>
      <c r="B9" s="332" t="s">
        <v>530</v>
      </c>
      <c r="C9" s="333">
        <f>SUM(C10,C15,C25,C30)</f>
        <v>122966083</v>
      </c>
      <c r="D9" s="333">
        <f>SUM(D10,D15,D25,D30)</f>
        <v>125151260</v>
      </c>
    </row>
    <row r="10" spans="1:4" ht="12.75">
      <c r="A10" s="331" t="s">
        <v>531</v>
      </c>
      <c r="B10" s="332" t="s">
        <v>532</v>
      </c>
      <c r="C10" s="333">
        <f>SUM(C11:C14)</f>
        <v>122440235</v>
      </c>
      <c r="D10" s="333">
        <f>SUM(D11:D14)</f>
        <v>118906105</v>
      </c>
    </row>
    <row r="11" spans="1:4" ht="12.75">
      <c r="A11" s="334" t="s">
        <v>533</v>
      </c>
      <c r="B11" s="332" t="s">
        <v>534</v>
      </c>
      <c r="C11" s="335">
        <v>122440235</v>
      </c>
      <c r="D11" s="595">
        <v>118906105</v>
      </c>
    </row>
    <row r="12" spans="1:4" ht="33.75">
      <c r="A12" s="334" t="s">
        <v>535</v>
      </c>
      <c r="B12" s="332" t="s">
        <v>536</v>
      </c>
      <c r="C12" s="336"/>
      <c r="D12" s="337"/>
    </row>
    <row r="13" spans="1:4" ht="22.5">
      <c r="A13" s="334" t="s">
        <v>537</v>
      </c>
      <c r="B13" s="332" t="s">
        <v>538</v>
      </c>
      <c r="C13" s="336"/>
      <c r="D13" s="337"/>
    </row>
    <row r="14" spans="1:4" ht="12.75">
      <c r="A14" s="334" t="s">
        <v>539</v>
      </c>
      <c r="B14" s="332" t="s">
        <v>540</v>
      </c>
      <c r="C14" s="336"/>
      <c r="D14" s="337"/>
    </row>
    <row r="15" spans="1:4" ht="12.75">
      <c r="A15" s="331" t="s">
        <v>541</v>
      </c>
      <c r="B15" s="332" t="s">
        <v>542</v>
      </c>
      <c r="C15" s="338">
        <f>SUM(C16:C19)</f>
        <v>175848</v>
      </c>
      <c r="D15" s="593">
        <f>SUM(D16:D19)</f>
        <v>72505</v>
      </c>
    </row>
    <row r="16" spans="1:4" ht="12.75">
      <c r="A16" s="334" t="s">
        <v>543</v>
      </c>
      <c r="B16" s="332" t="s">
        <v>544</v>
      </c>
      <c r="C16" s="336">
        <v>0</v>
      </c>
      <c r="D16" s="337">
        <v>0</v>
      </c>
    </row>
    <row r="17" spans="1:4" ht="22.5">
      <c r="A17" s="334" t="s">
        <v>545</v>
      </c>
      <c r="B17" s="332" t="s">
        <v>12</v>
      </c>
      <c r="C17" s="336">
        <v>0</v>
      </c>
      <c r="D17" s="337">
        <v>0</v>
      </c>
    </row>
    <row r="18" spans="1:4" ht="12.75">
      <c r="A18" s="334" t="s">
        <v>546</v>
      </c>
      <c r="B18" s="332" t="s">
        <v>13</v>
      </c>
      <c r="C18" s="338">
        <v>175848</v>
      </c>
      <c r="D18" s="594">
        <v>72505</v>
      </c>
    </row>
    <row r="19" spans="1:4" ht="12.75">
      <c r="A19" s="334" t="s">
        <v>547</v>
      </c>
      <c r="B19" s="332" t="s">
        <v>14</v>
      </c>
      <c r="C19" s="336"/>
      <c r="D19" s="337"/>
    </row>
    <row r="20" spans="1:4" ht="12.75">
      <c r="A20" s="331" t="s">
        <v>548</v>
      </c>
      <c r="B20" s="332" t="s">
        <v>15</v>
      </c>
      <c r="C20" s="338"/>
      <c r="D20" s="339"/>
    </row>
    <row r="21" spans="1:4" ht="12.75">
      <c r="A21" s="334" t="s">
        <v>549</v>
      </c>
      <c r="B21" s="332" t="s">
        <v>16</v>
      </c>
      <c r="C21" s="336">
        <v>0</v>
      </c>
      <c r="D21" s="337">
        <v>0</v>
      </c>
    </row>
    <row r="22" spans="1:4" ht="12.75">
      <c r="A22" s="334" t="s">
        <v>550</v>
      </c>
      <c r="B22" s="332" t="s">
        <v>17</v>
      </c>
      <c r="C22" s="336">
        <v>0</v>
      </c>
      <c r="D22" s="337">
        <v>0</v>
      </c>
    </row>
    <row r="23" spans="1:4" ht="12.75">
      <c r="A23" s="334" t="s">
        <v>551</v>
      </c>
      <c r="B23" s="332" t="s">
        <v>18</v>
      </c>
      <c r="C23" s="336">
        <v>0</v>
      </c>
      <c r="D23" s="337">
        <v>0</v>
      </c>
    </row>
    <row r="24" spans="1:4" ht="12.75">
      <c r="A24" s="334" t="s">
        <v>552</v>
      </c>
      <c r="B24" s="332" t="s">
        <v>19</v>
      </c>
      <c r="C24" s="336">
        <v>0</v>
      </c>
      <c r="D24" s="337">
        <v>0</v>
      </c>
    </row>
    <row r="25" spans="1:4" ht="12.75">
      <c r="A25" s="331" t="s">
        <v>553</v>
      </c>
      <c r="B25" s="332" t="s">
        <v>20</v>
      </c>
      <c r="C25" s="338">
        <f>SUM(C26:C29)</f>
        <v>350000</v>
      </c>
      <c r="D25" s="339">
        <f>SUM(D26:D29)</f>
        <v>6172650</v>
      </c>
    </row>
    <row r="26" spans="1:4" ht="12.75">
      <c r="A26" s="334" t="s">
        <v>554</v>
      </c>
      <c r="B26" s="332" t="s">
        <v>21</v>
      </c>
      <c r="C26" s="336">
        <v>350000</v>
      </c>
      <c r="D26" s="337">
        <v>6172650</v>
      </c>
    </row>
    <row r="27" spans="1:4" ht="12.75">
      <c r="A27" s="334" t="s">
        <v>555</v>
      </c>
      <c r="B27" s="332" t="s">
        <v>22</v>
      </c>
      <c r="C27" s="336">
        <v>0</v>
      </c>
      <c r="D27" s="337">
        <v>0</v>
      </c>
    </row>
    <row r="28" spans="1:4" ht="12.75">
      <c r="A28" s="334" t="s">
        <v>556</v>
      </c>
      <c r="B28" s="332" t="s">
        <v>23</v>
      </c>
      <c r="C28" s="336"/>
      <c r="D28" s="337"/>
    </row>
    <row r="29" spans="1:4" ht="12.75">
      <c r="A29" s="334" t="s">
        <v>557</v>
      </c>
      <c r="B29" s="332" t="s">
        <v>24</v>
      </c>
      <c r="C29" s="336">
        <v>0</v>
      </c>
      <c r="D29" s="337">
        <v>0</v>
      </c>
    </row>
    <row r="30" spans="1:4" ht="12.75">
      <c r="A30" s="331" t="s">
        <v>558</v>
      </c>
      <c r="B30" s="332" t="s">
        <v>25</v>
      </c>
      <c r="C30" s="338">
        <v>0</v>
      </c>
      <c r="D30" s="339">
        <v>0</v>
      </c>
    </row>
    <row r="31" spans="1:4" ht="12.75">
      <c r="A31" s="334" t="s">
        <v>559</v>
      </c>
      <c r="B31" s="332" t="s">
        <v>26</v>
      </c>
      <c r="C31" s="336">
        <v>0</v>
      </c>
      <c r="D31" s="337">
        <v>0</v>
      </c>
    </row>
    <row r="32" spans="1:4" ht="22.5">
      <c r="A32" s="334" t="s">
        <v>560</v>
      </c>
      <c r="B32" s="332" t="s">
        <v>27</v>
      </c>
      <c r="C32" s="336">
        <v>0</v>
      </c>
      <c r="D32" s="337">
        <v>0</v>
      </c>
    </row>
    <row r="33" spans="1:4" ht="12.75">
      <c r="A33" s="334" t="s">
        <v>561</v>
      </c>
      <c r="B33" s="332" t="s">
        <v>28</v>
      </c>
      <c r="C33" s="336">
        <v>0</v>
      </c>
      <c r="D33" s="337">
        <v>0</v>
      </c>
    </row>
    <row r="34" spans="1:4" ht="12.75">
      <c r="A34" s="334" t="s">
        <v>562</v>
      </c>
      <c r="B34" s="332" t="s">
        <v>29</v>
      </c>
      <c r="C34" s="336">
        <v>0</v>
      </c>
      <c r="D34" s="337">
        <v>0</v>
      </c>
    </row>
    <row r="35" spans="1:4" ht="12.75">
      <c r="A35" s="331" t="s">
        <v>563</v>
      </c>
      <c r="B35" s="332" t="s">
        <v>30</v>
      </c>
      <c r="C35" s="338"/>
      <c r="D35" s="339"/>
    </row>
    <row r="36" spans="1:4" ht="12.75">
      <c r="A36" s="331" t="s">
        <v>564</v>
      </c>
      <c r="B36" s="332" t="s">
        <v>436</v>
      </c>
      <c r="C36" s="338"/>
      <c r="D36" s="339"/>
    </row>
    <row r="37" spans="1:4" ht="12.75">
      <c r="A37" s="334" t="s">
        <v>565</v>
      </c>
      <c r="B37" s="332" t="s">
        <v>438</v>
      </c>
      <c r="C37" s="336">
        <v>0</v>
      </c>
      <c r="D37" s="337">
        <v>0</v>
      </c>
    </row>
    <row r="38" spans="1:4" ht="12.75">
      <c r="A38" s="334" t="s">
        <v>566</v>
      </c>
      <c r="B38" s="332" t="s">
        <v>440</v>
      </c>
      <c r="C38" s="336">
        <v>0</v>
      </c>
      <c r="D38" s="337">
        <v>0</v>
      </c>
    </row>
    <row r="39" spans="1:4" ht="12.75">
      <c r="A39" s="334" t="s">
        <v>567</v>
      </c>
      <c r="B39" s="340" t="s">
        <v>568</v>
      </c>
      <c r="C39" s="336"/>
      <c r="D39" s="337"/>
    </row>
    <row r="40" spans="1:4" ht="12.75">
      <c r="A40" s="334" t="s">
        <v>569</v>
      </c>
      <c r="B40" s="332" t="s">
        <v>570</v>
      </c>
      <c r="C40" s="336"/>
      <c r="D40" s="337"/>
    </row>
    <row r="41" spans="1:4" ht="12.75">
      <c r="A41" s="331" t="s">
        <v>571</v>
      </c>
      <c r="B41" s="332" t="s">
        <v>572</v>
      </c>
      <c r="C41" s="338">
        <v>0</v>
      </c>
      <c r="D41" s="339">
        <v>0</v>
      </c>
    </row>
    <row r="42" spans="1:4" ht="12.75">
      <c r="A42" s="334" t="s">
        <v>573</v>
      </c>
      <c r="B42" s="332" t="s">
        <v>574</v>
      </c>
      <c r="C42" s="336">
        <v>0</v>
      </c>
      <c r="D42" s="337">
        <v>0</v>
      </c>
    </row>
    <row r="43" spans="1:4" ht="22.5">
      <c r="A43" s="334" t="s">
        <v>575</v>
      </c>
      <c r="B43" s="332" t="s">
        <v>576</v>
      </c>
      <c r="C43" s="336">
        <v>0</v>
      </c>
      <c r="D43" s="337">
        <v>0</v>
      </c>
    </row>
    <row r="44" spans="1:4" ht="12.75">
      <c r="A44" s="334" t="s">
        <v>577</v>
      </c>
      <c r="B44" s="332" t="s">
        <v>578</v>
      </c>
      <c r="C44" s="336">
        <v>0</v>
      </c>
      <c r="D44" s="337">
        <v>0</v>
      </c>
    </row>
    <row r="45" spans="1:4" ht="12.75">
      <c r="A45" s="334" t="s">
        <v>579</v>
      </c>
      <c r="B45" s="332" t="s">
        <v>580</v>
      </c>
      <c r="C45" s="336">
        <v>0</v>
      </c>
      <c r="D45" s="337">
        <v>0</v>
      </c>
    </row>
    <row r="46" spans="1:4" ht="12.75">
      <c r="A46" s="331" t="s">
        <v>581</v>
      </c>
      <c r="B46" s="332" t="s">
        <v>582</v>
      </c>
      <c r="C46" s="338">
        <v>0</v>
      </c>
      <c r="D46" s="339">
        <v>0</v>
      </c>
    </row>
    <row r="47" spans="1:4" ht="12.75">
      <c r="A47" s="334" t="s">
        <v>583</v>
      </c>
      <c r="B47" s="332" t="s">
        <v>584</v>
      </c>
      <c r="C47" s="336">
        <v>0</v>
      </c>
      <c r="D47" s="337">
        <v>0</v>
      </c>
    </row>
    <row r="48" spans="1:4" ht="22.5">
      <c r="A48" s="334" t="s">
        <v>585</v>
      </c>
      <c r="B48" s="332" t="s">
        <v>586</v>
      </c>
      <c r="C48" s="336">
        <v>0</v>
      </c>
      <c r="D48" s="337">
        <v>0</v>
      </c>
    </row>
    <row r="49" spans="1:4" ht="12.75">
      <c r="A49" s="334" t="s">
        <v>587</v>
      </c>
      <c r="B49" s="332" t="s">
        <v>588</v>
      </c>
      <c r="C49" s="336">
        <v>0</v>
      </c>
      <c r="D49" s="337">
        <v>0</v>
      </c>
    </row>
    <row r="50" spans="1:4" ht="12.75">
      <c r="A50" s="334" t="s">
        <v>589</v>
      </c>
      <c r="B50" s="332" t="s">
        <v>590</v>
      </c>
      <c r="C50" s="336">
        <v>0</v>
      </c>
      <c r="D50" s="337">
        <v>0</v>
      </c>
    </row>
    <row r="51" spans="1:4" ht="12.75">
      <c r="A51" s="331" t="s">
        <v>591</v>
      </c>
      <c r="B51" s="332" t="s">
        <v>592</v>
      </c>
      <c r="C51" s="336"/>
      <c r="D51" s="337"/>
    </row>
    <row r="52" spans="1:4" ht="21">
      <c r="A52" s="331" t="s">
        <v>593</v>
      </c>
      <c r="B52" s="332" t="s">
        <v>594</v>
      </c>
      <c r="C52" s="338">
        <f>SUM(C8,C9,C35,C51)</f>
        <v>123746366</v>
      </c>
      <c r="D52" s="339">
        <f>SUM(D8,D9,D35,D51)</f>
        <v>125671699</v>
      </c>
    </row>
    <row r="53" spans="1:4" ht="12.75">
      <c r="A53" s="331" t="s">
        <v>595</v>
      </c>
      <c r="B53" s="332" t="s">
        <v>596</v>
      </c>
      <c r="C53" s="336"/>
      <c r="D53" s="337"/>
    </row>
    <row r="54" spans="1:4" ht="12.75">
      <c r="A54" s="331" t="s">
        <v>597</v>
      </c>
      <c r="B54" s="332" t="s">
        <v>598</v>
      </c>
      <c r="C54" s="336"/>
      <c r="D54" s="337"/>
    </row>
    <row r="55" spans="1:4" ht="12.75">
      <c r="A55" s="331" t="s">
        <v>599</v>
      </c>
      <c r="B55" s="332" t="s">
        <v>600</v>
      </c>
      <c r="C55" s="338"/>
      <c r="D55" s="339"/>
    </row>
    <row r="56" spans="1:4" ht="12.75">
      <c r="A56" s="331" t="s">
        <v>601</v>
      </c>
      <c r="B56" s="332" t="s">
        <v>602</v>
      </c>
      <c r="C56" s="336">
        <v>0</v>
      </c>
      <c r="D56" s="337">
        <v>0</v>
      </c>
    </row>
    <row r="57" spans="1:4" ht="12.75">
      <c r="A57" s="331" t="s">
        <v>603</v>
      </c>
      <c r="B57" s="332" t="s">
        <v>604</v>
      </c>
      <c r="C57" s="336"/>
      <c r="D57" s="337"/>
    </row>
    <row r="58" spans="1:4" ht="12.75">
      <c r="A58" s="331" t="s">
        <v>605</v>
      </c>
      <c r="B58" s="332" t="s">
        <v>606</v>
      </c>
      <c r="C58" s="336">
        <v>7269182</v>
      </c>
      <c r="D58" s="337">
        <v>13961428</v>
      </c>
    </row>
    <row r="59" spans="1:4" ht="12.75">
      <c r="A59" s="331" t="s">
        <v>607</v>
      </c>
      <c r="B59" s="332" t="s">
        <v>608</v>
      </c>
      <c r="C59" s="336"/>
      <c r="D59" s="337"/>
    </row>
    <row r="60" spans="1:4" ht="12.75">
      <c r="A60" s="331" t="s">
        <v>609</v>
      </c>
      <c r="B60" s="332" t="s">
        <v>610</v>
      </c>
      <c r="C60" s="338">
        <f>SUM(C56:C59)</f>
        <v>7269182</v>
      </c>
      <c r="D60" s="339">
        <f>SUM(D56:D59)</f>
        <v>13961428</v>
      </c>
    </row>
    <row r="61" spans="1:4" ht="12.75">
      <c r="A61" s="331" t="s">
        <v>611</v>
      </c>
      <c r="B61" s="332" t="s">
        <v>612</v>
      </c>
      <c r="C61" s="336">
        <v>73452</v>
      </c>
      <c r="D61" s="337">
        <v>40618</v>
      </c>
    </row>
    <row r="62" spans="1:4" ht="12.75">
      <c r="A62" s="331" t="s">
        <v>613</v>
      </c>
      <c r="B62" s="332" t="s">
        <v>614</v>
      </c>
      <c r="C62" s="336"/>
      <c r="D62" s="337">
        <v>475940</v>
      </c>
    </row>
    <row r="63" spans="1:4" ht="12.75">
      <c r="A63" s="331" t="s">
        <v>615</v>
      </c>
      <c r="B63" s="332" t="s">
        <v>616</v>
      </c>
      <c r="C63" s="336">
        <v>36988</v>
      </c>
      <c r="D63" s="337">
        <v>278078</v>
      </c>
    </row>
    <row r="64" spans="1:4" ht="12.75">
      <c r="A64" s="331" t="s">
        <v>617</v>
      </c>
      <c r="B64" s="332" t="s">
        <v>618</v>
      </c>
      <c r="C64" s="338">
        <f>SUM(C61:C63)</f>
        <v>110440</v>
      </c>
      <c r="D64" s="339">
        <f>SUM(D61:D63)</f>
        <v>794636</v>
      </c>
    </row>
    <row r="65" spans="1:4" ht="12.75">
      <c r="A65" s="331" t="s">
        <v>619</v>
      </c>
      <c r="B65" s="332" t="s">
        <v>620</v>
      </c>
      <c r="C65" s="338">
        <v>0</v>
      </c>
      <c r="D65" s="339">
        <v>0</v>
      </c>
    </row>
    <row r="66" spans="1:4" ht="12.75">
      <c r="A66" s="331" t="s">
        <v>621</v>
      </c>
      <c r="B66" s="332" t="s">
        <v>622</v>
      </c>
      <c r="C66" s="336">
        <v>0</v>
      </c>
      <c r="D66" s="337">
        <v>0</v>
      </c>
    </row>
    <row r="67" spans="1:4" ht="13.5" thickBot="1">
      <c r="A67" s="341" t="s">
        <v>623</v>
      </c>
      <c r="B67" s="342" t="s">
        <v>624</v>
      </c>
      <c r="C67" s="343">
        <f>SUM(C52,C55,C60,C64,C65,C66)</f>
        <v>131125988</v>
      </c>
      <c r="D67" s="343">
        <f>SUM(D52,D55,D60,D64,D65,D66)</f>
        <v>140427763</v>
      </c>
    </row>
    <row r="68" spans="1:4" ht="15.75">
      <c r="A68" s="344"/>
      <c r="C68" s="345"/>
      <c r="D68" s="345"/>
    </row>
    <row r="69" spans="1:4" ht="15.75">
      <c r="A69" s="344"/>
      <c r="C69" s="345"/>
      <c r="D69" s="345"/>
    </row>
    <row r="70" spans="1:4" ht="15.75">
      <c r="A70" s="346"/>
      <c r="C70" s="345"/>
      <c r="D70" s="345"/>
    </row>
    <row r="71" spans="1:4" ht="15.75">
      <c r="A71" s="627"/>
      <c r="B71" s="627"/>
      <c r="C71" s="627"/>
      <c r="D71" s="627"/>
    </row>
    <row r="72" spans="1:4" ht="15.75">
      <c r="A72" s="627"/>
      <c r="B72" s="627"/>
      <c r="C72" s="627"/>
      <c r="D72" s="627"/>
    </row>
  </sheetData>
  <sheetProtection/>
  <mergeCells count="10">
    <mergeCell ref="A71:D71"/>
    <mergeCell ref="A72:D72"/>
    <mergeCell ref="A1:D1"/>
    <mergeCell ref="A2:D2"/>
    <mergeCell ref="C3:D3"/>
    <mergeCell ref="A4:A6"/>
    <mergeCell ref="B4:B6"/>
    <mergeCell ref="C4:C5"/>
    <mergeCell ref="D4:D5"/>
    <mergeCell ref="C6:D6"/>
  </mergeCells>
  <printOptions horizontalCentered="1"/>
  <pageMargins left="0.2755905511811024" right="0.2755905511811024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dőlt"7. melléklet a ...../2019. (V.28.)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66.50390625" style="347" customWidth="1"/>
    <col min="2" max="2" width="6.125" style="348" customWidth="1"/>
    <col min="3" max="3" width="13.625" style="348" customWidth="1"/>
    <col min="4" max="4" width="13.875" style="349" customWidth="1"/>
  </cols>
  <sheetData>
    <row r="1" spans="1:4" ht="12.75">
      <c r="A1" s="644" t="s">
        <v>625</v>
      </c>
      <c r="B1" s="644"/>
      <c r="C1" s="644"/>
      <c r="D1" s="644"/>
    </row>
    <row r="2" spans="1:4" ht="15.75">
      <c r="A2" s="645" t="s">
        <v>746</v>
      </c>
      <c r="B2" s="645"/>
      <c r="C2" s="645"/>
      <c r="D2" s="645"/>
    </row>
    <row r="4" spans="2:4" ht="13.5" thickBot="1">
      <c r="B4" s="646" t="s">
        <v>359</v>
      </c>
      <c r="C4" s="646"/>
      <c r="D4" s="646"/>
    </row>
    <row r="5" spans="1:4" ht="12.75">
      <c r="A5" s="647" t="s">
        <v>626</v>
      </c>
      <c r="B5" s="634" t="s">
        <v>364</v>
      </c>
      <c r="C5" s="637" t="s">
        <v>523</v>
      </c>
      <c r="D5" s="639" t="s">
        <v>524</v>
      </c>
    </row>
    <row r="6" spans="1:4" ht="12.75">
      <c r="A6" s="648"/>
      <c r="B6" s="635"/>
      <c r="C6" s="638"/>
      <c r="D6" s="640"/>
    </row>
    <row r="7" spans="1:4" ht="12.75">
      <c r="A7" s="649"/>
      <c r="B7" s="636"/>
      <c r="C7" s="641" t="s">
        <v>525</v>
      </c>
      <c r="D7" s="642"/>
    </row>
    <row r="8" spans="1:4" ht="13.5" thickBot="1">
      <c r="A8" s="350" t="s">
        <v>336</v>
      </c>
      <c r="B8" s="351" t="s">
        <v>337</v>
      </c>
      <c r="C8" s="352" t="s">
        <v>338</v>
      </c>
      <c r="D8" s="353" t="s">
        <v>340</v>
      </c>
    </row>
    <row r="9" spans="1:4" ht="12.75">
      <c r="A9" s="328" t="s">
        <v>627</v>
      </c>
      <c r="B9" s="329" t="s">
        <v>528</v>
      </c>
      <c r="C9" s="354">
        <v>200168764</v>
      </c>
      <c r="D9" s="355">
        <v>200168764</v>
      </c>
    </row>
    <row r="10" spans="1:4" ht="12.75">
      <c r="A10" s="331" t="s">
        <v>628</v>
      </c>
      <c r="B10" s="332" t="s">
        <v>530</v>
      </c>
      <c r="C10" s="356"/>
      <c r="D10" s="357"/>
    </row>
    <row r="11" spans="1:4" ht="12.75">
      <c r="A11" s="331" t="s">
        <v>629</v>
      </c>
      <c r="B11" s="332" t="s">
        <v>532</v>
      </c>
      <c r="C11" s="356">
        <v>1767913</v>
      </c>
      <c r="D11" s="358">
        <v>1767913</v>
      </c>
    </row>
    <row r="12" spans="1:4" ht="12.75">
      <c r="A12" s="331" t="s">
        <v>630</v>
      </c>
      <c r="B12" s="332" t="s">
        <v>534</v>
      </c>
      <c r="C12" s="597">
        <v>-68612261</v>
      </c>
      <c r="D12" s="598">
        <v>-72273665</v>
      </c>
    </row>
    <row r="13" spans="1:4" ht="12.75">
      <c r="A13" s="331" t="s">
        <v>631</v>
      </c>
      <c r="B13" s="332" t="s">
        <v>536</v>
      </c>
      <c r="C13" s="359">
        <v>0</v>
      </c>
      <c r="D13" s="360">
        <v>0</v>
      </c>
    </row>
    <row r="14" spans="1:4" ht="12.75">
      <c r="A14" s="331" t="s">
        <v>632</v>
      </c>
      <c r="B14" s="332" t="s">
        <v>538</v>
      </c>
      <c r="C14" s="597">
        <v>-3661404</v>
      </c>
      <c r="D14" s="598">
        <v>-4910664</v>
      </c>
    </row>
    <row r="15" spans="1:4" ht="12.75">
      <c r="A15" s="331" t="s">
        <v>633</v>
      </c>
      <c r="B15" s="332" t="s">
        <v>540</v>
      </c>
      <c r="C15" s="361">
        <f>SUM(C9:C14)</f>
        <v>129663012</v>
      </c>
      <c r="D15" s="362">
        <f>+D9+D10+D11+D12+D13+D14</f>
        <v>124752348</v>
      </c>
    </row>
    <row r="16" spans="1:4" ht="12.75">
      <c r="A16" s="331" t="s">
        <v>634</v>
      </c>
      <c r="B16" s="332" t="s">
        <v>542</v>
      </c>
      <c r="C16" s="363"/>
      <c r="D16" s="364"/>
    </row>
    <row r="17" spans="1:4" ht="12.75">
      <c r="A17" s="331" t="s">
        <v>635</v>
      </c>
      <c r="B17" s="332" t="s">
        <v>544</v>
      </c>
      <c r="C17" s="597">
        <v>690223</v>
      </c>
      <c r="D17" s="598">
        <v>757744</v>
      </c>
    </row>
    <row r="18" spans="1:4" ht="12.75">
      <c r="A18" s="331" t="s">
        <v>636</v>
      </c>
      <c r="B18" s="332" t="s">
        <v>12</v>
      </c>
      <c r="C18" s="597">
        <v>22753</v>
      </c>
      <c r="D18" s="598">
        <v>27214</v>
      </c>
    </row>
    <row r="19" spans="1:4" ht="12.75">
      <c r="A19" s="331" t="s">
        <v>637</v>
      </c>
      <c r="B19" s="332" t="s">
        <v>13</v>
      </c>
      <c r="C19" s="361">
        <f>SUM(C17:C18)</f>
        <v>712976</v>
      </c>
      <c r="D19" s="362">
        <f>+D16+D17+D18</f>
        <v>784958</v>
      </c>
    </row>
    <row r="20" spans="1:4" ht="12.75">
      <c r="A20" s="331" t="s">
        <v>638</v>
      </c>
      <c r="B20" s="332" t="s">
        <v>14</v>
      </c>
      <c r="C20" s="361"/>
      <c r="D20" s="362"/>
    </row>
    <row r="21" spans="1:4" ht="12.75">
      <c r="A21" s="331" t="s">
        <v>639</v>
      </c>
      <c r="B21" s="332" t="s">
        <v>15</v>
      </c>
      <c r="C21" s="359"/>
      <c r="D21" s="360"/>
    </row>
    <row r="22" spans="1:4" ht="12.75">
      <c r="A22" s="331" t="s">
        <v>640</v>
      </c>
      <c r="B22" s="332" t="s">
        <v>16</v>
      </c>
      <c r="C22" s="365">
        <v>750000</v>
      </c>
      <c r="D22" s="366">
        <v>14890457</v>
      </c>
    </row>
    <row r="23" spans="1:4" ht="13.5" thickBot="1">
      <c r="A23" s="367" t="s">
        <v>747</v>
      </c>
      <c r="B23" s="342" t="s">
        <v>17</v>
      </c>
      <c r="C23" s="368">
        <f>SUM(C15,C19,C20,C21,C22)</f>
        <v>131125988</v>
      </c>
      <c r="D23" s="369">
        <f>+D15+D19+D21+D22+D20</f>
        <v>140427763</v>
      </c>
    </row>
    <row r="24" spans="1:4" ht="15.75">
      <c r="A24" s="344"/>
      <c r="B24" s="346"/>
      <c r="C24" s="346"/>
      <c r="D24" s="345"/>
    </row>
    <row r="25" spans="1:4" ht="15.75">
      <c r="A25" s="344"/>
      <c r="B25" s="346"/>
      <c r="C25" s="346"/>
      <c r="D25" s="345"/>
    </row>
    <row r="26" spans="1:4" ht="15.75">
      <c r="A26" s="346"/>
      <c r="B26" s="346"/>
      <c r="C26" s="346"/>
      <c r="D26" s="345"/>
    </row>
    <row r="27" spans="1:4" ht="15.75">
      <c r="A27" s="643"/>
      <c r="B27" s="643"/>
      <c r="C27" s="643"/>
      <c r="D27" s="643"/>
    </row>
    <row r="28" spans="1:4" ht="15.75">
      <c r="A28" s="643"/>
      <c r="B28" s="643"/>
      <c r="C28" s="643"/>
      <c r="D28" s="643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portrait" paperSize="9" scale="97" r:id="rId1"/>
  <headerFooter>
    <oddHeader>&amp;C&amp;"Times New Roman CE,Félkövér"&amp;11
GRÁBÓC KÖZSÉG ÖNKORMÁNYZATA&amp;R&amp;"Times New Roman CE,Félkövér dőlt"7. melléklet a ..../2019. (V.28.)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4"/>
  <sheetViews>
    <sheetView zoomScalePageLayoutView="0" workbookViewId="0" topLeftCell="A16">
      <selection activeCell="D6" sqref="D6"/>
    </sheetView>
  </sheetViews>
  <sheetFormatPr defaultColWidth="9.00390625" defaultRowHeight="12.75"/>
  <cols>
    <col min="1" max="1" width="58.875" style="370" customWidth="1"/>
    <col min="2" max="2" width="6.875" style="370" customWidth="1"/>
    <col min="3" max="3" width="17.125" style="370" customWidth="1"/>
    <col min="4" max="4" width="19.125" style="370" customWidth="1"/>
  </cols>
  <sheetData>
    <row r="1" spans="1:4" ht="15.75">
      <c r="A1" s="650" t="str">
        <f>+CONCATENATE("VAGYONKIMUTATÁS",CHAR(10),"az érték nélkül nyilvántartott eszközökről",CHAR(10),LEFT('[1]1. sz. mell.'!C3,4),".")</f>
        <v>VAGYONKIMUTATÁS
az érték nélkül nyilvántartott eszközökről
2016.</v>
      </c>
      <c r="B1" s="651"/>
      <c r="C1" s="651"/>
      <c r="D1" s="651"/>
    </row>
    <row r="2" ht="16.5" thickBot="1"/>
    <row r="3" spans="1:4" ht="39.75" thickBot="1">
      <c r="A3" s="371" t="s">
        <v>37</v>
      </c>
      <c r="B3" s="324" t="s">
        <v>364</v>
      </c>
      <c r="C3" s="372" t="s">
        <v>641</v>
      </c>
      <c r="D3" s="373" t="s">
        <v>642</v>
      </c>
    </row>
    <row r="4" spans="1:4" ht="13.5" thickBot="1">
      <c r="A4" s="374" t="s">
        <v>336</v>
      </c>
      <c r="B4" s="375" t="s">
        <v>337</v>
      </c>
      <c r="C4" s="375" t="s">
        <v>338</v>
      </c>
      <c r="D4" s="376" t="s">
        <v>340</v>
      </c>
    </row>
    <row r="5" spans="1:4" ht="12.75">
      <c r="A5" s="377" t="s">
        <v>643</v>
      </c>
      <c r="B5" s="378" t="s">
        <v>3</v>
      </c>
      <c r="C5" s="379">
        <v>18</v>
      </c>
      <c r="D5" s="380">
        <v>2666430</v>
      </c>
    </row>
    <row r="6" spans="1:4" ht="12.75">
      <c r="A6" s="377" t="s">
        <v>644</v>
      </c>
      <c r="B6" s="381" t="s">
        <v>4</v>
      </c>
      <c r="C6" s="382"/>
      <c r="D6" s="383"/>
    </row>
    <row r="7" spans="1:4" ht="12.75">
      <c r="A7" s="377" t="s">
        <v>645</v>
      </c>
      <c r="B7" s="381" t="s">
        <v>5</v>
      </c>
      <c r="C7" s="382"/>
      <c r="D7" s="383"/>
    </row>
    <row r="8" spans="1:4" ht="13.5" thickBot="1">
      <c r="A8" s="384" t="s">
        <v>646</v>
      </c>
      <c r="B8" s="385" t="s">
        <v>6</v>
      </c>
      <c r="C8" s="386"/>
      <c r="D8" s="387"/>
    </row>
    <row r="9" spans="1:4" ht="13.5" thickBot="1">
      <c r="A9" s="388" t="s">
        <v>647</v>
      </c>
      <c r="B9" s="389" t="s">
        <v>7</v>
      </c>
      <c r="C9" s="390"/>
      <c r="D9" s="391">
        <f>+D10+D11+D12+D13</f>
        <v>0</v>
      </c>
    </row>
    <row r="10" spans="1:4" ht="12.75">
      <c r="A10" s="392" t="s">
        <v>648</v>
      </c>
      <c r="B10" s="378" t="s">
        <v>8</v>
      </c>
      <c r="C10" s="379"/>
      <c r="D10" s="380"/>
    </row>
    <row r="11" spans="1:4" ht="12.75">
      <c r="A11" s="377" t="s">
        <v>649</v>
      </c>
      <c r="B11" s="381" t="s">
        <v>9</v>
      </c>
      <c r="C11" s="382"/>
      <c r="D11" s="383"/>
    </row>
    <row r="12" spans="1:4" ht="12.75">
      <c r="A12" s="377" t="s">
        <v>650</v>
      </c>
      <c r="B12" s="381" t="s">
        <v>10</v>
      </c>
      <c r="C12" s="382"/>
      <c r="D12" s="383"/>
    </row>
    <row r="13" spans="1:4" ht="13.5" thickBot="1">
      <c r="A13" s="384" t="s">
        <v>651</v>
      </c>
      <c r="B13" s="385" t="s">
        <v>11</v>
      </c>
      <c r="C13" s="386"/>
      <c r="D13" s="387"/>
    </row>
    <row r="14" spans="1:4" ht="13.5" thickBot="1">
      <c r="A14" s="388" t="s">
        <v>652</v>
      </c>
      <c r="B14" s="389" t="s">
        <v>12</v>
      </c>
      <c r="C14" s="390"/>
      <c r="D14" s="391">
        <f>+D15+D16+D17</f>
        <v>0</v>
      </c>
    </row>
    <row r="15" spans="1:4" ht="12.75">
      <c r="A15" s="392" t="s">
        <v>653</v>
      </c>
      <c r="B15" s="378" t="s">
        <v>13</v>
      </c>
      <c r="C15" s="379"/>
      <c r="D15" s="380"/>
    </row>
    <row r="16" spans="1:4" ht="12.75">
      <c r="A16" s="377" t="s">
        <v>654</v>
      </c>
      <c r="B16" s="381" t="s">
        <v>14</v>
      </c>
      <c r="C16" s="382"/>
      <c r="D16" s="383"/>
    </row>
    <row r="17" spans="1:4" ht="13.5" thickBot="1">
      <c r="A17" s="384" t="s">
        <v>655</v>
      </c>
      <c r="B17" s="385" t="s">
        <v>15</v>
      </c>
      <c r="C17" s="386"/>
      <c r="D17" s="387"/>
    </row>
    <row r="18" spans="1:4" ht="13.5" thickBot="1">
      <c r="A18" s="388" t="s">
        <v>656</v>
      </c>
      <c r="B18" s="389" t="s">
        <v>16</v>
      </c>
      <c r="C18" s="390"/>
      <c r="D18" s="391">
        <f>+D19+D20+D21</f>
        <v>0</v>
      </c>
    </row>
    <row r="19" spans="1:4" ht="12.75">
      <c r="A19" s="392" t="s">
        <v>657</v>
      </c>
      <c r="B19" s="378" t="s">
        <v>17</v>
      </c>
      <c r="C19" s="379"/>
      <c r="D19" s="380"/>
    </row>
    <row r="20" spans="1:4" ht="12.75">
      <c r="A20" s="377" t="s">
        <v>658</v>
      </c>
      <c r="B20" s="381" t="s">
        <v>18</v>
      </c>
      <c r="C20" s="382"/>
      <c r="D20" s="383"/>
    </row>
    <row r="21" spans="1:4" ht="12.75">
      <c r="A21" s="377" t="s">
        <v>659</v>
      </c>
      <c r="B21" s="381" t="s">
        <v>19</v>
      </c>
      <c r="C21" s="382"/>
      <c r="D21" s="383"/>
    </row>
    <row r="22" spans="1:4" ht="12.75">
      <c r="A22" s="377" t="s">
        <v>660</v>
      </c>
      <c r="B22" s="381" t="s">
        <v>20</v>
      </c>
      <c r="C22" s="382"/>
      <c r="D22" s="383"/>
    </row>
    <row r="23" spans="1:4" ht="12.75">
      <c r="A23" s="377"/>
      <c r="B23" s="381" t="s">
        <v>21</v>
      </c>
      <c r="C23" s="382"/>
      <c r="D23" s="383"/>
    </row>
    <row r="24" spans="1:4" ht="12.75">
      <c r="A24" s="377"/>
      <c r="B24" s="381" t="s">
        <v>22</v>
      </c>
      <c r="C24" s="382"/>
      <c r="D24" s="383"/>
    </row>
    <row r="25" spans="1:4" ht="12.75">
      <c r="A25" s="377"/>
      <c r="B25" s="381" t="s">
        <v>23</v>
      </c>
      <c r="C25" s="382"/>
      <c r="D25" s="383"/>
    </row>
    <row r="26" spans="1:4" ht="12.75">
      <c r="A26" s="377"/>
      <c r="B26" s="381" t="s">
        <v>24</v>
      </c>
      <c r="C26" s="382"/>
      <c r="D26" s="383"/>
    </row>
    <row r="27" spans="1:4" ht="12.75">
      <c r="A27" s="377"/>
      <c r="B27" s="381" t="s">
        <v>25</v>
      </c>
      <c r="C27" s="382"/>
      <c r="D27" s="383"/>
    </row>
    <row r="28" spans="1:4" ht="12.75">
      <c r="A28" s="377"/>
      <c r="B28" s="381" t="s">
        <v>26</v>
      </c>
      <c r="C28" s="382"/>
      <c r="D28" s="383"/>
    </row>
    <row r="29" spans="1:4" ht="12.75">
      <c r="A29" s="377"/>
      <c r="B29" s="381" t="s">
        <v>27</v>
      </c>
      <c r="C29" s="382"/>
      <c r="D29" s="383"/>
    </row>
    <row r="30" spans="1:4" ht="12.75">
      <c r="A30" s="377"/>
      <c r="B30" s="381" t="s">
        <v>28</v>
      </c>
      <c r="C30" s="382"/>
      <c r="D30" s="383"/>
    </row>
    <row r="31" spans="1:4" ht="12.75">
      <c r="A31" s="377"/>
      <c r="B31" s="381" t="s">
        <v>29</v>
      </c>
      <c r="C31" s="382"/>
      <c r="D31" s="383"/>
    </row>
    <row r="32" spans="1:4" ht="12.75">
      <c r="A32" s="377"/>
      <c r="B32" s="381" t="s">
        <v>30</v>
      </c>
      <c r="C32" s="382"/>
      <c r="D32" s="383"/>
    </row>
    <row r="33" spans="1:4" ht="12.75">
      <c r="A33" s="377"/>
      <c r="B33" s="381" t="s">
        <v>436</v>
      </c>
      <c r="C33" s="382"/>
      <c r="D33" s="383"/>
    </row>
    <row r="34" spans="1:4" ht="12.75">
      <c r="A34" s="377"/>
      <c r="B34" s="381" t="s">
        <v>438</v>
      </c>
      <c r="C34" s="382"/>
      <c r="D34" s="383"/>
    </row>
    <row r="35" spans="1:4" ht="12.75">
      <c r="A35" s="377"/>
      <c r="B35" s="381" t="s">
        <v>440</v>
      </c>
      <c r="C35" s="382"/>
      <c r="D35" s="383"/>
    </row>
    <row r="36" spans="1:4" ht="12.75">
      <c r="A36" s="377"/>
      <c r="B36" s="381" t="s">
        <v>568</v>
      </c>
      <c r="C36" s="382"/>
      <c r="D36" s="383"/>
    </row>
    <row r="37" spans="1:4" ht="13.5" thickBot="1">
      <c r="A37" s="384"/>
      <c r="B37" s="385" t="s">
        <v>570</v>
      </c>
      <c r="C37" s="386"/>
      <c r="D37" s="387"/>
    </row>
    <row r="38" spans="1:4" ht="13.5" thickBot="1">
      <c r="A38" s="652" t="s">
        <v>661</v>
      </c>
      <c r="B38" s="653"/>
      <c r="C38" s="393"/>
      <c r="D38" s="391">
        <f>+D5+D6+D7+D8+D9+D14+D18+D22+D23+D24+D25+D26+D27+D28+D29+D30+D31+D32+D33+D34+D35+D36+D37</f>
        <v>2666430</v>
      </c>
    </row>
    <row r="39" ht="15.75">
      <c r="A39" s="394" t="s">
        <v>662</v>
      </c>
    </row>
    <row r="40" spans="1:4" ht="15.75">
      <c r="A40" s="395"/>
      <c r="B40" s="396"/>
      <c r="C40" s="654"/>
      <c r="D40" s="654"/>
    </row>
    <row r="41" spans="1:4" ht="15.75">
      <c r="A41" s="395"/>
      <c r="B41" s="396"/>
      <c r="C41" s="397"/>
      <c r="D41" s="397"/>
    </row>
    <row r="42" spans="1:4" ht="15.75">
      <c r="A42" s="396"/>
      <c r="B42" s="396"/>
      <c r="C42" s="654"/>
      <c r="D42" s="654"/>
    </row>
    <row r="43" spans="1:2" ht="15.75">
      <c r="A43" s="398"/>
      <c r="B43" s="398"/>
    </row>
    <row r="44" spans="1:3" ht="15.75">
      <c r="A44" s="398"/>
      <c r="B44" s="398"/>
      <c r="C44" s="398"/>
    </row>
  </sheetData>
  <sheetProtection/>
  <mergeCells count="4">
    <mergeCell ref="A1:D1"/>
    <mergeCell ref="A38:B38"/>
    <mergeCell ref="C40:D40"/>
    <mergeCell ref="C42:D4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CE,Félkövér"&amp;11
GRÁBÓC KÖZSÉG ÖNKORMÁNYZATA&amp;R&amp;"Times New Roman CE,Félkövér dőlt"7. melléklet a ...../2019. (V.28.)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PageLayoutView="0" workbookViewId="0" topLeftCell="A1">
      <selection activeCell="B14" sqref="B13:B14"/>
    </sheetView>
  </sheetViews>
  <sheetFormatPr defaultColWidth="9.00390625" defaultRowHeight="12.75"/>
  <cols>
    <col min="1" max="1" width="6.875" style="443" customWidth="1"/>
    <col min="2" max="2" width="36.00390625" style="444" customWidth="1"/>
    <col min="3" max="3" width="17.00390625" style="444" customWidth="1"/>
    <col min="4" max="9" width="12.875" style="444" customWidth="1"/>
    <col min="10" max="10" width="13.875" style="444" customWidth="1"/>
  </cols>
  <sheetData>
    <row r="1" spans="1:10" ht="14.25" thickBot="1">
      <c r="A1" s="399"/>
      <c r="B1" s="400"/>
      <c r="C1" s="400"/>
      <c r="D1" s="400"/>
      <c r="E1" s="400"/>
      <c r="F1" s="400"/>
      <c r="G1" s="400"/>
      <c r="H1" s="400"/>
      <c r="I1" s="400"/>
      <c r="J1" s="401" t="s">
        <v>358</v>
      </c>
    </row>
    <row r="2" spans="1:10" ht="12.75">
      <c r="A2" s="655" t="s">
        <v>39</v>
      </c>
      <c r="B2" s="657" t="s">
        <v>663</v>
      </c>
      <c r="C2" s="657" t="s">
        <v>664</v>
      </c>
      <c r="D2" s="657" t="s">
        <v>665</v>
      </c>
      <c r="E2" s="657" t="s">
        <v>748</v>
      </c>
      <c r="F2" s="402" t="s">
        <v>666</v>
      </c>
      <c r="G2" s="403"/>
      <c r="H2" s="403"/>
      <c r="I2" s="404"/>
      <c r="J2" s="660" t="s">
        <v>667</v>
      </c>
    </row>
    <row r="3" spans="1:10" ht="24.75" thickBot="1">
      <c r="A3" s="656"/>
      <c r="B3" s="658"/>
      <c r="C3" s="658"/>
      <c r="D3" s="659"/>
      <c r="E3" s="659"/>
      <c r="F3" s="405" t="s">
        <v>668</v>
      </c>
      <c r="G3" s="405" t="s">
        <v>741</v>
      </c>
      <c r="H3" s="405" t="s">
        <v>749</v>
      </c>
      <c r="I3" s="406" t="s">
        <v>750</v>
      </c>
      <c r="J3" s="661"/>
    </row>
    <row r="4" spans="1:10" ht="13.5" thickBot="1">
      <c r="A4" s="407">
        <v>1</v>
      </c>
      <c r="B4" s="408">
        <v>2</v>
      </c>
      <c r="C4" s="409">
        <v>3</v>
      </c>
      <c r="D4" s="409">
        <v>4</v>
      </c>
      <c r="E4" s="409">
        <v>5</v>
      </c>
      <c r="F4" s="409">
        <v>6</v>
      </c>
      <c r="G4" s="409">
        <v>7</v>
      </c>
      <c r="H4" s="409">
        <v>8</v>
      </c>
      <c r="I4" s="409">
        <v>9</v>
      </c>
      <c r="J4" s="410" t="s">
        <v>669</v>
      </c>
    </row>
    <row r="5" spans="1:10" ht="21">
      <c r="A5" s="411" t="s">
        <v>3</v>
      </c>
      <c r="B5" s="412" t="s">
        <v>670</v>
      </c>
      <c r="C5" s="413"/>
      <c r="D5" s="414">
        <f aca="true" t="shared" si="0" ref="D5:I5">SUM(D6:D7)</f>
        <v>0</v>
      </c>
      <c r="E5" s="414">
        <f t="shared" si="0"/>
        <v>0</v>
      </c>
      <c r="F5" s="414">
        <f t="shared" si="0"/>
        <v>0</v>
      </c>
      <c r="G5" s="414">
        <f t="shared" si="0"/>
        <v>0</v>
      </c>
      <c r="H5" s="414">
        <f t="shared" si="0"/>
        <v>0</v>
      </c>
      <c r="I5" s="415">
        <f t="shared" si="0"/>
        <v>0</v>
      </c>
      <c r="J5" s="416">
        <f aca="true" t="shared" si="1" ref="J5:J17">SUM(F5:I5)</f>
        <v>0</v>
      </c>
    </row>
    <row r="6" spans="1:10" ht="12.75">
      <c r="A6" s="417" t="s">
        <v>4</v>
      </c>
      <c r="B6" s="418"/>
      <c r="C6" s="419"/>
      <c r="D6" s="420"/>
      <c r="E6" s="420"/>
      <c r="F6" s="420"/>
      <c r="G6" s="420"/>
      <c r="H6" s="420"/>
      <c r="I6" s="421"/>
      <c r="J6" s="422">
        <f t="shared" si="1"/>
        <v>0</v>
      </c>
    </row>
    <row r="7" spans="1:10" ht="12.75">
      <c r="A7" s="417" t="s">
        <v>5</v>
      </c>
      <c r="B7" s="418" t="s">
        <v>671</v>
      </c>
      <c r="C7" s="419"/>
      <c r="D7" s="420"/>
      <c r="E7" s="420"/>
      <c r="F7" s="420"/>
      <c r="G7" s="420"/>
      <c r="H7" s="420"/>
      <c r="I7" s="421"/>
      <c r="J7" s="422">
        <f t="shared" si="1"/>
        <v>0</v>
      </c>
    </row>
    <row r="8" spans="1:10" ht="21">
      <c r="A8" s="417" t="s">
        <v>6</v>
      </c>
      <c r="B8" s="423" t="s">
        <v>672</v>
      </c>
      <c r="C8" s="424"/>
      <c r="D8" s="425"/>
      <c r="E8" s="425">
        <f>SUM(E9:E10)</f>
        <v>0</v>
      </c>
      <c r="F8" s="425">
        <f>SUM(F9:F10)</f>
        <v>0</v>
      </c>
      <c r="G8" s="425">
        <f>SUM(G9:G10)</f>
        <v>0</v>
      </c>
      <c r="H8" s="425">
        <f>SUM(H9:H10)</f>
        <v>0</v>
      </c>
      <c r="I8" s="426">
        <f>SUM(I9:I10)</f>
        <v>0</v>
      </c>
      <c r="J8" s="427">
        <f t="shared" si="1"/>
        <v>0</v>
      </c>
    </row>
    <row r="9" spans="1:10" ht="12.75">
      <c r="A9" s="417" t="s">
        <v>7</v>
      </c>
      <c r="B9" s="418" t="s">
        <v>673</v>
      </c>
      <c r="C9" s="419"/>
      <c r="D9" s="420"/>
      <c r="E9" s="420"/>
      <c r="F9" s="420"/>
      <c r="G9" s="420"/>
      <c r="H9" s="420"/>
      <c r="I9" s="421"/>
      <c r="J9" s="422">
        <f t="shared" si="1"/>
        <v>0</v>
      </c>
    </row>
    <row r="10" spans="1:10" ht="12.75">
      <c r="A10" s="417" t="s">
        <v>8</v>
      </c>
      <c r="B10" s="418"/>
      <c r="C10" s="419"/>
      <c r="D10" s="420"/>
      <c r="E10" s="420"/>
      <c r="F10" s="420"/>
      <c r="G10" s="420"/>
      <c r="H10" s="420"/>
      <c r="I10" s="421"/>
      <c r="J10" s="422">
        <f t="shared" si="1"/>
        <v>0</v>
      </c>
    </row>
    <row r="11" spans="1:10" ht="12.75">
      <c r="A11" s="417" t="s">
        <v>9</v>
      </c>
      <c r="B11" s="428" t="s">
        <v>674</v>
      </c>
      <c r="C11" s="424"/>
      <c r="D11" s="425">
        <f aca="true" t="shared" si="2" ref="D11:I11">SUM(D12:D12)</f>
        <v>0</v>
      </c>
      <c r="E11" s="425">
        <f t="shared" si="2"/>
        <v>0</v>
      </c>
      <c r="F11" s="425">
        <f t="shared" si="2"/>
        <v>0</v>
      </c>
      <c r="G11" s="425">
        <f t="shared" si="2"/>
        <v>0</v>
      </c>
      <c r="H11" s="425">
        <f t="shared" si="2"/>
        <v>0</v>
      </c>
      <c r="I11" s="426">
        <f t="shared" si="2"/>
        <v>0</v>
      </c>
      <c r="J11" s="427">
        <f t="shared" si="1"/>
        <v>0</v>
      </c>
    </row>
    <row r="12" spans="1:10" ht="12.75">
      <c r="A12" s="417" t="s">
        <v>10</v>
      </c>
      <c r="B12" s="418" t="s">
        <v>671</v>
      </c>
      <c r="C12" s="419"/>
      <c r="D12" s="420"/>
      <c r="E12" s="420"/>
      <c r="F12" s="420"/>
      <c r="G12" s="420"/>
      <c r="H12" s="420"/>
      <c r="I12" s="421"/>
      <c r="J12" s="422">
        <f t="shared" si="1"/>
        <v>0</v>
      </c>
    </row>
    <row r="13" spans="1:10" ht="12.75">
      <c r="A13" s="417" t="s">
        <v>11</v>
      </c>
      <c r="B13" s="428" t="s">
        <v>675</v>
      </c>
      <c r="C13" s="424"/>
      <c r="D13" s="425">
        <f aca="true" t="shared" si="3" ref="D13:I13">SUM(D14:D14)</f>
        <v>0</v>
      </c>
      <c r="E13" s="425">
        <f t="shared" si="3"/>
        <v>0</v>
      </c>
      <c r="F13" s="425">
        <f t="shared" si="3"/>
        <v>0</v>
      </c>
      <c r="G13" s="425">
        <f t="shared" si="3"/>
        <v>0</v>
      </c>
      <c r="H13" s="425">
        <f t="shared" si="3"/>
        <v>0</v>
      </c>
      <c r="I13" s="426">
        <f t="shared" si="3"/>
        <v>0</v>
      </c>
      <c r="J13" s="427">
        <f t="shared" si="1"/>
        <v>0</v>
      </c>
    </row>
    <row r="14" spans="1:10" ht="12.75">
      <c r="A14" s="417" t="s">
        <v>12</v>
      </c>
      <c r="B14" s="418" t="s">
        <v>671</v>
      </c>
      <c r="C14" s="419"/>
      <c r="D14" s="420"/>
      <c r="E14" s="420"/>
      <c r="F14" s="420"/>
      <c r="G14" s="420"/>
      <c r="H14" s="420"/>
      <c r="I14" s="421"/>
      <c r="J14" s="422">
        <f t="shared" si="1"/>
        <v>0</v>
      </c>
    </row>
    <row r="15" spans="1:10" ht="12.75">
      <c r="A15" s="429" t="s">
        <v>13</v>
      </c>
      <c r="B15" s="430" t="s">
        <v>676</v>
      </c>
      <c r="C15" s="431"/>
      <c r="D15" s="432"/>
      <c r="E15" s="432"/>
      <c r="F15" s="432">
        <f>SUM(F16:F17)</f>
        <v>0</v>
      </c>
      <c r="G15" s="432">
        <f>SUM(G16:G17)</f>
        <v>0</v>
      </c>
      <c r="H15" s="432">
        <f>SUM(H16:H17)</f>
        <v>0</v>
      </c>
      <c r="I15" s="433">
        <f>SUM(I16:I17)</f>
        <v>0</v>
      </c>
      <c r="J15" s="427">
        <f t="shared" si="1"/>
        <v>0</v>
      </c>
    </row>
    <row r="16" spans="1:10" ht="12.75">
      <c r="A16" s="429" t="s">
        <v>14</v>
      </c>
      <c r="B16" s="418" t="s">
        <v>677</v>
      </c>
      <c r="C16" s="419"/>
      <c r="D16" s="420"/>
      <c r="E16" s="420"/>
      <c r="F16" s="420"/>
      <c r="G16" s="420"/>
      <c r="H16" s="420"/>
      <c r="I16" s="421"/>
      <c r="J16" s="422">
        <f t="shared" si="1"/>
        <v>0</v>
      </c>
    </row>
    <row r="17" spans="1:10" ht="13.5" thickBot="1">
      <c r="A17" s="429" t="s">
        <v>15</v>
      </c>
      <c r="B17" s="418" t="s">
        <v>671</v>
      </c>
      <c r="C17" s="434"/>
      <c r="D17" s="435"/>
      <c r="E17" s="435"/>
      <c r="F17" s="435"/>
      <c r="G17" s="435"/>
      <c r="H17" s="435"/>
      <c r="I17" s="436"/>
      <c r="J17" s="422">
        <f t="shared" si="1"/>
        <v>0</v>
      </c>
    </row>
    <row r="18" spans="1:10" ht="13.5" thickBot="1">
      <c r="A18" s="437" t="s">
        <v>16</v>
      </c>
      <c r="B18" s="438" t="s">
        <v>678</v>
      </c>
      <c r="C18" s="439"/>
      <c r="D18" s="440">
        <f aca="true" t="shared" si="4" ref="D18:J18">D5+D8+D11+D13+D15</f>
        <v>0</v>
      </c>
      <c r="E18" s="440">
        <f t="shared" si="4"/>
        <v>0</v>
      </c>
      <c r="F18" s="440">
        <f t="shared" si="4"/>
        <v>0</v>
      </c>
      <c r="G18" s="440">
        <f t="shared" si="4"/>
        <v>0</v>
      </c>
      <c r="H18" s="440">
        <f t="shared" si="4"/>
        <v>0</v>
      </c>
      <c r="I18" s="441">
        <f t="shared" si="4"/>
        <v>0</v>
      </c>
      <c r="J18" s="442">
        <f t="shared" si="4"/>
        <v>0</v>
      </c>
    </row>
  </sheetData>
  <sheetProtection/>
  <mergeCells count="6">
    <mergeCell ref="A2:A3"/>
    <mergeCell ref="B2:B3"/>
    <mergeCell ref="C2:C3"/>
    <mergeCell ref="D2:D3"/>
    <mergeCell ref="E2:E3"/>
    <mergeCell ref="J2:J3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CE,Félkövér"&amp;11GRÁBÓC KÖZSÉGI ÖNKORMÁNYZAT
Többéves kihatással járó döntések célok szerint, évenkénti bontásban&amp;R&amp;"Times New Roman CE,Félkövér dőlt"8. melléklet a..../2019. (V.28.)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50390625" style="294" customWidth="1"/>
    <col min="2" max="2" width="39.375" style="294" customWidth="1"/>
    <col min="3" max="8" width="13.875" style="294" customWidth="1"/>
    <col min="9" max="9" width="15.125" style="294" customWidth="1"/>
  </cols>
  <sheetData>
    <row r="1" spans="1:9" ht="15.75">
      <c r="A1" s="669" t="s">
        <v>679</v>
      </c>
      <c r="B1" s="670"/>
      <c r="C1" s="670"/>
      <c r="D1" s="670"/>
      <c r="E1" s="670"/>
      <c r="F1" s="670"/>
      <c r="G1" s="670"/>
      <c r="H1" s="670"/>
      <c r="I1" s="670"/>
    </row>
    <row r="2" spans="8:9" ht="14.25" thickBot="1">
      <c r="H2" s="671" t="s">
        <v>359</v>
      </c>
      <c r="I2" s="671"/>
    </row>
    <row r="3" spans="1:9" ht="13.5" thickBot="1">
      <c r="A3" s="672" t="s">
        <v>514</v>
      </c>
      <c r="B3" s="674" t="s">
        <v>680</v>
      </c>
      <c r="C3" s="676" t="s">
        <v>681</v>
      </c>
      <c r="D3" s="678" t="s">
        <v>682</v>
      </c>
      <c r="E3" s="679"/>
      <c r="F3" s="679"/>
      <c r="G3" s="679"/>
      <c r="H3" s="679"/>
      <c r="I3" s="680" t="s">
        <v>683</v>
      </c>
    </row>
    <row r="4" spans="1:9" ht="24.75" thickBot="1">
      <c r="A4" s="673"/>
      <c r="B4" s="675"/>
      <c r="C4" s="677"/>
      <c r="D4" s="445" t="s">
        <v>684</v>
      </c>
      <c r="E4" s="445" t="s">
        <v>685</v>
      </c>
      <c r="F4" s="445" t="s">
        <v>686</v>
      </c>
      <c r="G4" s="446" t="s">
        <v>687</v>
      </c>
      <c r="H4" s="446" t="s">
        <v>688</v>
      </c>
      <c r="I4" s="681"/>
    </row>
    <row r="5" spans="1:9" ht="13.5" thickBot="1">
      <c r="A5" s="447">
        <v>1</v>
      </c>
      <c r="B5" s="448">
        <v>2</v>
      </c>
      <c r="C5" s="448">
        <v>3</v>
      </c>
      <c r="D5" s="448">
        <v>4</v>
      </c>
      <c r="E5" s="448">
        <v>5</v>
      </c>
      <c r="F5" s="448">
        <v>6</v>
      </c>
      <c r="G5" s="448">
        <v>7</v>
      </c>
      <c r="H5" s="448" t="s">
        <v>689</v>
      </c>
      <c r="I5" s="449" t="s">
        <v>690</v>
      </c>
    </row>
    <row r="6" spans="1:9" ht="12.75">
      <c r="A6" s="682" t="s">
        <v>691</v>
      </c>
      <c r="B6" s="683"/>
      <c r="C6" s="683"/>
      <c r="D6" s="683"/>
      <c r="E6" s="683"/>
      <c r="F6" s="683"/>
      <c r="G6" s="683"/>
      <c r="H6" s="683"/>
      <c r="I6" s="684"/>
    </row>
    <row r="7" spans="1:9" ht="12.75">
      <c r="A7" s="450" t="s">
        <v>3</v>
      </c>
      <c r="B7" s="451" t="s">
        <v>692</v>
      </c>
      <c r="C7" s="452"/>
      <c r="D7" s="453"/>
      <c r="E7" s="453"/>
      <c r="F7" s="453"/>
      <c r="G7" s="454"/>
      <c r="H7" s="455">
        <f aca="true" t="shared" si="0" ref="H7:H13">SUM(D7:G7)</f>
        <v>0</v>
      </c>
      <c r="I7" s="456">
        <f aca="true" t="shared" si="1" ref="I7:I13">C7+H7</f>
        <v>0</v>
      </c>
    </row>
    <row r="8" spans="1:9" ht="22.5">
      <c r="A8" s="450" t="s">
        <v>4</v>
      </c>
      <c r="B8" s="451" t="s">
        <v>693</v>
      </c>
      <c r="C8" s="452"/>
      <c r="D8" s="453"/>
      <c r="E8" s="453"/>
      <c r="F8" s="453"/>
      <c r="G8" s="454"/>
      <c r="H8" s="455">
        <f t="shared" si="0"/>
        <v>0</v>
      </c>
      <c r="I8" s="456">
        <f t="shared" si="1"/>
        <v>0</v>
      </c>
    </row>
    <row r="9" spans="1:9" ht="22.5">
      <c r="A9" s="450" t="s">
        <v>5</v>
      </c>
      <c r="B9" s="451" t="s">
        <v>694</v>
      </c>
      <c r="C9" s="452"/>
      <c r="D9" s="453"/>
      <c r="E9" s="453"/>
      <c r="F9" s="453"/>
      <c r="G9" s="454"/>
      <c r="H9" s="455">
        <f t="shared" si="0"/>
        <v>0</v>
      </c>
      <c r="I9" s="456">
        <f t="shared" si="1"/>
        <v>0</v>
      </c>
    </row>
    <row r="10" spans="1:9" ht="12.75">
      <c r="A10" s="450" t="s">
        <v>6</v>
      </c>
      <c r="B10" s="451" t="s">
        <v>695</v>
      </c>
      <c r="C10" s="452"/>
      <c r="D10" s="453"/>
      <c r="E10" s="453"/>
      <c r="F10" s="453"/>
      <c r="G10" s="454"/>
      <c r="H10" s="455">
        <f t="shared" si="0"/>
        <v>0</v>
      </c>
      <c r="I10" s="456">
        <f t="shared" si="1"/>
        <v>0</v>
      </c>
    </row>
    <row r="11" spans="1:9" ht="22.5">
      <c r="A11" s="450" t="s">
        <v>7</v>
      </c>
      <c r="B11" s="451" t="s">
        <v>696</v>
      </c>
      <c r="C11" s="452"/>
      <c r="D11" s="453"/>
      <c r="E11" s="453"/>
      <c r="F11" s="453"/>
      <c r="G11" s="454"/>
      <c r="H11" s="455">
        <f t="shared" si="0"/>
        <v>0</v>
      </c>
      <c r="I11" s="456">
        <f t="shared" si="1"/>
        <v>0</v>
      </c>
    </row>
    <row r="12" spans="1:9" ht="12.75">
      <c r="A12" s="457" t="s">
        <v>8</v>
      </c>
      <c r="B12" s="458" t="s">
        <v>697</v>
      </c>
      <c r="C12" s="459"/>
      <c r="D12" s="460"/>
      <c r="E12" s="460"/>
      <c r="F12" s="460"/>
      <c r="G12" s="461"/>
      <c r="H12" s="455">
        <f t="shared" si="0"/>
        <v>0</v>
      </c>
      <c r="I12" s="456">
        <f t="shared" si="1"/>
        <v>0</v>
      </c>
    </row>
    <row r="13" spans="1:9" ht="13.5" thickBot="1">
      <c r="A13" s="462" t="s">
        <v>9</v>
      </c>
      <c r="B13" s="463" t="s">
        <v>698</v>
      </c>
      <c r="C13" s="464"/>
      <c r="D13" s="465"/>
      <c r="E13" s="465"/>
      <c r="F13" s="465"/>
      <c r="G13" s="466"/>
      <c r="H13" s="455">
        <f t="shared" si="0"/>
        <v>0</v>
      </c>
      <c r="I13" s="456">
        <f t="shared" si="1"/>
        <v>0</v>
      </c>
    </row>
    <row r="14" spans="1:9" ht="13.5" thickBot="1">
      <c r="A14" s="665" t="s">
        <v>699</v>
      </c>
      <c r="B14" s="666"/>
      <c r="C14" s="467">
        <f aca="true" t="shared" si="2" ref="C14:I14">SUM(C7:C13)</f>
        <v>0</v>
      </c>
      <c r="D14" s="467">
        <f t="shared" si="2"/>
        <v>0</v>
      </c>
      <c r="E14" s="467">
        <f t="shared" si="2"/>
        <v>0</v>
      </c>
      <c r="F14" s="467">
        <f t="shared" si="2"/>
        <v>0</v>
      </c>
      <c r="G14" s="468">
        <f t="shared" si="2"/>
        <v>0</v>
      </c>
      <c r="H14" s="468">
        <f t="shared" si="2"/>
        <v>0</v>
      </c>
      <c r="I14" s="469">
        <f t="shared" si="2"/>
        <v>0</v>
      </c>
    </row>
    <row r="15" spans="1:9" ht="12.75">
      <c r="A15" s="662" t="s">
        <v>700</v>
      </c>
      <c r="B15" s="663"/>
      <c r="C15" s="663"/>
      <c r="D15" s="663"/>
      <c r="E15" s="663"/>
      <c r="F15" s="663"/>
      <c r="G15" s="663"/>
      <c r="H15" s="663"/>
      <c r="I15" s="664"/>
    </row>
    <row r="16" spans="1:9" ht="12.75">
      <c r="A16" s="450" t="s">
        <v>3</v>
      </c>
      <c r="B16" s="451" t="s">
        <v>701</v>
      </c>
      <c r="C16" s="452"/>
      <c r="D16" s="453"/>
      <c r="E16" s="453"/>
      <c r="F16" s="453"/>
      <c r="G16" s="454"/>
      <c r="H16" s="455">
        <f>SUM(D16:G16)</f>
        <v>0</v>
      </c>
      <c r="I16" s="456">
        <f>C16+H16</f>
        <v>0</v>
      </c>
    </row>
    <row r="17" spans="1:9" ht="13.5" thickBot="1">
      <c r="A17" s="462" t="s">
        <v>4</v>
      </c>
      <c r="B17" s="463" t="s">
        <v>698</v>
      </c>
      <c r="C17" s="464"/>
      <c r="D17" s="465"/>
      <c r="E17" s="465"/>
      <c r="F17" s="465"/>
      <c r="G17" s="466"/>
      <c r="H17" s="455">
        <f>SUM(D17:G17)</f>
        <v>0</v>
      </c>
      <c r="I17" s="470">
        <f>C17+H17</f>
        <v>0</v>
      </c>
    </row>
    <row r="18" spans="1:9" ht="13.5" thickBot="1">
      <c r="A18" s="665" t="s">
        <v>702</v>
      </c>
      <c r="B18" s="666"/>
      <c r="C18" s="467">
        <f aca="true" t="shared" si="3" ref="C18:I18">SUM(C16:C17)</f>
        <v>0</v>
      </c>
      <c r="D18" s="467">
        <f t="shared" si="3"/>
        <v>0</v>
      </c>
      <c r="E18" s="467">
        <f t="shared" si="3"/>
        <v>0</v>
      </c>
      <c r="F18" s="467">
        <f t="shared" si="3"/>
        <v>0</v>
      </c>
      <c r="G18" s="468">
        <f t="shared" si="3"/>
        <v>0</v>
      </c>
      <c r="H18" s="468">
        <f t="shared" si="3"/>
        <v>0</v>
      </c>
      <c r="I18" s="469">
        <f t="shared" si="3"/>
        <v>0</v>
      </c>
    </row>
    <row r="19" spans="1:9" ht="13.5" thickBot="1">
      <c r="A19" s="667" t="s">
        <v>703</v>
      </c>
      <c r="B19" s="668"/>
      <c r="C19" s="471">
        <f aca="true" t="shared" si="4" ref="C19:I19">C14+C18</f>
        <v>0</v>
      </c>
      <c r="D19" s="471">
        <f t="shared" si="4"/>
        <v>0</v>
      </c>
      <c r="E19" s="471">
        <f t="shared" si="4"/>
        <v>0</v>
      </c>
      <c r="F19" s="471">
        <f t="shared" si="4"/>
        <v>0</v>
      </c>
      <c r="G19" s="471">
        <f t="shared" si="4"/>
        <v>0</v>
      </c>
      <c r="H19" s="471">
        <f t="shared" si="4"/>
        <v>0</v>
      </c>
      <c r="I19" s="469">
        <f t="shared" si="4"/>
        <v>0</v>
      </c>
    </row>
  </sheetData>
  <sheetProtection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  <headerFooter>
    <oddHeader>&amp;C
&amp;"Times New Roman CE,Félkövér"&amp;11GRÁBÓC KÖZSÉG ÖNKORMÁNYZATA&amp;R&amp;"Times New Roman CE,Félkövér dőlt"9. melléklet a ..../2019. (V.28.)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0">
      <selection activeCell="M37" sqref="M37"/>
    </sheetView>
  </sheetViews>
  <sheetFormatPr defaultColWidth="9.00390625" defaultRowHeight="12.75"/>
  <cols>
    <col min="1" max="1" width="9.375" style="473" customWidth="1"/>
    <col min="2" max="2" width="58.375" style="473" customWidth="1"/>
    <col min="3" max="5" width="25.00390625" style="473" customWidth="1"/>
  </cols>
  <sheetData>
    <row r="1" ht="12.75">
      <c r="A1" s="472"/>
    </row>
    <row r="2" spans="1:5" ht="16.5">
      <c r="A2" s="685" t="s">
        <v>709</v>
      </c>
      <c r="B2" s="685"/>
      <c r="C2" s="685"/>
      <c r="D2" s="685"/>
      <c r="E2" s="685"/>
    </row>
    <row r="3" ht="16.5" thickBot="1">
      <c r="A3" s="474"/>
    </row>
    <row r="4" spans="1:5" ht="79.5" thickBot="1">
      <c r="A4" s="475" t="s">
        <v>364</v>
      </c>
      <c r="B4" s="476" t="s">
        <v>704</v>
      </c>
      <c r="C4" s="476" t="s">
        <v>705</v>
      </c>
      <c r="D4" s="476" t="s">
        <v>706</v>
      </c>
      <c r="E4" s="477" t="s">
        <v>707</v>
      </c>
    </row>
    <row r="5" spans="1:5" ht="15.75">
      <c r="A5" s="478" t="s">
        <v>3</v>
      </c>
      <c r="B5" s="479"/>
      <c r="C5" s="480"/>
      <c r="D5" s="481"/>
      <c r="E5" s="482"/>
    </row>
    <row r="6" spans="1:5" ht="15.75">
      <c r="A6" s="483" t="s">
        <v>4</v>
      </c>
      <c r="B6" s="484"/>
      <c r="C6" s="485"/>
      <c r="D6" s="486"/>
      <c r="E6" s="487"/>
    </row>
    <row r="7" spans="1:5" ht="15.75">
      <c r="A7" s="483" t="s">
        <v>5</v>
      </c>
      <c r="B7" s="484"/>
      <c r="C7" s="485"/>
      <c r="D7" s="486"/>
      <c r="E7" s="487"/>
    </row>
    <row r="8" spans="1:5" ht="15.75">
      <c r="A8" s="483" t="s">
        <v>6</v>
      </c>
      <c r="B8" s="484"/>
      <c r="C8" s="485"/>
      <c r="D8" s="486"/>
      <c r="E8" s="487"/>
    </row>
    <row r="9" spans="1:5" ht="15.75">
      <c r="A9" s="483" t="s">
        <v>7</v>
      </c>
      <c r="B9" s="484"/>
      <c r="C9" s="485"/>
      <c r="D9" s="486"/>
      <c r="E9" s="487"/>
    </row>
    <row r="10" spans="1:5" ht="15.75">
      <c r="A10" s="483" t="s">
        <v>8</v>
      </c>
      <c r="B10" s="484"/>
      <c r="C10" s="485"/>
      <c r="D10" s="486"/>
      <c r="E10" s="487"/>
    </row>
    <row r="11" spans="1:5" ht="15.75">
      <c r="A11" s="483" t="s">
        <v>9</v>
      </c>
      <c r="B11" s="484"/>
      <c r="C11" s="485"/>
      <c r="D11" s="486"/>
      <c r="E11" s="487"/>
    </row>
    <row r="12" spans="1:5" ht="15.75">
      <c r="A12" s="483" t="s">
        <v>10</v>
      </c>
      <c r="B12" s="484"/>
      <c r="C12" s="485"/>
      <c r="D12" s="486"/>
      <c r="E12" s="487"/>
    </row>
    <row r="13" spans="1:5" ht="15.75">
      <c r="A13" s="483" t="s">
        <v>11</v>
      </c>
      <c r="B13" s="484"/>
      <c r="C13" s="485"/>
      <c r="D13" s="486"/>
      <c r="E13" s="487"/>
    </row>
    <row r="14" spans="1:5" ht="15.75">
      <c r="A14" s="483" t="s">
        <v>12</v>
      </c>
      <c r="B14" s="484"/>
      <c r="C14" s="485"/>
      <c r="D14" s="486"/>
      <c r="E14" s="487"/>
    </row>
    <row r="15" spans="1:5" ht="15.75">
      <c r="A15" s="483" t="s">
        <v>13</v>
      </c>
      <c r="B15" s="484"/>
      <c r="C15" s="485"/>
      <c r="D15" s="486"/>
      <c r="E15" s="487"/>
    </row>
    <row r="16" spans="1:5" ht="15.75">
      <c r="A16" s="483" t="s">
        <v>14</v>
      </c>
      <c r="B16" s="484"/>
      <c r="C16" s="485"/>
      <c r="D16" s="486"/>
      <c r="E16" s="487"/>
    </row>
    <row r="17" spans="1:5" ht="15.75">
      <c r="A17" s="483" t="s">
        <v>15</v>
      </c>
      <c r="B17" s="484"/>
      <c r="C17" s="485"/>
      <c r="D17" s="486"/>
      <c r="E17" s="487"/>
    </row>
    <row r="18" spans="1:5" ht="15.75">
      <c r="A18" s="483" t="s">
        <v>16</v>
      </c>
      <c r="B18" s="484"/>
      <c r="C18" s="485"/>
      <c r="D18" s="486"/>
      <c r="E18" s="487"/>
    </row>
    <row r="19" spans="1:5" ht="15.75">
      <c r="A19" s="483" t="s">
        <v>17</v>
      </c>
      <c r="B19" s="484"/>
      <c r="C19" s="485"/>
      <c r="D19" s="486"/>
      <c r="E19" s="487"/>
    </row>
    <row r="20" spans="1:5" ht="15.75">
      <c r="A20" s="483" t="s">
        <v>18</v>
      </c>
      <c r="B20" s="484"/>
      <c r="C20" s="485"/>
      <c r="D20" s="486"/>
      <c r="E20" s="487"/>
    </row>
    <row r="21" spans="1:5" ht="16.5" thickBot="1">
      <c r="A21" s="488" t="s">
        <v>19</v>
      </c>
      <c r="B21" s="489"/>
      <c r="C21" s="490"/>
      <c r="D21" s="491"/>
      <c r="E21" s="492"/>
    </row>
    <row r="22" spans="1:5" ht="16.5" thickBot="1">
      <c r="A22" s="686" t="s">
        <v>708</v>
      </c>
      <c r="B22" s="687"/>
      <c r="C22" s="493"/>
      <c r="D22" s="494">
        <f>IF(SUM(D5:D21)=0,"",SUM(D5:D21))</f>
      </c>
      <c r="E22" s="495">
        <f>IF(SUM(E5:E21)=0,"",SUM(E5:E21))</f>
      </c>
    </row>
    <row r="23" ht="15.75">
      <c r="A23" s="474"/>
    </row>
  </sheetData>
  <sheetProtection/>
  <mergeCells count="2">
    <mergeCell ref="A2:E2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 CE,Félkövér dőlt"10. melléklet a ...../2019. (V.28.)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A1">
      <selection activeCell="M36" sqref="M36:M37"/>
    </sheetView>
  </sheetViews>
  <sheetFormatPr defaultColWidth="9.00390625" defaultRowHeight="12.75"/>
  <cols>
    <col min="1" max="1" width="5.875" style="496" customWidth="1"/>
    <col min="2" max="2" width="54.875" style="524" customWidth="1"/>
    <col min="3" max="4" width="17.625" style="524" customWidth="1"/>
  </cols>
  <sheetData>
    <row r="1" spans="2:4" ht="15.75">
      <c r="B1" s="688" t="s">
        <v>710</v>
      </c>
      <c r="C1" s="688"/>
      <c r="D1" s="688"/>
    </row>
    <row r="2" spans="1:4" ht="16.5" thickBot="1">
      <c r="A2" s="498"/>
      <c r="B2" s="497"/>
      <c r="C2" s="499"/>
      <c r="D2" s="500" t="s">
        <v>359</v>
      </c>
    </row>
    <row r="3" spans="1:4" ht="36.75" thickBot="1">
      <c r="A3" s="501" t="s">
        <v>514</v>
      </c>
      <c r="B3" s="502" t="s">
        <v>2</v>
      </c>
      <c r="C3" s="502" t="s">
        <v>711</v>
      </c>
      <c r="D3" s="503" t="s">
        <v>712</v>
      </c>
    </row>
    <row r="4" spans="1:4" ht="13.5" thickBot="1">
      <c r="A4" s="447">
        <v>1</v>
      </c>
      <c r="B4" s="504">
        <v>2</v>
      </c>
      <c r="C4" s="504">
        <v>3</v>
      </c>
      <c r="D4" s="505">
        <v>4</v>
      </c>
    </row>
    <row r="5" spans="1:4" ht="12.75">
      <c r="A5" s="506" t="s">
        <v>3</v>
      </c>
      <c r="B5" s="507" t="s">
        <v>713</v>
      </c>
      <c r="C5" s="508"/>
      <c r="D5" s="509"/>
    </row>
    <row r="6" spans="1:4" ht="12.75">
      <c r="A6" s="510" t="s">
        <v>4</v>
      </c>
      <c r="B6" s="511" t="s">
        <v>714</v>
      </c>
      <c r="C6" s="512"/>
      <c r="D6" s="513"/>
    </row>
    <row r="7" spans="1:4" ht="12.75">
      <c r="A7" s="510" t="s">
        <v>5</v>
      </c>
      <c r="B7" s="511" t="s">
        <v>715</v>
      </c>
      <c r="C7" s="512"/>
      <c r="D7" s="513"/>
    </row>
    <row r="8" spans="1:4" ht="12.75">
      <c r="A8" s="510" t="s">
        <v>6</v>
      </c>
      <c r="B8" s="511" t="s">
        <v>716</v>
      </c>
      <c r="C8" s="512"/>
      <c r="D8" s="513"/>
    </row>
    <row r="9" spans="1:4" ht="12.75">
      <c r="A9" s="510" t="s">
        <v>7</v>
      </c>
      <c r="B9" s="511" t="s">
        <v>717</v>
      </c>
      <c r="C9" s="512">
        <f>SUM(C10:C15)</f>
        <v>0</v>
      </c>
      <c r="D9" s="513"/>
    </row>
    <row r="10" spans="1:4" ht="12.75">
      <c r="A10" s="510" t="s">
        <v>8</v>
      </c>
      <c r="B10" s="511" t="s">
        <v>718</v>
      </c>
      <c r="C10" s="512"/>
      <c r="D10" s="513"/>
    </row>
    <row r="11" spans="1:4" ht="12.75">
      <c r="A11" s="510" t="s">
        <v>9</v>
      </c>
      <c r="B11" s="514" t="s">
        <v>719</v>
      </c>
      <c r="C11" s="512"/>
      <c r="D11" s="513"/>
    </row>
    <row r="12" spans="1:4" ht="12.75">
      <c r="A12" s="510" t="s">
        <v>11</v>
      </c>
      <c r="B12" s="514" t="s">
        <v>720</v>
      </c>
      <c r="C12" s="512"/>
      <c r="D12" s="513"/>
    </row>
    <row r="13" spans="1:4" ht="12.75">
      <c r="A13" s="510" t="s">
        <v>12</v>
      </c>
      <c r="B13" s="514" t="s">
        <v>721</v>
      </c>
      <c r="C13" s="512"/>
      <c r="D13" s="513"/>
    </row>
    <row r="14" spans="1:4" ht="12.75">
      <c r="A14" s="510" t="s">
        <v>13</v>
      </c>
      <c r="B14" s="514" t="s">
        <v>722</v>
      </c>
      <c r="C14" s="512"/>
      <c r="D14" s="513"/>
    </row>
    <row r="15" spans="1:4" ht="22.5">
      <c r="A15" s="510" t="s">
        <v>14</v>
      </c>
      <c r="B15" s="514" t="s">
        <v>723</v>
      </c>
      <c r="C15" s="512"/>
      <c r="D15" s="513"/>
    </row>
    <row r="16" spans="1:4" ht="12.75">
      <c r="A16" s="510" t="s">
        <v>15</v>
      </c>
      <c r="B16" s="511" t="s">
        <v>724</v>
      </c>
      <c r="C16" s="512"/>
      <c r="D16" s="513"/>
    </row>
    <row r="17" spans="1:4" ht="12.75">
      <c r="A17" s="510" t="s">
        <v>16</v>
      </c>
      <c r="B17" s="511" t="s">
        <v>725</v>
      </c>
      <c r="C17" s="512"/>
      <c r="D17" s="513"/>
    </row>
    <row r="18" spans="1:4" ht="12.75">
      <c r="A18" s="510" t="s">
        <v>17</v>
      </c>
      <c r="B18" s="511" t="s">
        <v>726</v>
      </c>
      <c r="C18" s="512"/>
      <c r="D18" s="513"/>
    </row>
    <row r="19" spans="1:4" ht="12.75">
      <c r="A19" s="510" t="s">
        <v>18</v>
      </c>
      <c r="B19" s="511" t="s">
        <v>727</v>
      </c>
      <c r="C19" s="512"/>
      <c r="D19" s="513"/>
    </row>
    <row r="20" spans="1:4" ht="12.75">
      <c r="A20" s="510" t="s">
        <v>19</v>
      </c>
      <c r="B20" s="511" t="s">
        <v>728</v>
      </c>
      <c r="C20" s="512"/>
      <c r="D20" s="513"/>
    </row>
    <row r="21" spans="1:4" ht="12.75">
      <c r="A21" s="510" t="s">
        <v>20</v>
      </c>
      <c r="B21" s="511" t="s">
        <v>729</v>
      </c>
      <c r="C21" s="515"/>
      <c r="D21" s="513"/>
    </row>
    <row r="22" spans="1:4" ht="12.75">
      <c r="A22" s="510" t="s">
        <v>21</v>
      </c>
      <c r="B22" s="511" t="s">
        <v>730</v>
      </c>
      <c r="C22" s="515"/>
      <c r="D22" s="513"/>
    </row>
    <row r="23" spans="1:4" ht="12.75">
      <c r="A23" s="510" t="s">
        <v>22</v>
      </c>
      <c r="B23" s="452"/>
      <c r="C23" s="515"/>
      <c r="D23" s="513"/>
    </row>
    <row r="24" spans="1:4" ht="12.75">
      <c r="A24" s="510" t="s">
        <v>23</v>
      </c>
      <c r="B24" s="452"/>
      <c r="C24" s="515"/>
      <c r="D24" s="513"/>
    </row>
    <row r="25" spans="1:4" ht="12.75">
      <c r="A25" s="510" t="s">
        <v>24</v>
      </c>
      <c r="B25" s="452"/>
      <c r="C25" s="515"/>
      <c r="D25" s="513"/>
    </row>
    <row r="26" spans="1:4" ht="12.75">
      <c r="A26" s="510" t="s">
        <v>25</v>
      </c>
      <c r="B26" s="452"/>
      <c r="C26" s="515"/>
      <c r="D26" s="513"/>
    </row>
    <row r="27" spans="1:4" ht="12.75">
      <c r="A27" s="510" t="s">
        <v>26</v>
      </c>
      <c r="B27" s="452"/>
      <c r="C27" s="515"/>
      <c r="D27" s="513"/>
    </row>
    <row r="28" spans="1:4" ht="12.75">
      <c r="A28" s="510" t="s">
        <v>27</v>
      </c>
      <c r="B28" s="452"/>
      <c r="C28" s="515"/>
      <c r="D28" s="513"/>
    </row>
    <row r="29" spans="1:4" ht="13.5" thickBot="1">
      <c r="A29" s="516" t="s">
        <v>28</v>
      </c>
      <c r="B29" s="464"/>
      <c r="C29" s="517"/>
      <c r="D29" s="518"/>
    </row>
    <row r="30" spans="1:4" ht="13.5" thickBot="1">
      <c r="A30" s="519" t="s">
        <v>29</v>
      </c>
      <c r="B30" s="520" t="s">
        <v>443</v>
      </c>
      <c r="C30" s="521">
        <f>+C5+C6+C7+C8+C9+C16+C17+C18+C19+C20+C21+C22+C23+C24+C25+C26+C27+C28+C29</f>
        <v>0</v>
      </c>
      <c r="D30" s="522">
        <f>+D5+D6+D7+D8+D9+D16+D17+D18+D19+D20+D21+D22+D23+D24+D25+D26+D27+D28+D29</f>
        <v>0</v>
      </c>
    </row>
    <row r="31" spans="1:4" ht="12.75">
      <c r="A31" s="523"/>
      <c r="B31" s="689"/>
      <c r="C31" s="689"/>
      <c r="D31" s="689"/>
    </row>
  </sheetData>
  <sheetProtection/>
  <mergeCells count="2">
    <mergeCell ref="B1:D1"/>
    <mergeCell ref="B31:D31"/>
  </mergeCells>
  <printOptions horizontalCentered="1"/>
  <pageMargins left="0.4724409448818898" right="0.3937007874015748" top="1.0236220472440944" bottom="0.7480314960629921" header="0.31496062992125984" footer="0.31496062992125984"/>
  <pageSetup horizontalDpi="600" verticalDpi="600" orientation="portrait" paperSize="9" r:id="rId1"/>
  <headerFooter>
    <oddHeader>&amp;C&amp;"Times New Roman CE,Félkövér"&amp;11
GRÁBÓC KÖZSÉG ÖNKORMÁNYZATA&amp;R&amp;"Times New Roman CE,Félkövér dőlt"11. melléklet a ..../2019. (V.28.)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zoomScalePageLayoutView="0" workbookViewId="0" topLeftCell="A10">
      <selection activeCell="E18" sqref="E18"/>
    </sheetView>
  </sheetViews>
  <sheetFormatPr defaultColWidth="9.00390625" defaultRowHeight="12.75"/>
  <cols>
    <col min="1" max="1" width="60.625" style="552" customWidth="1"/>
    <col min="2" max="2" width="15.625" style="553" customWidth="1"/>
    <col min="3" max="3" width="16.375" style="553" customWidth="1"/>
    <col min="4" max="4" width="18.00390625" style="553" customWidth="1"/>
    <col min="5" max="5" width="16.625" style="553" customWidth="1"/>
    <col min="8" max="8" width="10.125" style="0" bestFit="1" customWidth="1"/>
  </cols>
  <sheetData>
    <row r="1" spans="1:6" ht="20.25" customHeight="1">
      <c r="A1" s="690" t="s">
        <v>739</v>
      </c>
      <c r="B1" s="690"/>
      <c r="C1" s="690"/>
      <c r="D1" s="690"/>
      <c r="E1" s="690"/>
      <c r="F1" s="690"/>
    </row>
    <row r="2" spans="1:5" ht="31.5" customHeight="1" thickBot="1">
      <c r="A2" s="39"/>
      <c r="B2" s="28"/>
      <c r="C2" s="28"/>
      <c r="D2" s="28"/>
      <c r="E2" s="526" t="s">
        <v>358</v>
      </c>
    </row>
    <row r="3" spans="1:5" ht="36.75" thickBot="1">
      <c r="A3" s="40" t="s">
        <v>731</v>
      </c>
      <c r="B3" s="41" t="s">
        <v>732</v>
      </c>
      <c r="C3" s="41" t="s">
        <v>733</v>
      </c>
      <c r="D3" s="41" t="s">
        <v>734</v>
      </c>
      <c r="E3" s="27" t="s">
        <v>362</v>
      </c>
    </row>
    <row r="4" spans="1:5" ht="13.5" thickBot="1">
      <c r="A4" s="527" t="s">
        <v>336</v>
      </c>
      <c r="B4" s="528" t="s">
        <v>337</v>
      </c>
      <c r="C4" s="528" t="s">
        <v>338</v>
      </c>
      <c r="D4" s="528" t="s">
        <v>340</v>
      </c>
      <c r="E4" s="529" t="s">
        <v>339</v>
      </c>
    </row>
    <row r="5" spans="1:5" ht="12.75">
      <c r="A5" s="546"/>
      <c r="B5" s="531"/>
      <c r="C5" s="532"/>
      <c r="D5" s="533"/>
      <c r="E5" s="534"/>
    </row>
    <row r="6" spans="1:5" ht="12.75">
      <c r="A6" s="530"/>
      <c r="B6" s="531"/>
      <c r="C6" s="532"/>
      <c r="D6" s="533"/>
      <c r="E6" s="534"/>
    </row>
    <row r="7" spans="1:5" ht="13.5" thickBot="1">
      <c r="A7" s="29"/>
      <c r="B7" s="535"/>
      <c r="C7" s="536"/>
      <c r="D7" s="533"/>
      <c r="E7" s="537"/>
    </row>
    <row r="8" spans="1:5" ht="13.5" thickBot="1">
      <c r="A8" s="538" t="s">
        <v>735</v>
      </c>
      <c r="B8" s="539"/>
      <c r="C8" s="540">
        <f>SUM(C5:C7)</f>
        <v>0</v>
      </c>
      <c r="D8" s="541">
        <f>SUM(D5:D7)</f>
        <v>0</v>
      </c>
      <c r="E8" s="542">
        <f>SUM(E5:E7)</f>
        <v>0</v>
      </c>
    </row>
    <row r="9" spans="1:5" ht="12.75">
      <c r="A9" s="543"/>
      <c r="B9" s="544"/>
      <c r="C9" s="544"/>
      <c r="D9" s="544"/>
      <c r="E9"/>
    </row>
    <row r="10" spans="1:5" ht="12.75">
      <c r="A10" s="543"/>
      <c r="B10" s="544"/>
      <c r="C10" s="544"/>
      <c r="D10" s="544"/>
      <c r="E10"/>
    </row>
    <row r="11" spans="1:5" ht="12.75">
      <c r="A11" s="543"/>
      <c r="B11" s="544"/>
      <c r="C11" s="544"/>
      <c r="D11" s="544"/>
      <c r="E11"/>
    </row>
    <row r="12" spans="1:5" ht="15.75">
      <c r="A12" s="543"/>
      <c r="B12" s="544"/>
      <c r="C12" s="545"/>
      <c r="D12" s="544"/>
      <c r="E12"/>
    </row>
    <row r="13" spans="1:5" ht="15.75">
      <c r="A13" s="690" t="s">
        <v>736</v>
      </c>
      <c r="B13" s="690"/>
      <c r="C13" s="690"/>
      <c r="D13" s="690"/>
      <c r="E13" s="690"/>
    </row>
    <row r="14" spans="1:5" ht="14.25" thickBot="1">
      <c r="A14" s="39"/>
      <c r="B14" s="28"/>
      <c r="C14" s="28"/>
      <c r="D14" s="28"/>
      <c r="E14" s="526" t="s">
        <v>738</v>
      </c>
    </row>
    <row r="15" spans="1:5" ht="36.75" thickBot="1">
      <c r="A15" s="40" t="s">
        <v>737</v>
      </c>
      <c r="B15" s="41" t="s">
        <v>732</v>
      </c>
      <c r="C15" s="41" t="s">
        <v>733</v>
      </c>
      <c r="D15" s="41" t="s">
        <v>734</v>
      </c>
      <c r="E15" s="27" t="s">
        <v>362</v>
      </c>
    </row>
    <row r="16" spans="1:5" ht="13.5" customHeight="1" thickBot="1">
      <c r="A16" s="527" t="s">
        <v>336</v>
      </c>
      <c r="B16" s="528" t="s">
        <v>337</v>
      </c>
      <c r="C16" s="528" t="s">
        <v>338</v>
      </c>
      <c r="D16" s="528" t="s">
        <v>340</v>
      </c>
      <c r="E16" s="529" t="s">
        <v>339</v>
      </c>
    </row>
    <row r="17" spans="1:10" ht="24">
      <c r="A17" s="546" t="s">
        <v>751</v>
      </c>
      <c r="B17" s="547" t="s">
        <v>746</v>
      </c>
      <c r="C17" s="533">
        <v>1242000</v>
      </c>
      <c r="D17" s="533">
        <v>1242000</v>
      </c>
      <c r="E17" s="599">
        <v>930373</v>
      </c>
      <c r="H17" s="525"/>
      <c r="I17" s="525"/>
      <c r="J17" s="525"/>
    </row>
    <row r="18" spans="1:10" ht="24" customHeight="1">
      <c r="A18" s="546" t="s">
        <v>752</v>
      </c>
      <c r="B18" s="547" t="s">
        <v>746</v>
      </c>
      <c r="C18" s="533">
        <v>14852000</v>
      </c>
      <c r="D18" s="533">
        <v>14852000</v>
      </c>
      <c r="E18" s="548">
        <v>5931840</v>
      </c>
      <c r="H18" s="525"/>
      <c r="I18" s="525"/>
      <c r="J18" s="525"/>
    </row>
    <row r="19" spans="1:10" ht="28.5" customHeight="1">
      <c r="A19" s="546" t="s">
        <v>742</v>
      </c>
      <c r="B19" s="547" t="s">
        <v>746</v>
      </c>
      <c r="C19" s="533">
        <v>362000</v>
      </c>
      <c r="D19" s="533">
        <v>362000</v>
      </c>
      <c r="E19" s="548">
        <v>360987</v>
      </c>
      <c r="I19" s="525"/>
      <c r="J19" s="525"/>
    </row>
    <row r="20" spans="1:5" ht="25.5" customHeight="1">
      <c r="A20" s="546" t="s">
        <v>753</v>
      </c>
      <c r="B20" s="547" t="s">
        <v>746</v>
      </c>
      <c r="C20" s="533"/>
      <c r="D20" s="533">
        <v>450000</v>
      </c>
      <c r="E20" s="548">
        <v>450000</v>
      </c>
    </row>
    <row r="21" spans="1:5" ht="33" customHeight="1" thickBot="1">
      <c r="A21" s="546" t="s">
        <v>754</v>
      </c>
      <c r="B21" s="547" t="s">
        <v>746</v>
      </c>
      <c r="C21" s="549"/>
      <c r="D21" s="549">
        <v>1880426</v>
      </c>
      <c r="E21" s="550">
        <v>1880426</v>
      </c>
    </row>
    <row r="22" spans="1:10" ht="13.5" thickBot="1">
      <c r="A22" s="538" t="s">
        <v>735</v>
      </c>
      <c r="B22" s="551"/>
      <c r="C22" s="541">
        <f>SUM(C17:C21)</f>
        <v>16456000</v>
      </c>
      <c r="D22" s="541">
        <f>SUM(D17:D21)</f>
        <v>18786426</v>
      </c>
      <c r="E22" s="591">
        <f>SUM(E17:E21)</f>
        <v>9553626</v>
      </c>
      <c r="H22" s="525"/>
      <c r="I22" s="525"/>
      <c r="J22" s="525"/>
    </row>
  </sheetData>
  <sheetProtection/>
  <mergeCells count="2">
    <mergeCell ref="A13:E13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  <headerFooter>
    <oddHeader>&amp;C&amp;"Times New Roman CE,Félkövér"&amp;11
GRÁBÓC KÖZSÉGI ÖNKORMÁNYZAT&amp;R&amp;"Times New Roman CE,Félkövér dőlt"12. melléklet a ..../2019.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33">
      <selection activeCell="C153" sqref="C153:C154"/>
    </sheetView>
  </sheetViews>
  <sheetFormatPr defaultColWidth="9.00390625" defaultRowHeight="12.75"/>
  <cols>
    <col min="1" max="1" width="7.125" style="99" customWidth="1"/>
    <col min="2" max="2" width="60.1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0" t="s">
        <v>1</v>
      </c>
      <c r="B1" s="600"/>
      <c r="C1" s="600"/>
      <c r="D1" s="600"/>
      <c r="E1" s="600"/>
      <c r="F1" s="600"/>
    </row>
    <row r="2" spans="1:6" ht="15.75" customHeight="1" thickBot="1">
      <c r="A2" s="603" t="s">
        <v>355</v>
      </c>
      <c r="B2" s="603"/>
      <c r="C2" s="602" t="s">
        <v>358</v>
      </c>
      <c r="D2" s="602"/>
      <c r="E2" s="602"/>
      <c r="F2" s="602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14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SUM(C6:C11)</f>
        <v>16879362</v>
      </c>
      <c r="D5" s="164">
        <f>SUM(D6:D11)</f>
        <v>18302148</v>
      </c>
      <c r="E5" s="164">
        <f>SUM(E6:E11)</f>
        <v>18302148</v>
      </c>
      <c r="F5" s="53">
        <f>E5/D5*100</f>
        <v>100</v>
      </c>
    </row>
    <row r="6" spans="1:6" s="118" customFormat="1" ht="12" customHeight="1">
      <c r="A6" s="11" t="s">
        <v>51</v>
      </c>
      <c r="B6" s="119" t="s">
        <v>129</v>
      </c>
      <c r="C6" s="165">
        <v>13750442</v>
      </c>
      <c r="D6" s="165">
        <v>13765692</v>
      </c>
      <c r="E6" s="165">
        <v>13765692</v>
      </c>
      <c r="F6" s="56">
        <f>E6/D6*100</f>
        <v>100</v>
      </c>
    </row>
    <row r="7" spans="1:6" s="118" customFormat="1" ht="12" customHeight="1">
      <c r="A7" s="10" t="s">
        <v>52</v>
      </c>
      <c r="B7" s="120" t="s">
        <v>130</v>
      </c>
      <c r="C7" s="165"/>
      <c r="D7" s="165">
        <v>0</v>
      </c>
      <c r="E7" s="165"/>
      <c r="F7" s="56"/>
    </row>
    <row r="8" spans="1:6" s="118" customFormat="1" ht="12" customHeight="1">
      <c r="A8" s="10" t="s">
        <v>53</v>
      </c>
      <c r="B8" s="120" t="s">
        <v>344</v>
      </c>
      <c r="C8" s="165">
        <v>1328920</v>
      </c>
      <c r="D8" s="165">
        <v>1240000</v>
      </c>
      <c r="E8" s="165">
        <v>1240000</v>
      </c>
      <c r="F8" s="56">
        <f>E8/D8*100</f>
        <v>100</v>
      </c>
    </row>
    <row r="9" spans="1:6" s="118" customFormat="1" ht="12" customHeight="1">
      <c r="A9" s="10" t="s">
        <v>54</v>
      </c>
      <c r="B9" s="120" t="s">
        <v>131</v>
      </c>
      <c r="C9" s="165">
        <v>1800000</v>
      </c>
      <c r="D9" s="165">
        <v>1800000</v>
      </c>
      <c r="E9" s="165">
        <v>1800000</v>
      </c>
      <c r="F9" s="56">
        <f>E9/D9*100</f>
        <v>100</v>
      </c>
    </row>
    <row r="10" spans="1:6" s="118" customFormat="1" ht="12" customHeight="1">
      <c r="A10" s="10" t="s">
        <v>71</v>
      </c>
      <c r="B10" s="50" t="s">
        <v>281</v>
      </c>
      <c r="C10" s="165"/>
      <c r="D10" s="165">
        <v>1496456</v>
      </c>
      <c r="E10" s="165">
        <v>1496456</v>
      </c>
      <c r="F10" s="56">
        <f>E10/D10*100</f>
        <v>100</v>
      </c>
    </row>
    <row r="11" spans="1:6" s="118" customFormat="1" ht="12" customHeight="1" thickBot="1">
      <c r="A11" s="12" t="s">
        <v>55</v>
      </c>
      <c r="B11" s="51" t="s">
        <v>282</v>
      </c>
      <c r="C11" s="165"/>
      <c r="D11" s="165">
        <v>0</v>
      </c>
      <c r="E11" s="165"/>
      <c r="F11" s="56"/>
    </row>
    <row r="12" spans="1:6" s="118" customFormat="1" ht="12" customHeight="1" thickBot="1">
      <c r="A12" s="16" t="s">
        <v>4</v>
      </c>
      <c r="B12" s="49" t="s">
        <v>132</v>
      </c>
      <c r="C12" s="164">
        <f>SUM(C13:C18)</f>
        <v>951000</v>
      </c>
      <c r="D12" s="164">
        <f>SUM(D13:D18)</f>
        <v>625653</v>
      </c>
      <c r="E12" s="164">
        <f>SUM(E13:E18)</f>
        <v>625653</v>
      </c>
      <c r="F12" s="53">
        <f>E12/D12*100</f>
        <v>100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56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55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55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55"/>
    </row>
    <row r="17" spans="1:6" s="118" customFormat="1" ht="12" customHeight="1">
      <c r="A17" s="10" t="s">
        <v>61</v>
      </c>
      <c r="B17" s="120" t="s">
        <v>135</v>
      </c>
      <c r="C17" s="166">
        <v>951000</v>
      </c>
      <c r="D17" s="166">
        <v>625653</v>
      </c>
      <c r="E17" s="166">
        <v>625653</v>
      </c>
      <c r="F17" s="55">
        <f>E17/D17*100</f>
        <v>100</v>
      </c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57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0</v>
      </c>
      <c r="D19" s="164">
        <f>SUM(D20:D25)</f>
        <v>0</v>
      </c>
      <c r="E19" s="164">
        <f>SUM(E20:E25)</f>
        <v>0</v>
      </c>
      <c r="F19" s="53"/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56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55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55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55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55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57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1205000</v>
      </c>
      <c r="D26" s="168">
        <f>SUM(D27:D33)</f>
        <v>1195000</v>
      </c>
      <c r="E26" s="168">
        <f>SUM(E27:E33)</f>
        <v>1980780</v>
      </c>
      <c r="F26" s="200">
        <f>E26/D26*100</f>
        <v>165.75564853556486</v>
      </c>
    </row>
    <row r="27" spans="1:6" s="118" customFormat="1" ht="12" customHeight="1">
      <c r="A27" s="11" t="s">
        <v>142</v>
      </c>
      <c r="B27" s="119" t="s">
        <v>354</v>
      </c>
      <c r="C27" s="165">
        <v>300000</v>
      </c>
      <c r="D27" s="165">
        <v>300000</v>
      </c>
      <c r="E27" s="165">
        <v>366607</v>
      </c>
      <c r="F27" s="203">
        <f>E27/D27*100</f>
        <v>122.20233333333333</v>
      </c>
    </row>
    <row r="28" spans="1:6" s="118" customFormat="1" ht="12" customHeight="1">
      <c r="A28" s="10" t="s">
        <v>143</v>
      </c>
      <c r="B28" s="120" t="s">
        <v>349</v>
      </c>
      <c r="C28" s="166"/>
      <c r="D28" s="106">
        <v>0</v>
      </c>
      <c r="E28" s="106"/>
      <c r="F28" s="55"/>
    </row>
    <row r="29" spans="1:6" s="118" customFormat="1" ht="12" customHeight="1">
      <c r="A29" s="10" t="s">
        <v>144</v>
      </c>
      <c r="B29" s="120" t="s">
        <v>350</v>
      </c>
      <c r="C29" s="166">
        <v>500000</v>
      </c>
      <c r="D29" s="166">
        <v>490000</v>
      </c>
      <c r="E29" s="166">
        <v>1126997</v>
      </c>
      <c r="F29" s="55">
        <f>E29/D29*100</f>
        <v>229.99938775510205</v>
      </c>
    </row>
    <row r="30" spans="1:6" s="118" customFormat="1" ht="12" customHeight="1">
      <c r="A30" s="10" t="s">
        <v>145</v>
      </c>
      <c r="B30" s="120" t="s">
        <v>351</v>
      </c>
      <c r="C30" s="166"/>
      <c r="D30" s="106">
        <v>0</v>
      </c>
      <c r="E30" s="106"/>
      <c r="F30" s="55"/>
    </row>
    <row r="31" spans="1:6" s="118" customFormat="1" ht="12" customHeight="1">
      <c r="A31" s="10" t="s">
        <v>346</v>
      </c>
      <c r="B31" s="120" t="s">
        <v>146</v>
      </c>
      <c r="C31" s="166">
        <v>400000</v>
      </c>
      <c r="D31" s="166">
        <v>400000</v>
      </c>
      <c r="E31" s="166">
        <v>474748</v>
      </c>
      <c r="F31" s="55">
        <f>E31/D31*100</f>
        <v>118.68700000000001</v>
      </c>
    </row>
    <row r="32" spans="1:6" s="118" customFormat="1" ht="12" customHeight="1">
      <c r="A32" s="10" t="s">
        <v>347</v>
      </c>
      <c r="B32" s="120" t="s">
        <v>147</v>
      </c>
      <c r="C32" s="166"/>
      <c r="D32" s="106">
        <v>0</v>
      </c>
      <c r="E32" s="106"/>
      <c r="F32" s="55"/>
    </row>
    <row r="33" spans="1:6" s="118" customFormat="1" ht="12" customHeight="1" thickBot="1">
      <c r="A33" s="12" t="s">
        <v>348</v>
      </c>
      <c r="B33" s="161" t="s">
        <v>148</v>
      </c>
      <c r="C33" s="167">
        <v>5000</v>
      </c>
      <c r="D33" s="167">
        <v>5000</v>
      </c>
      <c r="E33" s="167">
        <v>12428</v>
      </c>
      <c r="F33" s="57">
        <f>E33/D33*100</f>
        <v>248.55999999999997</v>
      </c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64">
        <f>SUM(D35:D45)</f>
        <v>0</v>
      </c>
      <c r="E34" s="164">
        <f>SUM(E35:E45)</f>
        <v>234691</v>
      </c>
      <c r="F34" s="53"/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56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>
        <v>40875</v>
      </c>
      <c r="F36" s="55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55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55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55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55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55"/>
    </row>
    <row r="42" spans="1:6" s="118" customFormat="1" ht="12" customHeight="1">
      <c r="A42" s="10" t="s">
        <v>88</v>
      </c>
      <c r="B42" s="120" t="s">
        <v>352</v>
      </c>
      <c r="C42" s="166"/>
      <c r="D42" s="166"/>
      <c r="E42" s="166">
        <v>3085</v>
      </c>
      <c r="F42" s="55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55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204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>
        <v>190731</v>
      </c>
      <c r="F45" s="204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v>0</v>
      </c>
      <c r="F46" s="53"/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205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58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58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58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204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v>0</v>
      </c>
      <c r="F52" s="53"/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56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55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55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57"/>
    </row>
    <row r="57" spans="1:6" s="118" customFormat="1" ht="12" customHeight="1" thickBot="1">
      <c r="A57" s="16" t="s">
        <v>10</v>
      </c>
      <c r="B57" s="49" t="s">
        <v>175</v>
      </c>
      <c r="C57" s="164">
        <f>SUM(C58:C61)</f>
        <v>0</v>
      </c>
      <c r="D57" s="164">
        <f>SUM(D58:D61)</f>
        <v>0</v>
      </c>
      <c r="E57" s="164">
        <f>SUM(E58:E61)</f>
        <v>0</v>
      </c>
      <c r="F57" s="53"/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58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58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55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58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19035362</v>
      </c>
      <c r="D62" s="168">
        <f>SUM(D5,D12,D19,D26,D34,D46,D52,D57,)</f>
        <v>20122801</v>
      </c>
      <c r="E62" s="168">
        <f>SUM(E5,E12,E19,E26,E34,E46,E52,E57,)</f>
        <v>21143272</v>
      </c>
      <c r="F62" s="200">
        <f>E62/D62*100</f>
        <v>105.07121747116616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v>0</v>
      </c>
      <c r="F63" s="53"/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58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58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58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v>0</v>
      </c>
      <c r="F67" s="53"/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58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58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58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58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3433733</v>
      </c>
      <c r="D72" s="164">
        <f>SUM(D73:D74)</f>
        <v>1553307</v>
      </c>
      <c r="E72" s="164">
        <f>SUM(E73:E74)</f>
        <v>1553307</v>
      </c>
      <c r="F72" s="53">
        <f>E72/D72*100</f>
        <v>100</v>
      </c>
    </row>
    <row r="73" spans="1:6" s="118" customFormat="1" ht="12" customHeight="1">
      <c r="A73" s="11" t="s">
        <v>215</v>
      </c>
      <c r="B73" s="119" t="s">
        <v>193</v>
      </c>
      <c r="C73" s="195">
        <v>3433733</v>
      </c>
      <c r="D73" s="195">
        <v>1553307</v>
      </c>
      <c r="E73" s="195">
        <v>1553307</v>
      </c>
      <c r="F73" s="19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58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64">
        <f>SUM(D76:D78)</f>
        <v>757744</v>
      </c>
      <c r="E75" s="164">
        <f>SUM(E76:E78)</f>
        <v>757744</v>
      </c>
      <c r="F75" s="53">
        <f>E75/D75*100</f>
        <v>100</v>
      </c>
    </row>
    <row r="76" spans="1:6" s="118" customFormat="1" ht="12" customHeight="1">
      <c r="A76" s="11" t="s">
        <v>217</v>
      </c>
      <c r="B76" s="119" t="s">
        <v>197</v>
      </c>
      <c r="C76" s="169"/>
      <c r="D76" s="169">
        <v>757744</v>
      </c>
      <c r="E76" s="169">
        <v>757744</v>
      </c>
      <c r="F76" s="196">
        <f>E76/D76*100</f>
        <v>100</v>
      </c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58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58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v>0</v>
      </c>
      <c r="F79" s="53"/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58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58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58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58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206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206"/>
    </row>
    <row r="86" spans="1:6" s="118" customFormat="1" ht="14.25" customHeight="1" thickBot="1">
      <c r="A86" s="139" t="s">
        <v>223</v>
      </c>
      <c r="B86" s="125" t="s">
        <v>327</v>
      </c>
      <c r="C86" s="168">
        <f>SUM(C63,C67,C72,C75,C79,C84,C85,)</f>
        <v>3433733</v>
      </c>
      <c r="D86" s="168">
        <f>SUM(D63,D67,D72,D75,D79,D84,D85,)</f>
        <v>2311051</v>
      </c>
      <c r="E86" s="168">
        <f>SUM(E63,E67,E72,E75,E79,E84,E85,)</f>
        <v>2311051</v>
      </c>
      <c r="F86" s="200">
        <f>E86/D86*100</f>
        <v>100</v>
      </c>
    </row>
    <row r="87" spans="1:6" s="118" customFormat="1" ht="25.5" customHeight="1" thickBot="1">
      <c r="A87" s="140" t="s">
        <v>326</v>
      </c>
      <c r="B87" s="126" t="s">
        <v>328</v>
      </c>
      <c r="C87" s="168">
        <f>SUM(C62,C86,)</f>
        <v>22469095</v>
      </c>
      <c r="D87" s="168">
        <f>SUM(D62,D86,)</f>
        <v>22433852</v>
      </c>
      <c r="E87" s="168">
        <f>SUM(E62,E86,)</f>
        <v>23454323</v>
      </c>
      <c r="F87" s="200">
        <f>E87/D87*100</f>
        <v>104.54879973354554</v>
      </c>
    </row>
    <row r="88" spans="1:6" s="118" customFormat="1" ht="83.25" customHeight="1">
      <c r="A88" s="1"/>
      <c r="B88" s="2"/>
      <c r="C88" s="59"/>
      <c r="D88" s="59"/>
      <c r="E88" s="59"/>
      <c r="F88" s="59"/>
    </row>
    <row r="89" spans="1:6" ht="16.5" customHeight="1">
      <c r="A89" s="600" t="s">
        <v>31</v>
      </c>
      <c r="B89" s="600"/>
      <c r="C89" s="600"/>
      <c r="D89" s="600"/>
      <c r="E89" s="600"/>
      <c r="F89" s="600"/>
    </row>
    <row r="90" spans="1:6" s="127" customFormat="1" ht="16.5" customHeight="1" thickBot="1">
      <c r="A90" s="604" t="s">
        <v>356</v>
      </c>
      <c r="B90" s="604"/>
      <c r="C90" s="605" t="s">
        <v>359</v>
      </c>
      <c r="D90" s="605"/>
      <c r="E90" s="605"/>
      <c r="F90" s="605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64">
        <f>SUM(C94:C98,C111)</f>
        <v>21793920</v>
      </c>
      <c r="D93" s="164">
        <f>SUM(D94:D98,D111)</f>
        <v>21758677</v>
      </c>
      <c r="E93" s="164">
        <f>SUM(E94:E98,E111)</f>
        <v>17916235</v>
      </c>
      <c r="F93" s="53">
        <f aca="true" t="shared" si="0" ref="F93:F99">E93/D93*100</f>
        <v>82.34064506771253</v>
      </c>
    </row>
    <row r="94" spans="1:6" ht="12" customHeight="1">
      <c r="A94" s="13" t="s">
        <v>51</v>
      </c>
      <c r="B94" s="6" t="s">
        <v>33</v>
      </c>
      <c r="C94" s="107">
        <v>7858866</v>
      </c>
      <c r="D94" s="107">
        <v>8223097</v>
      </c>
      <c r="E94" s="107">
        <v>7993097</v>
      </c>
      <c r="F94" s="54">
        <f t="shared" si="0"/>
        <v>97.20300028079446</v>
      </c>
    </row>
    <row r="95" spans="1:6" ht="12" customHeight="1">
      <c r="A95" s="10" t="s">
        <v>52</v>
      </c>
      <c r="B95" s="4" t="s">
        <v>92</v>
      </c>
      <c r="C95" s="106">
        <v>1427309</v>
      </c>
      <c r="D95" s="106">
        <v>1603610</v>
      </c>
      <c r="E95" s="106">
        <v>1573658</v>
      </c>
      <c r="F95" s="55">
        <f t="shared" si="0"/>
        <v>98.1322141917299</v>
      </c>
    </row>
    <row r="96" spans="1:6" ht="12" customHeight="1">
      <c r="A96" s="10" t="s">
        <v>53</v>
      </c>
      <c r="B96" s="4" t="s">
        <v>70</v>
      </c>
      <c r="C96" s="106">
        <v>6008000</v>
      </c>
      <c r="D96" s="106">
        <v>7369235</v>
      </c>
      <c r="E96" s="106">
        <v>5899665</v>
      </c>
      <c r="F96" s="55">
        <f t="shared" si="0"/>
        <v>80.05803858880874</v>
      </c>
    </row>
    <row r="97" spans="1:6" ht="12" customHeight="1">
      <c r="A97" s="10" t="s">
        <v>54</v>
      </c>
      <c r="B97" s="7" t="s">
        <v>93</v>
      </c>
      <c r="C97" s="106">
        <v>1200000</v>
      </c>
      <c r="D97" s="106">
        <v>2090000</v>
      </c>
      <c r="E97" s="106">
        <v>1939500</v>
      </c>
      <c r="F97" s="55">
        <f t="shared" si="0"/>
        <v>92.79904306220097</v>
      </c>
    </row>
    <row r="98" spans="1:6" ht="12" customHeight="1">
      <c r="A98" s="10" t="s">
        <v>62</v>
      </c>
      <c r="B98" s="15" t="s">
        <v>94</v>
      </c>
      <c r="C98" s="167">
        <f>SUM(C99:C110)</f>
        <v>109880</v>
      </c>
      <c r="D98" s="167">
        <f>SUM(D99:D110)</f>
        <v>510315</v>
      </c>
      <c r="E98" s="167">
        <f>SUM(E99:E110)</f>
        <v>510315</v>
      </c>
      <c r="F98" s="57">
        <f t="shared" si="0"/>
        <v>100</v>
      </c>
    </row>
    <row r="99" spans="1:6" ht="12" customHeight="1">
      <c r="A99" s="10" t="s">
        <v>55</v>
      </c>
      <c r="B99" s="4" t="s">
        <v>291</v>
      </c>
      <c r="C99" s="167"/>
      <c r="D99" s="167">
        <v>319240</v>
      </c>
      <c r="E99" s="167">
        <v>319240</v>
      </c>
      <c r="F99" s="57">
        <f t="shared" si="0"/>
        <v>100</v>
      </c>
    </row>
    <row r="100" spans="1:6" ht="12" customHeight="1">
      <c r="A100" s="10" t="s">
        <v>56</v>
      </c>
      <c r="B100" s="37" t="s">
        <v>290</v>
      </c>
      <c r="C100" s="167"/>
      <c r="D100" s="108">
        <v>0</v>
      </c>
      <c r="E100" s="108"/>
      <c r="F100" s="57"/>
    </row>
    <row r="101" spans="1:6" ht="12" customHeight="1">
      <c r="A101" s="10" t="s">
        <v>63</v>
      </c>
      <c r="B101" s="37" t="s">
        <v>289</v>
      </c>
      <c r="C101" s="167"/>
      <c r="D101" s="108">
        <v>0</v>
      </c>
      <c r="E101" s="108"/>
      <c r="F101" s="57"/>
    </row>
    <row r="102" spans="1:6" ht="12" customHeight="1">
      <c r="A102" s="10" t="s">
        <v>64</v>
      </c>
      <c r="B102" s="35" t="s">
        <v>226</v>
      </c>
      <c r="C102" s="167"/>
      <c r="D102" s="108">
        <v>0</v>
      </c>
      <c r="E102" s="108"/>
      <c r="F102" s="57"/>
    </row>
    <row r="103" spans="1:6" ht="12" customHeight="1">
      <c r="A103" s="10" t="s">
        <v>65</v>
      </c>
      <c r="B103" s="36" t="s">
        <v>227</v>
      </c>
      <c r="C103" s="167"/>
      <c r="D103" s="108">
        <v>0</v>
      </c>
      <c r="E103" s="108"/>
      <c r="F103" s="57"/>
    </row>
    <row r="104" spans="1:6" ht="12" customHeight="1">
      <c r="A104" s="10" t="s">
        <v>66</v>
      </c>
      <c r="B104" s="36" t="s">
        <v>228</v>
      </c>
      <c r="C104" s="554"/>
      <c r="D104" s="554"/>
      <c r="E104" s="167"/>
      <c r="F104" s="57"/>
    </row>
    <row r="105" spans="1:6" ht="12" customHeight="1">
      <c r="A105" s="10" t="s">
        <v>68</v>
      </c>
      <c r="B105" s="35" t="s">
        <v>229</v>
      </c>
      <c r="C105" s="167">
        <v>23000</v>
      </c>
      <c r="D105" s="167">
        <v>104195</v>
      </c>
      <c r="E105" s="108">
        <v>104195</v>
      </c>
      <c r="F105" s="57"/>
    </row>
    <row r="106" spans="1:6" ht="12" customHeight="1">
      <c r="A106" s="10" t="s">
        <v>95</v>
      </c>
      <c r="B106" s="35" t="s">
        <v>230</v>
      </c>
      <c r="C106" s="167"/>
      <c r="D106" s="108">
        <v>0</v>
      </c>
      <c r="E106" s="108"/>
      <c r="F106" s="57"/>
    </row>
    <row r="107" spans="1:6" ht="12" customHeight="1">
      <c r="A107" s="10" t="s">
        <v>224</v>
      </c>
      <c r="B107" s="36" t="s">
        <v>231</v>
      </c>
      <c r="C107" s="167"/>
      <c r="D107" s="108">
        <v>0</v>
      </c>
      <c r="E107" s="108"/>
      <c r="F107" s="57"/>
    </row>
    <row r="108" spans="1:6" ht="12" customHeight="1">
      <c r="A108" s="9" t="s">
        <v>225</v>
      </c>
      <c r="B108" s="37" t="s">
        <v>232</v>
      </c>
      <c r="C108" s="167"/>
      <c r="D108" s="108">
        <v>0</v>
      </c>
      <c r="E108" s="108"/>
      <c r="F108" s="57"/>
    </row>
    <row r="109" spans="1:6" ht="12" customHeight="1">
      <c r="A109" s="10" t="s">
        <v>287</v>
      </c>
      <c r="B109" s="37" t="s">
        <v>233</v>
      </c>
      <c r="C109" s="167"/>
      <c r="D109" s="108">
        <v>0</v>
      </c>
      <c r="E109" s="108"/>
      <c r="F109" s="57"/>
    </row>
    <row r="110" spans="1:6" ht="12" customHeight="1">
      <c r="A110" s="12" t="s">
        <v>288</v>
      </c>
      <c r="B110" s="37" t="s">
        <v>234</v>
      </c>
      <c r="C110" s="167">
        <v>86880</v>
      </c>
      <c r="D110" s="108">
        <v>86880</v>
      </c>
      <c r="E110" s="108">
        <v>86880</v>
      </c>
      <c r="F110" s="57">
        <f>E110/D110*100</f>
        <v>100</v>
      </c>
    </row>
    <row r="111" spans="1:6" ht="12" customHeight="1">
      <c r="A111" s="10" t="s">
        <v>292</v>
      </c>
      <c r="B111" s="7" t="s">
        <v>34</v>
      </c>
      <c r="C111" s="166">
        <v>5189865</v>
      </c>
      <c r="D111" s="106">
        <v>1962420</v>
      </c>
      <c r="E111" s="106">
        <v>0</v>
      </c>
      <c r="F111" s="55">
        <f>E111/D111*100</f>
        <v>0</v>
      </c>
    </row>
    <row r="112" spans="1:6" ht="12" customHeight="1">
      <c r="A112" s="10" t="s">
        <v>293</v>
      </c>
      <c r="B112" s="4" t="s">
        <v>295</v>
      </c>
      <c r="C112" s="166">
        <v>5189865</v>
      </c>
      <c r="D112" s="166">
        <v>1962420</v>
      </c>
      <c r="E112" s="166"/>
      <c r="F112" s="55">
        <f>E112/D112*100</f>
        <v>0</v>
      </c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201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0</v>
      </c>
      <c r="D114" s="177">
        <f>SUM(D119,D117,D115,)</f>
        <v>0</v>
      </c>
      <c r="E114" s="177">
        <f>SUM(E119,E117,E115,)</f>
        <v>0</v>
      </c>
      <c r="F114" s="202"/>
    </row>
    <row r="115" spans="1:6" ht="12" customHeight="1">
      <c r="A115" s="11" t="s">
        <v>57</v>
      </c>
      <c r="B115" s="4" t="s">
        <v>107</v>
      </c>
      <c r="C115" s="165"/>
      <c r="D115" s="165"/>
      <c r="E115" s="165"/>
      <c r="F115" s="56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56"/>
    </row>
    <row r="117" spans="1:6" ht="12" customHeight="1">
      <c r="A117" s="11" t="s">
        <v>59</v>
      </c>
      <c r="B117" s="8" t="s">
        <v>96</v>
      </c>
      <c r="C117" s="166"/>
      <c r="D117" s="166"/>
      <c r="E117" s="166"/>
      <c r="F117" s="55"/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55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55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55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55"/>
    </row>
    <row r="122" spans="1:6" ht="22.5">
      <c r="A122" s="11" t="s">
        <v>97</v>
      </c>
      <c r="B122" s="36" t="s">
        <v>228</v>
      </c>
      <c r="C122" s="178"/>
      <c r="D122" s="106"/>
      <c r="E122" s="106"/>
      <c r="F122" s="55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55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55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55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55"/>
    </row>
    <row r="127" spans="1:6" ht="23.25" thickBot="1">
      <c r="A127" s="9" t="s">
        <v>238</v>
      </c>
      <c r="B127" s="36" t="s">
        <v>241</v>
      </c>
      <c r="C127" s="179"/>
      <c r="D127" s="108"/>
      <c r="E127" s="108"/>
      <c r="F127" s="57"/>
    </row>
    <row r="128" spans="1:6" ht="12" customHeight="1" thickBot="1">
      <c r="A128" s="16" t="s">
        <v>5</v>
      </c>
      <c r="B128" s="33" t="s">
        <v>297</v>
      </c>
      <c r="C128" s="164">
        <f>SUM(C93,C114)</f>
        <v>21793920</v>
      </c>
      <c r="D128" s="164">
        <f>SUM(D93,D114)</f>
        <v>21758677</v>
      </c>
      <c r="E128" s="164">
        <f>SUM(E93,E114)</f>
        <v>17916235</v>
      </c>
      <c r="F128" s="53">
        <f>E128/D128*100</f>
        <v>82.34064506771253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105">
        <v>0</v>
      </c>
      <c r="F129" s="53"/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55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55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55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105">
        <v>0</v>
      </c>
      <c r="F133" s="53"/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55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55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55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55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55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55"/>
    </row>
    <row r="140" spans="1:6" ht="12" customHeight="1" thickBot="1">
      <c r="A140" s="16" t="s">
        <v>8</v>
      </c>
      <c r="B140" s="33" t="s">
        <v>312</v>
      </c>
      <c r="C140" s="168">
        <f>SUM(C141:C144)</f>
        <v>675175</v>
      </c>
      <c r="D140" s="168">
        <f>SUM(D141:D144)</f>
        <v>675175</v>
      </c>
      <c r="E140" s="168">
        <f>SUM(E141:E144)</f>
        <v>675175</v>
      </c>
      <c r="F140" s="200">
        <f>E140/D140*100</f>
        <v>100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55"/>
    </row>
    <row r="142" spans="1:6" ht="12" customHeight="1">
      <c r="A142" s="11" t="s">
        <v>48</v>
      </c>
      <c r="B142" s="5" t="s">
        <v>247</v>
      </c>
      <c r="C142" s="178">
        <v>675175</v>
      </c>
      <c r="D142" s="106">
        <v>675175</v>
      </c>
      <c r="E142" s="106">
        <v>675175</v>
      </c>
      <c r="F142" s="55">
        <f>E142/D142*100</f>
        <v>100</v>
      </c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157">
        <v>0</v>
      </c>
      <c r="F145" s="151"/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675175</v>
      </c>
      <c r="D153" s="182">
        <f>SUM(D129,D133,D140,D145,D151,D152,)</f>
        <v>675175</v>
      </c>
      <c r="E153" s="182">
        <f>SUM(E129,E133,E140,E145,E151,E152,)</f>
        <v>675175</v>
      </c>
      <c r="F153" s="592">
        <f>E153/D153*100</f>
        <v>100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22469095</v>
      </c>
      <c r="D154" s="182">
        <f>SUM(D128,D153)</f>
        <v>22433852</v>
      </c>
      <c r="E154" s="182">
        <f>SUM(E128,E153)</f>
        <v>18591410</v>
      </c>
      <c r="F154" s="592">
        <f>E154/D154*100</f>
        <v>82.8721255716584</v>
      </c>
    </row>
    <row r="155" ht="7.5" customHeight="1"/>
    <row r="156" spans="1:6" ht="15.75">
      <c r="A156" s="601" t="s">
        <v>248</v>
      </c>
      <c r="B156" s="601"/>
      <c r="C156" s="601"/>
      <c r="D156" s="601"/>
      <c r="E156" s="601"/>
      <c r="F156" s="601"/>
    </row>
    <row r="157" spans="1:6" ht="15" customHeight="1" thickBot="1">
      <c r="A157" s="603" t="s">
        <v>357</v>
      </c>
      <c r="B157" s="603"/>
      <c r="C157" s="606" t="s">
        <v>359</v>
      </c>
      <c r="D157" s="606"/>
      <c r="E157" s="606"/>
      <c r="F157" s="606"/>
    </row>
    <row r="158" spans="1:6" ht="25.5" customHeight="1" thickBot="1">
      <c r="A158" s="16">
        <v>1</v>
      </c>
      <c r="B158" s="21" t="s">
        <v>323</v>
      </c>
      <c r="C158" s="164">
        <f>+C62-C128</f>
        <v>-2758558</v>
      </c>
      <c r="D158" s="105">
        <f>+D62-D128</f>
        <v>-1635876</v>
      </c>
      <c r="E158" s="105">
        <f>+E62-E128</f>
        <v>3227037</v>
      </c>
      <c r="F158" s="42"/>
    </row>
    <row r="159" spans="1:6" ht="33.75" customHeight="1" thickBot="1">
      <c r="A159" s="16" t="s">
        <v>4</v>
      </c>
      <c r="B159" s="21" t="s">
        <v>329</v>
      </c>
      <c r="C159" s="164">
        <f>+C86-C153</f>
        <v>2758558</v>
      </c>
      <c r="D159" s="105">
        <f>+D86-D153</f>
        <v>1635876</v>
      </c>
      <c r="E159" s="105">
        <f>+E86-E153</f>
        <v>1635876</v>
      </c>
      <c r="F159" s="42">
        <f>+F86-F153</f>
        <v>0</v>
      </c>
    </row>
  </sheetData>
  <sheetProtection/>
  <mergeCells count="9">
    <mergeCell ref="A89:F89"/>
    <mergeCell ref="A1:F1"/>
    <mergeCell ref="C157:F157"/>
    <mergeCell ref="A2:B2"/>
    <mergeCell ref="A90:B90"/>
    <mergeCell ref="A157:B157"/>
    <mergeCell ref="C2:F2"/>
    <mergeCell ref="C90:F90"/>
    <mergeCell ref="A156:F156"/>
  </mergeCells>
  <printOptions horizontalCentered="1"/>
  <pageMargins left="0.4330708661417323" right="0.4330708661417323" top="0.8661417322834646" bottom="0.8661417322834646" header="0.1968503937007874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2018. ÉVI KÖLTSÉGVETÉS
KÖTELEZŐ FELADATAINAK MÉRLEGE &amp;R&amp;"Times New Roman CE,Félkövér dőlt"&amp;11 1. melléklet a .../2019. (V.28.) önkormányzati rendelethez</oddHeader>
  </headerFooter>
  <rowBreaks count="2" manualBreakCount="2">
    <brk id="62" max="5" man="1"/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133">
      <selection activeCell="D148" sqref="D148"/>
    </sheetView>
  </sheetViews>
  <sheetFormatPr defaultColWidth="9.00390625" defaultRowHeight="12.75"/>
  <cols>
    <col min="1" max="1" width="7.125" style="99" customWidth="1"/>
    <col min="2" max="2" width="61.125" style="99" customWidth="1"/>
    <col min="3" max="3" width="14.125" style="100" customWidth="1"/>
    <col min="4" max="4" width="14.50390625" style="100" customWidth="1"/>
    <col min="5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0" t="s">
        <v>1</v>
      </c>
      <c r="B1" s="600"/>
      <c r="C1" s="600"/>
      <c r="D1" s="600"/>
      <c r="E1" s="600"/>
      <c r="F1" s="600"/>
    </row>
    <row r="2" spans="1:6" ht="15.75" customHeight="1" thickBot="1">
      <c r="A2" s="603" t="s">
        <v>355</v>
      </c>
      <c r="B2" s="603"/>
      <c r="C2" s="602" t="s">
        <v>359</v>
      </c>
      <c r="D2" s="602"/>
      <c r="E2" s="602"/>
      <c r="F2" s="602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v>0</v>
      </c>
      <c r="D5" s="105"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v>0</v>
      </c>
      <c r="D12" s="105"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SUM(C20:C25)</f>
        <v>12622895</v>
      </c>
      <c r="D19" s="164">
        <f>SUM(D20:D25)</f>
        <v>12622895</v>
      </c>
      <c r="E19" s="105">
        <f>+E20+E21+E22+E23+E24</f>
        <v>12622895</v>
      </c>
      <c r="F19" s="42">
        <f>+F20+F21+F22+F23+F24</f>
        <v>100</v>
      </c>
    </row>
    <row r="20" spans="1:6" s="118" customFormat="1" ht="12" customHeight="1">
      <c r="A20" s="11" t="s">
        <v>40</v>
      </c>
      <c r="B20" s="119" t="s">
        <v>138</v>
      </c>
      <c r="C20" s="165">
        <v>12622895</v>
      </c>
      <c r="D20" s="107">
        <v>12622895</v>
      </c>
      <c r="E20" s="107">
        <v>12622895</v>
      </c>
      <c r="F20" s="44">
        <f>E20/D20*100</f>
        <v>100</v>
      </c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/>
      <c r="B26" s="17" t="s">
        <v>345</v>
      </c>
      <c r="C26" s="168">
        <f>SUM(C27:C33)</f>
        <v>100000</v>
      </c>
      <c r="D26" s="168">
        <f>SUM(D27:D33)</f>
        <v>110000</v>
      </c>
      <c r="E26" s="111">
        <f>SUM(E27:E33)</f>
        <v>110000</v>
      </c>
      <c r="F26" s="136">
        <f>SUM(F27:F33)</f>
        <v>100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>
        <v>100000</v>
      </c>
      <c r="D29" s="106">
        <v>110000</v>
      </c>
      <c r="E29" s="106">
        <v>110000</v>
      </c>
      <c r="F29" s="43">
        <f>E29/D29*100</f>
        <v>100</v>
      </c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v>0</v>
      </c>
      <c r="D34" s="105"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v>0</v>
      </c>
      <c r="D46" s="105"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v>0</v>
      </c>
      <c r="D52" s="105"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v>0</v>
      </c>
      <c r="D57" s="105">
        <f>SUM(D58:D61)</f>
        <v>450000</v>
      </c>
      <c r="E57" s="105">
        <f>SUM(E58:E60)</f>
        <v>450000</v>
      </c>
      <c r="F57" s="42">
        <f>SUM(F58:F60)</f>
        <v>100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>
        <v>450000</v>
      </c>
      <c r="E60" s="109">
        <v>450000</v>
      </c>
      <c r="F60" s="46">
        <f>E60/D60*100</f>
        <v>100</v>
      </c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SUM(C5,C12,C19,C26,C34,C46,C52,C57,)</f>
        <v>12722895</v>
      </c>
      <c r="D62" s="168">
        <f>SUM(D5,D12,D19,D26,D34,D46,D52,D57,)</f>
        <v>13182895</v>
      </c>
      <c r="E62" s="111">
        <f>+E5+E12+E19+E26+E34+E46+E52+E57</f>
        <v>13182895</v>
      </c>
      <c r="F62" s="136">
        <f>E62/D62*100</f>
        <v>100</v>
      </c>
    </row>
    <row r="63" spans="1:6" s="118" customFormat="1" ht="12" customHeight="1" thickBot="1">
      <c r="A63" s="139" t="s">
        <v>181</v>
      </c>
      <c r="B63" s="49" t="s">
        <v>182</v>
      </c>
      <c r="C63" s="164">
        <v>0</v>
      </c>
      <c r="D63" s="105"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v>0</v>
      </c>
      <c r="D67" s="105"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3833105</v>
      </c>
      <c r="D72" s="164">
        <f>SUM(D73:D74)</f>
        <v>5713531</v>
      </c>
      <c r="E72" s="164">
        <f>SUM(E73:E74)</f>
        <v>5713531</v>
      </c>
      <c r="F72" s="53">
        <f>SUM(F73:F74)</f>
        <v>100</v>
      </c>
    </row>
    <row r="73" spans="1:6" s="118" customFormat="1" ht="12" customHeight="1">
      <c r="A73" s="11" t="s">
        <v>215</v>
      </c>
      <c r="B73" s="119" t="s">
        <v>193</v>
      </c>
      <c r="C73" s="169">
        <v>3833105</v>
      </c>
      <c r="D73" s="109">
        <v>5713531</v>
      </c>
      <c r="E73" s="109">
        <v>5713531</v>
      </c>
      <c r="F73" s="46">
        <f>E73/D73*100</f>
        <v>100</v>
      </c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v>0</v>
      </c>
      <c r="D75" s="105"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v>0</v>
      </c>
      <c r="D79" s="105"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SUM(C63,C67,C72,C75,C79,C84,C85,)</f>
        <v>3833105</v>
      </c>
      <c r="D86" s="168">
        <f>SUM(D63,D67,D72,D75,D79,D84,D85,)</f>
        <v>5713531</v>
      </c>
      <c r="E86" s="168">
        <f>SUM(E63,E67,E72,E75,E79,E84,E85,)</f>
        <v>5713531</v>
      </c>
      <c r="F86" s="200">
        <f>+F63+F67+F72+F75+F79+F85+F84</f>
        <v>100</v>
      </c>
    </row>
    <row r="87" spans="1:6" s="118" customFormat="1" ht="26.25" customHeight="1" thickBot="1">
      <c r="A87" s="140" t="s">
        <v>326</v>
      </c>
      <c r="B87" s="126" t="s">
        <v>328</v>
      </c>
      <c r="C87" s="168">
        <f>SUM(C62,C86)</f>
        <v>16556000</v>
      </c>
      <c r="D87" s="168">
        <f>SUM(D62,D86)</f>
        <v>18896426</v>
      </c>
      <c r="E87" s="168">
        <f>SUM(E62,E86)</f>
        <v>18896426</v>
      </c>
      <c r="F87" s="200">
        <f>E87/D87*100</f>
        <v>100</v>
      </c>
    </row>
    <row r="88" spans="1:6" s="118" customFormat="1" ht="26.25" customHeight="1">
      <c r="A88" s="1"/>
      <c r="B88" s="2"/>
      <c r="C88" s="59"/>
      <c r="D88" s="59"/>
      <c r="E88" s="59"/>
      <c r="F88" s="59"/>
    </row>
    <row r="89" spans="1:6" ht="16.5" customHeight="1">
      <c r="A89" s="600" t="s">
        <v>31</v>
      </c>
      <c r="B89" s="600"/>
      <c r="C89" s="600"/>
      <c r="D89" s="600"/>
      <c r="E89" s="600"/>
      <c r="F89" s="600"/>
    </row>
    <row r="90" spans="1:6" s="127" customFormat="1" ht="16.5" customHeight="1" thickBot="1">
      <c r="A90" s="604" t="s">
        <v>356</v>
      </c>
      <c r="B90" s="604"/>
      <c r="C90" s="605" t="s">
        <v>359</v>
      </c>
      <c r="D90" s="605"/>
      <c r="E90" s="605"/>
      <c r="F90" s="605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v>100000</v>
      </c>
      <c r="D93" s="104">
        <v>135000</v>
      </c>
      <c r="E93" s="555">
        <f>E94+E95+E96+E97+E98+E111</f>
        <v>10000</v>
      </c>
      <c r="F93" s="149">
        <f>F94+F95+F96+F97+F98+F111</f>
        <v>9.090909090909092</v>
      </c>
    </row>
    <row r="94" spans="1:6" ht="12" customHeight="1">
      <c r="A94" s="13" t="s">
        <v>51</v>
      </c>
      <c r="B94" s="6" t="s">
        <v>33</v>
      </c>
      <c r="C94" s="175"/>
      <c r="D94" s="154"/>
      <c r="E94" s="556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557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558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558"/>
      <c r="F97" s="45"/>
    </row>
    <row r="98" spans="1:6" ht="12" customHeight="1">
      <c r="A98" s="10" t="s">
        <v>62</v>
      </c>
      <c r="B98" s="15" t="s">
        <v>94</v>
      </c>
      <c r="C98" s="167">
        <f>SUM(C99:C110)</f>
        <v>100000</v>
      </c>
      <c r="D98" s="167">
        <f>SUM(D99:D110)</f>
        <v>110000</v>
      </c>
      <c r="E98" s="106">
        <f>SUM(E99:E110)</f>
        <v>10000</v>
      </c>
      <c r="F98" s="45">
        <f>SUM(F99:F110)</f>
        <v>9.090909090909092</v>
      </c>
    </row>
    <row r="99" spans="1:6" ht="12" customHeight="1">
      <c r="A99" s="10" t="s">
        <v>55</v>
      </c>
      <c r="B99" s="4" t="s">
        <v>291</v>
      </c>
      <c r="C99" s="167"/>
      <c r="D99" s="108"/>
      <c r="E99" s="558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558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558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558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558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558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558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558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558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558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558"/>
      <c r="F109" s="45"/>
    </row>
    <row r="110" spans="1:6" ht="12" customHeight="1">
      <c r="A110" s="12" t="s">
        <v>288</v>
      </c>
      <c r="B110" s="37" t="s">
        <v>234</v>
      </c>
      <c r="C110" s="167">
        <v>100000</v>
      </c>
      <c r="D110" s="108">
        <v>110000</v>
      </c>
      <c r="E110" s="558">
        <v>10000</v>
      </c>
      <c r="F110" s="45">
        <f>E110/D110*100</f>
        <v>9.090909090909092</v>
      </c>
    </row>
    <row r="111" spans="1:6" ht="12" customHeight="1">
      <c r="A111" s="10" t="s">
        <v>292</v>
      </c>
      <c r="B111" s="7" t="s">
        <v>34</v>
      </c>
      <c r="C111" s="166"/>
      <c r="D111" s="106"/>
      <c r="E111" s="557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557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559"/>
      <c r="F113" s="197"/>
    </row>
    <row r="114" spans="1:6" ht="12" customHeight="1" thickBot="1">
      <c r="A114" s="144" t="s">
        <v>4</v>
      </c>
      <c r="B114" s="145" t="s">
        <v>235</v>
      </c>
      <c r="C114" s="177">
        <f>SUM(C119,C117,C115,)</f>
        <v>16456000</v>
      </c>
      <c r="D114" s="177">
        <f>SUM(D119,D117,D115,)</f>
        <v>18786426</v>
      </c>
      <c r="E114" s="177">
        <f>SUM(E119,E117,E115,)</f>
        <v>9553626</v>
      </c>
      <c r="F114" s="53">
        <f>+F115+F117+F119</f>
        <v>50.85387715577194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560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560"/>
      <c r="F116" s="44"/>
    </row>
    <row r="117" spans="1:6" ht="12" customHeight="1">
      <c r="A117" s="11" t="s">
        <v>59</v>
      </c>
      <c r="B117" s="8" t="s">
        <v>96</v>
      </c>
      <c r="C117" s="166">
        <v>16456000</v>
      </c>
      <c r="D117" s="166">
        <v>18786426</v>
      </c>
      <c r="E117" s="166">
        <v>9553626</v>
      </c>
      <c r="F117" s="55">
        <f>E117/D117*100</f>
        <v>50.85387715577194</v>
      </c>
    </row>
    <row r="118" spans="1:6" ht="12" customHeight="1">
      <c r="A118" s="11" t="s">
        <v>60</v>
      </c>
      <c r="B118" s="8" t="s">
        <v>240</v>
      </c>
      <c r="C118" s="178"/>
      <c r="D118" s="106"/>
      <c r="E118" s="557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557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557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557"/>
      <c r="F121" s="43"/>
    </row>
    <row r="122" spans="1:6" ht="22.5">
      <c r="A122" s="11" t="s">
        <v>97</v>
      </c>
      <c r="B122" s="36" t="s">
        <v>228</v>
      </c>
      <c r="C122" s="178"/>
      <c r="D122" s="106"/>
      <c r="E122" s="557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557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557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557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557"/>
      <c r="F126" s="43"/>
    </row>
    <row r="127" spans="1:6" ht="23.25" thickBot="1">
      <c r="A127" s="9" t="s">
        <v>238</v>
      </c>
      <c r="B127" s="36" t="s">
        <v>241</v>
      </c>
      <c r="C127" s="179"/>
      <c r="D127" s="108"/>
      <c r="E127" s="558"/>
      <c r="F127" s="45"/>
    </row>
    <row r="128" spans="1:6" ht="12" customHeight="1" thickBot="1">
      <c r="A128" s="16" t="s">
        <v>5</v>
      </c>
      <c r="B128" s="33" t="s">
        <v>297</v>
      </c>
      <c r="C128" s="164">
        <f>SUM(C93,C114,)</f>
        <v>16556000</v>
      </c>
      <c r="D128" s="164">
        <f>SUM(D93,D114,)</f>
        <v>18921426</v>
      </c>
      <c r="E128" s="164">
        <f>SUM(E93,E114,)</f>
        <v>9563626</v>
      </c>
      <c r="F128" s="53">
        <f>E128/D128*100</f>
        <v>50.543896638657145</v>
      </c>
    </row>
    <row r="129" spans="1:6" ht="12" customHeight="1" thickBot="1">
      <c r="A129" s="16" t="s">
        <v>6</v>
      </c>
      <c r="B129" s="33" t="s">
        <v>298</v>
      </c>
      <c r="C129" s="164">
        <v>0</v>
      </c>
      <c r="D129" s="105">
        <v>0</v>
      </c>
      <c r="E129" s="561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557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557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557"/>
      <c r="F132" s="43"/>
    </row>
    <row r="133" spans="1:6" ht="12" customHeight="1" thickBot="1">
      <c r="A133" s="16" t="s">
        <v>7</v>
      </c>
      <c r="B133" s="33" t="s">
        <v>299</v>
      </c>
      <c r="C133" s="164">
        <v>0</v>
      </c>
      <c r="D133" s="105">
        <v>0</v>
      </c>
      <c r="E133" s="561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557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557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557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557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557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557"/>
      <c r="F139" s="43"/>
    </row>
    <row r="140" spans="1:6" ht="12" customHeight="1" thickBot="1">
      <c r="A140" s="16" t="s">
        <v>8</v>
      </c>
      <c r="B140" s="33" t="s">
        <v>312</v>
      </c>
      <c r="C140" s="168">
        <v>0</v>
      </c>
      <c r="D140" s="111">
        <v>0</v>
      </c>
      <c r="E140" s="562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557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557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557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557"/>
      <c r="F144" s="43"/>
    </row>
    <row r="145" spans="1:6" ht="12" customHeight="1" thickBot="1">
      <c r="A145" s="16" t="s">
        <v>9</v>
      </c>
      <c r="B145" s="33" t="s">
        <v>314</v>
      </c>
      <c r="C145" s="180">
        <v>0</v>
      </c>
      <c r="D145" s="157">
        <v>0</v>
      </c>
      <c r="E145" s="563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557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557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557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557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557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564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564"/>
      <c r="F152" s="152"/>
    </row>
    <row r="153" spans="1:12" ht="15" customHeight="1" thickBot="1">
      <c r="A153" s="16" t="s">
        <v>12</v>
      </c>
      <c r="B153" s="33" t="s">
        <v>322</v>
      </c>
      <c r="C153" s="182">
        <f>SUM(C129,C133,C140,C145,C151,C152,)</f>
        <v>0</v>
      </c>
      <c r="D153" s="182">
        <f>SUM(D129,D133,D140,D145,D151,D152,)</f>
        <v>0</v>
      </c>
      <c r="E153" s="182">
        <f>SUM(E129,E133,E140,E145,E151,E152,)</f>
        <v>0</v>
      </c>
      <c r="F153" s="592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SUM(C128,C153)</f>
        <v>16556000</v>
      </c>
      <c r="D154" s="182">
        <f>SUM(D128,D153)</f>
        <v>18921426</v>
      </c>
      <c r="E154" s="182">
        <f>SUM(E128,E153)</f>
        <v>9563626</v>
      </c>
      <c r="F154" s="592">
        <f>+F128+F153</f>
        <v>50.543896638657145</v>
      </c>
    </row>
    <row r="155" ht="7.5" customHeight="1"/>
    <row r="156" spans="1:6" ht="15.75">
      <c r="A156" s="601" t="s">
        <v>248</v>
      </c>
      <c r="B156" s="601"/>
      <c r="C156" s="601"/>
      <c r="D156" s="601"/>
      <c r="E156" s="601"/>
      <c r="F156" s="601"/>
    </row>
    <row r="157" spans="1:6" ht="15" customHeight="1" thickBot="1">
      <c r="A157" s="603" t="s">
        <v>357</v>
      </c>
      <c r="B157" s="603"/>
      <c r="C157" s="602" t="s">
        <v>358</v>
      </c>
      <c r="D157" s="602"/>
      <c r="E157" s="602"/>
      <c r="F157" s="602"/>
    </row>
    <row r="158" spans="1:7" ht="30.75" customHeight="1" thickBot="1">
      <c r="A158" s="16">
        <v>1</v>
      </c>
      <c r="B158" s="21" t="s">
        <v>323</v>
      </c>
      <c r="C158" s="164">
        <f>+C62-C128</f>
        <v>-3833105</v>
      </c>
      <c r="D158" s="164">
        <f>+D62-D128</f>
        <v>-5738531</v>
      </c>
      <c r="E158" s="164">
        <f>+E62-E128</f>
        <v>3619269</v>
      </c>
      <c r="F158" s="53"/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3833105</v>
      </c>
      <c r="D159" s="105">
        <f>+D86-D153</f>
        <v>5713531</v>
      </c>
      <c r="E159" s="105">
        <f>+E86-E153</f>
        <v>5713531</v>
      </c>
      <c r="F159" s="53"/>
    </row>
  </sheetData>
  <sheetProtection/>
  <mergeCells count="9">
    <mergeCell ref="A1:F1"/>
    <mergeCell ref="C90:F90"/>
    <mergeCell ref="A89:F89"/>
    <mergeCell ref="C157:F157"/>
    <mergeCell ref="A156:F156"/>
    <mergeCell ref="A2:B2"/>
    <mergeCell ref="A90:B90"/>
    <mergeCell ref="A157:B157"/>
    <mergeCell ref="C2:F2"/>
  </mergeCells>
  <printOptions horizontalCentered="1"/>
  <pageMargins left="0.2755905511811024" right="0.4724409448818898" top="1.0236220472440944" bottom="0.8661417322834646" header="0.35433070866141736" footer="0.5905511811023623"/>
  <pageSetup fitToHeight="2" horizontalDpi="600" verticalDpi="600" orientation="portrait" paperSize="9" scale="74" r:id="rId1"/>
  <headerFooter alignWithMargins="0">
    <oddHeader>&amp;C&amp;"Times New Roman CE,Félkövér"&amp;12
GRÁBÓC KÖZSÉG ÖNKORMÁNYZATA
2018. ÉVI KÖLTSÉGVETÉS
ÖNKÉNT VÁLLALT FELADATAINAK MÉRLEGE
&amp;R&amp;"Times New Roman CE,Félkövér dőlt"&amp;11 1. melléklet a..../2019. (V.28.) önkormányzati rendelethez</oddHeader>
  </headerFooter>
  <rowBreaks count="2" manualBreakCount="2">
    <brk id="62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zoomScale="130" zoomScaleNormal="130" zoomScaleSheetLayoutView="100" workbookViewId="0" topLeftCell="A20">
      <selection activeCell="F20" sqref="F20"/>
    </sheetView>
  </sheetViews>
  <sheetFormatPr defaultColWidth="9.00390625" defaultRowHeight="12.75"/>
  <cols>
    <col min="1" max="1" width="7.375" style="99" customWidth="1"/>
    <col min="2" max="2" width="70.00390625" style="99" customWidth="1"/>
    <col min="3" max="6" width="14.125" style="100" customWidth="1"/>
    <col min="7" max="7" width="9.00390625" style="116" customWidth="1"/>
    <col min="8" max="16384" width="9.375" style="116" customWidth="1"/>
  </cols>
  <sheetData>
    <row r="1" spans="1:6" ht="15.75" customHeight="1">
      <c r="A1" s="600" t="s">
        <v>1</v>
      </c>
      <c r="B1" s="600"/>
      <c r="C1" s="600"/>
      <c r="D1" s="600"/>
      <c r="E1" s="600"/>
      <c r="F1" s="600"/>
    </row>
    <row r="2" spans="1:6" ht="15.75" customHeight="1" thickBot="1">
      <c r="A2" s="603" t="s">
        <v>355</v>
      </c>
      <c r="B2" s="603"/>
      <c r="C2" s="602" t="s">
        <v>359</v>
      </c>
      <c r="D2" s="602"/>
      <c r="E2" s="602"/>
      <c r="F2" s="602"/>
    </row>
    <row r="3" spans="1:6" ht="37.5" customHeight="1" thickBot="1">
      <c r="A3" s="19" t="s">
        <v>39</v>
      </c>
      <c r="B3" s="20" t="s">
        <v>2</v>
      </c>
      <c r="C3" s="162" t="str">
        <f>'1.mell.összesített'!C3</f>
        <v>2018. évi eredeti előirányzat</v>
      </c>
      <c r="D3" s="162" t="str">
        <f>'1.mell.összesített'!D3</f>
        <v>Módosított előirányzat </v>
      </c>
      <c r="E3" s="162" t="str">
        <f>'1.mell.összesített'!E3</f>
        <v>Teljesítés</v>
      </c>
      <c r="F3" s="25" t="str">
        <f>'1.mell.összesített'!F3</f>
        <v>Teljesítés %-ban</v>
      </c>
    </row>
    <row r="4" spans="1:6" s="117" customFormat="1" ht="12" customHeight="1" thickBot="1">
      <c r="A4" s="112"/>
      <c r="B4" s="113" t="s">
        <v>336</v>
      </c>
      <c r="C4" s="163" t="s">
        <v>337</v>
      </c>
      <c r="D4" s="113" t="s">
        <v>338</v>
      </c>
      <c r="E4" s="113" t="s">
        <v>340</v>
      </c>
      <c r="F4" s="160" t="s">
        <v>339</v>
      </c>
    </row>
    <row r="5" spans="1:6" s="118" customFormat="1" ht="12" customHeight="1" thickBot="1">
      <c r="A5" s="16" t="s">
        <v>3</v>
      </c>
      <c r="B5" s="17" t="s">
        <v>128</v>
      </c>
      <c r="C5" s="164">
        <f>+C6+C7+C8+C9+C10+C11</f>
        <v>0</v>
      </c>
      <c r="D5" s="105">
        <f>+D6+D7+D8+D9+D10+D11</f>
        <v>0</v>
      </c>
      <c r="E5" s="105">
        <f>+E6+E7+E8+E9+E10+E11</f>
        <v>0</v>
      </c>
      <c r="F5" s="42">
        <f>+F6+F7+F8+F9+F10+F11</f>
        <v>0</v>
      </c>
    </row>
    <row r="6" spans="1:6" s="118" customFormat="1" ht="12" customHeight="1">
      <c r="A6" s="11" t="s">
        <v>51</v>
      </c>
      <c r="B6" s="119" t="s">
        <v>129</v>
      </c>
      <c r="C6" s="165"/>
      <c r="D6" s="107"/>
      <c r="E6" s="107"/>
      <c r="F6" s="44"/>
    </row>
    <row r="7" spans="1:6" s="118" customFormat="1" ht="12" customHeight="1">
      <c r="A7" s="10" t="s">
        <v>52</v>
      </c>
      <c r="B7" s="120" t="s">
        <v>130</v>
      </c>
      <c r="C7" s="166"/>
      <c r="D7" s="106"/>
      <c r="E7" s="106"/>
      <c r="F7" s="43"/>
    </row>
    <row r="8" spans="1:6" s="118" customFormat="1" ht="12" customHeight="1">
      <c r="A8" s="10" t="s">
        <v>53</v>
      </c>
      <c r="B8" s="120" t="s">
        <v>344</v>
      </c>
      <c r="C8" s="166"/>
      <c r="D8" s="106"/>
      <c r="E8" s="106"/>
      <c r="F8" s="43"/>
    </row>
    <row r="9" spans="1:6" s="118" customFormat="1" ht="12" customHeight="1">
      <c r="A9" s="10" t="s">
        <v>54</v>
      </c>
      <c r="B9" s="120" t="s">
        <v>131</v>
      </c>
      <c r="C9" s="166"/>
      <c r="D9" s="106"/>
      <c r="E9" s="106"/>
      <c r="F9" s="43"/>
    </row>
    <row r="10" spans="1:6" s="118" customFormat="1" ht="12" customHeight="1">
      <c r="A10" s="10" t="s">
        <v>71</v>
      </c>
      <c r="B10" s="50" t="s">
        <v>281</v>
      </c>
      <c r="C10" s="166"/>
      <c r="D10" s="106"/>
      <c r="E10" s="106"/>
      <c r="F10" s="43"/>
    </row>
    <row r="11" spans="1:6" s="118" customFormat="1" ht="12" customHeight="1" thickBot="1">
      <c r="A11" s="12" t="s">
        <v>55</v>
      </c>
      <c r="B11" s="51" t="s">
        <v>282</v>
      </c>
      <c r="C11" s="166"/>
      <c r="D11" s="106"/>
      <c r="E11" s="106"/>
      <c r="F11" s="43"/>
    </row>
    <row r="12" spans="1:6" s="118" customFormat="1" ht="12" customHeight="1" thickBot="1">
      <c r="A12" s="16" t="s">
        <v>4</v>
      </c>
      <c r="B12" s="49" t="s">
        <v>132</v>
      </c>
      <c r="C12" s="164">
        <f>+C13+C14+C15+C16+C17</f>
        <v>0</v>
      </c>
      <c r="D12" s="105">
        <f>+D13+D14+D15+D16+D17</f>
        <v>0</v>
      </c>
      <c r="E12" s="105">
        <f>+E13+E14+E15+E16+E17</f>
        <v>0</v>
      </c>
      <c r="F12" s="42">
        <f>+F13+F14+F15+F16+F17</f>
        <v>0</v>
      </c>
    </row>
    <row r="13" spans="1:6" s="118" customFormat="1" ht="12" customHeight="1">
      <c r="A13" s="11" t="s">
        <v>57</v>
      </c>
      <c r="B13" s="119" t="s">
        <v>133</v>
      </c>
      <c r="C13" s="165"/>
      <c r="D13" s="107"/>
      <c r="E13" s="107"/>
      <c r="F13" s="44"/>
    </row>
    <row r="14" spans="1:6" s="118" customFormat="1" ht="12" customHeight="1">
      <c r="A14" s="10" t="s">
        <v>58</v>
      </c>
      <c r="B14" s="120" t="s">
        <v>134</v>
      </c>
      <c r="C14" s="166"/>
      <c r="D14" s="106"/>
      <c r="E14" s="106"/>
      <c r="F14" s="43"/>
    </row>
    <row r="15" spans="1:6" s="118" customFormat="1" ht="12" customHeight="1">
      <c r="A15" s="10" t="s">
        <v>59</v>
      </c>
      <c r="B15" s="120" t="s">
        <v>274</v>
      </c>
      <c r="C15" s="166"/>
      <c r="D15" s="106"/>
      <c r="E15" s="106"/>
      <c r="F15" s="43"/>
    </row>
    <row r="16" spans="1:6" s="118" customFormat="1" ht="12" customHeight="1">
      <c r="A16" s="10" t="s">
        <v>60</v>
      </c>
      <c r="B16" s="120" t="s">
        <v>275</v>
      </c>
      <c r="C16" s="166"/>
      <c r="D16" s="106"/>
      <c r="E16" s="106"/>
      <c r="F16" s="43"/>
    </row>
    <row r="17" spans="1:6" s="118" customFormat="1" ht="12" customHeight="1">
      <c r="A17" s="10" t="s">
        <v>61</v>
      </c>
      <c r="B17" s="120" t="s">
        <v>135</v>
      </c>
      <c r="C17" s="166"/>
      <c r="D17" s="106"/>
      <c r="E17" s="106"/>
      <c r="F17" s="43"/>
    </row>
    <row r="18" spans="1:6" s="118" customFormat="1" ht="12" customHeight="1" thickBot="1">
      <c r="A18" s="12" t="s">
        <v>67</v>
      </c>
      <c r="B18" s="51" t="s">
        <v>136</v>
      </c>
      <c r="C18" s="167"/>
      <c r="D18" s="108"/>
      <c r="E18" s="108"/>
      <c r="F18" s="45"/>
    </row>
    <row r="19" spans="1:6" s="118" customFormat="1" ht="12" customHeight="1" thickBot="1">
      <c r="A19" s="16" t="s">
        <v>5</v>
      </c>
      <c r="B19" s="17" t="s">
        <v>137</v>
      </c>
      <c r="C19" s="164">
        <f>+C20+C21+C22+C23+C24</f>
        <v>0</v>
      </c>
      <c r="D19" s="105">
        <f>+D20+D21+D22+D23+D24</f>
        <v>0</v>
      </c>
      <c r="E19" s="105">
        <f>+E20+E21+E22+E23+E24</f>
        <v>0</v>
      </c>
      <c r="F19" s="42">
        <f>+F20+F21+F22+F23+F24</f>
        <v>0</v>
      </c>
    </row>
    <row r="20" spans="1:6" s="118" customFormat="1" ht="12" customHeight="1">
      <c r="A20" s="11" t="s">
        <v>40</v>
      </c>
      <c r="B20" s="119" t="s">
        <v>138</v>
      </c>
      <c r="C20" s="165"/>
      <c r="D20" s="107"/>
      <c r="E20" s="107"/>
      <c r="F20" s="44"/>
    </row>
    <row r="21" spans="1:6" s="118" customFormat="1" ht="12" customHeight="1">
      <c r="A21" s="10" t="s">
        <v>41</v>
      </c>
      <c r="B21" s="120" t="s">
        <v>139</v>
      </c>
      <c r="C21" s="166"/>
      <c r="D21" s="106"/>
      <c r="E21" s="106"/>
      <c r="F21" s="43"/>
    </row>
    <row r="22" spans="1:6" s="118" customFormat="1" ht="12" customHeight="1">
      <c r="A22" s="10" t="s">
        <v>42</v>
      </c>
      <c r="B22" s="120" t="s">
        <v>276</v>
      </c>
      <c r="C22" s="166"/>
      <c r="D22" s="106"/>
      <c r="E22" s="106"/>
      <c r="F22" s="43"/>
    </row>
    <row r="23" spans="1:6" s="118" customFormat="1" ht="12" customHeight="1">
      <c r="A23" s="10" t="s">
        <v>43</v>
      </c>
      <c r="B23" s="120" t="s">
        <v>277</v>
      </c>
      <c r="C23" s="166"/>
      <c r="D23" s="106"/>
      <c r="E23" s="106"/>
      <c r="F23" s="43"/>
    </row>
    <row r="24" spans="1:6" s="118" customFormat="1" ht="12" customHeight="1">
      <c r="A24" s="10" t="s">
        <v>80</v>
      </c>
      <c r="B24" s="120" t="s">
        <v>140</v>
      </c>
      <c r="C24" s="166"/>
      <c r="D24" s="106"/>
      <c r="E24" s="106"/>
      <c r="F24" s="43"/>
    </row>
    <row r="25" spans="1:6" s="118" customFormat="1" ht="12" customHeight="1" thickBot="1">
      <c r="A25" s="12" t="s">
        <v>81</v>
      </c>
      <c r="B25" s="121" t="s">
        <v>141</v>
      </c>
      <c r="C25" s="167"/>
      <c r="D25" s="108"/>
      <c r="E25" s="108"/>
      <c r="F25" s="45"/>
    </row>
    <row r="26" spans="1:6" s="118" customFormat="1" ht="12" customHeight="1" thickBot="1">
      <c r="A26" s="16" t="s">
        <v>82</v>
      </c>
      <c r="B26" s="17" t="s">
        <v>353</v>
      </c>
      <c r="C26" s="168">
        <f>SUM(C27:C33)</f>
        <v>0</v>
      </c>
      <c r="D26" s="111">
        <f>SUM(D27:D33)</f>
        <v>0</v>
      </c>
      <c r="E26" s="111">
        <f>SUM(E27:E33)</f>
        <v>0</v>
      </c>
      <c r="F26" s="136">
        <f>SUM(F27:F33)</f>
        <v>0</v>
      </c>
    </row>
    <row r="27" spans="1:6" s="118" customFormat="1" ht="12" customHeight="1">
      <c r="A27" s="11" t="s">
        <v>142</v>
      </c>
      <c r="B27" s="119" t="s">
        <v>354</v>
      </c>
      <c r="C27" s="165"/>
      <c r="D27" s="107"/>
      <c r="E27" s="107"/>
      <c r="F27" s="44"/>
    </row>
    <row r="28" spans="1:6" s="118" customFormat="1" ht="12" customHeight="1">
      <c r="A28" s="10" t="s">
        <v>143</v>
      </c>
      <c r="B28" s="120" t="s">
        <v>349</v>
      </c>
      <c r="C28" s="166"/>
      <c r="D28" s="106"/>
      <c r="E28" s="106"/>
      <c r="F28" s="43"/>
    </row>
    <row r="29" spans="1:6" s="118" customFormat="1" ht="12" customHeight="1">
      <c r="A29" s="10" t="s">
        <v>144</v>
      </c>
      <c r="B29" s="120" t="s">
        <v>350</v>
      </c>
      <c r="C29" s="166"/>
      <c r="D29" s="106"/>
      <c r="E29" s="106"/>
      <c r="F29" s="43"/>
    </row>
    <row r="30" spans="1:6" s="118" customFormat="1" ht="12" customHeight="1">
      <c r="A30" s="10" t="s">
        <v>145</v>
      </c>
      <c r="B30" s="120" t="s">
        <v>351</v>
      </c>
      <c r="C30" s="166"/>
      <c r="D30" s="106"/>
      <c r="E30" s="106"/>
      <c r="F30" s="43"/>
    </row>
    <row r="31" spans="1:6" s="118" customFormat="1" ht="12" customHeight="1">
      <c r="A31" s="10" t="s">
        <v>346</v>
      </c>
      <c r="B31" s="120" t="s">
        <v>146</v>
      </c>
      <c r="C31" s="166"/>
      <c r="D31" s="106"/>
      <c r="E31" s="106"/>
      <c r="F31" s="43"/>
    </row>
    <row r="32" spans="1:6" s="118" customFormat="1" ht="12" customHeight="1">
      <c r="A32" s="10" t="s">
        <v>347</v>
      </c>
      <c r="B32" s="120" t="s">
        <v>147</v>
      </c>
      <c r="C32" s="166"/>
      <c r="D32" s="106"/>
      <c r="E32" s="106"/>
      <c r="F32" s="43"/>
    </row>
    <row r="33" spans="1:6" s="118" customFormat="1" ht="12" customHeight="1" thickBot="1">
      <c r="A33" s="12" t="s">
        <v>348</v>
      </c>
      <c r="B33" s="161" t="s">
        <v>148</v>
      </c>
      <c r="C33" s="167"/>
      <c r="D33" s="108"/>
      <c r="E33" s="108"/>
      <c r="F33" s="45"/>
    </row>
    <row r="34" spans="1:6" s="118" customFormat="1" ht="12" customHeight="1" thickBot="1">
      <c r="A34" s="16" t="s">
        <v>7</v>
      </c>
      <c r="B34" s="17" t="s">
        <v>283</v>
      </c>
      <c r="C34" s="164">
        <f>SUM(C35:C45)</f>
        <v>0</v>
      </c>
      <c r="D34" s="105">
        <f>SUM(D35:D45)</f>
        <v>0</v>
      </c>
      <c r="E34" s="105">
        <f>SUM(E35:E45)</f>
        <v>0</v>
      </c>
      <c r="F34" s="42">
        <f>SUM(F35:F45)</f>
        <v>0</v>
      </c>
    </row>
    <row r="35" spans="1:6" s="118" customFormat="1" ht="12" customHeight="1">
      <c r="A35" s="11" t="s">
        <v>44</v>
      </c>
      <c r="B35" s="119" t="s">
        <v>151</v>
      </c>
      <c r="C35" s="165"/>
      <c r="D35" s="107"/>
      <c r="E35" s="107"/>
      <c r="F35" s="44"/>
    </row>
    <row r="36" spans="1:6" s="118" customFormat="1" ht="12" customHeight="1">
      <c r="A36" s="10" t="s">
        <v>45</v>
      </c>
      <c r="B36" s="120" t="s">
        <v>152</v>
      </c>
      <c r="C36" s="166"/>
      <c r="D36" s="106"/>
      <c r="E36" s="106"/>
      <c r="F36" s="43"/>
    </row>
    <row r="37" spans="1:6" s="118" customFormat="1" ht="12" customHeight="1">
      <c r="A37" s="10" t="s">
        <v>46</v>
      </c>
      <c r="B37" s="120" t="s">
        <v>153</v>
      </c>
      <c r="C37" s="166"/>
      <c r="D37" s="106"/>
      <c r="E37" s="106"/>
      <c r="F37" s="43"/>
    </row>
    <row r="38" spans="1:6" s="118" customFormat="1" ht="12" customHeight="1">
      <c r="A38" s="10" t="s">
        <v>84</v>
      </c>
      <c r="B38" s="120" t="s">
        <v>154</v>
      </c>
      <c r="C38" s="166"/>
      <c r="D38" s="106"/>
      <c r="E38" s="106"/>
      <c r="F38" s="43"/>
    </row>
    <row r="39" spans="1:6" s="118" customFormat="1" ht="12" customHeight="1">
      <c r="A39" s="10" t="s">
        <v>85</v>
      </c>
      <c r="B39" s="120" t="s">
        <v>155</v>
      </c>
      <c r="C39" s="166"/>
      <c r="D39" s="106"/>
      <c r="E39" s="106"/>
      <c r="F39" s="43"/>
    </row>
    <row r="40" spans="1:6" s="118" customFormat="1" ht="12" customHeight="1">
      <c r="A40" s="10" t="s">
        <v>86</v>
      </c>
      <c r="B40" s="120" t="s">
        <v>156</v>
      </c>
      <c r="C40" s="166"/>
      <c r="D40" s="106"/>
      <c r="E40" s="106"/>
      <c r="F40" s="43"/>
    </row>
    <row r="41" spans="1:6" s="118" customFormat="1" ht="12" customHeight="1">
      <c r="A41" s="10" t="s">
        <v>87</v>
      </c>
      <c r="B41" s="120" t="s">
        <v>157</v>
      </c>
      <c r="C41" s="166"/>
      <c r="D41" s="106"/>
      <c r="E41" s="106"/>
      <c r="F41" s="43"/>
    </row>
    <row r="42" spans="1:6" s="118" customFormat="1" ht="12" customHeight="1">
      <c r="A42" s="10" t="s">
        <v>88</v>
      </c>
      <c r="B42" s="120" t="s">
        <v>352</v>
      </c>
      <c r="C42" s="166"/>
      <c r="D42" s="106"/>
      <c r="E42" s="106"/>
      <c r="F42" s="43"/>
    </row>
    <row r="43" spans="1:6" s="118" customFormat="1" ht="12" customHeight="1">
      <c r="A43" s="10" t="s">
        <v>149</v>
      </c>
      <c r="B43" s="120" t="s">
        <v>158</v>
      </c>
      <c r="C43" s="169"/>
      <c r="D43" s="109"/>
      <c r="E43" s="109"/>
      <c r="F43" s="46"/>
    </row>
    <row r="44" spans="1:6" s="118" customFormat="1" ht="12" customHeight="1">
      <c r="A44" s="12" t="s">
        <v>150</v>
      </c>
      <c r="B44" s="121" t="s">
        <v>285</v>
      </c>
      <c r="C44" s="170"/>
      <c r="D44" s="110"/>
      <c r="E44" s="110"/>
      <c r="F44" s="47"/>
    </row>
    <row r="45" spans="1:6" s="118" customFormat="1" ht="12" customHeight="1" thickBot="1">
      <c r="A45" s="12" t="s">
        <v>284</v>
      </c>
      <c r="B45" s="51" t="s">
        <v>159</v>
      </c>
      <c r="C45" s="170"/>
      <c r="D45" s="110"/>
      <c r="E45" s="110"/>
      <c r="F45" s="47"/>
    </row>
    <row r="46" spans="1:6" s="118" customFormat="1" ht="12" customHeight="1" thickBot="1">
      <c r="A46" s="16" t="s">
        <v>8</v>
      </c>
      <c r="B46" s="17" t="s">
        <v>160</v>
      </c>
      <c r="C46" s="164">
        <f>SUM(C47:C51)</f>
        <v>0</v>
      </c>
      <c r="D46" s="105">
        <f>SUM(D47:D51)</f>
        <v>0</v>
      </c>
      <c r="E46" s="105">
        <f>SUM(E47:E51)</f>
        <v>0</v>
      </c>
      <c r="F46" s="42">
        <f>SUM(F47:F51)</f>
        <v>0</v>
      </c>
    </row>
    <row r="47" spans="1:6" s="118" customFormat="1" ht="12" customHeight="1">
      <c r="A47" s="11" t="s">
        <v>47</v>
      </c>
      <c r="B47" s="119" t="s">
        <v>164</v>
      </c>
      <c r="C47" s="171"/>
      <c r="D47" s="138"/>
      <c r="E47" s="138"/>
      <c r="F47" s="48"/>
    </row>
    <row r="48" spans="1:6" s="118" customFormat="1" ht="12" customHeight="1">
      <c r="A48" s="10" t="s">
        <v>48</v>
      </c>
      <c r="B48" s="120" t="s">
        <v>165</v>
      </c>
      <c r="C48" s="169"/>
      <c r="D48" s="109"/>
      <c r="E48" s="109"/>
      <c r="F48" s="46"/>
    </row>
    <row r="49" spans="1:6" s="118" customFormat="1" ht="12" customHeight="1">
      <c r="A49" s="10" t="s">
        <v>161</v>
      </c>
      <c r="B49" s="120" t="s">
        <v>166</v>
      </c>
      <c r="C49" s="169"/>
      <c r="D49" s="109"/>
      <c r="E49" s="109"/>
      <c r="F49" s="46"/>
    </row>
    <row r="50" spans="1:6" s="118" customFormat="1" ht="12" customHeight="1">
      <c r="A50" s="10" t="s">
        <v>162</v>
      </c>
      <c r="B50" s="120" t="s">
        <v>167</v>
      </c>
      <c r="C50" s="169"/>
      <c r="D50" s="109"/>
      <c r="E50" s="109"/>
      <c r="F50" s="46"/>
    </row>
    <row r="51" spans="1:6" s="118" customFormat="1" ht="12" customHeight="1" thickBot="1">
      <c r="A51" s="12" t="s">
        <v>163</v>
      </c>
      <c r="B51" s="51" t="s">
        <v>168</v>
      </c>
      <c r="C51" s="170"/>
      <c r="D51" s="110"/>
      <c r="E51" s="110"/>
      <c r="F51" s="47"/>
    </row>
    <row r="52" spans="1:6" s="118" customFormat="1" ht="12" customHeight="1" thickBot="1">
      <c r="A52" s="16" t="s">
        <v>89</v>
      </c>
      <c r="B52" s="17" t="s">
        <v>169</v>
      </c>
      <c r="C52" s="164">
        <f>SUM(C53:C55)</f>
        <v>0</v>
      </c>
      <c r="D52" s="105">
        <f>SUM(D53:D55)</f>
        <v>0</v>
      </c>
      <c r="E52" s="105">
        <f>SUM(E53:E55)</f>
        <v>0</v>
      </c>
      <c r="F52" s="42">
        <f>SUM(F53:F55)</f>
        <v>0</v>
      </c>
    </row>
    <row r="53" spans="1:6" s="118" customFormat="1" ht="12" customHeight="1">
      <c r="A53" s="11" t="s">
        <v>49</v>
      </c>
      <c r="B53" s="119" t="s">
        <v>170</v>
      </c>
      <c r="C53" s="165"/>
      <c r="D53" s="107"/>
      <c r="E53" s="107"/>
      <c r="F53" s="44"/>
    </row>
    <row r="54" spans="1:6" s="118" customFormat="1" ht="12" customHeight="1">
      <c r="A54" s="10" t="s">
        <v>50</v>
      </c>
      <c r="B54" s="120" t="s">
        <v>278</v>
      </c>
      <c r="C54" s="166"/>
      <c r="D54" s="106"/>
      <c r="E54" s="106"/>
      <c r="F54" s="43"/>
    </row>
    <row r="55" spans="1:6" s="118" customFormat="1" ht="12" customHeight="1">
      <c r="A55" s="10" t="s">
        <v>173</v>
      </c>
      <c r="B55" s="120" t="s">
        <v>171</v>
      </c>
      <c r="C55" s="166"/>
      <c r="D55" s="106"/>
      <c r="E55" s="106"/>
      <c r="F55" s="43"/>
    </row>
    <row r="56" spans="1:6" s="118" customFormat="1" ht="12" customHeight="1" thickBot="1">
      <c r="A56" s="12" t="s">
        <v>174</v>
      </c>
      <c r="B56" s="51" t="s">
        <v>172</v>
      </c>
      <c r="C56" s="167"/>
      <c r="D56" s="108"/>
      <c r="E56" s="108"/>
      <c r="F56" s="45"/>
    </row>
    <row r="57" spans="1:6" s="118" customFormat="1" ht="12" customHeight="1" thickBot="1">
      <c r="A57" s="16" t="s">
        <v>10</v>
      </c>
      <c r="B57" s="49" t="s">
        <v>175</v>
      </c>
      <c r="C57" s="164">
        <f>SUM(C58:C60)</f>
        <v>0</v>
      </c>
      <c r="D57" s="105">
        <f>SUM(D58:D60)</f>
        <v>0</v>
      </c>
      <c r="E57" s="105">
        <f>SUM(E58:E60)</f>
        <v>0</v>
      </c>
      <c r="F57" s="42">
        <f>SUM(F58:F60)</f>
        <v>0</v>
      </c>
    </row>
    <row r="58" spans="1:6" s="118" customFormat="1" ht="12" customHeight="1">
      <c r="A58" s="11" t="s">
        <v>90</v>
      </c>
      <c r="B58" s="119" t="s">
        <v>177</v>
      </c>
      <c r="C58" s="169"/>
      <c r="D58" s="109"/>
      <c r="E58" s="109"/>
      <c r="F58" s="46"/>
    </row>
    <row r="59" spans="1:6" s="118" customFormat="1" ht="12" customHeight="1">
      <c r="A59" s="10" t="s">
        <v>91</v>
      </c>
      <c r="B59" s="120" t="s">
        <v>279</v>
      </c>
      <c r="C59" s="169"/>
      <c r="D59" s="109"/>
      <c r="E59" s="109"/>
      <c r="F59" s="46"/>
    </row>
    <row r="60" spans="1:6" s="118" customFormat="1" ht="12" customHeight="1">
      <c r="A60" s="10" t="s">
        <v>108</v>
      </c>
      <c r="B60" s="120" t="s">
        <v>178</v>
      </c>
      <c r="C60" s="169"/>
      <c r="D60" s="109"/>
      <c r="E60" s="109"/>
      <c r="F60" s="46"/>
    </row>
    <row r="61" spans="1:6" s="118" customFormat="1" ht="12" customHeight="1" thickBot="1">
      <c r="A61" s="12" t="s">
        <v>176</v>
      </c>
      <c r="B61" s="51" t="s">
        <v>179</v>
      </c>
      <c r="C61" s="169"/>
      <c r="D61" s="109"/>
      <c r="E61" s="109"/>
      <c r="F61" s="46"/>
    </row>
    <row r="62" spans="1:6" s="118" customFormat="1" ht="12" customHeight="1" thickBot="1">
      <c r="A62" s="147" t="s">
        <v>325</v>
      </c>
      <c r="B62" s="17" t="s">
        <v>180</v>
      </c>
      <c r="C62" s="168">
        <f>+C5+C12+C19+C26+C34+C46+C52+C57</f>
        <v>0</v>
      </c>
      <c r="D62" s="111">
        <f>+D5+D12+D19+D26+D34+D46+D52+D57</f>
        <v>0</v>
      </c>
      <c r="E62" s="111">
        <f>+E5+E12+E19+E26+E34+E46+E52+E57</f>
        <v>0</v>
      </c>
      <c r="F62" s="136">
        <f>+F5+F12+F19+F26+F34+F46+F52+F57</f>
        <v>0</v>
      </c>
    </row>
    <row r="63" spans="1:6" s="118" customFormat="1" ht="12" customHeight="1" thickBot="1">
      <c r="A63" s="139" t="s">
        <v>181</v>
      </c>
      <c r="B63" s="49" t="s">
        <v>182</v>
      </c>
      <c r="C63" s="164">
        <f>SUM(C64:C66)</f>
        <v>0</v>
      </c>
      <c r="D63" s="105">
        <f>SUM(D64:D66)</f>
        <v>0</v>
      </c>
      <c r="E63" s="105">
        <f>SUM(E64:E66)</f>
        <v>0</v>
      </c>
      <c r="F63" s="42">
        <f>SUM(F64:F66)</f>
        <v>0</v>
      </c>
    </row>
    <row r="64" spans="1:6" s="118" customFormat="1" ht="12" customHeight="1">
      <c r="A64" s="11" t="s">
        <v>212</v>
      </c>
      <c r="B64" s="119" t="s">
        <v>183</v>
      </c>
      <c r="C64" s="169"/>
      <c r="D64" s="109"/>
      <c r="E64" s="109"/>
      <c r="F64" s="46"/>
    </row>
    <row r="65" spans="1:6" s="118" customFormat="1" ht="12" customHeight="1">
      <c r="A65" s="10" t="s">
        <v>221</v>
      </c>
      <c r="B65" s="120" t="s">
        <v>184</v>
      </c>
      <c r="C65" s="169"/>
      <c r="D65" s="109"/>
      <c r="E65" s="109"/>
      <c r="F65" s="46"/>
    </row>
    <row r="66" spans="1:6" s="118" customFormat="1" ht="12" customHeight="1" thickBot="1">
      <c r="A66" s="12" t="s">
        <v>222</v>
      </c>
      <c r="B66" s="143" t="s">
        <v>310</v>
      </c>
      <c r="C66" s="169"/>
      <c r="D66" s="109"/>
      <c r="E66" s="109"/>
      <c r="F66" s="46"/>
    </row>
    <row r="67" spans="1:6" s="118" customFormat="1" ht="12" customHeight="1" thickBot="1">
      <c r="A67" s="139" t="s">
        <v>185</v>
      </c>
      <c r="B67" s="49" t="s">
        <v>186</v>
      </c>
      <c r="C67" s="164">
        <f>SUM(C68:C71)</f>
        <v>0</v>
      </c>
      <c r="D67" s="105">
        <f>SUM(D68:D71)</f>
        <v>0</v>
      </c>
      <c r="E67" s="105">
        <f>SUM(E68:E71)</f>
        <v>0</v>
      </c>
      <c r="F67" s="42">
        <f>SUM(F68:F71)</f>
        <v>0</v>
      </c>
    </row>
    <row r="68" spans="1:6" s="118" customFormat="1" ht="12" customHeight="1">
      <c r="A68" s="11" t="s">
        <v>72</v>
      </c>
      <c r="B68" s="119" t="s">
        <v>187</v>
      </c>
      <c r="C68" s="169"/>
      <c r="D68" s="109"/>
      <c r="E68" s="109"/>
      <c r="F68" s="46"/>
    </row>
    <row r="69" spans="1:6" s="118" customFormat="1" ht="12" customHeight="1">
      <c r="A69" s="10" t="s">
        <v>73</v>
      </c>
      <c r="B69" s="120" t="s">
        <v>188</v>
      </c>
      <c r="C69" s="169"/>
      <c r="D69" s="109"/>
      <c r="E69" s="109"/>
      <c r="F69" s="46"/>
    </row>
    <row r="70" spans="1:6" s="118" customFormat="1" ht="12" customHeight="1">
      <c r="A70" s="10" t="s">
        <v>213</v>
      </c>
      <c r="B70" s="120" t="s">
        <v>189</v>
      </c>
      <c r="C70" s="169"/>
      <c r="D70" s="109"/>
      <c r="E70" s="109"/>
      <c r="F70" s="46"/>
    </row>
    <row r="71" spans="1:6" s="118" customFormat="1" ht="12" customHeight="1" thickBot="1">
      <c r="A71" s="12" t="s">
        <v>214</v>
      </c>
      <c r="B71" s="51" t="s">
        <v>190</v>
      </c>
      <c r="C71" s="169"/>
      <c r="D71" s="109"/>
      <c r="E71" s="109"/>
      <c r="F71" s="46"/>
    </row>
    <row r="72" spans="1:6" s="118" customFormat="1" ht="12" customHeight="1" thickBot="1">
      <c r="A72" s="139" t="s">
        <v>191</v>
      </c>
      <c r="B72" s="49" t="s">
        <v>192</v>
      </c>
      <c r="C72" s="164">
        <f>SUM(C73:C74)</f>
        <v>0</v>
      </c>
      <c r="D72" s="105">
        <f>SUM(D73:D74)</f>
        <v>0</v>
      </c>
      <c r="E72" s="105">
        <f>SUM(E73:E74)</f>
        <v>0</v>
      </c>
      <c r="F72" s="42">
        <f>SUM(F73:F74)</f>
        <v>0</v>
      </c>
    </row>
    <row r="73" spans="1:6" s="118" customFormat="1" ht="12" customHeight="1">
      <c r="A73" s="11" t="s">
        <v>215</v>
      </c>
      <c r="B73" s="119" t="s">
        <v>193</v>
      </c>
      <c r="C73" s="169"/>
      <c r="D73" s="109"/>
      <c r="E73" s="109"/>
      <c r="F73" s="46"/>
    </row>
    <row r="74" spans="1:6" s="118" customFormat="1" ht="12" customHeight="1" thickBot="1">
      <c r="A74" s="12" t="s">
        <v>216</v>
      </c>
      <c r="B74" s="51" t="s">
        <v>194</v>
      </c>
      <c r="C74" s="169"/>
      <c r="D74" s="109"/>
      <c r="E74" s="109"/>
      <c r="F74" s="46"/>
    </row>
    <row r="75" spans="1:6" s="118" customFormat="1" ht="12" customHeight="1" thickBot="1">
      <c r="A75" s="139" t="s">
        <v>195</v>
      </c>
      <c r="B75" s="49" t="s">
        <v>196</v>
      </c>
      <c r="C75" s="164">
        <f>SUM(C76:C78)</f>
        <v>0</v>
      </c>
      <c r="D75" s="105">
        <f>SUM(D76:D78)</f>
        <v>0</v>
      </c>
      <c r="E75" s="105">
        <f>SUM(E76:E78)</f>
        <v>0</v>
      </c>
      <c r="F75" s="42">
        <f>SUM(F76:F78)</f>
        <v>0</v>
      </c>
    </row>
    <row r="76" spans="1:6" s="118" customFormat="1" ht="12" customHeight="1">
      <c r="A76" s="11" t="s">
        <v>217</v>
      </c>
      <c r="B76" s="119" t="s">
        <v>197</v>
      </c>
      <c r="C76" s="169"/>
      <c r="D76" s="109"/>
      <c r="E76" s="109"/>
      <c r="F76" s="46"/>
    </row>
    <row r="77" spans="1:6" s="118" customFormat="1" ht="12" customHeight="1">
      <c r="A77" s="10" t="s">
        <v>218</v>
      </c>
      <c r="B77" s="120" t="s">
        <v>198</v>
      </c>
      <c r="C77" s="169"/>
      <c r="D77" s="109"/>
      <c r="E77" s="109"/>
      <c r="F77" s="46"/>
    </row>
    <row r="78" spans="1:6" s="118" customFormat="1" ht="12" customHeight="1" thickBot="1">
      <c r="A78" s="12" t="s">
        <v>219</v>
      </c>
      <c r="B78" s="51" t="s">
        <v>199</v>
      </c>
      <c r="C78" s="169"/>
      <c r="D78" s="109"/>
      <c r="E78" s="109"/>
      <c r="F78" s="46"/>
    </row>
    <row r="79" spans="1:6" s="118" customFormat="1" ht="12" customHeight="1" thickBot="1">
      <c r="A79" s="139" t="s">
        <v>200</v>
      </c>
      <c r="B79" s="49" t="s">
        <v>220</v>
      </c>
      <c r="C79" s="164">
        <f>SUM(C80:C83)</f>
        <v>0</v>
      </c>
      <c r="D79" s="105">
        <f>SUM(D80:D83)</f>
        <v>0</v>
      </c>
      <c r="E79" s="105">
        <f>SUM(E80:E83)</f>
        <v>0</v>
      </c>
      <c r="F79" s="42">
        <f>SUM(F80:F83)</f>
        <v>0</v>
      </c>
    </row>
    <row r="80" spans="1:6" s="118" customFormat="1" ht="12" customHeight="1">
      <c r="A80" s="122" t="s">
        <v>201</v>
      </c>
      <c r="B80" s="119" t="s">
        <v>202</v>
      </c>
      <c r="C80" s="169"/>
      <c r="D80" s="109"/>
      <c r="E80" s="109"/>
      <c r="F80" s="46"/>
    </row>
    <row r="81" spans="1:6" s="118" customFormat="1" ht="12" customHeight="1">
      <c r="A81" s="123" t="s">
        <v>203</v>
      </c>
      <c r="B81" s="120" t="s">
        <v>204</v>
      </c>
      <c r="C81" s="169"/>
      <c r="D81" s="109"/>
      <c r="E81" s="109"/>
      <c r="F81" s="46"/>
    </row>
    <row r="82" spans="1:6" s="118" customFormat="1" ht="12" customHeight="1">
      <c r="A82" s="123" t="s">
        <v>205</v>
      </c>
      <c r="B82" s="120" t="s">
        <v>206</v>
      </c>
      <c r="C82" s="169"/>
      <c r="D82" s="109"/>
      <c r="E82" s="109"/>
      <c r="F82" s="46"/>
    </row>
    <row r="83" spans="1:6" s="118" customFormat="1" ht="12" customHeight="1" thickBot="1">
      <c r="A83" s="124" t="s">
        <v>207</v>
      </c>
      <c r="B83" s="51" t="s">
        <v>208</v>
      </c>
      <c r="C83" s="169"/>
      <c r="D83" s="109"/>
      <c r="E83" s="109"/>
      <c r="F83" s="46"/>
    </row>
    <row r="84" spans="1:6" s="118" customFormat="1" ht="12" customHeight="1" thickBot="1">
      <c r="A84" s="139" t="s">
        <v>209</v>
      </c>
      <c r="B84" s="49" t="s">
        <v>324</v>
      </c>
      <c r="C84" s="172"/>
      <c r="D84" s="141"/>
      <c r="E84" s="141"/>
      <c r="F84" s="142"/>
    </row>
    <row r="85" spans="1:6" s="118" customFormat="1" ht="13.5" customHeight="1" thickBot="1">
      <c r="A85" s="139" t="s">
        <v>211</v>
      </c>
      <c r="B85" s="49" t="s">
        <v>210</v>
      </c>
      <c r="C85" s="172"/>
      <c r="D85" s="141"/>
      <c r="E85" s="141"/>
      <c r="F85" s="142"/>
    </row>
    <row r="86" spans="1:6" s="118" customFormat="1" ht="15.75" customHeight="1" thickBot="1">
      <c r="A86" s="139" t="s">
        <v>223</v>
      </c>
      <c r="B86" s="125" t="s">
        <v>327</v>
      </c>
      <c r="C86" s="168">
        <f>+C63+C67+C72+C75+C79+C85+C84</f>
        <v>0</v>
      </c>
      <c r="D86" s="111">
        <f>+D63+D67+D72+D75+D79+D85+D84</f>
        <v>0</v>
      </c>
      <c r="E86" s="111">
        <f>+E63+E67+E72+E75+E79+E85+E84</f>
        <v>0</v>
      </c>
      <c r="F86" s="136">
        <f>+F63+F67+F72+F75+F79+F85+F84</f>
        <v>0</v>
      </c>
    </row>
    <row r="87" spans="1:6" s="118" customFormat="1" ht="16.5" customHeight="1" thickBot="1">
      <c r="A87" s="140" t="s">
        <v>326</v>
      </c>
      <c r="B87" s="126" t="s">
        <v>328</v>
      </c>
      <c r="C87" s="168">
        <f>+C62+C86</f>
        <v>0</v>
      </c>
      <c r="D87" s="111">
        <f>+D62+D86</f>
        <v>0</v>
      </c>
      <c r="E87" s="111">
        <f>+E62+E86</f>
        <v>0</v>
      </c>
      <c r="F87" s="136">
        <f>+F62+F86</f>
        <v>0</v>
      </c>
    </row>
    <row r="88" spans="1:6" s="118" customFormat="1" ht="39.75" customHeight="1">
      <c r="A88" s="1"/>
      <c r="B88" s="2"/>
      <c r="C88" s="59"/>
      <c r="D88" s="59"/>
      <c r="E88" s="59"/>
      <c r="F88" s="59"/>
    </row>
    <row r="89" spans="1:6" ht="16.5" customHeight="1">
      <c r="A89" s="600" t="s">
        <v>31</v>
      </c>
      <c r="B89" s="600"/>
      <c r="C89" s="600"/>
      <c r="D89" s="600"/>
      <c r="E89" s="600"/>
      <c r="F89" s="600"/>
    </row>
    <row r="90" spans="1:6" s="127" customFormat="1" ht="16.5" customHeight="1" thickBot="1">
      <c r="A90" s="604" t="s">
        <v>356</v>
      </c>
      <c r="B90" s="604"/>
      <c r="C90" s="605" t="s">
        <v>359</v>
      </c>
      <c r="D90" s="605"/>
      <c r="E90" s="605"/>
      <c r="F90" s="605"/>
    </row>
    <row r="91" spans="1:6" ht="37.5" customHeight="1" thickBot="1">
      <c r="A91" s="19" t="s">
        <v>39</v>
      </c>
      <c r="B91" s="20" t="s">
        <v>32</v>
      </c>
      <c r="C91" s="162" t="str">
        <f>+C3</f>
        <v>2018. évi eredeti előirányzat</v>
      </c>
      <c r="D91" s="20" t="str">
        <f>+D3</f>
        <v>Módosított előirányzat </v>
      </c>
      <c r="E91" s="20" t="str">
        <f>+E3</f>
        <v>Teljesítés</v>
      </c>
      <c r="F91" s="38" t="str">
        <f>+F3</f>
        <v>Teljesítés %-ban</v>
      </c>
    </row>
    <row r="92" spans="1:6" s="117" customFormat="1" ht="12" customHeight="1" thickBot="1">
      <c r="A92" s="23"/>
      <c r="B92" s="24" t="s">
        <v>336</v>
      </c>
      <c r="C92" s="173" t="s">
        <v>337</v>
      </c>
      <c r="D92" s="24" t="s">
        <v>338</v>
      </c>
      <c r="E92" s="24" t="s">
        <v>340</v>
      </c>
      <c r="F92" s="137" t="s">
        <v>339</v>
      </c>
    </row>
    <row r="93" spans="1:6" ht="12" customHeight="1" thickBot="1">
      <c r="A93" s="18" t="s">
        <v>3</v>
      </c>
      <c r="B93" s="22" t="s">
        <v>286</v>
      </c>
      <c r="C93" s="174">
        <f>C94+C95+C96+C97+C98+C111</f>
        <v>0</v>
      </c>
      <c r="D93" s="104">
        <f>D94+D95+D96+D97+D98+D111</f>
        <v>0</v>
      </c>
      <c r="E93" s="104">
        <f>E94+E95+E96+E97+E98+E111</f>
        <v>0</v>
      </c>
      <c r="F93" s="149">
        <f>F94+F95+F96+F97+F98+F111</f>
        <v>0</v>
      </c>
    </row>
    <row r="94" spans="1:6" ht="12" customHeight="1">
      <c r="A94" s="13" t="s">
        <v>51</v>
      </c>
      <c r="B94" s="6" t="s">
        <v>33</v>
      </c>
      <c r="C94" s="175"/>
      <c r="D94" s="154"/>
      <c r="E94" s="154"/>
      <c r="F94" s="150"/>
    </row>
    <row r="95" spans="1:6" ht="12" customHeight="1">
      <c r="A95" s="10" t="s">
        <v>52</v>
      </c>
      <c r="B95" s="4" t="s">
        <v>92</v>
      </c>
      <c r="C95" s="166"/>
      <c r="D95" s="106"/>
      <c r="E95" s="106"/>
      <c r="F95" s="43"/>
    </row>
    <row r="96" spans="1:6" ht="12" customHeight="1">
      <c r="A96" s="10" t="s">
        <v>53</v>
      </c>
      <c r="B96" s="4" t="s">
        <v>70</v>
      </c>
      <c r="C96" s="167"/>
      <c r="D96" s="108"/>
      <c r="E96" s="108"/>
      <c r="F96" s="45"/>
    </row>
    <row r="97" spans="1:6" ht="12" customHeight="1">
      <c r="A97" s="10" t="s">
        <v>54</v>
      </c>
      <c r="B97" s="7" t="s">
        <v>93</v>
      </c>
      <c r="C97" s="167"/>
      <c r="D97" s="108"/>
      <c r="E97" s="108"/>
      <c r="F97" s="45"/>
    </row>
    <row r="98" spans="1:6" ht="12" customHeight="1">
      <c r="A98" s="10" t="s">
        <v>62</v>
      </c>
      <c r="B98" s="15" t="s">
        <v>94</v>
      </c>
      <c r="C98" s="167"/>
      <c r="D98" s="108"/>
      <c r="E98" s="108"/>
      <c r="F98" s="45"/>
    </row>
    <row r="99" spans="1:6" ht="12" customHeight="1">
      <c r="A99" s="10" t="s">
        <v>55</v>
      </c>
      <c r="B99" s="4" t="s">
        <v>291</v>
      </c>
      <c r="C99" s="167"/>
      <c r="D99" s="108"/>
      <c r="E99" s="108"/>
      <c r="F99" s="45"/>
    </row>
    <row r="100" spans="1:6" ht="12" customHeight="1">
      <c r="A100" s="10" t="s">
        <v>56</v>
      </c>
      <c r="B100" s="37" t="s">
        <v>290</v>
      </c>
      <c r="C100" s="167"/>
      <c r="D100" s="108"/>
      <c r="E100" s="108"/>
      <c r="F100" s="45"/>
    </row>
    <row r="101" spans="1:6" ht="12" customHeight="1">
      <c r="A101" s="10" t="s">
        <v>63</v>
      </c>
      <c r="B101" s="37" t="s">
        <v>289</v>
      </c>
      <c r="C101" s="167"/>
      <c r="D101" s="108"/>
      <c r="E101" s="108"/>
      <c r="F101" s="45"/>
    </row>
    <row r="102" spans="1:6" ht="12" customHeight="1">
      <c r="A102" s="10" t="s">
        <v>64</v>
      </c>
      <c r="B102" s="35" t="s">
        <v>226</v>
      </c>
      <c r="C102" s="167"/>
      <c r="D102" s="108"/>
      <c r="E102" s="108"/>
      <c r="F102" s="45"/>
    </row>
    <row r="103" spans="1:6" ht="12" customHeight="1">
      <c r="A103" s="10" t="s">
        <v>65</v>
      </c>
      <c r="B103" s="36" t="s">
        <v>227</v>
      </c>
      <c r="C103" s="167"/>
      <c r="D103" s="108"/>
      <c r="E103" s="108"/>
      <c r="F103" s="45"/>
    </row>
    <row r="104" spans="1:6" ht="12" customHeight="1">
      <c r="A104" s="10" t="s">
        <v>66</v>
      </c>
      <c r="B104" s="36" t="s">
        <v>228</v>
      </c>
      <c r="C104" s="167"/>
      <c r="D104" s="108"/>
      <c r="E104" s="108"/>
      <c r="F104" s="45"/>
    </row>
    <row r="105" spans="1:6" ht="12" customHeight="1">
      <c r="A105" s="10" t="s">
        <v>68</v>
      </c>
      <c r="B105" s="35" t="s">
        <v>229</v>
      </c>
      <c r="C105" s="167"/>
      <c r="D105" s="108"/>
      <c r="E105" s="108"/>
      <c r="F105" s="45"/>
    </row>
    <row r="106" spans="1:6" ht="12" customHeight="1">
      <c r="A106" s="10" t="s">
        <v>95</v>
      </c>
      <c r="B106" s="35" t="s">
        <v>230</v>
      </c>
      <c r="C106" s="167"/>
      <c r="D106" s="108"/>
      <c r="E106" s="108"/>
      <c r="F106" s="45"/>
    </row>
    <row r="107" spans="1:6" ht="12" customHeight="1">
      <c r="A107" s="10" t="s">
        <v>224</v>
      </c>
      <c r="B107" s="36" t="s">
        <v>231</v>
      </c>
      <c r="C107" s="167"/>
      <c r="D107" s="108"/>
      <c r="E107" s="108"/>
      <c r="F107" s="45"/>
    </row>
    <row r="108" spans="1:6" ht="12" customHeight="1">
      <c r="A108" s="9" t="s">
        <v>225</v>
      </c>
      <c r="B108" s="37" t="s">
        <v>232</v>
      </c>
      <c r="C108" s="167"/>
      <c r="D108" s="108"/>
      <c r="E108" s="108"/>
      <c r="F108" s="45"/>
    </row>
    <row r="109" spans="1:6" ht="12" customHeight="1">
      <c r="A109" s="10" t="s">
        <v>287</v>
      </c>
      <c r="B109" s="37" t="s">
        <v>233</v>
      </c>
      <c r="C109" s="167"/>
      <c r="D109" s="108"/>
      <c r="E109" s="108"/>
      <c r="F109" s="45"/>
    </row>
    <row r="110" spans="1:6" ht="12" customHeight="1">
      <c r="A110" s="12" t="s">
        <v>288</v>
      </c>
      <c r="B110" s="37" t="s">
        <v>234</v>
      </c>
      <c r="C110" s="167"/>
      <c r="D110" s="108"/>
      <c r="E110" s="108"/>
      <c r="F110" s="45"/>
    </row>
    <row r="111" spans="1:6" ht="12" customHeight="1">
      <c r="A111" s="10" t="s">
        <v>292</v>
      </c>
      <c r="B111" s="7" t="s">
        <v>34</v>
      </c>
      <c r="C111" s="166"/>
      <c r="D111" s="106"/>
      <c r="E111" s="106"/>
      <c r="F111" s="43"/>
    </row>
    <row r="112" spans="1:6" ht="12" customHeight="1">
      <c r="A112" s="10" t="s">
        <v>293</v>
      </c>
      <c r="B112" s="4" t="s">
        <v>295</v>
      </c>
      <c r="C112" s="166"/>
      <c r="D112" s="106"/>
      <c r="E112" s="106"/>
      <c r="F112" s="43"/>
    </row>
    <row r="113" spans="1:6" ht="12" customHeight="1" thickBot="1">
      <c r="A113" s="14" t="s">
        <v>294</v>
      </c>
      <c r="B113" s="146" t="s">
        <v>296</v>
      </c>
      <c r="C113" s="176"/>
      <c r="D113" s="155"/>
      <c r="E113" s="155"/>
      <c r="F113" s="197"/>
    </row>
    <row r="114" spans="1:6" ht="12" customHeight="1" thickBot="1">
      <c r="A114" s="144" t="s">
        <v>4</v>
      </c>
      <c r="B114" s="145" t="s">
        <v>235</v>
      </c>
      <c r="C114" s="177">
        <f>+C115+C117+C119</f>
        <v>0</v>
      </c>
      <c r="D114" s="156">
        <f>+D115+D117+D119</f>
        <v>0</v>
      </c>
      <c r="E114" s="156">
        <f>+E115+E117+E119</f>
        <v>0</v>
      </c>
      <c r="F114" s="198">
        <f>+F115+F117+F119</f>
        <v>0</v>
      </c>
    </row>
    <row r="115" spans="1:6" ht="12" customHeight="1">
      <c r="A115" s="11" t="s">
        <v>57</v>
      </c>
      <c r="B115" s="4" t="s">
        <v>107</v>
      </c>
      <c r="C115" s="165"/>
      <c r="D115" s="107"/>
      <c r="E115" s="107"/>
      <c r="F115" s="44"/>
    </row>
    <row r="116" spans="1:6" ht="12" customHeight="1">
      <c r="A116" s="11" t="s">
        <v>58</v>
      </c>
      <c r="B116" s="8" t="s">
        <v>239</v>
      </c>
      <c r="C116" s="165"/>
      <c r="D116" s="107"/>
      <c r="E116" s="107"/>
      <c r="F116" s="44"/>
    </row>
    <row r="117" spans="1:6" ht="12" customHeight="1">
      <c r="A117" s="11" t="s">
        <v>59</v>
      </c>
      <c r="B117" s="8" t="s">
        <v>96</v>
      </c>
      <c r="C117" s="166"/>
      <c r="D117" s="106"/>
      <c r="E117" s="106"/>
      <c r="F117" s="43"/>
    </row>
    <row r="118" spans="1:6" ht="12" customHeight="1">
      <c r="A118" s="11" t="s">
        <v>60</v>
      </c>
      <c r="B118" s="8" t="s">
        <v>240</v>
      </c>
      <c r="C118" s="178"/>
      <c r="D118" s="106"/>
      <c r="E118" s="106"/>
      <c r="F118" s="43"/>
    </row>
    <row r="119" spans="1:6" ht="12" customHeight="1">
      <c r="A119" s="11" t="s">
        <v>61</v>
      </c>
      <c r="B119" s="51" t="s">
        <v>109</v>
      </c>
      <c r="C119" s="178"/>
      <c r="D119" s="106"/>
      <c r="E119" s="106"/>
      <c r="F119" s="43"/>
    </row>
    <row r="120" spans="1:6" ht="12" customHeight="1">
      <c r="A120" s="11" t="s">
        <v>67</v>
      </c>
      <c r="B120" s="50" t="s">
        <v>280</v>
      </c>
      <c r="C120" s="178"/>
      <c r="D120" s="106"/>
      <c r="E120" s="106"/>
      <c r="F120" s="43"/>
    </row>
    <row r="121" spans="1:6" ht="12" customHeight="1">
      <c r="A121" s="11" t="s">
        <v>69</v>
      </c>
      <c r="B121" s="115" t="s">
        <v>245</v>
      </c>
      <c r="C121" s="178"/>
      <c r="D121" s="106"/>
      <c r="E121" s="106"/>
      <c r="F121" s="43"/>
    </row>
    <row r="122" spans="1:6" ht="15.75">
      <c r="A122" s="11" t="s">
        <v>97</v>
      </c>
      <c r="B122" s="36" t="s">
        <v>228</v>
      </c>
      <c r="C122" s="178"/>
      <c r="D122" s="106"/>
      <c r="E122" s="106"/>
      <c r="F122" s="43"/>
    </row>
    <row r="123" spans="1:6" ht="12" customHeight="1">
      <c r="A123" s="11" t="s">
        <v>98</v>
      </c>
      <c r="B123" s="36" t="s">
        <v>244</v>
      </c>
      <c r="C123" s="178"/>
      <c r="D123" s="106"/>
      <c r="E123" s="106"/>
      <c r="F123" s="43"/>
    </row>
    <row r="124" spans="1:6" ht="12" customHeight="1">
      <c r="A124" s="11" t="s">
        <v>99</v>
      </c>
      <c r="B124" s="36" t="s">
        <v>243</v>
      </c>
      <c r="C124" s="178"/>
      <c r="D124" s="106"/>
      <c r="E124" s="106"/>
      <c r="F124" s="43"/>
    </row>
    <row r="125" spans="1:6" ht="12" customHeight="1">
      <c r="A125" s="11" t="s">
        <v>236</v>
      </c>
      <c r="B125" s="36" t="s">
        <v>231</v>
      </c>
      <c r="C125" s="178"/>
      <c r="D125" s="106"/>
      <c r="E125" s="106"/>
      <c r="F125" s="43"/>
    </row>
    <row r="126" spans="1:6" ht="12" customHeight="1">
      <c r="A126" s="11" t="s">
        <v>237</v>
      </c>
      <c r="B126" s="36" t="s">
        <v>242</v>
      </c>
      <c r="C126" s="178"/>
      <c r="D126" s="106"/>
      <c r="E126" s="106"/>
      <c r="F126" s="43"/>
    </row>
    <row r="127" spans="1:6" ht="16.5" thickBot="1">
      <c r="A127" s="9" t="s">
        <v>238</v>
      </c>
      <c r="B127" s="36" t="s">
        <v>241</v>
      </c>
      <c r="C127" s="179"/>
      <c r="D127" s="108"/>
      <c r="E127" s="108"/>
      <c r="F127" s="45"/>
    </row>
    <row r="128" spans="1:6" ht="12" customHeight="1" thickBot="1">
      <c r="A128" s="16" t="s">
        <v>5</v>
      </c>
      <c r="B128" s="33" t="s">
        <v>297</v>
      </c>
      <c r="C128" s="164">
        <f>+C93+C114</f>
        <v>0</v>
      </c>
      <c r="D128" s="105">
        <f>+D93+D114</f>
        <v>0</v>
      </c>
      <c r="E128" s="105">
        <f>+E93+E114</f>
        <v>0</v>
      </c>
      <c r="F128" s="42">
        <f>+F93+F114</f>
        <v>0</v>
      </c>
    </row>
    <row r="129" spans="1:6" ht="12" customHeight="1" thickBot="1">
      <c r="A129" s="16" t="s">
        <v>6</v>
      </c>
      <c r="B129" s="33" t="s">
        <v>298</v>
      </c>
      <c r="C129" s="164">
        <f>+C130+C131+C132</f>
        <v>0</v>
      </c>
      <c r="D129" s="105">
        <f>+D130+D131+D132</f>
        <v>0</v>
      </c>
      <c r="E129" s="105">
        <f>+E130+E131+E132</f>
        <v>0</v>
      </c>
      <c r="F129" s="42">
        <f>+F130+F131+F132</f>
        <v>0</v>
      </c>
    </row>
    <row r="130" spans="1:6" ht="12" customHeight="1">
      <c r="A130" s="11" t="s">
        <v>142</v>
      </c>
      <c r="B130" s="8" t="s">
        <v>305</v>
      </c>
      <c r="C130" s="178"/>
      <c r="D130" s="106"/>
      <c r="E130" s="106"/>
      <c r="F130" s="43"/>
    </row>
    <row r="131" spans="1:6" ht="12" customHeight="1">
      <c r="A131" s="11" t="s">
        <v>143</v>
      </c>
      <c r="B131" s="8" t="s">
        <v>306</v>
      </c>
      <c r="C131" s="178"/>
      <c r="D131" s="106"/>
      <c r="E131" s="106"/>
      <c r="F131" s="43"/>
    </row>
    <row r="132" spans="1:6" ht="12" customHeight="1" thickBot="1">
      <c r="A132" s="9" t="s">
        <v>144</v>
      </c>
      <c r="B132" s="8" t="s">
        <v>307</v>
      </c>
      <c r="C132" s="178"/>
      <c r="D132" s="106"/>
      <c r="E132" s="106"/>
      <c r="F132" s="43"/>
    </row>
    <row r="133" spans="1:6" ht="12" customHeight="1" thickBot="1">
      <c r="A133" s="16" t="s">
        <v>7</v>
      </c>
      <c r="B133" s="33" t="s">
        <v>299</v>
      </c>
      <c r="C133" s="164">
        <f>SUM(C134:C139)</f>
        <v>0</v>
      </c>
      <c r="D133" s="105">
        <f>SUM(D134:D139)</f>
        <v>0</v>
      </c>
      <c r="E133" s="105">
        <f>SUM(E134:E139)</f>
        <v>0</v>
      </c>
      <c r="F133" s="42">
        <f>SUM(F134:F139)</f>
        <v>0</v>
      </c>
    </row>
    <row r="134" spans="1:6" ht="12" customHeight="1">
      <c r="A134" s="11" t="s">
        <v>44</v>
      </c>
      <c r="B134" s="5" t="s">
        <v>308</v>
      </c>
      <c r="C134" s="178"/>
      <c r="D134" s="106"/>
      <c r="E134" s="106"/>
      <c r="F134" s="43"/>
    </row>
    <row r="135" spans="1:6" ht="12" customHeight="1">
      <c r="A135" s="11" t="s">
        <v>45</v>
      </c>
      <c r="B135" s="5" t="s">
        <v>300</v>
      </c>
      <c r="C135" s="178"/>
      <c r="D135" s="106"/>
      <c r="E135" s="106"/>
      <c r="F135" s="43"/>
    </row>
    <row r="136" spans="1:6" ht="12" customHeight="1">
      <c r="A136" s="11" t="s">
        <v>46</v>
      </c>
      <c r="B136" s="5" t="s">
        <v>301</v>
      </c>
      <c r="C136" s="178"/>
      <c r="D136" s="106"/>
      <c r="E136" s="106"/>
      <c r="F136" s="43"/>
    </row>
    <row r="137" spans="1:6" ht="12" customHeight="1">
      <c r="A137" s="11" t="s">
        <v>84</v>
      </c>
      <c r="B137" s="5" t="s">
        <v>302</v>
      </c>
      <c r="C137" s="178"/>
      <c r="D137" s="106"/>
      <c r="E137" s="106"/>
      <c r="F137" s="43"/>
    </row>
    <row r="138" spans="1:6" ht="12" customHeight="1">
      <c r="A138" s="11" t="s">
        <v>85</v>
      </c>
      <c r="B138" s="5" t="s">
        <v>303</v>
      </c>
      <c r="C138" s="178"/>
      <c r="D138" s="106"/>
      <c r="E138" s="106"/>
      <c r="F138" s="43"/>
    </row>
    <row r="139" spans="1:6" ht="12" customHeight="1" thickBot="1">
      <c r="A139" s="9" t="s">
        <v>86</v>
      </c>
      <c r="B139" s="5" t="s">
        <v>304</v>
      </c>
      <c r="C139" s="178"/>
      <c r="D139" s="106"/>
      <c r="E139" s="106"/>
      <c r="F139" s="43"/>
    </row>
    <row r="140" spans="1:6" ht="12" customHeight="1" thickBot="1">
      <c r="A140" s="16" t="s">
        <v>8</v>
      </c>
      <c r="B140" s="33" t="s">
        <v>312</v>
      </c>
      <c r="C140" s="168">
        <f>+C141+C142+C143+C144</f>
        <v>0</v>
      </c>
      <c r="D140" s="111">
        <f>+D141+D142+D143+D144</f>
        <v>0</v>
      </c>
      <c r="E140" s="111">
        <f>+E141+E142+E143+E144</f>
        <v>0</v>
      </c>
      <c r="F140" s="136">
        <f>+F141+F142+F143+F144</f>
        <v>0</v>
      </c>
    </row>
    <row r="141" spans="1:6" ht="12" customHeight="1">
      <c r="A141" s="11" t="s">
        <v>47</v>
      </c>
      <c r="B141" s="5" t="s">
        <v>246</v>
      </c>
      <c r="C141" s="178"/>
      <c r="D141" s="106"/>
      <c r="E141" s="106"/>
      <c r="F141" s="43"/>
    </row>
    <row r="142" spans="1:6" ht="12" customHeight="1">
      <c r="A142" s="11" t="s">
        <v>48</v>
      </c>
      <c r="B142" s="5" t="s">
        <v>247</v>
      </c>
      <c r="C142" s="178"/>
      <c r="D142" s="106"/>
      <c r="E142" s="106"/>
      <c r="F142" s="43"/>
    </row>
    <row r="143" spans="1:6" ht="12" customHeight="1">
      <c r="A143" s="11" t="s">
        <v>161</v>
      </c>
      <c r="B143" s="5" t="s">
        <v>313</v>
      </c>
      <c r="C143" s="178"/>
      <c r="D143" s="106"/>
      <c r="E143" s="106"/>
      <c r="F143" s="43"/>
    </row>
    <row r="144" spans="1:6" ht="12" customHeight="1" thickBot="1">
      <c r="A144" s="9" t="s">
        <v>162</v>
      </c>
      <c r="B144" s="3" t="s">
        <v>266</v>
      </c>
      <c r="C144" s="178"/>
      <c r="D144" s="106"/>
      <c r="E144" s="106"/>
      <c r="F144" s="43"/>
    </row>
    <row r="145" spans="1:6" ht="12" customHeight="1" thickBot="1">
      <c r="A145" s="16" t="s">
        <v>9</v>
      </c>
      <c r="B145" s="33" t="s">
        <v>314</v>
      </c>
      <c r="C145" s="180">
        <f>SUM(C146:C150)</f>
        <v>0</v>
      </c>
      <c r="D145" s="157">
        <f>SUM(D146:D150)</f>
        <v>0</v>
      </c>
      <c r="E145" s="157">
        <f>SUM(E146:E150)</f>
        <v>0</v>
      </c>
      <c r="F145" s="151">
        <f>SUM(F146:F150)</f>
        <v>0</v>
      </c>
    </row>
    <row r="146" spans="1:6" ht="12" customHeight="1">
      <c r="A146" s="11" t="s">
        <v>49</v>
      </c>
      <c r="B146" s="5" t="s">
        <v>309</v>
      </c>
      <c r="C146" s="178"/>
      <c r="D146" s="106"/>
      <c r="E146" s="106"/>
      <c r="F146" s="43"/>
    </row>
    <row r="147" spans="1:6" ht="12" customHeight="1">
      <c r="A147" s="11" t="s">
        <v>50</v>
      </c>
      <c r="B147" s="5" t="s">
        <v>316</v>
      </c>
      <c r="C147" s="178"/>
      <c r="D147" s="106"/>
      <c r="E147" s="106"/>
      <c r="F147" s="43"/>
    </row>
    <row r="148" spans="1:6" ht="12" customHeight="1">
      <c r="A148" s="11" t="s">
        <v>173</v>
      </c>
      <c r="B148" s="5" t="s">
        <v>311</v>
      </c>
      <c r="C148" s="178"/>
      <c r="D148" s="106"/>
      <c r="E148" s="106"/>
      <c r="F148" s="43"/>
    </row>
    <row r="149" spans="1:6" ht="12" customHeight="1">
      <c r="A149" s="11" t="s">
        <v>174</v>
      </c>
      <c r="B149" s="5" t="s">
        <v>317</v>
      </c>
      <c r="C149" s="178"/>
      <c r="D149" s="106"/>
      <c r="E149" s="106"/>
      <c r="F149" s="43"/>
    </row>
    <row r="150" spans="1:6" ht="12" customHeight="1" thickBot="1">
      <c r="A150" s="11" t="s">
        <v>315</v>
      </c>
      <c r="B150" s="5" t="s">
        <v>318</v>
      </c>
      <c r="C150" s="178"/>
      <c r="D150" s="106"/>
      <c r="E150" s="106"/>
      <c r="F150" s="43"/>
    </row>
    <row r="151" spans="1:6" ht="12" customHeight="1" thickBot="1">
      <c r="A151" s="16" t="s">
        <v>10</v>
      </c>
      <c r="B151" s="33" t="s">
        <v>319</v>
      </c>
      <c r="C151" s="181"/>
      <c r="D151" s="158"/>
      <c r="E151" s="158"/>
      <c r="F151" s="152"/>
    </row>
    <row r="152" spans="1:6" ht="12" customHeight="1" thickBot="1">
      <c r="A152" s="16" t="s">
        <v>11</v>
      </c>
      <c r="B152" s="33" t="s">
        <v>320</v>
      </c>
      <c r="C152" s="181"/>
      <c r="D152" s="158"/>
      <c r="E152" s="158"/>
      <c r="F152" s="152"/>
    </row>
    <row r="153" spans="1:12" ht="15" customHeight="1" thickBot="1">
      <c r="A153" s="16" t="s">
        <v>12</v>
      </c>
      <c r="B153" s="33" t="s">
        <v>322</v>
      </c>
      <c r="C153" s="182">
        <f>+C129+C133+C140+C145+C151+C152</f>
        <v>0</v>
      </c>
      <c r="D153" s="159">
        <f>+D129+D133+D140+D145+D151+D152</f>
        <v>0</v>
      </c>
      <c r="E153" s="159">
        <f>+E129+E133+E140+E145+E151+E152</f>
        <v>0</v>
      </c>
      <c r="F153" s="153">
        <f>+F129+F133+F140+F145+F151+F152</f>
        <v>0</v>
      </c>
      <c r="I153" s="128"/>
      <c r="J153" s="129"/>
      <c r="K153" s="129"/>
      <c r="L153" s="129"/>
    </row>
    <row r="154" spans="1:6" s="118" customFormat="1" ht="12.75" customHeight="1" thickBot="1">
      <c r="A154" s="52" t="s">
        <v>13</v>
      </c>
      <c r="B154" s="98" t="s">
        <v>321</v>
      </c>
      <c r="C154" s="182">
        <f>+C128+C153</f>
        <v>0</v>
      </c>
      <c r="D154" s="159">
        <f>+D128+D153</f>
        <v>0</v>
      </c>
      <c r="E154" s="159">
        <f>+E128+E153</f>
        <v>0</v>
      </c>
      <c r="F154" s="153">
        <f>+F128+F153</f>
        <v>0</v>
      </c>
    </row>
    <row r="155" ht="7.5" customHeight="1"/>
    <row r="156" spans="1:6" ht="15.75">
      <c r="A156" s="601" t="s">
        <v>248</v>
      </c>
      <c r="B156" s="601"/>
      <c r="C156" s="601"/>
      <c r="D156" s="601"/>
      <c r="E156" s="601"/>
      <c r="F156" s="601"/>
    </row>
    <row r="157" spans="1:6" ht="15" customHeight="1" thickBot="1">
      <c r="A157" s="603" t="s">
        <v>357</v>
      </c>
      <c r="B157" s="603"/>
      <c r="C157" s="602" t="s">
        <v>359</v>
      </c>
      <c r="D157" s="602"/>
      <c r="E157" s="602"/>
      <c r="F157" s="602"/>
    </row>
    <row r="158" spans="1:7" ht="24" customHeight="1" thickBot="1">
      <c r="A158" s="16">
        <v>1</v>
      </c>
      <c r="B158" s="21" t="s">
        <v>323</v>
      </c>
      <c r="C158" s="164">
        <f>+C62-C128</f>
        <v>0</v>
      </c>
      <c r="D158" s="105">
        <f>+D62-D128</f>
        <v>0</v>
      </c>
      <c r="E158" s="105">
        <f>+E62-E128</f>
        <v>0</v>
      </c>
      <c r="F158" s="42">
        <f>+F62-F128</f>
        <v>0</v>
      </c>
      <c r="G158" s="130"/>
    </row>
    <row r="159" spans="1:6" ht="31.5" customHeight="1" thickBot="1">
      <c r="A159" s="16" t="s">
        <v>4</v>
      </c>
      <c r="B159" s="21" t="s">
        <v>329</v>
      </c>
      <c r="C159" s="164">
        <f>+C86-C153</f>
        <v>0</v>
      </c>
      <c r="D159" s="105">
        <f>+D86-D153</f>
        <v>0</v>
      </c>
      <c r="E159" s="105">
        <f>+E86-E153</f>
        <v>0</v>
      </c>
      <c r="F159" s="42">
        <f>+F86-F153</f>
        <v>0</v>
      </c>
    </row>
  </sheetData>
  <sheetProtection/>
  <mergeCells count="9">
    <mergeCell ref="A1:F1"/>
    <mergeCell ref="A2:B2"/>
    <mergeCell ref="A89:F89"/>
    <mergeCell ref="A90:B90"/>
    <mergeCell ref="A156:F156"/>
    <mergeCell ref="A157:B157"/>
    <mergeCell ref="C2:F2"/>
    <mergeCell ref="C90:F90"/>
    <mergeCell ref="C157:F157"/>
  </mergeCells>
  <printOptions horizontalCentered="1"/>
  <pageMargins left="0.3937007874015748" right="0.2755905511811024" top="1.0236220472440944" bottom="0.8661417322834646" header="0.2755905511811024" footer="0.5905511811023623"/>
  <pageSetup fitToHeight="2" horizontalDpi="600" verticalDpi="600" orientation="portrait" paperSize="9" scale="75" r:id="rId1"/>
  <headerFooter alignWithMargins="0">
    <oddHeader>&amp;C&amp;"Times New Roman CE,Félkövér"&amp;12
GRÁBÓC KÖZSÉG ÖNKORMÁNYZATA
2018. ÉVI KÖLTSÉGVETÉS
ÁLLAMIGAZGATÁSI FELADATAINAK MÉRLEGE
&amp;R&amp;"Times New Roman CE,Félkövér dőlt"&amp;11 1. melléklet a .../2019. (V.28.)önkormányzati rendelethez</oddHeader>
  </headerFooter>
  <rowBreaks count="2" manualBreakCount="2">
    <brk id="62" max="5" man="1"/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7">
      <selection activeCell="E18" sqref="E18"/>
    </sheetView>
  </sheetViews>
  <sheetFormatPr defaultColWidth="9.00390625" defaultRowHeight="12.75"/>
  <cols>
    <col min="1" max="1" width="6.875" style="28" customWidth="1"/>
    <col min="2" max="2" width="52.875" style="39" customWidth="1"/>
    <col min="3" max="3" width="16.00390625" style="28" customWidth="1"/>
    <col min="4" max="5" width="16.125" style="28" customWidth="1"/>
    <col min="6" max="6" width="52.875" style="28" customWidth="1"/>
    <col min="7" max="7" width="16.00390625" style="28" customWidth="1"/>
    <col min="8" max="8" width="16.125" style="28" customWidth="1"/>
    <col min="9" max="9" width="16.00390625" style="28" customWidth="1"/>
    <col min="10" max="10" width="4.875" style="28" customWidth="1"/>
    <col min="11" max="16384" width="9.375" style="28" customWidth="1"/>
  </cols>
  <sheetData>
    <row r="1" spans="2:10" ht="39.75" customHeight="1">
      <c r="B1" s="67" t="s">
        <v>76</v>
      </c>
      <c r="C1" s="68"/>
      <c r="D1" s="68"/>
      <c r="E1" s="68"/>
      <c r="F1" s="68"/>
      <c r="G1" s="68"/>
      <c r="H1" s="68"/>
      <c r="I1" s="68"/>
      <c r="J1" s="609" t="str">
        <f>+CONCATENATE("2. melléklet a …../2019. (V.28.) önkormányzati rendelethez")</f>
        <v>2. melléklet a …../2019. (V.28.) önkormányzati rendelethez</v>
      </c>
    </row>
    <row r="2" spans="6:10" ht="14.25" thickBot="1">
      <c r="F2" s="611" t="s">
        <v>360</v>
      </c>
      <c r="G2" s="611"/>
      <c r="H2" s="611"/>
      <c r="I2" s="611"/>
      <c r="J2" s="609"/>
    </row>
    <row r="3" spans="1:10" ht="18" customHeight="1" thickBot="1">
      <c r="A3" s="607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09"/>
    </row>
    <row r="4" spans="1:10" s="72" customFormat="1" ht="35.25" customHeight="1" thickBot="1">
      <c r="A4" s="608"/>
      <c r="B4" s="40" t="s">
        <v>37</v>
      </c>
      <c r="C4" s="41" t="str">
        <f>'1.mell.összesített'!C3</f>
        <v>2018. évi eredeti előirányzat</v>
      </c>
      <c r="D4" s="41" t="str">
        <f>'1.mell.összesített'!D3</f>
        <v>Módosított előirányzat </v>
      </c>
      <c r="E4" s="41" t="str">
        <f>'1.mell.összesített'!E3</f>
        <v>Teljesítés</v>
      </c>
      <c r="F4" s="40" t="s">
        <v>37</v>
      </c>
      <c r="G4" s="185" t="str">
        <f>C4</f>
        <v>2018. évi eredeti előirányzat</v>
      </c>
      <c r="H4" s="185" t="str">
        <f>D4</f>
        <v>Módosított előirányzat </v>
      </c>
      <c r="I4" s="27" t="str">
        <f>E4</f>
        <v>Teljesítés</v>
      </c>
      <c r="J4" s="609"/>
    </row>
    <row r="5" spans="1:10" s="76" customFormat="1" ht="12" customHeight="1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09"/>
    </row>
    <row r="6" spans="1:10" ht="12.75" customHeight="1">
      <c r="A6" s="77" t="s">
        <v>3</v>
      </c>
      <c r="B6" s="78" t="s">
        <v>249</v>
      </c>
      <c r="C6" s="60">
        <f>'1.mell.összesített'!C5</f>
        <v>16879362</v>
      </c>
      <c r="D6" s="60">
        <f>'1.mell.összesített'!D5</f>
        <v>18302148</v>
      </c>
      <c r="E6" s="60">
        <f>'1.mell.összesített'!E5</f>
        <v>18302148</v>
      </c>
      <c r="F6" s="78" t="s">
        <v>38</v>
      </c>
      <c r="G6" s="187">
        <f>'1.mell.összesített'!C94</f>
        <v>7858866</v>
      </c>
      <c r="H6" s="187">
        <f>'1.mell.összesített'!D94</f>
        <v>8223097</v>
      </c>
      <c r="I6" s="208">
        <f>'1.mell.összesített'!E94</f>
        <v>7993097</v>
      </c>
      <c r="J6" s="609"/>
    </row>
    <row r="7" spans="1:10" ht="12.75" customHeight="1">
      <c r="A7" s="79" t="s">
        <v>4</v>
      </c>
      <c r="B7" s="80" t="s">
        <v>250</v>
      </c>
      <c r="C7" s="60">
        <f>'1.mell.összesített'!C12</f>
        <v>951000</v>
      </c>
      <c r="D7" s="60">
        <f>'1.mell.összesített'!D12</f>
        <v>625653</v>
      </c>
      <c r="E7" s="60">
        <f>'1.mell.összesített'!E12</f>
        <v>625653</v>
      </c>
      <c r="F7" s="80" t="s">
        <v>92</v>
      </c>
      <c r="G7" s="62">
        <f>'1.mell.összesített'!C95</f>
        <v>1427309</v>
      </c>
      <c r="H7" s="62">
        <f>'1.mell.összesített'!D95</f>
        <v>1603610</v>
      </c>
      <c r="I7" s="66">
        <f>'1.mell.összesített'!E95</f>
        <v>1573658</v>
      </c>
      <c r="J7" s="609"/>
    </row>
    <row r="8" spans="1:10" ht="12.75" customHeight="1">
      <c r="A8" s="79" t="s">
        <v>5</v>
      </c>
      <c r="B8" s="80" t="s">
        <v>270</v>
      </c>
      <c r="C8" s="61"/>
      <c r="D8" s="60">
        <f>'1.mell.összesített'!D7</f>
        <v>0</v>
      </c>
      <c r="E8" s="61"/>
      <c r="F8" s="80" t="s">
        <v>112</v>
      </c>
      <c r="G8" s="62">
        <f>'1.mell.összesített'!C96</f>
        <v>6008000</v>
      </c>
      <c r="H8" s="62">
        <f>'1.mell.összesített'!D96</f>
        <v>7369235</v>
      </c>
      <c r="I8" s="66">
        <f>'1.mell.összesített'!E96</f>
        <v>5899665</v>
      </c>
      <c r="J8" s="609"/>
    </row>
    <row r="9" spans="1:10" ht="12.75" customHeight="1">
      <c r="A9" s="79" t="s">
        <v>6</v>
      </c>
      <c r="B9" s="80" t="s">
        <v>83</v>
      </c>
      <c r="C9" s="61">
        <f>'1.mell.összesített'!C26</f>
        <v>1305000</v>
      </c>
      <c r="D9" s="61">
        <f>'1.mell.összesített'!D26</f>
        <v>1305000</v>
      </c>
      <c r="E9" s="61">
        <f>'1.mell.összesített'!E26</f>
        <v>2090780</v>
      </c>
      <c r="F9" s="80" t="s">
        <v>93</v>
      </c>
      <c r="G9" s="62">
        <f>'1.mell.összesített'!C97</f>
        <v>1200000</v>
      </c>
      <c r="H9" s="62">
        <f>'1.mell.összesített'!D97</f>
        <v>2090000</v>
      </c>
      <c r="I9" s="66">
        <f>'1.mell.összesített'!E97</f>
        <v>1939500</v>
      </c>
      <c r="J9" s="609"/>
    </row>
    <row r="10" spans="1:10" ht="12.75" customHeight="1">
      <c r="A10" s="79" t="s">
        <v>7</v>
      </c>
      <c r="B10" s="81" t="s">
        <v>273</v>
      </c>
      <c r="C10" s="61">
        <f>'1.mell.összesített'!C34</f>
        <v>0</v>
      </c>
      <c r="D10" s="61">
        <f>'1.mell.összesített'!D34</f>
        <v>0</v>
      </c>
      <c r="E10" s="61">
        <f>'1.mell.összesített'!E34</f>
        <v>234691</v>
      </c>
      <c r="F10" s="80" t="s">
        <v>94</v>
      </c>
      <c r="G10" s="62">
        <f>'1.mell.összesített'!C98</f>
        <v>209880</v>
      </c>
      <c r="H10" s="62">
        <f>'1.mell.összesített'!D98</f>
        <v>620315</v>
      </c>
      <c r="I10" s="66">
        <f>'1.mell.összesített'!E98</f>
        <v>520315</v>
      </c>
      <c r="J10" s="609"/>
    </row>
    <row r="11" spans="1:10" ht="12.75" customHeight="1">
      <c r="A11" s="79" t="s">
        <v>8</v>
      </c>
      <c r="B11" s="80" t="s">
        <v>251</v>
      </c>
      <c r="C11" s="62"/>
      <c r="D11" s="62"/>
      <c r="E11" s="62"/>
      <c r="F11" s="80" t="s">
        <v>34</v>
      </c>
      <c r="G11" s="62">
        <f>'1.mell.összesített'!C111</f>
        <v>5189865</v>
      </c>
      <c r="H11" s="62">
        <f>'1.mell.összesített'!D111</f>
        <v>1962420</v>
      </c>
      <c r="I11" s="66">
        <f>'1.mell.összesített'!E111</f>
        <v>0</v>
      </c>
      <c r="J11" s="609"/>
    </row>
    <row r="12" spans="1:10" ht="12.75" customHeight="1">
      <c r="A12" s="79" t="s">
        <v>9</v>
      </c>
      <c r="B12" s="80" t="s">
        <v>330</v>
      </c>
      <c r="C12" s="61"/>
      <c r="D12" s="61"/>
      <c r="E12" s="61"/>
      <c r="F12" s="26"/>
      <c r="G12" s="62"/>
      <c r="H12" s="61"/>
      <c r="I12" s="66"/>
      <c r="J12" s="609"/>
    </row>
    <row r="13" spans="1:10" ht="12.75" customHeight="1">
      <c r="A13" s="79" t="s">
        <v>10</v>
      </c>
      <c r="B13" s="26"/>
      <c r="C13" s="61"/>
      <c r="D13" s="61"/>
      <c r="E13" s="61"/>
      <c r="F13" s="26"/>
      <c r="G13" s="62"/>
      <c r="H13" s="61"/>
      <c r="I13" s="66"/>
      <c r="J13" s="609"/>
    </row>
    <row r="14" spans="1:10" ht="12.75" customHeight="1">
      <c r="A14" s="79" t="s">
        <v>11</v>
      </c>
      <c r="B14" s="131"/>
      <c r="C14" s="62"/>
      <c r="D14" s="62"/>
      <c r="E14" s="62"/>
      <c r="F14" s="26"/>
      <c r="G14" s="62"/>
      <c r="H14" s="61"/>
      <c r="I14" s="66"/>
      <c r="J14" s="609"/>
    </row>
    <row r="15" spans="1:10" ht="12.75" customHeight="1">
      <c r="A15" s="79" t="s">
        <v>12</v>
      </c>
      <c r="B15" s="26"/>
      <c r="C15" s="61"/>
      <c r="D15" s="61"/>
      <c r="E15" s="61"/>
      <c r="F15" s="26"/>
      <c r="G15" s="62"/>
      <c r="H15" s="61"/>
      <c r="I15" s="66"/>
      <c r="J15" s="609"/>
    </row>
    <row r="16" spans="1:10" ht="12.75" customHeight="1">
      <c r="A16" s="79" t="s">
        <v>13</v>
      </c>
      <c r="B16" s="26"/>
      <c r="C16" s="61"/>
      <c r="D16" s="61"/>
      <c r="E16" s="61"/>
      <c r="F16" s="26"/>
      <c r="G16" s="62"/>
      <c r="H16" s="61"/>
      <c r="I16" s="66"/>
      <c r="J16" s="609"/>
    </row>
    <row r="17" spans="1:10" ht="12.75" customHeight="1" thickBot="1">
      <c r="A17" s="79" t="s">
        <v>14</v>
      </c>
      <c r="B17" s="29"/>
      <c r="C17" s="63"/>
      <c r="D17" s="63"/>
      <c r="E17" s="63"/>
      <c r="F17" s="26"/>
      <c r="G17" s="188"/>
      <c r="H17" s="63"/>
      <c r="I17" s="209"/>
      <c r="J17" s="609"/>
    </row>
    <row r="18" spans="1:10" ht="21.75" thickBot="1">
      <c r="A18" s="82" t="s">
        <v>15</v>
      </c>
      <c r="B18" s="34" t="s">
        <v>331</v>
      </c>
      <c r="C18" s="64">
        <f>SUM(C6:C17)</f>
        <v>19135362</v>
      </c>
      <c r="D18" s="64">
        <f>SUM(D6:D17)</f>
        <v>20232801</v>
      </c>
      <c r="E18" s="64">
        <f>SUM(E6:E17)</f>
        <v>21253272</v>
      </c>
      <c r="F18" s="34" t="s">
        <v>257</v>
      </c>
      <c r="G18" s="189">
        <f>SUM(G6:G17)</f>
        <v>21893920</v>
      </c>
      <c r="H18" s="64">
        <f>SUM(H6:H17)</f>
        <v>21868677</v>
      </c>
      <c r="I18" s="210">
        <f>SUM(I6:I17)</f>
        <v>17926235</v>
      </c>
      <c r="J18" s="609"/>
    </row>
    <row r="19" spans="1:10" ht="12.75" customHeight="1">
      <c r="A19" s="83" t="s">
        <v>16</v>
      </c>
      <c r="B19" s="84" t="s">
        <v>254</v>
      </c>
      <c r="C19" s="148">
        <f>+C20+C21+C22+C23</f>
        <v>3433733</v>
      </c>
      <c r="D19" s="148">
        <f>+D20+D21+D22+D23</f>
        <v>2311051</v>
      </c>
      <c r="E19" s="148">
        <f>+E20+E21+E22+E23</f>
        <v>2311051</v>
      </c>
      <c r="F19" s="85" t="s">
        <v>100</v>
      </c>
      <c r="G19" s="190"/>
      <c r="H19" s="65"/>
      <c r="I19" s="211"/>
      <c r="J19" s="609"/>
    </row>
    <row r="20" spans="1:10" ht="12.75" customHeight="1">
      <c r="A20" s="86" t="s">
        <v>17</v>
      </c>
      <c r="B20" s="85" t="s">
        <v>105</v>
      </c>
      <c r="C20" s="30">
        <v>3433733</v>
      </c>
      <c r="D20" s="30">
        <v>1553307</v>
      </c>
      <c r="E20" s="30">
        <v>1553307</v>
      </c>
      <c r="F20" s="85" t="s">
        <v>256</v>
      </c>
      <c r="G20" s="191"/>
      <c r="H20" s="30"/>
      <c r="I20" s="31"/>
      <c r="J20" s="609"/>
    </row>
    <row r="21" spans="1:10" ht="12.75" customHeight="1">
      <c r="A21" s="86" t="s">
        <v>18</v>
      </c>
      <c r="B21" s="85" t="s">
        <v>106</v>
      </c>
      <c r="C21" s="30"/>
      <c r="D21" s="30"/>
      <c r="E21" s="30"/>
      <c r="F21" s="85" t="s">
        <v>74</v>
      </c>
      <c r="G21" s="191"/>
      <c r="H21" s="30"/>
      <c r="I21" s="31"/>
      <c r="J21" s="609"/>
    </row>
    <row r="22" spans="1:10" ht="12.75" customHeight="1">
      <c r="A22" s="86" t="s">
        <v>19</v>
      </c>
      <c r="B22" s="85" t="s">
        <v>110</v>
      </c>
      <c r="C22" s="30"/>
      <c r="D22" s="30"/>
      <c r="E22" s="30"/>
      <c r="F22" s="85" t="s">
        <v>75</v>
      </c>
      <c r="G22" s="191"/>
      <c r="H22" s="30"/>
      <c r="I22" s="31"/>
      <c r="J22" s="609"/>
    </row>
    <row r="23" spans="1:10" ht="12.75" customHeight="1">
      <c r="A23" s="86" t="s">
        <v>20</v>
      </c>
      <c r="B23" s="85" t="s">
        <v>111</v>
      </c>
      <c r="C23" s="30"/>
      <c r="D23" s="30">
        <f>'1.mell.összesített'!D76</f>
        <v>757744</v>
      </c>
      <c r="E23" s="30">
        <f>'1.mell.összesített'!E76</f>
        <v>757744</v>
      </c>
      <c r="F23" s="84" t="s">
        <v>113</v>
      </c>
      <c r="G23" s="191"/>
      <c r="H23" s="30"/>
      <c r="I23" s="31"/>
      <c r="J23" s="609"/>
    </row>
    <row r="24" spans="1:10" ht="12.75" customHeight="1">
      <c r="A24" s="86" t="s">
        <v>21</v>
      </c>
      <c r="B24" s="85" t="s">
        <v>255</v>
      </c>
      <c r="C24" s="87">
        <f>+C25+C26</f>
        <v>0</v>
      </c>
      <c r="D24" s="87">
        <f>+D25+D26</f>
        <v>0</v>
      </c>
      <c r="E24" s="87">
        <f>+E25+E26</f>
        <v>0</v>
      </c>
      <c r="F24" s="85" t="s">
        <v>101</v>
      </c>
      <c r="G24" s="191"/>
      <c r="H24" s="30"/>
      <c r="I24" s="31"/>
      <c r="J24" s="609"/>
    </row>
    <row r="25" spans="1:10" ht="12.75" customHeight="1">
      <c r="A25" s="83" t="s">
        <v>22</v>
      </c>
      <c r="B25" s="84" t="s">
        <v>252</v>
      </c>
      <c r="C25" s="65"/>
      <c r="D25" s="65"/>
      <c r="E25" s="65"/>
      <c r="F25" s="78" t="s">
        <v>247</v>
      </c>
      <c r="G25" s="190">
        <f>'1.mell.összesített'!C142</f>
        <v>675175</v>
      </c>
      <c r="H25" s="190">
        <f>'1.mell.összesített'!D142</f>
        <v>675175</v>
      </c>
      <c r="I25" s="211">
        <f>'1.mell.összesített'!E142</f>
        <v>675175</v>
      </c>
      <c r="J25" s="609"/>
    </row>
    <row r="26" spans="1:10" ht="12.75" customHeight="1">
      <c r="A26" s="86" t="s">
        <v>23</v>
      </c>
      <c r="B26" s="85" t="s">
        <v>253</v>
      </c>
      <c r="C26" s="30"/>
      <c r="D26" s="30"/>
      <c r="E26" s="30"/>
      <c r="F26" s="78" t="s">
        <v>313</v>
      </c>
      <c r="G26" s="191"/>
      <c r="H26" s="30"/>
      <c r="I26" s="31"/>
      <c r="J26" s="609"/>
    </row>
    <row r="27" spans="1:10" ht="12.75" customHeight="1">
      <c r="A27" s="79" t="s">
        <v>24</v>
      </c>
      <c r="B27" s="85" t="s">
        <v>324</v>
      </c>
      <c r="C27" s="30"/>
      <c r="D27" s="30"/>
      <c r="E27" s="30"/>
      <c r="F27" s="80" t="s">
        <v>319</v>
      </c>
      <c r="G27" s="191"/>
      <c r="H27" s="30"/>
      <c r="I27" s="31"/>
      <c r="J27" s="609"/>
    </row>
    <row r="28" spans="1:10" ht="12.75" customHeight="1" thickBot="1">
      <c r="A28" s="101" t="s">
        <v>25</v>
      </c>
      <c r="B28" s="84" t="s">
        <v>210</v>
      </c>
      <c r="C28" s="65"/>
      <c r="D28" s="65"/>
      <c r="E28" s="65"/>
      <c r="F28" s="26" t="s">
        <v>320</v>
      </c>
      <c r="G28" s="190"/>
      <c r="H28" s="65"/>
      <c r="I28" s="211"/>
      <c r="J28" s="609"/>
    </row>
    <row r="29" spans="1:10" ht="21.75" thickBot="1">
      <c r="A29" s="82" t="s">
        <v>26</v>
      </c>
      <c r="B29" s="34" t="s">
        <v>332</v>
      </c>
      <c r="C29" s="64">
        <f>+C19+C24+C27+C28</f>
        <v>3433733</v>
      </c>
      <c r="D29" s="64">
        <f>+D19+D24+D27+D28</f>
        <v>2311051</v>
      </c>
      <c r="E29" s="64">
        <f>+E19+E24+E27+E28</f>
        <v>2311051</v>
      </c>
      <c r="F29" s="34" t="s">
        <v>334</v>
      </c>
      <c r="G29" s="189">
        <f>SUM(G19:G28)</f>
        <v>675175</v>
      </c>
      <c r="H29" s="64">
        <f>SUM(H19:H28)</f>
        <v>675175</v>
      </c>
      <c r="I29" s="210">
        <f>SUM(I19:I28)</f>
        <v>675175</v>
      </c>
      <c r="J29" s="609"/>
    </row>
    <row r="30" spans="1:10" ht="13.5" thickBot="1">
      <c r="A30" s="82" t="s">
        <v>27</v>
      </c>
      <c r="B30" s="88" t="s">
        <v>333</v>
      </c>
      <c r="C30" s="183">
        <f>+C18+C29</f>
        <v>22569095</v>
      </c>
      <c r="D30" s="184">
        <f>+D18+D29</f>
        <v>22543852</v>
      </c>
      <c r="E30" s="184">
        <f>+E18+E29</f>
        <v>23564323</v>
      </c>
      <c r="F30" s="88" t="s">
        <v>335</v>
      </c>
      <c r="G30" s="183">
        <f>+G18+G29</f>
        <v>22569095</v>
      </c>
      <c r="H30" s="184">
        <f>+H18+H29</f>
        <v>22543852</v>
      </c>
      <c r="I30" s="199">
        <f>+I18+I29</f>
        <v>18601410</v>
      </c>
      <c r="J30" s="609"/>
    </row>
    <row r="31" spans="1:10" ht="13.5" thickBot="1">
      <c r="A31" s="82" t="s">
        <v>28</v>
      </c>
      <c r="B31" s="88" t="s">
        <v>78</v>
      </c>
      <c r="C31" s="183">
        <f>IF(C18-G18&lt;0,G18-C18,"-")</f>
        <v>2758558</v>
      </c>
      <c r="D31" s="184">
        <f>IF(D18-H18&lt;0,H18-D18,"-")</f>
        <v>1635876</v>
      </c>
      <c r="E31" s="184" t="str">
        <f>IF(E18-I18&lt;0,I18-E18,"-")</f>
        <v>-</v>
      </c>
      <c r="F31" s="88" t="s">
        <v>79</v>
      </c>
      <c r="G31" s="183" t="str">
        <f>IF(C18-G18&gt;0,C18-G18,"-")</f>
        <v>-</v>
      </c>
      <c r="H31" s="184" t="str">
        <f>IF(D18-H18&gt;0,D18-H18,"-")</f>
        <v>-</v>
      </c>
      <c r="I31" s="199">
        <f>IF(E18-I18&gt;0,E18-I18,"-")</f>
        <v>3327037</v>
      </c>
      <c r="J31" s="609"/>
    </row>
    <row r="32" spans="1:10" ht="13.5" thickBot="1">
      <c r="A32" s="82" t="s">
        <v>29</v>
      </c>
      <c r="B32" s="88" t="s">
        <v>114</v>
      </c>
      <c r="C32" s="183" t="str">
        <f>IF(C18+C29-G30&lt;0,G30-(C18+C29),"-")</f>
        <v>-</v>
      </c>
      <c r="D32" s="184" t="str">
        <f>IF(D18+D29-H30&lt;0,H30-(D18+D29),"-")</f>
        <v>-</v>
      </c>
      <c r="E32" s="184" t="str">
        <f>IF(E18+E29-I30&lt;0,I30-(E18+E29),"-")</f>
        <v>-</v>
      </c>
      <c r="F32" s="88" t="s">
        <v>115</v>
      </c>
      <c r="G32" s="183" t="str">
        <f>IF(C18+C29-G30&gt;0,C18+C29-G30,"-")</f>
        <v>-</v>
      </c>
      <c r="H32" s="184" t="str">
        <f>IF(D18+D29-H30&gt;0,D18+D29-H30,"-")</f>
        <v>-</v>
      </c>
      <c r="I32" s="199">
        <f>IF(E18+E29-I30&gt;0,E18+E29-I30,"-")</f>
        <v>4962913</v>
      </c>
      <c r="J32" s="609"/>
    </row>
    <row r="33" spans="2:6" ht="18.75">
      <c r="B33" s="610"/>
      <c r="C33" s="610"/>
      <c r="D33" s="610"/>
      <c r="E33" s="610"/>
      <c r="F33" s="610"/>
    </row>
  </sheetData>
  <sheetProtection/>
  <mergeCells count="4">
    <mergeCell ref="A3:A4"/>
    <mergeCell ref="J1:J32"/>
    <mergeCell ref="B33:F33"/>
    <mergeCell ref="F2:I2"/>
  </mergeCells>
  <printOptions horizontalCentered="1"/>
  <pageMargins left="0.31496062992125984" right="0.4724409448818898" top="0.7086614173228347" bottom="0.5118110236220472" header="0.4724409448818898" footer="0.2755905511811024"/>
  <pageSetup horizontalDpi="600" verticalDpi="600" orientation="landscape" paperSize="9" scale="70" r:id="rId1"/>
  <headerFooter alignWithMargins="0">
    <oddHeader xml:space="preserve">&amp;C&amp;"Times New Roman CE,Félkövér"&amp;11GRÁBÓC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7">
      <selection activeCell="E11" sqref="E11"/>
    </sheetView>
  </sheetViews>
  <sheetFormatPr defaultColWidth="9.00390625" defaultRowHeight="12.75"/>
  <cols>
    <col min="1" max="1" width="6.875" style="28" customWidth="1"/>
    <col min="2" max="2" width="52.875" style="39" customWidth="1"/>
    <col min="3" max="5" width="16.125" style="28" customWidth="1"/>
    <col min="6" max="6" width="52.875" style="28" customWidth="1"/>
    <col min="7" max="9" width="16.125" style="28" customWidth="1"/>
    <col min="10" max="10" width="4.875" style="28" customWidth="1"/>
    <col min="11" max="16384" width="9.375" style="28" customWidth="1"/>
  </cols>
  <sheetData>
    <row r="1" spans="2:10" ht="31.5">
      <c r="B1" s="67" t="s">
        <v>77</v>
      </c>
      <c r="C1" s="68"/>
      <c r="D1" s="68"/>
      <c r="E1" s="68"/>
      <c r="F1" s="68"/>
      <c r="G1" s="68"/>
      <c r="H1" s="68"/>
      <c r="I1" s="68"/>
      <c r="J1" s="609" t="str">
        <f>+CONCATENATE("2. melléklet a …./2019. (V.28.) önkormányzati rendelethez")</f>
        <v>2. melléklet a …./2019. (V.28.) önkormányzati rendelethez</v>
      </c>
    </row>
    <row r="2" spans="6:10" ht="14.25" thickBot="1">
      <c r="F2" s="611" t="s">
        <v>359</v>
      </c>
      <c r="G2" s="611"/>
      <c r="H2" s="611"/>
      <c r="I2" s="611"/>
      <c r="J2" s="609"/>
    </row>
    <row r="3" spans="1:10" ht="13.5" thickBot="1">
      <c r="A3" s="612" t="s">
        <v>39</v>
      </c>
      <c r="B3" s="69" t="s">
        <v>35</v>
      </c>
      <c r="C3" s="70"/>
      <c r="D3" s="70"/>
      <c r="E3" s="70"/>
      <c r="F3" s="69" t="s">
        <v>36</v>
      </c>
      <c r="G3" s="71"/>
      <c r="H3" s="71"/>
      <c r="I3" s="71"/>
      <c r="J3" s="609"/>
    </row>
    <row r="4" spans="1:10" s="72" customFormat="1" ht="35.25" customHeight="1" thickBot="1">
      <c r="A4" s="613"/>
      <c r="B4" s="40" t="s">
        <v>37</v>
      </c>
      <c r="C4" s="41" t="str">
        <f>'2.mell.működési  '!C4</f>
        <v>2018. évi eredeti előirányzat</v>
      </c>
      <c r="D4" s="41" t="str">
        <f>'2.mell.működési  '!D4</f>
        <v>Módosított előirányzat </v>
      </c>
      <c r="E4" s="41" t="str">
        <f>'2.mell.működési  '!E4</f>
        <v>Teljesítés</v>
      </c>
      <c r="F4" s="40" t="s">
        <v>37</v>
      </c>
      <c r="G4" s="185" t="str">
        <f>'2.mell.működési  '!G4</f>
        <v>2018. évi eredeti előirányzat</v>
      </c>
      <c r="H4" s="41" t="str">
        <f>'2.mell.működési  '!H4</f>
        <v>Módosított előirányzat </v>
      </c>
      <c r="I4" s="27" t="str">
        <f>'2.mell.működési  '!I4</f>
        <v>Teljesítés</v>
      </c>
      <c r="J4" s="609"/>
    </row>
    <row r="5" spans="1:10" s="72" customFormat="1" ht="13.5" thickBot="1">
      <c r="A5" s="73"/>
      <c r="B5" s="74" t="s">
        <v>336</v>
      </c>
      <c r="C5" s="75" t="s">
        <v>337</v>
      </c>
      <c r="D5" s="75" t="s">
        <v>338</v>
      </c>
      <c r="E5" s="75" t="s">
        <v>340</v>
      </c>
      <c r="F5" s="74" t="s">
        <v>339</v>
      </c>
      <c r="G5" s="186" t="s">
        <v>341</v>
      </c>
      <c r="H5" s="75" t="s">
        <v>342</v>
      </c>
      <c r="I5" s="207" t="s">
        <v>343</v>
      </c>
      <c r="J5" s="609"/>
    </row>
    <row r="6" spans="1:10" ht="12.75" customHeight="1">
      <c r="A6" s="77" t="s">
        <v>3</v>
      </c>
      <c r="B6" s="78" t="s">
        <v>258</v>
      </c>
      <c r="C6" s="60">
        <f>'1.mell.összesített'!C19</f>
        <v>12622895</v>
      </c>
      <c r="D6" s="60">
        <f>'1.mell.összesített'!D19</f>
        <v>12622895</v>
      </c>
      <c r="E6" s="60">
        <f>'1.mell.összesített'!E19</f>
        <v>12622895</v>
      </c>
      <c r="F6" s="78" t="s">
        <v>107</v>
      </c>
      <c r="G6" s="187">
        <f>SUM('1.mell.összesített'!C115)</f>
        <v>0</v>
      </c>
      <c r="H6" s="187">
        <f>SUM('1.mell.összesített'!D115)</f>
        <v>0</v>
      </c>
      <c r="I6" s="208">
        <f>SUM('1.mell.összesített'!E115)</f>
        <v>0</v>
      </c>
      <c r="J6" s="609"/>
    </row>
    <row r="7" spans="1:10" ht="12.75">
      <c r="A7" s="79" t="s">
        <v>4</v>
      </c>
      <c r="B7" s="80" t="s">
        <v>259</v>
      </c>
      <c r="C7" s="61"/>
      <c r="D7" s="61"/>
      <c r="E7" s="61"/>
      <c r="F7" s="80" t="s">
        <v>264</v>
      </c>
      <c r="G7" s="62"/>
      <c r="H7" s="61"/>
      <c r="I7" s="66"/>
      <c r="J7" s="609"/>
    </row>
    <row r="8" spans="1:10" ht="12.75" customHeight="1">
      <c r="A8" s="79" t="s">
        <v>5</v>
      </c>
      <c r="B8" s="80" t="s">
        <v>0</v>
      </c>
      <c r="C8" s="61"/>
      <c r="D8" s="61"/>
      <c r="E8" s="61">
        <f>'1.mell.összesített'!E46</f>
        <v>0</v>
      </c>
      <c r="F8" s="80" t="s">
        <v>96</v>
      </c>
      <c r="G8" s="62">
        <f>SUM('1.mell.összesített'!C117)</f>
        <v>16456000</v>
      </c>
      <c r="H8" s="62">
        <f>SUM('1.mell.összesített'!D117)</f>
        <v>18786426</v>
      </c>
      <c r="I8" s="66">
        <f>SUM('1.mell.összesített'!E117)</f>
        <v>9553626</v>
      </c>
      <c r="J8" s="609"/>
    </row>
    <row r="9" spans="1:10" ht="12.75" customHeight="1">
      <c r="A9" s="79" t="s">
        <v>6</v>
      </c>
      <c r="B9" s="80" t="s">
        <v>260</v>
      </c>
      <c r="C9" s="61">
        <f>'1.mell.összesített'!C60</f>
        <v>0</v>
      </c>
      <c r="D9" s="61">
        <f>'1.mell.összesített'!D60</f>
        <v>450000</v>
      </c>
      <c r="E9" s="61">
        <f>'1.mell.összesített'!E60</f>
        <v>450000</v>
      </c>
      <c r="F9" s="80" t="s">
        <v>265</v>
      </c>
      <c r="G9" s="62"/>
      <c r="H9" s="61"/>
      <c r="I9" s="66"/>
      <c r="J9" s="609"/>
    </row>
    <row r="10" spans="1:10" ht="12.75" customHeight="1">
      <c r="A10" s="79" t="s">
        <v>7</v>
      </c>
      <c r="B10" s="80" t="s">
        <v>261</v>
      </c>
      <c r="C10" s="61"/>
      <c r="D10" s="61"/>
      <c r="E10" s="61"/>
      <c r="F10" s="80" t="s">
        <v>109</v>
      </c>
      <c r="G10" s="62"/>
      <c r="H10" s="61"/>
      <c r="I10" s="66"/>
      <c r="J10" s="609"/>
    </row>
    <row r="11" spans="1:10" ht="12.75" customHeight="1">
      <c r="A11" s="79" t="s">
        <v>8</v>
      </c>
      <c r="B11" s="80" t="s">
        <v>262</v>
      </c>
      <c r="C11" s="62"/>
      <c r="D11" s="62"/>
      <c r="E11" s="62"/>
      <c r="F11" s="134"/>
      <c r="G11" s="62"/>
      <c r="H11" s="61"/>
      <c r="I11" s="66"/>
      <c r="J11" s="609"/>
    </row>
    <row r="12" spans="1:10" ht="12.75" customHeight="1">
      <c r="A12" s="79" t="s">
        <v>9</v>
      </c>
      <c r="B12" s="26"/>
      <c r="C12" s="61"/>
      <c r="D12" s="61"/>
      <c r="E12" s="61"/>
      <c r="F12" s="134"/>
      <c r="G12" s="62"/>
      <c r="H12" s="61"/>
      <c r="I12" s="66"/>
      <c r="J12" s="609"/>
    </row>
    <row r="13" spans="1:10" ht="12.75" customHeight="1">
      <c r="A13" s="79" t="s">
        <v>10</v>
      </c>
      <c r="B13" s="26"/>
      <c r="C13" s="61"/>
      <c r="D13" s="61"/>
      <c r="E13" s="61"/>
      <c r="F13" s="135"/>
      <c r="G13" s="62"/>
      <c r="H13" s="61"/>
      <c r="I13" s="66"/>
      <c r="J13" s="609"/>
    </row>
    <row r="14" spans="1:10" ht="12.75" customHeight="1">
      <c r="A14" s="79" t="s">
        <v>11</v>
      </c>
      <c r="B14" s="132"/>
      <c r="C14" s="62"/>
      <c r="D14" s="62"/>
      <c r="E14" s="62"/>
      <c r="F14" s="134"/>
      <c r="G14" s="62"/>
      <c r="H14" s="61"/>
      <c r="I14" s="66"/>
      <c r="J14" s="609"/>
    </row>
    <row r="15" spans="1:10" ht="12.75">
      <c r="A15" s="79" t="s">
        <v>12</v>
      </c>
      <c r="B15" s="26"/>
      <c r="C15" s="62"/>
      <c r="D15" s="62"/>
      <c r="E15" s="62"/>
      <c r="F15" s="134"/>
      <c r="G15" s="62"/>
      <c r="H15" s="61"/>
      <c r="I15" s="66"/>
      <c r="J15" s="609"/>
    </row>
    <row r="16" spans="1:10" ht="12.75" customHeight="1" thickBot="1">
      <c r="A16" s="101" t="s">
        <v>13</v>
      </c>
      <c r="B16" s="133"/>
      <c r="C16" s="103"/>
      <c r="D16" s="103"/>
      <c r="E16" s="103"/>
      <c r="F16" s="102" t="s">
        <v>34</v>
      </c>
      <c r="G16" s="103"/>
      <c r="H16" s="193"/>
      <c r="I16" s="212"/>
      <c r="J16" s="609"/>
    </row>
    <row r="17" spans="1:10" ht="15.75" customHeight="1" thickBot="1">
      <c r="A17" s="82" t="s">
        <v>14</v>
      </c>
      <c r="B17" s="34" t="s">
        <v>271</v>
      </c>
      <c r="C17" s="64">
        <f>+C6+C8+C9+C11+C12+C13+C14+C15+C16</f>
        <v>12622895</v>
      </c>
      <c r="D17" s="64">
        <f>+D6+D8+D9+D11+D12+D13+D14+D15+D16</f>
        <v>13072895</v>
      </c>
      <c r="E17" s="64">
        <f>+E6+E8+E9+E11+E12+E13+E14+E15+E16</f>
        <v>13072895</v>
      </c>
      <c r="F17" s="34" t="s">
        <v>272</v>
      </c>
      <c r="G17" s="189">
        <f>+G6+G8+G10+G11+G12+G13+G14+G15+G16</f>
        <v>16456000</v>
      </c>
      <c r="H17" s="64">
        <f>+H6+H8+H10+H11+H12+H13+H14+H15+H16</f>
        <v>18786426</v>
      </c>
      <c r="I17" s="210">
        <f>+I6+I8+I10+I11+I12+I13+I14+I15+I16</f>
        <v>9553626</v>
      </c>
      <c r="J17" s="609"/>
    </row>
    <row r="18" spans="1:10" ht="12.75" customHeight="1">
      <c r="A18" s="77" t="s">
        <v>15</v>
      </c>
      <c r="B18" s="90" t="s">
        <v>127</v>
      </c>
      <c r="C18" s="97">
        <f>+C19+C20+C21+C22+C23</f>
        <v>3833105</v>
      </c>
      <c r="D18" s="97">
        <f>+D19+D20+D21+D22+D23</f>
        <v>5713531</v>
      </c>
      <c r="E18" s="97">
        <f>+E19+E20+E21+E22+E23</f>
        <v>5713531</v>
      </c>
      <c r="F18" s="85" t="s">
        <v>100</v>
      </c>
      <c r="G18" s="192"/>
      <c r="H18" s="194"/>
      <c r="I18" s="213"/>
      <c r="J18" s="609"/>
    </row>
    <row r="19" spans="1:10" ht="12.75" customHeight="1">
      <c r="A19" s="79" t="s">
        <v>16</v>
      </c>
      <c r="B19" s="91" t="s">
        <v>116</v>
      </c>
      <c r="C19" s="30">
        <v>3833105</v>
      </c>
      <c r="D19" s="30">
        <v>5713531</v>
      </c>
      <c r="E19" s="30">
        <v>5713531</v>
      </c>
      <c r="F19" s="85" t="s">
        <v>103</v>
      </c>
      <c r="G19" s="191"/>
      <c r="H19" s="30"/>
      <c r="I19" s="31"/>
      <c r="J19" s="609"/>
    </row>
    <row r="20" spans="1:10" ht="12.75" customHeight="1">
      <c r="A20" s="77" t="s">
        <v>17</v>
      </c>
      <c r="B20" s="91" t="s">
        <v>117</v>
      </c>
      <c r="C20" s="30"/>
      <c r="D20" s="30"/>
      <c r="E20" s="30"/>
      <c r="F20" s="85" t="s">
        <v>74</v>
      </c>
      <c r="G20" s="191"/>
      <c r="H20" s="30"/>
      <c r="I20" s="31"/>
      <c r="J20" s="609"/>
    </row>
    <row r="21" spans="1:10" ht="12.75" customHeight="1">
      <c r="A21" s="79" t="s">
        <v>18</v>
      </c>
      <c r="B21" s="91" t="s">
        <v>118</v>
      </c>
      <c r="C21" s="30"/>
      <c r="D21" s="30"/>
      <c r="E21" s="30"/>
      <c r="F21" s="85" t="s">
        <v>75</v>
      </c>
      <c r="G21" s="191"/>
      <c r="H21" s="30"/>
      <c r="I21" s="31"/>
      <c r="J21" s="609"/>
    </row>
    <row r="22" spans="1:10" ht="12.75" customHeight="1">
      <c r="A22" s="77" t="s">
        <v>19</v>
      </c>
      <c r="B22" s="91" t="s">
        <v>119</v>
      </c>
      <c r="C22" s="30"/>
      <c r="D22" s="30"/>
      <c r="E22" s="30"/>
      <c r="F22" s="84" t="s">
        <v>113</v>
      </c>
      <c r="G22" s="191"/>
      <c r="H22" s="30"/>
      <c r="I22" s="31"/>
      <c r="J22" s="609"/>
    </row>
    <row r="23" spans="1:10" ht="12.75" customHeight="1">
      <c r="A23" s="79" t="s">
        <v>20</v>
      </c>
      <c r="B23" s="92" t="s">
        <v>120</v>
      </c>
      <c r="C23" s="30"/>
      <c r="D23" s="30"/>
      <c r="E23" s="30"/>
      <c r="F23" s="85" t="s">
        <v>104</v>
      </c>
      <c r="G23" s="191"/>
      <c r="H23" s="30"/>
      <c r="I23" s="31"/>
      <c r="J23" s="609"/>
    </row>
    <row r="24" spans="1:10" ht="12.75" customHeight="1">
      <c r="A24" s="77" t="s">
        <v>21</v>
      </c>
      <c r="B24" s="93" t="s">
        <v>121</v>
      </c>
      <c r="C24" s="87">
        <f>+C25+C26+C27+C28+C29</f>
        <v>0</v>
      </c>
      <c r="D24" s="87">
        <f>+D25+D26+D27+D28+D29</f>
        <v>0</v>
      </c>
      <c r="E24" s="87">
        <f>+E25+E26+E27+E28+E29</f>
        <v>0</v>
      </c>
      <c r="F24" s="94" t="s">
        <v>102</v>
      </c>
      <c r="G24" s="191"/>
      <c r="H24" s="30"/>
      <c r="I24" s="31"/>
      <c r="J24" s="609"/>
    </row>
    <row r="25" spans="1:10" ht="12.75" customHeight="1">
      <c r="A25" s="79" t="s">
        <v>22</v>
      </c>
      <c r="B25" s="92" t="s">
        <v>122</v>
      </c>
      <c r="C25" s="30"/>
      <c r="D25" s="30"/>
      <c r="E25" s="30"/>
      <c r="F25" s="94" t="s">
        <v>266</v>
      </c>
      <c r="G25" s="191"/>
      <c r="H25" s="30"/>
      <c r="I25" s="31"/>
      <c r="J25" s="609"/>
    </row>
    <row r="26" spans="1:10" ht="12.75" customHeight="1">
      <c r="A26" s="77" t="s">
        <v>23</v>
      </c>
      <c r="B26" s="92" t="s">
        <v>123</v>
      </c>
      <c r="C26" s="30"/>
      <c r="D26" s="30"/>
      <c r="E26" s="30"/>
      <c r="F26" s="89"/>
      <c r="G26" s="191"/>
      <c r="H26" s="30"/>
      <c r="I26" s="31"/>
      <c r="J26" s="609"/>
    </row>
    <row r="27" spans="1:10" ht="12.75" customHeight="1">
      <c r="A27" s="79" t="s">
        <v>24</v>
      </c>
      <c r="B27" s="91" t="s">
        <v>124</v>
      </c>
      <c r="C27" s="30"/>
      <c r="D27" s="30"/>
      <c r="E27" s="30"/>
      <c r="F27" s="32"/>
      <c r="G27" s="191"/>
      <c r="H27" s="30"/>
      <c r="I27" s="31"/>
      <c r="J27" s="609"/>
    </row>
    <row r="28" spans="1:10" ht="12.75" customHeight="1">
      <c r="A28" s="77" t="s">
        <v>25</v>
      </c>
      <c r="B28" s="95" t="s">
        <v>125</v>
      </c>
      <c r="C28" s="30"/>
      <c r="D28" s="30"/>
      <c r="E28" s="30"/>
      <c r="F28" s="26"/>
      <c r="G28" s="191"/>
      <c r="H28" s="30"/>
      <c r="I28" s="31"/>
      <c r="J28" s="609"/>
    </row>
    <row r="29" spans="1:10" ht="12.75" customHeight="1" thickBot="1">
      <c r="A29" s="79" t="s">
        <v>26</v>
      </c>
      <c r="B29" s="96" t="s">
        <v>126</v>
      </c>
      <c r="C29" s="30"/>
      <c r="D29" s="30"/>
      <c r="E29" s="30"/>
      <c r="F29" s="32"/>
      <c r="G29" s="191"/>
      <c r="H29" s="30"/>
      <c r="I29" s="31"/>
      <c r="J29" s="609"/>
    </row>
    <row r="30" spans="1:10" ht="21.75" customHeight="1" thickBot="1">
      <c r="A30" s="82" t="s">
        <v>27</v>
      </c>
      <c r="B30" s="34" t="s">
        <v>263</v>
      </c>
      <c r="C30" s="64">
        <f>+C18+C24</f>
        <v>3833105</v>
      </c>
      <c r="D30" s="64">
        <f>+D18+D24</f>
        <v>5713531</v>
      </c>
      <c r="E30" s="64">
        <f>+E18+E24</f>
        <v>5713531</v>
      </c>
      <c r="F30" s="34" t="s">
        <v>267</v>
      </c>
      <c r="G30" s="189">
        <f>SUM(G18:G29)</f>
        <v>0</v>
      </c>
      <c r="H30" s="64">
        <f>SUM(H18:H29)</f>
        <v>0</v>
      </c>
      <c r="I30" s="210">
        <f>SUM(I18:I29)</f>
        <v>0</v>
      </c>
      <c r="J30" s="609"/>
    </row>
    <row r="31" spans="1:10" ht="13.5" thickBot="1">
      <c r="A31" s="82" t="s">
        <v>28</v>
      </c>
      <c r="B31" s="88" t="s">
        <v>268</v>
      </c>
      <c r="C31" s="183">
        <f>+C17+C30</f>
        <v>16456000</v>
      </c>
      <c r="D31" s="184">
        <f>+D17+D30</f>
        <v>18786426</v>
      </c>
      <c r="E31" s="184">
        <f>+E17+E30</f>
        <v>18786426</v>
      </c>
      <c r="F31" s="88" t="s">
        <v>269</v>
      </c>
      <c r="G31" s="183">
        <f>+G17+G30</f>
        <v>16456000</v>
      </c>
      <c r="H31" s="184">
        <f>+H17+H30</f>
        <v>18786426</v>
      </c>
      <c r="I31" s="199">
        <f>+I17+I30</f>
        <v>9553626</v>
      </c>
      <c r="J31" s="609"/>
    </row>
    <row r="32" spans="1:10" ht="13.5" thickBot="1">
      <c r="A32" s="82" t="s">
        <v>29</v>
      </c>
      <c r="B32" s="88" t="s">
        <v>78</v>
      </c>
      <c r="C32" s="183" t="str">
        <f>IF(C17-G7&lt;0,G17-C17,"-")</f>
        <v>-</v>
      </c>
      <c r="D32" s="184" t="str">
        <f>IF(D17-H7&lt;0,H17-D17,"-")</f>
        <v>-</v>
      </c>
      <c r="E32" s="184" t="str">
        <f>IF(E17-I7&lt;0,I17-E17,"-")</f>
        <v>-</v>
      </c>
      <c r="F32" s="88" t="s">
        <v>79</v>
      </c>
      <c r="G32" s="183" t="str">
        <f>IF(C17-G17&gt;0,C17-G17,"-")</f>
        <v>-</v>
      </c>
      <c r="H32" s="184" t="str">
        <f>IF(D17-H17&gt;0,D17-H17,"-")</f>
        <v>-</v>
      </c>
      <c r="I32" s="199">
        <f>IF(E17-I17&gt;0,E17-I17,"-")</f>
        <v>3519269</v>
      </c>
      <c r="J32" s="609"/>
    </row>
    <row r="33" spans="1:10" ht="13.5" thickBot="1">
      <c r="A33" s="82" t="s">
        <v>30</v>
      </c>
      <c r="B33" s="88" t="s">
        <v>114</v>
      </c>
      <c r="C33" s="183" t="str">
        <f>IF(C17+C30-G26&lt;0,G26-(C17+C30),"-")</f>
        <v>-</v>
      </c>
      <c r="D33" s="184" t="str">
        <f>IF(D17+D30-H26&lt;0,H26-(D17+D30),"-")</f>
        <v>-</v>
      </c>
      <c r="E33" s="184" t="str">
        <f>IF(E17+E30-I26&lt;0,I26-(E17+E30),"-")</f>
        <v>-</v>
      </c>
      <c r="F33" s="88" t="s">
        <v>115</v>
      </c>
      <c r="G33" s="183" t="str">
        <f>IF(C17+C30-G31&gt;0,C17+C30-G31,"-")</f>
        <v>-</v>
      </c>
      <c r="H33" s="184" t="str">
        <f>IF(D17+D30-H31&gt;0,D17+D30-H31,"-")</f>
        <v>-</v>
      </c>
      <c r="I33" s="199">
        <f>IF(E17+E30-I31&gt;0,E17+E30-I31,"-")</f>
        <v>9232800</v>
      </c>
      <c r="J33" s="609"/>
    </row>
  </sheetData>
  <sheetProtection/>
  <mergeCells count="3">
    <mergeCell ref="A3:A4"/>
    <mergeCell ref="J1:J33"/>
    <mergeCell ref="F2:I2"/>
  </mergeCells>
  <printOptions horizontalCentered="1"/>
  <pageMargins left="0.2755905511811024" right="0.35433070866141736" top="0.8661417322834646" bottom="0.7874015748031497" header="0.4724409448818898" footer="0.7874015748031497"/>
  <pageSetup horizontalDpi="600" verticalDpi="600" orientation="landscape" paperSize="9" scale="70" r:id="rId1"/>
  <headerFooter alignWithMargins="0">
    <oddHeader>&amp;C&amp;"Times New Roman CE,Félkövér"&amp;12GRÁBÓC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1.375" style="214" bestFit="1" customWidth="1"/>
    <col min="2" max="2" width="81.875" style="214" bestFit="1" customWidth="1"/>
    <col min="3" max="3" width="17.625" style="214" customWidth="1"/>
  </cols>
  <sheetData>
    <row r="1" ht="12.75">
      <c r="C1" s="215" t="s">
        <v>359</v>
      </c>
    </row>
    <row r="2" spans="1:3" ht="31.5">
      <c r="A2" s="216" t="s">
        <v>364</v>
      </c>
      <c r="B2" s="216" t="s">
        <v>37</v>
      </c>
      <c r="C2" s="217" t="s">
        <v>365</v>
      </c>
    </row>
    <row r="3" spans="1:3" ht="12.75">
      <c r="A3" s="218" t="s">
        <v>366</v>
      </c>
      <c r="B3" s="219" t="s">
        <v>367</v>
      </c>
      <c r="C3" s="220">
        <v>34326167</v>
      </c>
    </row>
    <row r="4" spans="1:3" ht="12.75">
      <c r="A4" s="218" t="s">
        <v>368</v>
      </c>
      <c r="B4" s="219" t="s">
        <v>369</v>
      </c>
      <c r="C4" s="220">
        <v>27479861</v>
      </c>
    </row>
    <row r="5" spans="1:3" ht="12.75">
      <c r="A5" s="221" t="s">
        <v>370</v>
      </c>
      <c r="B5" s="222" t="s">
        <v>371</v>
      </c>
      <c r="C5" s="223">
        <f>C3-C4</f>
        <v>6846306</v>
      </c>
    </row>
    <row r="6" spans="1:3" ht="12.75">
      <c r="A6" s="218" t="s">
        <v>372</v>
      </c>
      <c r="B6" s="219" t="s">
        <v>373</v>
      </c>
      <c r="C6" s="220">
        <v>8024582</v>
      </c>
    </row>
    <row r="7" spans="1:3" ht="12.75">
      <c r="A7" s="218" t="s">
        <v>374</v>
      </c>
      <c r="B7" s="219" t="s">
        <v>375</v>
      </c>
      <c r="C7" s="220">
        <v>675175</v>
      </c>
    </row>
    <row r="8" spans="1:3" ht="12.75">
      <c r="A8" s="221" t="s">
        <v>376</v>
      </c>
      <c r="B8" s="222" t="s">
        <v>377</v>
      </c>
      <c r="C8" s="223">
        <f>C6-C7</f>
        <v>7349407</v>
      </c>
    </row>
    <row r="9" spans="1:3" ht="12.75">
      <c r="A9" s="221" t="s">
        <v>378</v>
      </c>
      <c r="B9" s="222" t="s">
        <v>379</v>
      </c>
      <c r="C9" s="223">
        <f>C5+C8</f>
        <v>14195713</v>
      </c>
    </row>
    <row r="10" spans="1:3" ht="12.75">
      <c r="A10" s="218" t="s">
        <v>380</v>
      </c>
      <c r="B10" s="219" t="s">
        <v>381</v>
      </c>
      <c r="C10" s="220">
        <v>0</v>
      </c>
    </row>
    <row r="11" spans="1:3" ht="12.75">
      <c r="A11" s="218" t="s">
        <v>382</v>
      </c>
      <c r="B11" s="219" t="s">
        <v>383</v>
      </c>
      <c r="C11" s="220">
        <v>0</v>
      </c>
    </row>
    <row r="12" spans="1:3" ht="12.75">
      <c r="A12" s="221" t="s">
        <v>384</v>
      </c>
      <c r="B12" s="222" t="s">
        <v>385</v>
      </c>
      <c r="C12" s="223">
        <f>C10-C11</f>
        <v>0</v>
      </c>
    </row>
    <row r="13" spans="1:3" ht="12.75">
      <c r="A13" s="218" t="s">
        <v>386</v>
      </c>
      <c r="B13" s="219" t="s">
        <v>387</v>
      </c>
      <c r="C13" s="220">
        <v>0</v>
      </c>
    </row>
    <row r="14" spans="1:3" ht="12.75">
      <c r="A14" s="218" t="s">
        <v>388</v>
      </c>
      <c r="B14" s="219" t="s">
        <v>389</v>
      </c>
      <c r="C14" s="220">
        <v>0</v>
      </c>
    </row>
    <row r="15" spans="1:3" ht="12.75">
      <c r="A15" s="221" t="s">
        <v>390</v>
      </c>
      <c r="B15" s="222" t="s">
        <v>391</v>
      </c>
      <c r="C15" s="223">
        <f>C13-C14</f>
        <v>0</v>
      </c>
    </row>
    <row r="16" spans="1:3" ht="12.75">
      <c r="A16" s="221" t="s">
        <v>392</v>
      </c>
      <c r="B16" s="222" t="s">
        <v>393</v>
      </c>
      <c r="C16" s="223">
        <f>C12+C15</f>
        <v>0</v>
      </c>
    </row>
    <row r="17" spans="1:3" ht="12.75">
      <c r="A17" s="221" t="s">
        <v>394</v>
      </c>
      <c r="B17" s="222" t="s">
        <v>395</v>
      </c>
      <c r="C17" s="223">
        <f>C16+C9</f>
        <v>14195713</v>
      </c>
    </row>
    <row r="18" spans="1:3" ht="12.75">
      <c r="A18" s="221" t="s">
        <v>396</v>
      </c>
      <c r="B18" s="222" t="s">
        <v>397</v>
      </c>
      <c r="C18" s="223">
        <v>9560470</v>
      </c>
    </row>
    <row r="19" spans="1:3" ht="12.75">
      <c r="A19" s="221" t="s">
        <v>398</v>
      </c>
      <c r="B19" s="222" t="s">
        <v>399</v>
      </c>
      <c r="C19" s="223">
        <f>C9-C18</f>
        <v>4635243</v>
      </c>
    </row>
    <row r="20" spans="1:3" ht="12.75">
      <c r="A20" s="221" t="s">
        <v>400</v>
      </c>
      <c r="B20" s="224" t="s">
        <v>401</v>
      </c>
      <c r="C20" s="223">
        <v>0</v>
      </c>
    </row>
    <row r="21" spans="1:3" ht="12.75">
      <c r="A21" s="221" t="s">
        <v>402</v>
      </c>
      <c r="B21" s="222" t="s">
        <v>403</v>
      </c>
      <c r="C21" s="223">
        <v>0</v>
      </c>
    </row>
  </sheetData>
  <sheetProtection/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 scale="125" r:id="rId1"/>
  <headerFooter>
    <oddHeader>&amp;C&amp;"Times New Roman CE,Félkövér"&amp;11
GRÁBÓC KÖZSÉG ÖNKORMÁNYZATÁNAK 
MARADVÁNY LEVEZETÉSE&amp;R&amp;"Times New Roman CE,Félkövér dőlt"3. melléklet a ...../2019. (V.28.) 
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1"/>
  <sheetViews>
    <sheetView zoomScalePageLayoutView="0" workbookViewId="0" topLeftCell="A10">
      <selection activeCell="C36" sqref="C36"/>
    </sheetView>
  </sheetViews>
  <sheetFormatPr defaultColWidth="9.00390625" defaultRowHeight="12.75"/>
  <cols>
    <col min="1" max="1" width="7.375" style="256" customWidth="1"/>
    <col min="2" max="2" width="68.875" style="257" bestFit="1" customWidth="1"/>
    <col min="3" max="3" width="14.875" style="258" bestFit="1" customWidth="1"/>
    <col min="4" max="4" width="12.125" style="258" customWidth="1"/>
    <col min="5" max="5" width="14.875" style="258" bestFit="1" customWidth="1"/>
  </cols>
  <sheetData>
    <row r="1" spans="1:5" ht="15.75">
      <c r="A1" s="614"/>
      <c r="B1" s="614"/>
      <c r="C1" s="614"/>
      <c r="D1" s="614"/>
      <c r="E1" s="614"/>
    </row>
    <row r="2" spans="1:5" ht="29.25" customHeight="1">
      <c r="A2" s="615" t="s">
        <v>743</v>
      </c>
      <c r="B2" s="616"/>
      <c r="C2" s="616"/>
      <c r="D2" s="616"/>
      <c r="E2" s="616"/>
    </row>
    <row r="3" spans="1:5" ht="16.5" thickBot="1">
      <c r="A3" s="225"/>
      <c r="B3" s="226"/>
      <c r="C3" s="225"/>
      <c r="D3" s="225"/>
      <c r="E3" s="227" t="s">
        <v>359</v>
      </c>
    </row>
    <row r="4" spans="1:5" ht="16.5" thickBot="1">
      <c r="A4" s="617" t="s">
        <v>404</v>
      </c>
      <c r="B4" s="618"/>
      <c r="C4" s="570" t="s">
        <v>405</v>
      </c>
      <c r="D4" s="570" t="s">
        <v>406</v>
      </c>
      <c r="E4" s="228" t="s">
        <v>407</v>
      </c>
    </row>
    <row r="5" spans="1:5" ht="13.5" thickBot="1">
      <c r="A5" s="229" t="s">
        <v>3</v>
      </c>
      <c r="B5" s="238" t="s">
        <v>408</v>
      </c>
      <c r="C5" s="571">
        <f>SUM(C6:C9)</f>
        <v>123746366</v>
      </c>
      <c r="D5" s="571">
        <f>SUM(D6:D9)</f>
        <v>0</v>
      </c>
      <c r="E5" s="230">
        <f>SUM(E6:E9)</f>
        <v>125671699</v>
      </c>
    </row>
    <row r="6" spans="1:5" ht="12.75">
      <c r="A6" s="231" t="s">
        <v>4</v>
      </c>
      <c r="B6" s="565" t="s">
        <v>409</v>
      </c>
      <c r="C6" s="572">
        <v>780283</v>
      </c>
      <c r="D6" s="573">
        <v>0</v>
      </c>
      <c r="E6" s="232">
        <v>520439</v>
      </c>
    </row>
    <row r="7" spans="1:5" ht="12.75">
      <c r="A7" s="233" t="s">
        <v>5</v>
      </c>
      <c r="B7" s="249" t="s">
        <v>410</v>
      </c>
      <c r="C7" s="574">
        <v>122966083</v>
      </c>
      <c r="D7" s="575">
        <v>0</v>
      </c>
      <c r="E7" s="234">
        <v>125151260</v>
      </c>
    </row>
    <row r="8" spans="1:5" ht="12.75">
      <c r="A8" s="233" t="s">
        <v>6</v>
      </c>
      <c r="B8" s="249" t="s">
        <v>411</v>
      </c>
      <c r="C8" s="576"/>
      <c r="D8" s="577">
        <v>0</v>
      </c>
      <c r="E8" s="234"/>
    </row>
    <row r="9" spans="1:5" ht="13.5" thickBot="1">
      <c r="A9" s="235" t="s">
        <v>7</v>
      </c>
      <c r="B9" s="241" t="s">
        <v>412</v>
      </c>
      <c r="C9" s="578">
        <v>0</v>
      </c>
      <c r="D9" s="579"/>
      <c r="E9" s="236">
        <f>D9+C9</f>
        <v>0</v>
      </c>
    </row>
    <row r="10" spans="1:5" ht="13.5" thickBot="1">
      <c r="A10" s="237" t="s">
        <v>8</v>
      </c>
      <c r="B10" s="238" t="s">
        <v>413</v>
      </c>
      <c r="C10" s="580">
        <v>0</v>
      </c>
      <c r="D10" s="580">
        <f>SUM(D11:D12)</f>
        <v>0</v>
      </c>
      <c r="E10" s="567">
        <f>SUM(E11:E12)</f>
        <v>0</v>
      </c>
    </row>
    <row r="11" spans="1:5" ht="12.75">
      <c r="A11" s="239" t="s">
        <v>9</v>
      </c>
      <c r="B11" s="240" t="s">
        <v>414</v>
      </c>
      <c r="C11" s="581"/>
      <c r="D11" s="582">
        <v>0</v>
      </c>
      <c r="E11" s="568"/>
    </row>
    <row r="12" spans="1:5" ht="13.5" thickBot="1">
      <c r="A12" s="235" t="s">
        <v>10</v>
      </c>
      <c r="B12" s="241" t="s">
        <v>415</v>
      </c>
      <c r="C12" s="578"/>
      <c r="D12" s="579"/>
      <c r="E12" s="243"/>
    </row>
    <row r="13" spans="1:5" ht="13.5" thickBot="1">
      <c r="A13" s="237" t="s">
        <v>11</v>
      </c>
      <c r="B13" s="238" t="s">
        <v>416</v>
      </c>
      <c r="C13" s="580">
        <v>7269182</v>
      </c>
      <c r="D13" s="583">
        <v>0</v>
      </c>
      <c r="E13" s="245">
        <v>13961428</v>
      </c>
    </row>
    <row r="14" spans="1:5" ht="13.5" thickBot="1">
      <c r="A14" s="229" t="s">
        <v>12</v>
      </c>
      <c r="B14" s="238" t="s">
        <v>417</v>
      </c>
      <c r="C14" s="584">
        <f>SUM(C15:C17)</f>
        <v>110440</v>
      </c>
      <c r="D14" s="584">
        <f>SUM(D15:D17)</f>
        <v>0</v>
      </c>
      <c r="E14" s="242">
        <f>SUM(E15:E17)</f>
        <v>794636</v>
      </c>
    </row>
    <row r="15" spans="1:5" ht="12.75">
      <c r="A15" s="233" t="s">
        <v>13</v>
      </c>
      <c r="B15" s="249" t="s">
        <v>418</v>
      </c>
      <c r="C15" s="585">
        <v>73452</v>
      </c>
      <c r="D15" s="586">
        <v>0</v>
      </c>
      <c r="E15" s="232">
        <v>40618</v>
      </c>
    </row>
    <row r="16" spans="1:5" ht="12.75">
      <c r="A16" s="233" t="s">
        <v>14</v>
      </c>
      <c r="B16" s="249" t="s">
        <v>419</v>
      </c>
      <c r="C16" s="576"/>
      <c r="D16" s="577">
        <v>0</v>
      </c>
      <c r="E16" s="234">
        <v>475940</v>
      </c>
    </row>
    <row r="17" spans="1:5" ht="13.5" thickBot="1">
      <c r="A17" s="235" t="s">
        <v>15</v>
      </c>
      <c r="B17" s="241" t="s">
        <v>420</v>
      </c>
      <c r="C17" s="578">
        <v>36988</v>
      </c>
      <c r="D17" s="579"/>
      <c r="E17" s="243">
        <v>278078</v>
      </c>
    </row>
    <row r="18" spans="1:5" ht="13.5" thickBot="1">
      <c r="A18" s="244" t="s">
        <v>16</v>
      </c>
      <c r="B18" s="238" t="s">
        <v>421</v>
      </c>
      <c r="C18" s="580"/>
      <c r="D18" s="583">
        <v>0</v>
      </c>
      <c r="E18" s="245"/>
    </row>
    <row r="19" spans="1:5" ht="13.5" thickBot="1">
      <c r="A19" s="237" t="s">
        <v>17</v>
      </c>
      <c r="B19" s="238" t="s">
        <v>422</v>
      </c>
      <c r="C19" s="580"/>
      <c r="D19" s="583"/>
      <c r="E19" s="245"/>
    </row>
    <row r="20" spans="1:5" ht="13.5" thickBot="1">
      <c r="A20" s="229" t="s">
        <v>18</v>
      </c>
      <c r="B20" s="255" t="s">
        <v>423</v>
      </c>
      <c r="C20" s="584">
        <f>SUM(C5,C10,C13,C14,C19,C19)</f>
        <v>131125988</v>
      </c>
      <c r="D20" s="584">
        <f>D19+D18+D14+D13+D5+D10</f>
        <v>0</v>
      </c>
      <c r="E20" s="242">
        <f>E19+E18+E14+E13+E5+E10</f>
        <v>140427763</v>
      </c>
    </row>
    <row r="21" spans="1:5" ht="16.5" thickBot="1">
      <c r="A21" s="617" t="s">
        <v>424</v>
      </c>
      <c r="B21" s="618"/>
      <c r="C21" s="570" t="s">
        <v>405</v>
      </c>
      <c r="D21" s="570" t="s">
        <v>406</v>
      </c>
      <c r="E21" s="228" t="s">
        <v>407</v>
      </c>
    </row>
    <row r="22" spans="1:5" ht="13.5" thickBot="1">
      <c r="A22" s="246" t="s">
        <v>19</v>
      </c>
      <c r="B22" s="247" t="s">
        <v>425</v>
      </c>
      <c r="C22" s="584">
        <f>SUM(C23:C28)</f>
        <v>129663012</v>
      </c>
      <c r="D22" s="584">
        <f>SUM(D23:D28)</f>
        <v>0</v>
      </c>
      <c r="E22" s="242">
        <f>SUM(E23:E28)</f>
        <v>124752348</v>
      </c>
    </row>
    <row r="23" spans="1:5" ht="12.75">
      <c r="A23" s="248" t="s">
        <v>20</v>
      </c>
      <c r="B23" s="249" t="s">
        <v>426</v>
      </c>
      <c r="C23" s="585">
        <v>200168764</v>
      </c>
      <c r="D23" s="586">
        <v>0</v>
      </c>
      <c r="E23" s="232">
        <v>200168764</v>
      </c>
    </row>
    <row r="24" spans="1:5" ht="12.75">
      <c r="A24" s="248" t="s">
        <v>21</v>
      </c>
      <c r="B24" s="249" t="s">
        <v>427</v>
      </c>
      <c r="C24" s="576"/>
      <c r="D24" s="577">
        <v>0</v>
      </c>
      <c r="E24" s="234"/>
    </row>
    <row r="25" spans="1:5" ht="12.75">
      <c r="A25" s="248" t="s">
        <v>22</v>
      </c>
      <c r="B25" s="249" t="s">
        <v>428</v>
      </c>
      <c r="C25" s="576">
        <v>1767913</v>
      </c>
      <c r="D25" s="577">
        <v>0</v>
      </c>
      <c r="E25" s="234">
        <v>1767913</v>
      </c>
    </row>
    <row r="26" spans="1:5" ht="12.75">
      <c r="A26" s="248" t="s">
        <v>23</v>
      </c>
      <c r="B26" s="249" t="s">
        <v>429</v>
      </c>
      <c r="C26" s="576">
        <v>-68612261</v>
      </c>
      <c r="D26" s="577">
        <v>0</v>
      </c>
      <c r="E26" s="234">
        <v>-72273665</v>
      </c>
    </row>
    <row r="27" spans="1:5" ht="12.75">
      <c r="A27" s="248" t="s">
        <v>24</v>
      </c>
      <c r="B27" s="249" t="s">
        <v>430</v>
      </c>
      <c r="C27" s="578">
        <v>0</v>
      </c>
      <c r="D27" s="579">
        <v>0</v>
      </c>
      <c r="E27" s="243">
        <v>0</v>
      </c>
    </row>
    <row r="28" spans="1:5" ht="13.5" thickBot="1">
      <c r="A28" s="248" t="s">
        <v>25</v>
      </c>
      <c r="B28" s="250" t="s">
        <v>431</v>
      </c>
      <c r="C28" s="587">
        <v>-3661404</v>
      </c>
      <c r="D28" s="588">
        <v>0</v>
      </c>
      <c r="E28" s="236">
        <v>-4910664</v>
      </c>
    </row>
    <row r="29" spans="1:5" ht="13.5" thickBot="1">
      <c r="A29" s="246" t="s">
        <v>26</v>
      </c>
      <c r="B29" s="247" t="s">
        <v>432</v>
      </c>
      <c r="C29" s="584">
        <f>SUM(C30:C32)</f>
        <v>712976</v>
      </c>
      <c r="D29" s="584">
        <f>SUM(D30:D32)</f>
        <v>0</v>
      </c>
      <c r="E29" s="242">
        <f>SUM(E30:E32)</f>
        <v>784958</v>
      </c>
    </row>
    <row r="30" spans="1:5" ht="12.75">
      <c r="A30" s="248" t="s">
        <v>27</v>
      </c>
      <c r="B30" s="249" t="s">
        <v>433</v>
      </c>
      <c r="C30" s="585"/>
      <c r="D30" s="586">
        <v>0</v>
      </c>
      <c r="E30" s="232">
        <v>0</v>
      </c>
    </row>
    <row r="31" spans="1:5" ht="12.75">
      <c r="A31" s="248" t="s">
        <v>28</v>
      </c>
      <c r="B31" s="249" t="s">
        <v>434</v>
      </c>
      <c r="C31" s="576">
        <v>690223</v>
      </c>
      <c r="D31" s="577">
        <v>0</v>
      </c>
      <c r="E31" s="234">
        <v>757744</v>
      </c>
    </row>
    <row r="32" spans="1:5" ht="13.5" thickBot="1">
      <c r="A32" s="251" t="s">
        <v>29</v>
      </c>
      <c r="B32" s="241" t="s">
        <v>435</v>
      </c>
      <c r="C32" s="576">
        <v>22753</v>
      </c>
      <c r="D32" s="577">
        <v>0</v>
      </c>
      <c r="E32" s="234">
        <v>27214</v>
      </c>
    </row>
    <row r="33" spans="1:5" ht="13.5" thickBot="1">
      <c r="A33" s="252" t="s">
        <v>436</v>
      </c>
      <c r="B33" s="566" t="s">
        <v>437</v>
      </c>
      <c r="C33" s="580"/>
      <c r="D33" s="583">
        <v>0</v>
      </c>
      <c r="E33" s="245"/>
    </row>
    <row r="34" spans="1:5" ht="13.5" thickBot="1">
      <c r="A34" s="253" t="s">
        <v>438</v>
      </c>
      <c r="B34" s="254" t="s">
        <v>439</v>
      </c>
      <c r="C34" s="589">
        <v>750000</v>
      </c>
      <c r="D34" s="590">
        <v>0</v>
      </c>
      <c r="E34" s="569">
        <v>14890457</v>
      </c>
    </row>
    <row r="35" spans="1:5" ht="13.5" thickBot="1">
      <c r="A35" s="246" t="s">
        <v>440</v>
      </c>
      <c r="B35" s="255" t="s">
        <v>441</v>
      </c>
      <c r="C35" s="584">
        <f>SUM(C22,C29,C33,C34)</f>
        <v>131125988</v>
      </c>
      <c r="D35" s="584">
        <f>SUM(D34,D33,D29,D22)</f>
        <v>0</v>
      </c>
      <c r="E35" s="242">
        <f>SUM(E34,E33,E29,E22)</f>
        <v>140427763</v>
      </c>
    </row>
    <row r="36" ht="12.75">
      <c r="D36" s="259"/>
    </row>
    <row r="37" ht="12.75">
      <c r="D37" s="259"/>
    </row>
    <row r="38" ht="12.75">
      <c r="D38" s="259"/>
    </row>
    <row r="39" ht="12.75">
      <c r="D39" s="259"/>
    </row>
    <row r="40" ht="12.75">
      <c r="D40" s="259"/>
    </row>
    <row r="41" ht="12.75">
      <c r="D41" s="259"/>
    </row>
    <row r="42" ht="12.75">
      <c r="D42" s="259"/>
    </row>
    <row r="43" ht="12.75">
      <c r="D43" s="259"/>
    </row>
    <row r="44" ht="12.75">
      <c r="D44" s="259"/>
    </row>
    <row r="45" ht="12.75">
      <c r="D45" s="259"/>
    </row>
    <row r="46" ht="12.75">
      <c r="D46" s="259"/>
    </row>
    <row r="47" ht="12.75">
      <c r="D47" s="259"/>
    </row>
    <row r="48" ht="12.75">
      <c r="D48" s="259"/>
    </row>
    <row r="49" ht="12.75">
      <c r="D49" s="259"/>
    </row>
    <row r="50" ht="12.75">
      <c r="D50" s="259"/>
    </row>
    <row r="51" ht="12.75">
      <c r="D51" s="259"/>
    </row>
  </sheetData>
  <sheetProtection/>
  <mergeCells count="4">
    <mergeCell ref="A1:E1"/>
    <mergeCell ref="A2:E2"/>
    <mergeCell ref="A4:B4"/>
    <mergeCell ref="A21:B21"/>
  </mergeCells>
  <printOptions horizontalCentered="1"/>
  <pageMargins left="0.7086614173228347" right="0.7086614173228347" top="0.6692913385826772" bottom="0.7480314960629921" header="0.31496062992125984" footer="0.31496062992125984"/>
  <pageSetup horizontalDpi="600" verticalDpi="600" orientation="landscape" paperSize="9" r:id="rId1"/>
  <headerFooter>
    <oddHeader>&amp;R&amp;"Times New Roman CE,Félkövér dőlt"4. melléklet a ..../2019. (V.28.) 
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"/>
  <sheetViews>
    <sheetView zoomScalePageLayoutView="0" workbookViewId="0" topLeftCell="A34">
      <selection activeCell="E50" sqref="E50"/>
    </sheetView>
  </sheetViews>
  <sheetFormatPr defaultColWidth="9.00390625" defaultRowHeight="12.75"/>
  <cols>
    <col min="1" max="1" width="12.875" style="214" bestFit="1" customWidth="1"/>
    <col min="2" max="2" width="95.625" style="214" customWidth="1"/>
    <col min="3" max="3" width="16.00390625" style="214" customWidth="1"/>
    <col min="4" max="4" width="17.875" style="214" customWidth="1"/>
    <col min="5" max="5" width="15.875" style="214" customWidth="1"/>
  </cols>
  <sheetData>
    <row r="1" spans="1:5" ht="12.75">
      <c r="A1" s="619" t="s">
        <v>364</v>
      </c>
      <c r="B1" s="621" t="s">
        <v>37</v>
      </c>
      <c r="C1" s="621" t="s">
        <v>405</v>
      </c>
      <c r="D1" s="621" t="s">
        <v>442</v>
      </c>
      <c r="E1" s="624" t="s">
        <v>744</v>
      </c>
    </row>
    <row r="2" spans="1:5" ht="27.75" customHeight="1">
      <c r="A2" s="620"/>
      <c r="B2" s="622"/>
      <c r="C2" s="623"/>
      <c r="D2" s="623"/>
      <c r="E2" s="625"/>
    </row>
    <row r="3" spans="1:5" ht="12.75">
      <c r="A3" s="260" t="s">
        <v>366</v>
      </c>
      <c r="B3" s="261" t="s">
        <v>444</v>
      </c>
      <c r="C3" s="262">
        <v>1463483</v>
      </c>
      <c r="D3" s="262">
        <v>0</v>
      </c>
      <c r="E3" s="263">
        <v>2567509</v>
      </c>
    </row>
    <row r="4" spans="1:5" ht="12.75">
      <c r="A4" s="264" t="s">
        <v>368</v>
      </c>
      <c r="B4" s="219" t="s">
        <v>445</v>
      </c>
      <c r="C4" s="265">
        <v>93615</v>
      </c>
      <c r="D4" s="265">
        <v>0</v>
      </c>
      <c r="E4" s="266">
        <v>40875</v>
      </c>
    </row>
    <row r="5" spans="1:5" ht="13.5" thickBot="1">
      <c r="A5" s="267" t="s">
        <v>370</v>
      </c>
      <c r="B5" s="268" t="s">
        <v>446</v>
      </c>
      <c r="C5" s="269">
        <v>0</v>
      </c>
      <c r="D5" s="269">
        <v>0</v>
      </c>
      <c r="E5" s="270"/>
    </row>
    <row r="6" spans="1:5" ht="13.5" thickBot="1">
      <c r="A6" s="271" t="s">
        <v>372</v>
      </c>
      <c r="B6" s="272" t="s">
        <v>447</v>
      </c>
      <c r="C6" s="273">
        <f>SUM(C3:C5)</f>
        <v>1557098</v>
      </c>
      <c r="D6" s="273">
        <v>0</v>
      </c>
      <c r="E6" s="274">
        <f>SUM(E3:E5)</f>
        <v>2608384</v>
      </c>
    </row>
    <row r="7" spans="1:5" ht="12.75">
      <c r="A7" s="260" t="s">
        <v>374</v>
      </c>
      <c r="B7" s="261" t="s">
        <v>448</v>
      </c>
      <c r="C7" s="262">
        <v>0</v>
      </c>
      <c r="D7" s="262">
        <v>0</v>
      </c>
      <c r="E7" s="263">
        <f>SUM(F7:L7)</f>
        <v>0</v>
      </c>
    </row>
    <row r="8" spans="1:5" ht="13.5" thickBot="1">
      <c r="A8" s="267" t="s">
        <v>376</v>
      </c>
      <c r="B8" s="268" t="s">
        <v>449</v>
      </c>
      <c r="C8" s="269">
        <v>0</v>
      </c>
      <c r="D8" s="269">
        <v>0</v>
      </c>
      <c r="E8" s="270">
        <f>SUM(F8:L8)</f>
        <v>0</v>
      </c>
    </row>
    <row r="9" spans="1:5" ht="13.5" thickBot="1">
      <c r="A9" s="271" t="s">
        <v>378</v>
      </c>
      <c r="B9" s="272" t="s">
        <v>450</v>
      </c>
      <c r="C9" s="273">
        <f>SUM(C7:C8)</f>
        <v>0</v>
      </c>
      <c r="D9" s="273">
        <v>0</v>
      </c>
      <c r="E9" s="274">
        <v>0</v>
      </c>
    </row>
    <row r="10" spans="1:5" ht="12.75">
      <c r="A10" s="260" t="s">
        <v>380</v>
      </c>
      <c r="B10" s="261" t="s">
        <v>451</v>
      </c>
      <c r="C10" s="262">
        <v>16066924</v>
      </c>
      <c r="D10" s="262">
        <v>0</v>
      </c>
      <c r="E10" s="263">
        <v>18302148</v>
      </c>
    </row>
    <row r="11" spans="1:5" ht="12.75">
      <c r="A11" s="264" t="s">
        <v>382</v>
      </c>
      <c r="B11" s="219" t="s">
        <v>452</v>
      </c>
      <c r="C11" s="265">
        <v>2095202</v>
      </c>
      <c r="D11" s="265">
        <v>0</v>
      </c>
      <c r="E11" s="266">
        <v>539653</v>
      </c>
    </row>
    <row r="12" spans="1:5" ht="12.75">
      <c r="A12" s="264" t="s">
        <v>384</v>
      </c>
      <c r="B12" s="261" t="s">
        <v>453</v>
      </c>
      <c r="C12" s="269">
        <v>0</v>
      </c>
      <c r="D12" s="269"/>
      <c r="E12" s="270">
        <v>6912</v>
      </c>
    </row>
    <row r="13" spans="1:5" ht="13.5" thickBot="1">
      <c r="A13" s="267" t="s">
        <v>386</v>
      </c>
      <c r="B13" s="268" t="s">
        <v>454</v>
      </c>
      <c r="C13" s="269">
        <v>0</v>
      </c>
      <c r="D13" s="269">
        <v>0</v>
      </c>
      <c r="E13" s="270">
        <v>190731</v>
      </c>
    </row>
    <row r="14" spans="1:5" ht="13.5" thickBot="1">
      <c r="A14" s="271" t="s">
        <v>388</v>
      </c>
      <c r="B14" s="272" t="s">
        <v>455</v>
      </c>
      <c r="C14" s="273">
        <f>SUM(C10:C13)</f>
        <v>18162126</v>
      </c>
      <c r="D14" s="273">
        <v>0</v>
      </c>
      <c r="E14" s="274">
        <f>SUM(E10:E13)</f>
        <v>19039444</v>
      </c>
    </row>
    <row r="15" spans="1:5" ht="12.75">
      <c r="A15" s="260" t="s">
        <v>390</v>
      </c>
      <c r="B15" s="261" t="s">
        <v>456</v>
      </c>
      <c r="C15" s="262">
        <v>1591922</v>
      </c>
      <c r="D15" s="262">
        <v>0</v>
      </c>
      <c r="E15" s="263">
        <v>1803403</v>
      </c>
    </row>
    <row r="16" spans="1:5" ht="12.75">
      <c r="A16" s="264" t="s">
        <v>392</v>
      </c>
      <c r="B16" s="219" t="s">
        <v>457</v>
      </c>
      <c r="C16" s="265">
        <v>2473693</v>
      </c>
      <c r="D16" s="265">
        <v>0</v>
      </c>
      <c r="E16" s="266">
        <v>2821603</v>
      </c>
    </row>
    <row r="17" spans="1:5" ht="12.75">
      <c r="A17" s="264" t="s">
        <v>394</v>
      </c>
      <c r="B17" s="219" t="s">
        <v>458</v>
      </c>
      <c r="C17" s="265">
        <v>0</v>
      </c>
      <c r="D17" s="265">
        <v>0</v>
      </c>
      <c r="E17" s="266">
        <f>SUM(F17:L17)</f>
        <v>0</v>
      </c>
    </row>
    <row r="18" spans="1:5" ht="13.5" thickBot="1">
      <c r="A18" s="267" t="s">
        <v>396</v>
      </c>
      <c r="B18" s="268" t="s">
        <v>459</v>
      </c>
      <c r="C18" s="269">
        <v>0</v>
      </c>
      <c r="D18" s="269">
        <v>0</v>
      </c>
      <c r="E18" s="270">
        <f>SUM(F18:L18)</f>
        <v>0</v>
      </c>
    </row>
    <row r="19" spans="1:5" ht="13.5" thickBot="1">
      <c r="A19" s="271" t="s">
        <v>398</v>
      </c>
      <c r="B19" s="272" t="s">
        <v>460</v>
      </c>
      <c r="C19" s="273">
        <f>SUM(C15:C18)</f>
        <v>4065615</v>
      </c>
      <c r="D19" s="273">
        <v>0</v>
      </c>
      <c r="E19" s="274">
        <f>SUM(E15:E18)</f>
        <v>4625006</v>
      </c>
    </row>
    <row r="20" spans="1:5" ht="12.75">
      <c r="A20" s="275" t="s">
        <v>400</v>
      </c>
      <c r="B20" s="261" t="s">
        <v>461</v>
      </c>
      <c r="C20" s="262">
        <v>3339644</v>
      </c>
      <c r="D20" s="262">
        <v>0</v>
      </c>
      <c r="E20" s="263">
        <v>2449174</v>
      </c>
    </row>
    <row r="21" spans="1:5" ht="12.75">
      <c r="A21" s="264" t="s">
        <v>402</v>
      </c>
      <c r="B21" s="219" t="s">
        <v>462</v>
      </c>
      <c r="C21" s="265">
        <v>4986201</v>
      </c>
      <c r="D21" s="265">
        <v>0</v>
      </c>
      <c r="E21" s="266">
        <v>6402422</v>
      </c>
    </row>
    <row r="22" spans="1:5" ht="13.5" thickBot="1">
      <c r="A22" s="276" t="s">
        <v>463</v>
      </c>
      <c r="B22" s="268" t="s">
        <v>464</v>
      </c>
      <c r="C22" s="269">
        <v>1683524</v>
      </c>
      <c r="D22" s="269">
        <v>0</v>
      </c>
      <c r="E22" s="270">
        <v>1789633</v>
      </c>
    </row>
    <row r="23" spans="1:5" ht="13.5" thickBot="1">
      <c r="A23" s="271" t="s">
        <v>465</v>
      </c>
      <c r="B23" s="272" t="s">
        <v>466</v>
      </c>
      <c r="C23" s="273">
        <f>SUM(C20:C22)</f>
        <v>10009369</v>
      </c>
      <c r="D23" s="273">
        <v>0</v>
      </c>
      <c r="E23" s="274">
        <f>SUM(E20:E22)</f>
        <v>10641229</v>
      </c>
    </row>
    <row r="24" spans="1:5" ht="13.5" thickBot="1">
      <c r="A24" s="271" t="s">
        <v>467</v>
      </c>
      <c r="B24" s="272" t="s">
        <v>468</v>
      </c>
      <c r="C24" s="273">
        <v>5532669</v>
      </c>
      <c r="D24" s="273">
        <v>0</v>
      </c>
      <c r="E24" s="274">
        <v>5714136</v>
      </c>
    </row>
    <row r="25" spans="1:5" ht="13.5" thickBot="1">
      <c r="A25" s="271" t="s">
        <v>469</v>
      </c>
      <c r="B25" s="272" t="s">
        <v>470</v>
      </c>
      <c r="C25" s="273">
        <v>3750315</v>
      </c>
      <c r="D25" s="273">
        <v>0</v>
      </c>
      <c r="E25" s="274">
        <v>5572801</v>
      </c>
    </row>
    <row r="26" spans="1:5" ht="13.5" thickBot="1">
      <c r="A26" s="271" t="s">
        <v>471</v>
      </c>
      <c r="B26" s="272" t="s">
        <v>472</v>
      </c>
      <c r="C26" s="273">
        <v>-3638744</v>
      </c>
      <c r="D26" s="273">
        <v>0</v>
      </c>
      <c r="E26" s="274">
        <v>-4905344</v>
      </c>
    </row>
    <row r="27" spans="1:5" ht="12.75">
      <c r="A27" s="277" t="s">
        <v>473</v>
      </c>
      <c r="B27" s="278" t="s">
        <v>474</v>
      </c>
      <c r="C27" s="279">
        <v>0</v>
      </c>
      <c r="D27" s="279">
        <v>0</v>
      </c>
      <c r="E27" s="280">
        <f>SUM(F27:L27)</f>
        <v>0</v>
      </c>
    </row>
    <row r="28" spans="1:5" ht="12.75">
      <c r="A28" s="281" t="s">
        <v>475</v>
      </c>
      <c r="B28" s="282" t="s">
        <v>476</v>
      </c>
      <c r="C28" s="283">
        <v>0</v>
      </c>
      <c r="D28" s="283">
        <v>0</v>
      </c>
      <c r="E28" s="284">
        <v>0</v>
      </c>
    </row>
    <row r="29" spans="1:5" ht="25.5">
      <c r="A29" s="281" t="s">
        <v>477</v>
      </c>
      <c r="B29" s="282" t="s">
        <v>478</v>
      </c>
      <c r="C29" s="283">
        <v>0</v>
      </c>
      <c r="D29" s="283">
        <v>0</v>
      </c>
      <c r="E29" s="284">
        <v>0</v>
      </c>
    </row>
    <row r="30" spans="1:5" ht="12.75">
      <c r="A30" s="281" t="s">
        <v>479</v>
      </c>
      <c r="B30" s="282" t="s">
        <v>480</v>
      </c>
      <c r="C30" s="283">
        <v>934</v>
      </c>
      <c r="D30" s="283">
        <v>0</v>
      </c>
      <c r="E30" s="284">
        <v>3085</v>
      </c>
    </row>
    <row r="31" spans="1:5" ht="12.75">
      <c r="A31" s="281" t="s">
        <v>481</v>
      </c>
      <c r="B31" s="282" t="s">
        <v>482</v>
      </c>
      <c r="C31" s="283">
        <v>0</v>
      </c>
      <c r="D31" s="283">
        <v>0</v>
      </c>
      <c r="E31" s="284">
        <f>SUM(F31:L31)</f>
        <v>0</v>
      </c>
    </row>
    <row r="32" spans="1:5" ht="25.5">
      <c r="A32" s="281" t="s">
        <v>483</v>
      </c>
      <c r="B32" s="285" t="s">
        <v>484</v>
      </c>
      <c r="C32" s="286">
        <v>0</v>
      </c>
      <c r="D32" s="286">
        <v>0</v>
      </c>
      <c r="E32" s="287">
        <f>SUM(F32:L32)</f>
        <v>0</v>
      </c>
    </row>
    <row r="33" spans="1:5" ht="26.25" thickBot="1">
      <c r="A33" s="288" t="s">
        <v>485</v>
      </c>
      <c r="B33" s="285" t="s">
        <v>486</v>
      </c>
      <c r="C33" s="286">
        <v>0</v>
      </c>
      <c r="D33" s="286">
        <v>0</v>
      </c>
      <c r="E33" s="287">
        <f>SUM(F33:L33)</f>
        <v>0</v>
      </c>
    </row>
    <row r="34" spans="1:5" ht="26.25" thickBot="1">
      <c r="A34" s="289" t="s">
        <v>487</v>
      </c>
      <c r="B34" s="290" t="s">
        <v>488</v>
      </c>
      <c r="C34" s="291">
        <f>SUM(C27:C33)</f>
        <v>934</v>
      </c>
      <c r="D34" s="291">
        <v>0</v>
      </c>
      <c r="E34" s="292">
        <f>SUM(E27:E31)</f>
        <v>3085</v>
      </c>
    </row>
    <row r="35" spans="1:5" ht="12.75">
      <c r="A35" s="293" t="s">
        <v>489</v>
      </c>
      <c r="B35" s="282" t="s">
        <v>490</v>
      </c>
      <c r="C35" s="283">
        <v>0</v>
      </c>
      <c r="D35" s="283">
        <v>0</v>
      </c>
      <c r="E35" s="284">
        <v>0</v>
      </c>
    </row>
    <row r="36" spans="1:5" ht="25.5">
      <c r="A36" s="281" t="s">
        <v>491</v>
      </c>
      <c r="B36" s="282" t="s">
        <v>492</v>
      </c>
      <c r="C36" s="283">
        <v>0</v>
      </c>
      <c r="D36" s="283">
        <v>0</v>
      </c>
      <c r="E36" s="284"/>
    </row>
    <row r="37" spans="1:5" ht="12.75">
      <c r="A37" s="281" t="s">
        <v>493</v>
      </c>
      <c r="B37" s="278" t="s">
        <v>494</v>
      </c>
      <c r="C37" s="279">
        <v>23594</v>
      </c>
      <c r="D37" s="279">
        <v>0</v>
      </c>
      <c r="E37" s="280">
        <v>8405</v>
      </c>
    </row>
    <row r="38" spans="1:5" ht="12.75">
      <c r="A38" s="281" t="s">
        <v>495</v>
      </c>
      <c r="B38" s="282" t="s">
        <v>496</v>
      </c>
      <c r="C38" s="283">
        <v>0</v>
      </c>
      <c r="D38" s="283">
        <v>0</v>
      </c>
      <c r="E38" s="284">
        <f aca="true" t="shared" si="0" ref="E38:E43">SUM(F38:L38)</f>
        <v>0</v>
      </c>
    </row>
    <row r="39" spans="1:5" ht="12.75">
      <c r="A39" s="281" t="s">
        <v>497</v>
      </c>
      <c r="B39" s="285" t="s">
        <v>498</v>
      </c>
      <c r="C39" s="286">
        <v>0</v>
      </c>
      <c r="D39" s="286">
        <v>0</v>
      </c>
      <c r="E39" s="287">
        <f t="shared" si="0"/>
        <v>0</v>
      </c>
    </row>
    <row r="40" spans="1:5" ht="12.75">
      <c r="A40" s="281" t="s">
        <v>499</v>
      </c>
      <c r="B40" s="285" t="s">
        <v>500</v>
      </c>
      <c r="C40" s="286">
        <v>0</v>
      </c>
      <c r="D40" s="286">
        <v>0</v>
      </c>
      <c r="E40" s="287">
        <f t="shared" si="0"/>
        <v>0</v>
      </c>
    </row>
    <row r="41" spans="1:5" ht="12.75">
      <c r="A41" s="281" t="s">
        <v>501</v>
      </c>
      <c r="B41" s="282" t="s">
        <v>502</v>
      </c>
      <c r="C41" s="283"/>
      <c r="D41" s="283">
        <v>0</v>
      </c>
      <c r="E41" s="284"/>
    </row>
    <row r="42" spans="1:5" ht="25.5">
      <c r="A42" s="281" t="s">
        <v>503</v>
      </c>
      <c r="B42" s="285" t="s">
        <v>504</v>
      </c>
      <c r="C42" s="286">
        <v>0</v>
      </c>
      <c r="D42" s="286">
        <v>0</v>
      </c>
      <c r="E42" s="287">
        <f t="shared" si="0"/>
        <v>0</v>
      </c>
    </row>
    <row r="43" spans="1:5" ht="26.25" thickBot="1">
      <c r="A43" s="288" t="s">
        <v>505</v>
      </c>
      <c r="B43" s="285" t="s">
        <v>506</v>
      </c>
      <c r="C43" s="286">
        <v>0</v>
      </c>
      <c r="D43" s="286">
        <v>0</v>
      </c>
      <c r="E43" s="287">
        <f t="shared" si="0"/>
        <v>0</v>
      </c>
    </row>
    <row r="44" spans="1:5" ht="13.5" thickBot="1">
      <c r="A44" s="289" t="s">
        <v>507</v>
      </c>
      <c r="B44" s="290" t="s">
        <v>508</v>
      </c>
      <c r="C44" s="291">
        <f>SUM(C35:C39)</f>
        <v>23594</v>
      </c>
      <c r="D44" s="291">
        <f>SUM(D35:D39)</f>
        <v>0</v>
      </c>
      <c r="E44" s="291">
        <f>SUM(E35:E39)</f>
        <v>8405</v>
      </c>
    </row>
    <row r="45" spans="1:5" ht="13.5" thickBot="1">
      <c r="A45" s="289" t="s">
        <v>509</v>
      </c>
      <c r="B45" s="290" t="s">
        <v>510</v>
      </c>
      <c r="C45" s="291">
        <f>SUM(C34-C44)</f>
        <v>-22660</v>
      </c>
      <c r="D45" s="291">
        <f>SUM(D34-D44)</f>
        <v>0</v>
      </c>
      <c r="E45" s="291">
        <f>SUM(E34-E44)</f>
        <v>-5320</v>
      </c>
    </row>
    <row r="46" spans="1:5" ht="13.5" thickBot="1">
      <c r="A46" s="289" t="s">
        <v>511</v>
      </c>
      <c r="B46" s="290" t="s">
        <v>512</v>
      </c>
      <c r="C46" s="291">
        <f>SUM(C26,C45)</f>
        <v>-3661404</v>
      </c>
      <c r="D46" s="291">
        <f>SUM(D26-D45)</f>
        <v>0</v>
      </c>
      <c r="E46" s="291">
        <f>SUM(E26+E45)</f>
        <v>-4910664</v>
      </c>
    </row>
  </sheetData>
  <sheetProtection/>
  <mergeCells count="5">
    <mergeCell ref="A1:A2"/>
    <mergeCell ref="B1:B2"/>
    <mergeCell ref="C1:C2"/>
    <mergeCell ref="D1:D2"/>
    <mergeCell ref="E1:E2"/>
  </mergeCells>
  <printOptions horizontalCentered="1"/>
  <pageMargins left="0.4330708661417323" right="0.3937007874015748" top="1.3385826771653544" bottom="0.7480314960629921" header="0.7086614173228347" footer="0.31496062992125984"/>
  <pageSetup horizontalDpi="600" verticalDpi="600" orientation="portrait" paperSize="9" scale="61" r:id="rId1"/>
  <headerFooter>
    <oddHeader>&amp;C&amp;"Times New Roman CE,Félkövér"&amp;11GRÁBÓC KÖZSÉG ÖNKORMÁNYZATÁNAK 
EREDMÉNYKIMUTATÁSA&amp;R&amp;"Times New Roman CE,Félkövér dőlt"5. melléklet a ...../2019. (V.28.)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sznelli</cp:lastModifiedBy>
  <cp:lastPrinted>2019-05-23T07:38:03Z</cp:lastPrinted>
  <dcterms:created xsi:type="dcterms:W3CDTF">1999-10-30T10:30:45Z</dcterms:created>
  <dcterms:modified xsi:type="dcterms:W3CDTF">2019-05-23T07:43:28Z</dcterms:modified>
  <cp:category/>
  <cp:version/>
  <cp:contentType/>
  <cp:contentStatus/>
</cp:coreProperties>
</file>