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895" windowHeight="4965" tabRatio="577" activeTab="0"/>
  </bookViews>
  <sheets>
    <sheet name="1" sheetId="1" r:id="rId1"/>
    <sheet name="2" sheetId="2" r:id="rId2"/>
    <sheet name="3" sheetId="3" r:id="rId3"/>
    <sheet name="4" sheetId="4" r:id="rId4"/>
    <sheet name="4a" sheetId="5" r:id="rId5"/>
    <sheet name="5" sheetId="6" r:id="rId6"/>
    <sheet name="6.1" sheetId="7" r:id="rId7"/>
    <sheet name="6.2" sheetId="8" r:id="rId8"/>
    <sheet name="7" sheetId="9" r:id="rId9"/>
    <sheet name="7.1.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</sheets>
  <definedNames>
    <definedName name="_xlnm.Print_Titles" localSheetId="12">'10'!$1:$6</definedName>
    <definedName name="_xlnm.Print_Titles" localSheetId="17">'15'!$1:$4</definedName>
    <definedName name="_xlnm.Print_Titles" localSheetId="18">'16'!$1:$4</definedName>
    <definedName name="_xlnm.Print_Titles" localSheetId="3">'4'!$1:$4</definedName>
    <definedName name="_xlnm.Print_Titles" localSheetId="4">'4a'!$1:$6</definedName>
    <definedName name="_xlnm.Print_Titles" localSheetId="5">'5'!$1:$3</definedName>
    <definedName name="_xlnm.Print_Titles" localSheetId="6">'6.1'!$1:$5</definedName>
    <definedName name="_xlnm.Print_Titles" localSheetId="7">'6.2'!$1:$4</definedName>
    <definedName name="_xlnm.Print_Titles" localSheetId="9">'7.1.'!$1:$6</definedName>
  </definedNames>
  <calcPr fullCalcOnLoad="1"/>
</workbook>
</file>

<file path=xl/sharedStrings.xml><?xml version="1.0" encoding="utf-8"?>
<sst xmlns="http://schemas.openxmlformats.org/spreadsheetml/2006/main" count="1823" uniqueCount="1113">
  <si>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</si>
  <si>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</si>
  <si>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</si>
  <si>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</si>
  <si>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</si>
  <si>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</si>
  <si>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Védőnői szolgálat kisértékű bútor beszerzés</t>
  </si>
  <si>
    <t xml:space="preserve">Védőnői szolgálat szakmai anyag </t>
  </si>
  <si>
    <t>c/ Komló Városi Óvoda</t>
  </si>
  <si>
    <t>d/ Közösségek Háza, Színház</t>
  </si>
  <si>
    <t>e/ József A. Könyvtár, Múzeum</t>
  </si>
  <si>
    <t>Önkormányzat nagyértékű szoftver</t>
  </si>
  <si>
    <t>Microwoks rendszer nagyértékű eszközbeszerzés</t>
  </si>
  <si>
    <t>d/ kisértékű szoftverbeszerzés</t>
  </si>
  <si>
    <t>Védőnői szolgálat kisértékű szoftver</t>
  </si>
  <si>
    <t>a/ Működési célú költségvetési támogatás</t>
  </si>
  <si>
    <t>OEP teljesítmény-finanszírozás</t>
  </si>
  <si>
    <t>Működési bevételek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</si>
  <si>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</si>
  <si>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</si>
  <si>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</si>
  <si>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</si>
  <si>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</si>
  <si>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</si>
  <si>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</si>
  <si>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</si>
  <si>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</si>
  <si>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</si>
  <si>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</si>
  <si>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</si>
  <si>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</si>
  <si>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Megnevezés</t>
  </si>
  <si>
    <t>Intézmény megnevezése</t>
  </si>
  <si>
    <t>Önkormányzat működési bevételei</t>
  </si>
  <si>
    <t>a/ nem lakás célú ingatlanértékesítés</t>
  </si>
  <si>
    <t>Fejlesztési célú pénzeszköz-átadás Orfű-Pécsi tó Kft-nek</t>
  </si>
  <si>
    <t xml:space="preserve">Lakóházfelújítás Városgondnokságnál </t>
  </si>
  <si>
    <t>Önkormányzati tulajdonú lakások kéményfelújítása</t>
  </si>
  <si>
    <t>GESZ felújítás, karbantartási keret</t>
  </si>
  <si>
    <t>ÁROP-1.A.5-2013-0028 Komló Várs Önkormányzat szervezetfejlesztése</t>
  </si>
  <si>
    <t>Pannóniai ipari öröksége (IPA)</t>
  </si>
  <si>
    <t>KEOP-4.10.0/A/12-2013-1224 KBSK tornaterem napelemes rendszer telepítése</t>
  </si>
  <si>
    <t>KEOP-4.10.0/A/12-2013-1240 KVÖ Nagy L. Gimnázium napelemes rendszer kiépítése</t>
  </si>
  <si>
    <t>TÁMOP-2.4.5-12/3-2012-0007 Munka és magánélet összehangolását segítő helyi innovatív kezdeményezések Komlón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</si>
  <si>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</si>
  <si>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</si>
  <si>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Fejlesztési célú pénzeszköz-átadás Fűtőerőmű Kft-nek</t>
  </si>
  <si>
    <t>GESZ</t>
  </si>
  <si>
    <t>Városgondnokság</t>
  </si>
  <si>
    <t>Önkormányzat</t>
  </si>
  <si>
    <t>Összesen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</si>
  <si>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</si>
  <si>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</si>
  <si>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</si>
  <si>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</si>
  <si>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</si>
  <si>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</si>
  <si>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</si>
  <si>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</si>
  <si>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</si>
  <si>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Önkormányzati lakások felújítása keret</t>
  </si>
  <si>
    <t>Városi felújítási keret</t>
  </si>
  <si>
    <t>Vízi közmű felújítási keret</t>
  </si>
  <si>
    <t>Hálózatfejlesztési hozzájárulás magánszemélyektől szennyvízberuházáshoz</t>
  </si>
  <si>
    <t>KEOP-4.10.0/A/12 KBSK napelemes pályázat (16/2013. (II.14.)</t>
  </si>
  <si>
    <t>KEOP-4.10./A/12 Városi Könyvtár pályázat (16/2013. (II.14.) int. Kv-ben</t>
  </si>
  <si>
    <t>ÁROP-1.A.5 Komló Város Önk. Szervezetfejlesztése 123/2013. (VII.18.)</t>
  </si>
  <si>
    <t>DDOP-5.1.5/B Belvízrendezési pályázat 196/2011. (X.27.), 106/2012. (VI.21.)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</si>
  <si>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</si>
  <si>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</si>
  <si>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</si>
  <si>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</si>
  <si>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</si>
  <si>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Intézményi kisértékű eszközbeszerzések (dologiból átcsoportosítva)</t>
  </si>
  <si>
    <t>a/ Városgondnokság</t>
  </si>
  <si>
    <t>b/ GESZ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</si>
  <si>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</si>
  <si>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</si>
  <si>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</si>
  <si>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</si>
  <si>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</si>
  <si>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</si>
  <si>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</si>
  <si>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Könyvtári érdekeltségnövelő támogatás</t>
  </si>
  <si>
    <t>Vis maior</t>
  </si>
  <si>
    <t xml:space="preserve">b/ Felhalmozási célú támogatás </t>
  </si>
  <si>
    <t>Eredeti</t>
  </si>
  <si>
    <t>Módosított</t>
  </si>
  <si>
    <t>Egyéb működési célú kiadások</t>
  </si>
  <si>
    <t>Egyéb felhalmozási kiadások</t>
  </si>
  <si>
    <t>Ellátottak pénzbeli juttatásai</t>
  </si>
  <si>
    <t>Működési célú kölcsön nyújtása</t>
  </si>
  <si>
    <t>Tartalékok</t>
  </si>
  <si>
    <t>Felújítások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</si>
  <si>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</si>
  <si>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</si>
  <si>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</si>
  <si>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</si>
  <si>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</si>
  <si>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</si>
  <si>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</si>
  <si>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</si>
  <si>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</si>
  <si>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</si>
  <si>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</si>
  <si>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</si>
  <si>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Komló Város Önkormányzat és intézményei</t>
  </si>
  <si>
    <t>Önkormányzati és intézményi felhalmozási célú kiadások</t>
  </si>
  <si>
    <t>Áh-n kívülről összesen: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</si>
  <si>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</si>
  <si>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</si>
  <si>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</si>
  <si>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</si>
  <si>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Térségi szennyvízberuházás bevétele</t>
  </si>
  <si>
    <t>TÁMOP-5.3.6</t>
  </si>
  <si>
    <t>Tény</t>
  </si>
  <si>
    <t>er.</t>
  </si>
  <si>
    <t>mód</t>
  </si>
  <si>
    <t>tény</t>
  </si>
  <si>
    <t>BEVÉTELEK MEGNEVEZÉSE</t>
  </si>
  <si>
    <t>Előirányzat</t>
  </si>
  <si>
    <t>KIADÁSOK MEGNEVEZÉSE</t>
  </si>
  <si>
    <t>Bevételek összesen:</t>
  </si>
  <si>
    <t>Kiadások összesen:</t>
  </si>
  <si>
    <t>Összesen:</t>
  </si>
  <si>
    <t>A projekt megnevezése</t>
  </si>
  <si>
    <t>Támogatást biztosító megnevezése</t>
  </si>
  <si>
    <t>Támogatás összege Ft</t>
  </si>
  <si>
    <t>Képviselő-testületi döntés száma</t>
  </si>
  <si>
    <t>2015.</t>
  </si>
  <si>
    <t>ERFA és központi költségvetés</t>
  </si>
  <si>
    <t>ESZA és központi költségvetés</t>
  </si>
  <si>
    <t>39/2012. (III.29.)</t>
  </si>
  <si>
    <t xml:space="preserve">92/2012. (VI.21.) </t>
  </si>
  <si>
    <t>123/2013. (VII. 18.)</t>
  </si>
  <si>
    <t xml:space="preserve">152/2013. (X. 24.) </t>
  </si>
  <si>
    <r>
      <t xml:space="preserve">TÁMOP-6.1.2-11/1-2012-1489 Egészségre nevelő, szemléletformáló programok a Sallai utcai Óvodában - </t>
    </r>
    <r>
      <rPr>
        <b/>
        <sz val="9"/>
        <color indexed="8"/>
        <rFont val="Calibri"/>
        <family val="2"/>
      </rPr>
      <t xml:space="preserve">működési </t>
    </r>
  </si>
  <si>
    <r>
      <t xml:space="preserve">TÁMOP-6.1.2-11/1-2012-1489 Egészségre nevelő, szemléletformáló programok a Sallai utcai Óvodában - </t>
    </r>
    <r>
      <rPr>
        <b/>
        <sz val="9"/>
        <color indexed="8"/>
        <rFont val="Calibri"/>
        <family val="2"/>
      </rPr>
      <t>fejlesztési</t>
    </r>
  </si>
  <si>
    <t>IPA (Horvátország)</t>
  </si>
  <si>
    <t xml:space="preserve">18/2012. (II. 02.) </t>
  </si>
  <si>
    <t>93/2012. (VI.21.)</t>
  </si>
  <si>
    <t>106/2012. (VI. 21.)</t>
  </si>
  <si>
    <t>Jogosult</t>
  </si>
  <si>
    <t>Időszak</t>
  </si>
  <si>
    <t>Cél</t>
  </si>
  <si>
    <t>Működés</t>
  </si>
  <si>
    <t>Fejlesztés</t>
  </si>
  <si>
    <t>Fűtőerőmű Zrt.</t>
  </si>
  <si>
    <t>2017.</t>
  </si>
  <si>
    <t>Mindösszesen:</t>
  </si>
  <si>
    <t>Sorszám</t>
  </si>
  <si>
    <t>Bevételi jogcím</t>
  </si>
  <si>
    <t>Tárgyévi terv (kedvezmény nélkül elérhető bevétel)</t>
  </si>
  <si>
    <t>Kedvezmények összege</t>
  </si>
  <si>
    <t>A.</t>
  </si>
  <si>
    <t>Ellátottak térítési díja, kártérítések</t>
  </si>
  <si>
    <t>B.</t>
  </si>
  <si>
    <t>Lakásépítéshez, lakásfelújításhoz nyújtott kölcsönök</t>
  </si>
  <si>
    <t>C.</t>
  </si>
  <si>
    <t>Helyi iparűzési adó</t>
  </si>
  <si>
    <t>Magánszemélyek kommunális adója</t>
  </si>
  <si>
    <t>Építményadó *</t>
  </si>
  <si>
    <t>Telekadó</t>
  </si>
  <si>
    <t>Idegenforgalmi adó</t>
  </si>
  <si>
    <t>Gépjárműadó **</t>
  </si>
  <si>
    <t>D.</t>
  </si>
  <si>
    <t>Helyiségek, eszközök hasznosítása</t>
  </si>
  <si>
    <t>E.</t>
  </si>
  <si>
    <t>Egyéb, kölcsön</t>
  </si>
  <si>
    <t>*</t>
  </si>
  <si>
    <t>Üdülőknél csatornára való rákötés miatt adott kedvezmény a meghatározó.</t>
  </si>
  <si>
    <t>**</t>
  </si>
  <si>
    <t>Törvény alapján kell érvényesíteni a 40 % önkormányzatnál maradó bevételből.</t>
  </si>
  <si>
    <t>Munka-adókat terhelő járulékok</t>
  </si>
  <si>
    <t>Elvonások és befiz.</t>
  </si>
  <si>
    <t>Műk.c.tám.áh-n belülre</t>
  </si>
  <si>
    <t>Felh.c.tám.áh-n belülre</t>
  </si>
  <si>
    <t>Felh.c.tám. áh-n kívülre</t>
  </si>
  <si>
    <t>Önkormányzat kormányzati funkciói</t>
  </si>
  <si>
    <t>ezer forintban</t>
  </si>
  <si>
    <t>011130</t>
  </si>
  <si>
    <t>013350</t>
  </si>
  <si>
    <t>013360</t>
  </si>
  <si>
    <t>016080</t>
  </si>
  <si>
    <t>018010</t>
  </si>
  <si>
    <t>018020</t>
  </si>
  <si>
    <t>018030</t>
  </si>
  <si>
    <t>022010</t>
  </si>
  <si>
    <t>041233</t>
  </si>
  <si>
    <t>041236</t>
  </si>
  <si>
    <t>045120</t>
  </si>
  <si>
    <t>045150</t>
  </si>
  <si>
    <t>052020</t>
  </si>
  <si>
    <t>052080</t>
  </si>
  <si>
    <t>061020</t>
  </si>
  <si>
    <t>061030</t>
  </si>
  <si>
    <t>063080</t>
  </si>
  <si>
    <t>064010</t>
  </si>
  <si>
    <t>066020</t>
  </si>
  <si>
    <t>074031</t>
  </si>
  <si>
    <t>074032</t>
  </si>
  <si>
    <t>081030</t>
  </si>
  <si>
    <t>081041</t>
  </si>
  <si>
    <t>081045</t>
  </si>
  <si>
    <t>084031</t>
  </si>
  <si>
    <t>084032</t>
  </si>
  <si>
    <t>101150</t>
  </si>
  <si>
    <t>104051</t>
  </si>
  <si>
    <t>105010</t>
  </si>
  <si>
    <t>106020</t>
  </si>
  <si>
    <t>107060</t>
  </si>
  <si>
    <t>900060</t>
  </si>
  <si>
    <t>Tarta-lékok</t>
  </si>
  <si>
    <t>Beruhá-zások</t>
  </si>
  <si>
    <t>Műk.c.   kölcsön nyújtása</t>
  </si>
  <si>
    <t>Felh.c.   kölcsön nyújtása</t>
  </si>
  <si>
    <t>Központi, irányító-szervi tám. folyósítása</t>
  </si>
  <si>
    <t>2.sz. melléklet</t>
  </si>
  <si>
    <t>1.sz. melléklet</t>
  </si>
  <si>
    <t>%</t>
  </si>
  <si>
    <t>Hivatal kormányzati funkciói</t>
  </si>
  <si>
    <t>3.sz. melléklet</t>
  </si>
  <si>
    <t>Közhatalmi bevételek</t>
  </si>
  <si>
    <t>Előző évi maradvány</t>
  </si>
  <si>
    <t>Intézményi működési bevételek hivatal nélkül</t>
  </si>
  <si>
    <t>Hivatal működési bevételei</t>
  </si>
  <si>
    <t>Iparűzési adó</t>
  </si>
  <si>
    <t>Építményadó</t>
  </si>
  <si>
    <t>Helyi adó összesen:</t>
  </si>
  <si>
    <t>Önkormányzati ingatlanértékesítés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</si>
  <si>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</si>
  <si>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</si>
  <si>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TÁMOP-5.3.6-11/1-2012-0005 KV Önkormányzatra jutó költségek</t>
  </si>
  <si>
    <t>TÁMOP-3.2.12-12/1/2012-0025 Kulturális szakemberek képzése</t>
  </si>
  <si>
    <t>ÁROP-1A.5-2013-0028 KV Önkormányzat szervezetfejlesztése</t>
  </si>
  <si>
    <t>TÁMOP-6.1.2-11/1-2012-1406 Egészségre nevelő és szemléletformáló programok a Körtvélyesi Óvodában</t>
  </si>
  <si>
    <t>TÁMOP-6.1.2-11/1-2012-1489 Egészségre nevelő és szemléletformáló programok a Sallai utcai Óvodában</t>
  </si>
  <si>
    <t>Ebből működési maradvány (intézmények nélkül)</t>
  </si>
  <si>
    <t xml:space="preserve">         fejlesztési maradvány (intézmények nélkül)</t>
  </si>
  <si>
    <t>Ebből intézményi működési maradvány</t>
  </si>
  <si>
    <t xml:space="preserve">         intézményi fejlesztési maradvány</t>
  </si>
  <si>
    <t>Áh-n belüli megelőlegezések</t>
  </si>
  <si>
    <t>PV102</t>
  </si>
  <si>
    <t>Térségi szennyvíz beruházásra pe. átvétel háztartásoktól</t>
  </si>
  <si>
    <t>PV108</t>
  </si>
  <si>
    <t>TB028</t>
  </si>
  <si>
    <t>TÁMOP-3.2.12</t>
  </si>
  <si>
    <t>TÁMOP-3.2.12-12/1-2012-0025 pályázat</t>
  </si>
  <si>
    <t>TÁMOP-2.4.5</t>
  </si>
  <si>
    <t>TÁMOP-2.4.5-12/3-2012-0007 pályázat</t>
  </si>
  <si>
    <t>TÁMOP-6.1.2K</t>
  </si>
  <si>
    <t>TÁMOP-6.1.2 -11/1-2012-1406 pályázat</t>
  </si>
  <si>
    <t>TÁMOP-6.1.2S</t>
  </si>
  <si>
    <t>TÁMOP-6.1.2 -11/1-2012-1489 pályázat</t>
  </si>
  <si>
    <t>TIOP-3.2.3</t>
  </si>
  <si>
    <t>TIOP-3.2.3.A-13/1-2013-0004 pályázat</t>
  </si>
  <si>
    <t>DDOP-4.1.2</t>
  </si>
  <si>
    <t>ÁROP-1.A.5</t>
  </si>
  <si>
    <t>MÁK-tól kiegészítő gyermekvédelmi tám. és pótléka</t>
  </si>
  <si>
    <t>TB030</t>
  </si>
  <si>
    <t>OEP-tól finanszír védőnők</t>
  </si>
  <si>
    <t>OEP-tól finanszír ifjúság eü.</t>
  </si>
  <si>
    <t>TB032</t>
  </si>
  <si>
    <t>TB034</t>
  </si>
  <si>
    <t>Hosszúhetény szerverközpont fenntartás támogatása</t>
  </si>
  <si>
    <t>Mhertelend szerverközpont fenntartás támogatása</t>
  </si>
  <si>
    <t>Szászvár szerverközpont fenntartás támogatása</t>
  </si>
  <si>
    <t>TB041</t>
  </si>
  <si>
    <t>IPA</t>
  </si>
  <si>
    <t>TB047</t>
  </si>
  <si>
    <t>01</t>
  </si>
  <si>
    <t>Alaptevékenység költségvetési bevételei</t>
  </si>
  <si>
    <t>02</t>
  </si>
  <si>
    <t>Alaptevékenység költségvetési kiadásai</t>
  </si>
  <si>
    <t>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</si>
  <si>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</si>
  <si>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</si>
  <si>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</si>
  <si>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</si>
  <si>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</si>
  <si>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</si>
  <si>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</si>
  <si>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</si>
  <si>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</si>
  <si>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</si>
  <si>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</si>
  <si>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</si>
  <si>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</si>
  <si>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</si>
  <si>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</si>
  <si>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</si>
  <si>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</si>
  <si>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</si>
  <si>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</si>
  <si>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</si>
  <si>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</si>
  <si>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</si>
  <si>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</si>
  <si>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</si>
  <si>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</si>
  <si>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</si>
  <si>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</si>
  <si>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</si>
  <si>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</si>
  <si>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</si>
  <si>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</si>
  <si>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</si>
  <si>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</si>
  <si>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Komló Városi Óvoda</t>
  </si>
  <si>
    <t>KH,  Színház</t>
  </si>
  <si>
    <t>Város-gond-nokság</t>
  </si>
  <si>
    <t>Intéz-mények összesen</t>
  </si>
  <si>
    <t>Önkor-mányzat</t>
  </si>
  <si>
    <t>Mind- összesen</t>
  </si>
  <si>
    <t>működési</t>
  </si>
  <si>
    <t>fejlesztési</t>
  </si>
  <si>
    <t>Eltérés előző évi maradványhoz képest</t>
  </si>
  <si>
    <t>PD005</t>
  </si>
  <si>
    <t>Komlói Fűtőerőmű Kft-nek Sportközpont működtetése</t>
  </si>
  <si>
    <t>Komlói Fűtőerőmű Kft-nek KBSK működtetése</t>
  </si>
  <si>
    <t>PD0061</t>
  </si>
  <si>
    <t>"Szent Borbála Otthon" működési támogatása</t>
  </si>
  <si>
    <t>PK</t>
  </si>
  <si>
    <t>PD007</t>
  </si>
  <si>
    <t>PD0081</t>
  </si>
  <si>
    <t>PD0082</t>
  </si>
  <si>
    <t>PD0083</t>
  </si>
  <si>
    <t>Botond Veterán Katonai Jármű Egy. nem kv szerv tám.</t>
  </si>
  <si>
    <t>DÖKE nem kv szerv támogatása</t>
  </si>
  <si>
    <t>PD0085</t>
  </si>
  <si>
    <t>Hélix Sport Egyesület nem kv szerv támogatása</t>
  </si>
  <si>
    <t>081043</t>
  </si>
  <si>
    <t>Komlói Tenisz és Sí Klub</t>
  </si>
  <si>
    <t>PD032</t>
  </si>
  <si>
    <t>PD040</t>
  </si>
  <si>
    <t>Orfű Pécsi-tó Nonprofit Fejlesztő és Üzemeltető Köz.</t>
  </si>
  <si>
    <t>Társasházak (felújítási alap)</t>
  </si>
  <si>
    <t>EET Bursa Hungarica támogatás</t>
  </si>
  <si>
    <t>TK013</t>
  </si>
  <si>
    <t>Társ.norm</t>
  </si>
  <si>
    <t>Családsegítő és Gyermekjóléti Szolg. támogatása</t>
  </si>
  <si>
    <t>TK071</t>
  </si>
  <si>
    <t>K 506</t>
  </si>
  <si>
    <t>15/A - Kimutatás az immateriális javak, tárgyi eszközök koncesszióba, vagyonkezelésbe adott eszközök állományának alakulásáról</t>
  </si>
  <si>
    <t>#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</si>
  <si>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</si>
  <si>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</si>
  <si>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</si>
  <si>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</si>
  <si>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</si>
  <si>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</si>
  <si>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</si>
  <si>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</si>
  <si>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</si>
  <si>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</si>
  <si>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Egyéb növekedés</t>
  </si>
  <si>
    <t>Összes növekedés  (=02+…+07)</t>
  </si>
  <si>
    <t>09</t>
  </si>
  <si>
    <t>Értékesítés</t>
  </si>
  <si>
    <t>10</t>
  </si>
  <si>
    <t>Hiány, selejtezés, megsemmisülés</t>
  </si>
  <si>
    <t>11</t>
  </si>
  <si>
    <t>Térítésmentes átadás</t>
  </si>
  <si>
    <t>13</t>
  </si>
  <si>
    <t>Egyéb csökkenés</t>
  </si>
  <si>
    <t>14</t>
  </si>
  <si>
    <t>Összes csökkenés (=09+…+13)</t>
  </si>
  <si>
    <t>15</t>
  </si>
  <si>
    <t>Bruttó érték összesen (=01+08-14)</t>
  </si>
  <si>
    <t>16</t>
  </si>
  <si>
    <t>Terv szerinti értékcsökkenés nyitó állománya</t>
  </si>
  <si>
    <t>17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</si>
  <si>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</si>
  <si>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</si>
  <si>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</si>
  <si>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</si>
  <si>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</si>
  <si>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</si>
  <si>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</si>
  <si>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</si>
  <si>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</si>
  <si>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</si>
  <si>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</si>
  <si>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Tenyész- állatok</t>
  </si>
  <si>
    <t>KOMLÓ VÁROS ÖNKORMÁNYZAT</t>
  </si>
  <si>
    <t>Mérleg melléklet</t>
  </si>
  <si>
    <t>Részvények és részesedések állománya</t>
  </si>
  <si>
    <t>Részesedés a cégben (%)</t>
  </si>
  <si>
    <t>Névérték</t>
  </si>
  <si>
    <t>I. RÉSZVÉNYEK</t>
  </si>
  <si>
    <t>DRV Rt.</t>
  </si>
  <si>
    <t>Forrás Vagyonkez.Befekt.Rt.</t>
  </si>
  <si>
    <t>Baranya-Víz Zrt.(saját)</t>
  </si>
  <si>
    <t>Baranya-Víz Zrt.(gesztor)</t>
  </si>
  <si>
    <t>Kisebbségi tulajdonú összesen:</t>
  </si>
  <si>
    <t>Komlói Fűtőerőmű Zrt.</t>
  </si>
  <si>
    <t>Többségi tulajdonú összesen:</t>
  </si>
  <si>
    <t>II. RÉSZESEDÉSEK</t>
  </si>
  <si>
    <t>Komló-Habilitas Np.KH.Kft.</t>
  </si>
  <si>
    <t>Komlói Bányász Sportkör Kft.</t>
  </si>
  <si>
    <t>Komló-Víz Kft.</t>
  </si>
  <si>
    <t>Komlói Szociális Np. Kft. F.A.</t>
  </si>
  <si>
    <t>Mérleg melléklet: részösszesítő</t>
  </si>
  <si>
    <t>Egyéb tartósan, működési céllal adott kölcsönök leltárából:</t>
  </si>
  <si>
    <t>a hosszú lejáratú szocális kölcsönök összesítése</t>
  </si>
  <si>
    <t>Sorszám:</t>
  </si>
  <si>
    <t>Név:</t>
  </si>
  <si>
    <t>Fennmaradó rész</t>
  </si>
  <si>
    <t>Földi Mária</t>
  </si>
  <si>
    <t>Kispál Imréné</t>
  </si>
  <si>
    <t>Nagy Zoltánné</t>
  </si>
  <si>
    <t>Németh Katalin</t>
  </si>
  <si>
    <t>Orsós Ferenc és neje</t>
  </si>
  <si>
    <t>Orsós Sándor</t>
  </si>
  <si>
    <t>forintban</t>
  </si>
  <si>
    <t>Önkormányzat átvett pénzeszközei</t>
  </si>
  <si>
    <t>Mind-összesen</t>
  </si>
  <si>
    <t>6.1.sz. melléklet</t>
  </si>
  <si>
    <t>Műk.c.tám. áh-n kívülre</t>
  </si>
  <si>
    <t>7.sz.melléklet</t>
  </si>
  <si>
    <t>9.sz. melléklet</t>
  </si>
  <si>
    <t>Önkormányzati átadott pénzeszközök</t>
  </si>
  <si>
    <t>11.sz.melléklet</t>
  </si>
  <si>
    <t>14.sz. melléklet</t>
  </si>
  <si>
    <t>Önkormányzat működési támogatásai</t>
  </si>
  <si>
    <t>Működési c. tám. bevételei áh-n belülről</t>
  </si>
  <si>
    <t>Működési c. kölcsön térülése</t>
  </si>
  <si>
    <t>Működési c.átvett pénzeszköz</t>
  </si>
  <si>
    <t>Felhalmozási c.önkormányzati támogatás</t>
  </si>
  <si>
    <t>Felhalmozási c. tám. bevételei áh-n belülről</t>
  </si>
  <si>
    <t>Felhalmozási bevételek</t>
  </si>
  <si>
    <t>Felhalmozási c. kölcsön térülése</t>
  </si>
  <si>
    <t>Felhalmozási c.átvett pénzeszköz</t>
  </si>
  <si>
    <t>Felhalmozási c. maradvány</t>
  </si>
  <si>
    <t>Működési c. maradvány</t>
  </si>
  <si>
    <t>Munkaadókat terhelő járulékok</t>
  </si>
  <si>
    <t>Működési c.tám. áh-n belülre</t>
  </si>
  <si>
    <t>Működési c.kölcsön nyújtása</t>
  </si>
  <si>
    <t>Működési c. tám.áh-n kívülre</t>
  </si>
  <si>
    <t>Felhalmozási c.tám.áh-n belülre</t>
  </si>
  <si>
    <t>Felhalmozási c.kölcsön nyújtása</t>
  </si>
  <si>
    <t>Felhalmozási c.tám.áh-n kívülre</t>
  </si>
  <si>
    <t>Működési c. hitel törlesztés</t>
  </si>
  <si>
    <t>Felhalmozási c. hitel törlesztés</t>
  </si>
  <si>
    <t>Működési c. hitel felvétele</t>
  </si>
  <si>
    <t>Felhalmozási c. hitel felvétele</t>
  </si>
  <si>
    <t>Hitel felvétele</t>
  </si>
  <si>
    <t>Maradvány igénybevétele</t>
  </si>
  <si>
    <t>Hitel törlesztés</t>
  </si>
  <si>
    <t>Városgond-nokság</t>
  </si>
  <si>
    <t xml:space="preserve"> Óvoda</t>
  </si>
  <si>
    <t xml:space="preserve"> KH és Színház</t>
  </si>
  <si>
    <t>K.K.Ö. Hivatal</t>
  </si>
  <si>
    <t>Önkormány-zat</t>
  </si>
  <si>
    <t>15.sz. melléklet</t>
  </si>
  <si>
    <t>16.sz.melléklet</t>
  </si>
  <si>
    <t>Átlagos statisztikai létszám</t>
  </si>
  <si>
    <t>Működési mérleg átcsoportosítása</t>
  </si>
  <si>
    <t>Felhalmozási mérleg átcsoportosítása</t>
  </si>
  <si>
    <t>Az önkormányzat által adott közvetett támogatások (kedvezmények)</t>
  </si>
  <si>
    <t>Terv</t>
  </si>
  <si>
    <t>8.sz. melléklet</t>
  </si>
  <si>
    <t>Tárgyéven túlnyúló kötelezettségvállalás testületi döntések alapján</t>
  </si>
  <si>
    <t>2016.</t>
  </si>
  <si>
    <t>Komló Város Önkormányzat Európai Uniós projektjei</t>
  </si>
  <si>
    <t>7.1.sz. melléklet</t>
  </si>
  <si>
    <t>15/2014 (II.14.) sz.</t>
  </si>
  <si>
    <r>
      <t xml:space="preserve">Pannónia ipari öröksége - </t>
    </r>
    <r>
      <rPr>
        <b/>
        <sz val="9"/>
        <color indexed="8"/>
        <rFont val="Calibri"/>
        <family val="2"/>
      </rPr>
      <t>működési</t>
    </r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</si>
  <si>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működési</t>
    </r>
  </si>
  <si>
    <t>14 994 785</t>
  </si>
  <si>
    <t>94/2012. (VI.21.) sz.</t>
  </si>
  <si>
    <r>
      <t xml:space="preserve">TÁMOP-2.4.5-12/7-2012-0663 Hatékonyság növeléssel és családközpontú munkahelyi megoldásokkal a modern közigazgatásért - </t>
    </r>
    <r>
      <rPr>
        <b/>
        <sz val="9"/>
        <color indexed="8"/>
        <rFont val="Arial"/>
        <family val="2"/>
      </rPr>
      <t>fejlesztési</t>
    </r>
  </si>
  <si>
    <r>
      <t xml:space="preserve">TIOP-3.2.3.A-13/1-2013-0004 "Lakhatási beruházások Komlón" </t>
    </r>
    <r>
      <rPr>
        <b/>
        <sz val="9"/>
        <color indexed="8"/>
        <rFont val="Arial"/>
        <family val="2"/>
      </rPr>
      <t>működési</t>
    </r>
  </si>
  <si>
    <t>126/2013. (VIII.29.) sz.</t>
  </si>
  <si>
    <r>
      <t>TIOP-3.2.3.A-13/1-2013-0004 "Lakhatási beruházások Komlón"</t>
    </r>
    <r>
      <rPr>
        <b/>
        <sz val="9"/>
        <color indexed="8"/>
        <rFont val="Arial"/>
        <family val="2"/>
      </rPr>
      <t xml:space="preserve"> fejlesztési</t>
    </r>
  </si>
  <si>
    <t>2015. december 31.</t>
  </si>
  <si>
    <t>Áh-n belüli megelőlegezés visszafizetése</t>
  </si>
  <si>
    <t>Felhalmozási kamat (dologi kiadás)</t>
  </si>
  <si>
    <t>Dologi kiadások (felhalmozási kamat nélkül)</t>
  </si>
  <si>
    <t>4.sz.melléklet</t>
  </si>
  <si>
    <t>Ebből: Koncessziós díj Dél-dunántúli Közlekedési Központ Zrt.</t>
  </si>
  <si>
    <t xml:space="preserve">           Víz- és szennyvízhálózat bérleti díja </t>
  </si>
  <si>
    <t>Különféle bírságok bevételei</t>
  </si>
  <si>
    <t>Szabálysértési bírságok</t>
  </si>
  <si>
    <t>Közhatalmi bevétel Önkormányzatnál összesen:</t>
  </si>
  <si>
    <t>Önkormányzat összesen:</t>
  </si>
  <si>
    <t>GESZ jármű értékesítés</t>
  </si>
  <si>
    <t>Intézmények összesen:</t>
  </si>
  <si>
    <t>Felhalmozási bevételek összesen:</t>
  </si>
  <si>
    <t>KEOP-5.5.0/K Közvilágítás energiatakarékos átalakítása Komlón</t>
  </si>
  <si>
    <t>KEOP-4.10.0/A/12-2013-1240 KVÖ Nagy L. Gimnázium napelemes rendszer kiépítése EU önerő alap</t>
  </si>
  <si>
    <t>DDOP-4.1.2/B-13 Lakhatási integráció Komlón</t>
  </si>
  <si>
    <t>TIOP-3.2.3/A-13 Lakhatási beruházások Komlón</t>
  </si>
  <si>
    <t>TÁMOP-5.3.6 Esély a kibontakozásra</t>
  </si>
  <si>
    <t>DDOP-3.1.3/G-14-2014-0124 Egészségügyi alapellátás fejlesztése Komlón</t>
  </si>
  <si>
    <t>ÁROP-1.A.3-2014-2014-0112 Esélyteremtő együttműk.kial. a Komlói Járásban</t>
  </si>
  <si>
    <t>KEOP-5.5.0/B - KBSK tornaterem épület</t>
  </si>
  <si>
    <t>KEOP-5.5.0/A - KÖOK Szakiskola épület</t>
  </si>
  <si>
    <t>KH, Színháztól felhalmozási átvett pénzeszköz (KEOP 4.10 lezárása kapcsán)</t>
  </si>
  <si>
    <t>Könyvtártól felhalmozási átvett pénzeszköz (KEOP 4.10 lezárása kapcsán)</t>
  </si>
  <si>
    <t>Mánfától felhalmozási bevétel</t>
  </si>
  <si>
    <t>Hivatalnál TÁMOP-2.4.5-12/7 Hatékonyság növeléssel és család központú munkahelyi megoldásokkal a modern közigazgatásért</t>
  </si>
  <si>
    <t>Kh ésSzínháznál KEOP-4.10.0/A/12-2013-1200 KVÖ Közösségek Háza, Színház- és Hangversenyterem napelemes rendszer telepítése</t>
  </si>
  <si>
    <t>Könyvtárnál KEOP-4.10.0/A/12-2013-1319 KVÖ József A. Könyvtár és Múzeális Gyűjtemény napelemes rendszer telepítése</t>
  </si>
  <si>
    <t>Könyvtárnál KEOP-6.2</t>
  </si>
  <si>
    <t>Könyvtárnál Emberi Erőforr. Min. támogatása</t>
  </si>
  <si>
    <t>Városgondnokságnál közfoglalkoztatás felhalmozási támogatás</t>
  </si>
  <si>
    <t>Komló Városi  Óvoda átvett pénzeszköz ( Sulibútor Kft.)</t>
  </si>
  <si>
    <t>Helyi önkormányzatok működésének általános támogatása</t>
  </si>
  <si>
    <t>2014.12.havi bérkompenzáció</t>
  </si>
  <si>
    <t>Települési önkormányzatok egyes köznevelési feladatainak támogatása</t>
  </si>
  <si>
    <t>Települési önkormányzatok szociális és gyermekjóléti és gyermekétkeztetési feladatainak támogatása</t>
  </si>
  <si>
    <t>Szociális ágazati pótlék</t>
  </si>
  <si>
    <t>Óvodáztatási támogatás</t>
  </si>
  <si>
    <t>Személyes szabadság korlátozása miatti kárpótlás</t>
  </si>
  <si>
    <t>Települési önkormányzatok kulturális feladatianak támogatása</t>
  </si>
  <si>
    <t>Működési célú költségvetési támogatások és kiegészítő támogatások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</si>
  <si>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</si>
  <si>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</t>
  </si>
  <si>
    <t xml:space="preserve">           Nyári gyermekétkeztetés támogatása</t>
  </si>
  <si>
    <t xml:space="preserve">           Szociális ágazati kiegészítő pótlék támogatása</t>
  </si>
  <si>
    <t xml:space="preserve">           Helyi közösségi közlekedési támogatás</t>
  </si>
  <si>
    <t>ÁSZ felülvizsgálat alapján póttámogatás</t>
  </si>
  <si>
    <t>Pótlólagos állami támogatás</t>
  </si>
  <si>
    <t>Muzeális intézmények szakmai támogatása - Kubinyi Ágoston program</t>
  </si>
  <si>
    <t>ASP működtetésre pénzeszköz átvétel</t>
  </si>
  <si>
    <t>Intézményi bérkompenzáció, szoc.ágazati pótlék</t>
  </si>
  <si>
    <t>Kiegészítő gyermekvédelmi támogatás, pótléka</t>
  </si>
  <si>
    <t>Egyszeri gyermekvédelmi támogatás - Erzsébet-utalvány</t>
  </si>
  <si>
    <t>Önkormányzat bérkompenzációja (2015.03-11.hó)</t>
  </si>
  <si>
    <t>KLIK-től térítési és tandíjak bevétele</t>
  </si>
  <si>
    <t>Európai Mobilitási Hét és Autómentes Nap támgoatása</t>
  </si>
  <si>
    <t>KASZT támogatása</t>
  </si>
  <si>
    <t xml:space="preserve">Hivatalnál 2014.10.12. Helyi választás </t>
  </si>
  <si>
    <t xml:space="preserve">Hivatalnál 2014.10.12. Nemzetiségi választás </t>
  </si>
  <si>
    <t>Hivatalnál T-Mobile ügyintéző bér és járuléka</t>
  </si>
  <si>
    <t>Könyvtárnál Munkaügyi Központtól</t>
  </si>
  <si>
    <t>Könyvtárnál közfoglalkoztatás támogatása</t>
  </si>
  <si>
    <t>KH-nál Munkaügyi Központtól</t>
  </si>
  <si>
    <t>KH-nál közfoglalkoztatás támogatása</t>
  </si>
  <si>
    <t>KH-nál működési támogatás</t>
  </si>
  <si>
    <t>KH-nál NKA támogatás -Komlói Napok</t>
  </si>
  <si>
    <t>Óvodánál Munkaügyi Központtól</t>
  </si>
  <si>
    <t>Óvodánál közfoglalkoztatás támogatása</t>
  </si>
  <si>
    <t>Óvodánál EU-s támogatás</t>
  </si>
  <si>
    <t>GESZ-nél Munkaügyi Központtól</t>
  </si>
  <si>
    <t>GESZ-nél közfoglalkoztatás támogatása</t>
  </si>
  <si>
    <t>GESZ-nél EU-s támogatás</t>
  </si>
  <si>
    <t>Városgondnokságnál közfoglalkoztatás működési támogatás</t>
  </si>
  <si>
    <t>Városgondnokságnál ebrendészeti telep támogatása</t>
  </si>
  <si>
    <t>Intézményeknél összesen:</t>
  </si>
  <si>
    <t>Szemétszállítási díj támogatása VG Zrt-től</t>
  </si>
  <si>
    <t>Komló Sport Kft. visszatérítendő támogatása</t>
  </si>
  <si>
    <t>Európa a polgárokért - Testvérvárosi Nap Komlón támogatása</t>
  </si>
  <si>
    <t>Komló Város Önkormányzat és intézményei bevételei</t>
  </si>
  <si>
    <t>C kód</t>
  </si>
  <si>
    <t>Cofog</t>
  </si>
  <si>
    <t>Kgazda</t>
  </si>
  <si>
    <t>Összeg</t>
  </si>
  <si>
    <t>Tétel megnevezése</t>
  </si>
  <si>
    <t>PV120</t>
  </si>
  <si>
    <t>Belisce Város Önkormányzatának támogatása - IPA</t>
  </si>
  <si>
    <t>PV119</t>
  </si>
  <si>
    <t>VG Zrt - Hulladékszáll.díj támogatása</t>
  </si>
  <si>
    <t>B 65</t>
  </si>
  <si>
    <t>Működési célú ÁH-n kívülről átvett pénzeszköz</t>
  </si>
  <si>
    <t>Térs.szvíz.b.</t>
  </si>
  <si>
    <t xml:space="preserve">BMSK-III-021/0055/2015 sz. tám.szerz. </t>
  </si>
  <si>
    <t>PV121</t>
  </si>
  <si>
    <t>B 75</t>
  </si>
  <si>
    <t>Felhalmozási célú ÁH-n kívülről átvett pénzeszköz</t>
  </si>
  <si>
    <t>ÁH-n kívülről átvett pénzeszköz</t>
  </si>
  <si>
    <t>1x-i gyermekvédelmi támogatás -2015.I. és II. ütem</t>
  </si>
  <si>
    <t>Szoc-15-alt-</t>
  </si>
  <si>
    <t>SZOC-15-ALT-EBF-2-0012 szoc bolt kisegítő pályázat</t>
  </si>
  <si>
    <t>Nemzetközi Ifjúsági Környezetvédő és honismeret</t>
  </si>
  <si>
    <t>KASZT</t>
  </si>
  <si>
    <t>Komlói Amatőr Színházi Találkozó</t>
  </si>
  <si>
    <t>Bóly szerverközpont fenntartás támogatása</t>
  </si>
  <si>
    <t xml:space="preserve">Bonyhád szerverközpont fenntartás támogatása </t>
  </si>
  <si>
    <t xml:space="preserve">Magyarszék szerverközpont fenntartás támogatása </t>
  </si>
  <si>
    <t xml:space="preserve">Pécsvárad szerverközpont fenntartás támogatása </t>
  </si>
  <si>
    <t>Mánfa komlói városi óvodába bejáró gyermekek támogatása</t>
  </si>
  <si>
    <t>TB036</t>
  </si>
  <si>
    <t>Komlói Kistérség Többcélú Önk.-i Társulás</t>
  </si>
  <si>
    <t xml:space="preserve">Összesen: </t>
  </si>
  <si>
    <t>TB110</t>
  </si>
  <si>
    <t>Művészeti iskola térítési és tandíj 30 %-a  KLIK-től</t>
  </si>
  <si>
    <t>TB114</t>
  </si>
  <si>
    <t>ÁROP-1.A.5 pályázat</t>
  </si>
  <si>
    <t>DDOP-4.1.2 pályázat</t>
  </si>
  <si>
    <t>TÁMOP-5.3.6 pályázat</t>
  </si>
  <si>
    <t>KEOP-5.5.0-5.</t>
  </si>
  <si>
    <t>KEOP-5.5.0-5. pályázat</t>
  </si>
  <si>
    <t>DDOP-3.1.3/G2</t>
  </si>
  <si>
    <t>DDOP-3.1.3/G-2 pályázat</t>
  </si>
  <si>
    <t>B 16</t>
  </si>
  <si>
    <t>Működési célú támogatásértékű átvett pénzeszköz (ÁH belülről)</t>
  </si>
  <si>
    <t>Bóly szerverközpont fejlesztésének támogatása</t>
  </si>
  <si>
    <t>Bonyhád szerverközpont fejlesztésének támogatása</t>
  </si>
  <si>
    <t>Pécsvárad szerverközpont fejlesztésének támogatása</t>
  </si>
  <si>
    <t>KEOP támogatás visszaut. - József Attila Könyvtár és Múzeum</t>
  </si>
  <si>
    <t>TB115</t>
  </si>
  <si>
    <t>TIOP-3.2.3.A</t>
  </si>
  <si>
    <t xml:space="preserve">TÁMOP-5.3.6 </t>
  </si>
  <si>
    <t xml:space="preserve">ÁROP-1.A.5 </t>
  </si>
  <si>
    <t xml:space="preserve">DDOP-4.1.2 pályázat </t>
  </si>
  <si>
    <t xml:space="preserve">KEOP-4.10.0 </t>
  </si>
  <si>
    <t xml:space="preserve">KEOP-4.10.0 Nagy László Gimn. </t>
  </si>
  <si>
    <t>KEOP-4.10</t>
  </si>
  <si>
    <t>KEOP-4.10- KBSK</t>
  </si>
  <si>
    <t>KEOP-5.5.0-5</t>
  </si>
  <si>
    <t>KEOP-5.5.0-5 pályázat</t>
  </si>
  <si>
    <t>DDOP-3.1.3/G</t>
  </si>
  <si>
    <t>DDOP-3.1.3/G pályázat</t>
  </si>
  <si>
    <t>B 25</t>
  </si>
  <si>
    <t>Felhalmozási célú támogatásértékű átvett pénzeszköz (ÁH b.)</t>
  </si>
  <si>
    <t>ÁH-n belülről átvett pénzeszköz</t>
  </si>
  <si>
    <t>4/a.sz.melléklet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</si>
  <si>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</si>
  <si>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</si>
  <si>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</si>
  <si>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</si>
  <si>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</si>
  <si>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</si>
  <si>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</si>
  <si>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</si>
  <si>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</si>
  <si>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</si>
  <si>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</si>
  <si>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</si>
  <si>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</si>
  <si>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</si>
  <si>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</si>
  <si>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</si>
  <si>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ÁH-n belüli megelőlegezés visszafizetése</t>
  </si>
  <si>
    <t>Közfoglalkoz-tatottak létszáma</t>
  </si>
  <si>
    <t>2015. évi előirányzata és teljesítése</t>
  </si>
  <si>
    <t>5.sz.melléklet</t>
  </si>
  <si>
    <t>c/ egyéb gép értékesítés</t>
  </si>
  <si>
    <t>d/ részesedés értékesítés</t>
  </si>
  <si>
    <t>EU Önerő Alap támogatás - KEOP-5.5.0/B KBSK tornaterem korszerűsítése</t>
  </si>
  <si>
    <t>EU Önerő Alap támogatás - KEOP-5.5.0/A Szakiskola korszerűsítése</t>
  </si>
  <si>
    <t>SZOC-15-ALT Szociállis bolt kisegítő pályázat áh-n belülről</t>
  </si>
  <si>
    <t>ASP fejlesztésre pénzeszköz átvétel</t>
  </si>
  <si>
    <t>KBSK padlófelújítás támogatása</t>
  </si>
  <si>
    <t>Köznevelési intézmények működtetésével kapcsolatos támogatás</t>
  </si>
  <si>
    <t xml:space="preserve">           Létszámleépítési pályázat</t>
  </si>
  <si>
    <t>Családsegítő- és Gyermekjóléti Szolgálat egyszeri támogatása</t>
  </si>
  <si>
    <t>Belterületi utak felújítása</t>
  </si>
  <si>
    <t>Nemzetközi Ifjúsági Környezetvédelmi és Honismereti Tábor támogatása</t>
  </si>
  <si>
    <t>KH-nál NKA támogatás -Mindenmás fesztivál</t>
  </si>
  <si>
    <t>Óvodánál támogatás</t>
  </si>
  <si>
    <t>GESZ-nél Társulástól adminisztrációs feladatokra</t>
  </si>
  <si>
    <t>Óvodánál erdei óvoda KOKOSZ támogatása</t>
  </si>
  <si>
    <t>Tagi kölcsön visszafizetés Baranya-Víz Zrt.</t>
  </si>
  <si>
    <t>013320</t>
  </si>
  <si>
    <t>047310</t>
  </si>
  <si>
    <t>047320</t>
  </si>
  <si>
    <t>047460</t>
  </si>
  <si>
    <t>083050</t>
  </si>
  <si>
    <t>102021</t>
  </si>
  <si>
    <t>Áh-n belüli megel. visszafiz.</t>
  </si>
  <si>
    <t>042180</t>
  </si>
  <si>
    <t>045160</t>
  </si>
  <si>
    <t>094260</t>
  </si>
  <si>
    <t>102030</t>
  </si>
  <si>
    <t>104030</t>
  </si>
  <si>
    <t>104035</t>
  </si>
  <si>
    <t>104036</t>
  </si>
  <si>
    <t>104042</t>
  </si>
  <si>
    <t>107013</t>
  </si>
  <si>
    <t>107051</t>
  </si>
  <si>
    <t>107052</t>
  </si>
  <si>
    <t>107053</t>
  </si>
  <si>
    <t>107054</t>
  </si>
  <si>
    <t>016010</t>
  </si>
  <si>
    <t xml:space="preserve">Pályázat előkészítés tervezési kerete </t>
  </si>
  <si>
    <t>KEOP-4.10.0/A/12 Nagy L. Gimnázium napelemes pályázat 16/2013.(II.14.)</t>
  </si>
  <si>
    <t>Belvárosi térkamera rendszer</t>
  </si>
  <si>
    <t>Közvilágítás korszerűsítés törlesztés 2015. évi üteme (GREP Zrt.)</t>
  </si>
  <si>
    <t>Közvilágítás fejlesztési igények: Városház tér 19. melletti terület, Bányászpark, Vájáriskola - Pécsi út közötti lépcsőszakasz, Kölcsey utca, Patak utca, Berek u. 2-4-6. előtti szakasz, Tóparti utca, Alkotmány u. Függetlenség u. közötti szakasz</t>
  </si>
  <si>
    <t>Benyújtott, elbírálás alatt lévő pályázatok önereje (7/3. sz. melléklet)</t>
  </si>
  <si>
    <t>KEHOP-2.2.1 Szennyvízberuházási pályázat önerő (benyújtás folyamatban)</t>
  </si>
  <si>
    <t>Bányászemlékműhöz kapcsolódó fejlesztés (Zsolnay kalászok)</t>
  </si>
  <si>
    <t>Közvilágítás tervezés (áthúzódó)</t>
  </si>
  <si>
    <t>KEOP-5.5.0/K-2014-0023 "Közvilágítás korszerűsítési pályázat" (117/2014. (IX.25.)</t>
  </si>
  <si>
    <t>KEOP-6.2.0 "Környezettudatos könyvtár" (122/2013. (VII.18.)</t>
  </si>
  <si>
    <t>TIOP-3.2.3/A-13/1 "Lakhatási beruházások Komlón" (126/2013. (VIII.29.)</t>
  </si>
  <si>
    <t>DDOP-4.1.2/B-13 "Lakhatási integráció Komlón" (15/2014. (II.14.)</t>
  </si>
  <si>
    <t>SZOC-FP-14-B-003 Szociális Bolt Komlón</t>
  </si>
  <si>
    <t xml:space="preserve">Szabályozási terv 2014. évről áthúzódó </t>
  </si>
  <si>
    <t>Start-program ingatlan és eszközbeszerzés önereje</t>
  </si>
  <si>
    <t>Nagy L. u. 9/a. lakás kialakítása</t>
  </si>
  <si>
    <t>Kenderföld 5 db térfigyelő kamera</t>
  </si>
  <si>
    <t>Gépjárműbeszerzés</t>
  </si>
  <si>
    <t>Intézmények felhalmozási kötvállal terhelt maradványa</t>
  </si>
  <si>
    <t>Önkormányzat kisértékű számítástechnika</t>
  </si>
  <si>
    <t>Iskolaegészségügy  kisértékű szakmai anyag</t>
  </si>
  <si>
    <t>Iskolaegészségügy informatika</t>
  </si>
  <si>
    <t>Mecsekjánosi-i temetőhöz földvásárlás</t>
  </si>
  <si>
    <t>Muzeális intézmények szakmai beruházása - Kubinyi Ágoston program</t>
  </si>
  <si>
    <t xml:space="preserve">Balatonlellei üdülő </t>
  </si>
  <si>
    <t>Munkácsy M. u. szélesítés engedélyezési terv, Körtvélyes gyűjtő út terv, 1545/18 hrsz. Feltáró út engedélyezési terv</t>
  </si>
  <si>
    <t>SZOC-15-ALT Szociállis bolt kisegítő pályázat</t>
  </si>
  <si>
    <t>KEOP-6.2 pályázat Könyvtárnál</t>
  </si>
  <si>
    <t>Hivatalnál TÁMOP-2.4.5 pályázat</t>
  </si>
  <si>
    <t>Városgondnokságnál közfoglalkoztatás beruházása</t>
  </si>
  <si>
    <t>Városgondnokságnál közvilágítás korszerűsítése</t>
  </si>
  <si>
    <t>c/ kisértékű informatikai eszközbeszerzés (dologiból átcsoportosítva)</t>
  </si>
  <si>
    <t>Közös önkormányzati hivatal kisértékű bútor-, textília, egyéb eszközbeszerzés (dologiból átcsoportosítva)</t>
  </si>
  <si>
    <t xml:space="preserve">    Nagy L. u. 9/a. lakás kialakítása</t>
  </si>
  <si>
    <t>Jármű vásárlás</t>
  </si>
  <si>
    <t xml:space="preserve">    Emberi Erőforr. Min.</t>
  </si>
  <si>
    <t xml:space="preserve">Lakáscélú támogatás 2015. évi </t>
  </si>
  <si>
    <t xml:space="preserve">Munkáltatói lakástámogatás </t>
  </si>
  <si>
    <t>Könyvtárnál felhalmozási célú pénzeszközátadás önkormányzatnak</t>
  </si>
  <si>
    <t>KH-nál felhalmozási célú pénzeszközátadás önkormányzatnak</t>
  </si>
  <si>
    <t>Áthúzódó viziközmű felújítás (Bajcsy u.)</t>
  </si>
  <si>
    <t>Mecsekjánosi árok rézsü és Újtelepi út vis maior</t>
  </si>
  <si>
    <t>Mecsekjánosi puszta 0177 hrsz. Hídfelújítás (184/2013. (X.28.)</t>
  </si>
  <si>
    <t>KBSK asztalitenisz csarnok felújítás, padlócsere</t>
  </si>
  <si>
    <t>Belterületi utak felújítási kerete</t>
  </si>
  <si>
    <t>KBSK tornacsarnok tető felújítása</t>
  </si>
  <si>
    <t>Önkormányzati felhalmozási kiadások összesen:</t>
  </si>
  <si>
    <t>Intézményi felhalmozási kiadások összesen:</t>
  </si>
  <si>
    <t>Bevétel (Ft)</t>
  </si>
  <si>
    <t>Kiadás (Ft)</t>
  </si>
  <si>
    <r>
      <t xml:space="preserve">TÁMOP-5.3.6-11/1-2012-0005 (Komló Város Önkormányzatára, mint projektgazdára jutó költségek)- </t>
    </r>
    <r>
      <rPr>
        <i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működési</t>
    </r>
  </si>
  <si>
    <r>
      <t xml:space="preserve">TÁMOP-5.3.6-11/1-2012-0005 (Komló Város Önkormányzatára, mint projektgazdára jutó költségek)- </t>
    </r>
    <r>
      <rPr>
        <i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fejlesztési</t>
    </r>
  </si>
  <si>
    <r>
      <t xml:space="preserve">TÁMOP-3.2.12-12/1/2012-0025 Kulturális szakemberek képzése - </t>
    </r>
    <r>
      <rPr>
        <b/>
        <sz val="9"/>
        <color indexed="8"/>
        <rFont val="Arial"/>
        <family val="2"/>
      </rPr>
      <t xml:space="preserve"> működési</t>
    </r>
  </si>
  <si>
    <r>
      <t xml:space="preserve"> ÁROP-1.A.5-2013-2013-0028 Komló Város Önkormányzatának szervezetfejlesztése - </t>
    </r>
    <r>
      <rPr>
        <b/>
        <sz val="9"/>
        <color indexed="8"/>
        <rFont val="Arial"/>
        <family val="2"/>
      </rPr>
      <t>működési</t>
    </r>
  </si>
  <si>
    <r>
      <t xml:space="preserve"> ÁROP-1.A.5-2013-2013-0028 Komló Város Önkormányzatának szervezetfejlesztése - </t>
    </r>
    <r>
      <rPr>
        <b/>
        <sz val="9"/>
        <color indexed="8"/>
        <rFont val="Arial"/>
        <family val="2"/>
      </rPr>
      <t>fejlesztési</t>
    </r>
  </si>
  <si>
    <t>KEOP-4.10.0/A/12-2013-1319 "Komló Város Önkormányzat József Attila Városi Könyvtár és Muzeális Gyűjtemény  épületén napelemes rendszer telepítése" - Könyvtár a pályázó (önerő)</t>
  </si>
  <si>
    <t>19 660 368</t>
  </si>
  <si>
    <t>16/2013. (II.14.)</t>
  </si>
  <si>
    <t>(önerő támogatás ebből 2 949 056)</t>
  </si>
  <si>
    <t>KEOP-4.10.0/A/12-2013-1200 "A komlói Közösségek Háza,  valamint Színház - és Hangversenyterem intézményben napelemes rendszer telepítése" - Komló Város Önkormányzat Közösségek Háza, Színház - és Hangversenyterem  a pályázó (önerő)</t>
  </si>
  <si>
    <t>52 433 296</t>
  </si>
  <si>
    <t>(önerő támogatás ebből 7 864 995)</t>
  </si>
  <si>
    <t>KEOP-4.10.0/A/12-2013-1224 "Komló Város Önkormányzat KBSK tornatermének intézményében napelemes rendszer telepítése"</t>
  </si>
  <si>
    <t>KEOP-4.10.0/A/12-2013-1240 "Komló Város Önkormányzat Nagy László Gimnázium intézményében napelemes rendszer kiépítése"</t>
  </si>
  <si>
    <t>KEOP-4.10.0/A/12-2013-1240 "Komló Város Önkormányzat Nagy László Gimnázium intézményében napelemes rendszer kiépítése" EU önerő alap</t>
  </si>
  <si>
    <r>
      <t xml:space="preserve">TÁMOP-2.4.5-12/3-2012-0007 Munka és magánélet összehangolását segítő helyi innovatív kezdeményezések Komlón  - </t>
    </r>
    <r>
      <rPr>
        <b/>
        <sz val="9"/>
        <color indexed="8"/>
        <rFont val="Arial"/>
        <family val="2"/>
      </rPr>
      <t xml:space="preserve"> működési</t>
    </r>
  </si>
  <si>
    <r>
      <t xml:space="preserve">TÁMOP-2.4.5-12/3-2012-0007Munka és magánélet összehangolását segítő helyi innovatív kezdeményezések Komlón - </t>
    </r>
    <r>
      <rPr>
        <b/>
        <sz val="9"/>
        <color indexed="8"/>
        <rFont val="Arial"/>
        <family val="2"/>
      </rPr>
      <t xml:space="preserve"> fejlesztési</t>
    </r>
  </si>
  <si>
    <t>DDOP-5.1.5/B-11-2001-0018 "Helyi jelentőségű vízvédelmi rendszerek fejlesztése Komló Város területén"</t>
  </si>
  <si>
    <t>159 714 817</t>
  </si>
  <si>
    <t>106/2012. (VI.21.)</t>
  </si>
  <si>
    <t>DDOP-5.1.5/B-11-2001-0018 "Helyi jelentőségű vízvédelmi rendszerek fejlesztése Komló Város területén"  pályázathoz kapcsolódó EU Önerő Alap</t>
  </si>
  <si>
    <t>5 024 744</t>
  </si>
  <si>
    <t>KEOP-6.2.0/B/09-11-2013-0012 „Környezettudatos könyvtár a fenntarthatóbb életmódért Komlón” (önrész)</t>
  </si>
  <si>
    <t>122/2013. (VII.18.) sz.</t>
  </si>
  <si>
    <t>235 904 300</t>
  </si>
  <si>
    <t>117/2014. (IX.25.)</t>
  </si>
  <si>
    <t>Erőműfejlesztés önereje</t>
  </si>
  <si>
    <t>Könyvkiadás támogatása- Dr. Gyurok János</t>
  </si>
  <si>
    <t>Könyvnyomtatás támogatása- Soós Józsefné</t>
  </si>
  <si>
    <t>Zenei CD kiadásának támogatása- Szentesi Tamás</t>
  </si>
  <si>
    <t>Adomány eljuttatásának támogatása- Puskás Antal</t>
  </si>
  <si>
    <t>Fafaragó versenymunka támogatása- Talált Gergely</t>
  </si>
  <si>
    <t>Kórházi ellátás költségeinek támogatása- Timándi Istvánné</t>
  </si>
  <si>
    <t xml:space="preserve">Gyermeknapi rendezvény támogatása - Musitz Béla </t>
  </si>
  <si>
    <t>Drahos Evelin-Cresendo nyári akadémia tám.-Drahos Evelin</t>
  </si>
  <si>
    <t>Megvált. munkaképességűek buszköltségének tám.-Kaszás Beáta</t>
  </si>
  <si>
    <t>Baba-mama napi rendezvény támogatása- Korbuly Kata</t>
  </si>
  <si>
    <t>Kökönyösi Nap rendezvény támogatása - Molnár Zoltánné</t>
  </si>
  <si>
    <t>Gesztenyési nap támogatása- Pálfi László</t>
  </si>
  <si>
    <t>Párizs -Elsace gyaloglóverseny támogatása - Czukor Zoltán</t>
  </si>
  <si>
    <t>Testépítő európabajnokság utiktgének támogatása - Mercz Melinda</t>
  </si>
  <si>
    <t>Asztalitenisz növendék belgiumi nemzetközi vers. tám.- Pintér Zoltán</t>
  </si>
  <si>
    <t xml:space="preserve">Nemzetközi versenyen való részvételének támogatása- Ambrus Márk </t>
  </si>
  <si>
    <t>Sakk-csapatok orsz.diákolimpián résztvevők tám.- Iván Attila</t>
  </si>
  <si>
    <t>Guiness rekord kísérlet támogatása- Lassan Zoltán</t>
  </si>
  <si>
    <t xml:space="preserve">Bicikli út költségének támogatása -Szinyákovics Béla </t>
  </si>
  <si>
    <t>Régiós sportnap támogatása- Bényei Barbara</t>
  </si>
  <si>
    <t>Szenior sakk országos versenyen való részvét. tám.-Koncsag Sándor</t>
  </si>
  <si>
    <t>Asztali labdarúgók versenyének útiköltség tám.- Gyozsán Zoltán</t>
  </si>
  <si>
    <t>Ökölvívó bajnokság támogatása- Czigler Sándor</t>
  </si>
  <si>
    <t>Teniszverseny nevezési díjának támogatása- Vörös Zsolt</t>
  </si>
  <si>
    <t>Komlói Városgazdálkodási Nonprofit Zrt. r. p.e.átadás -hull.kez.díjtart.</t>
  </si>
  <si>
    <t>Dél-dunántúli Közlekedési Központ Zrt.- Helyi köz. közl. közp. tám</t>
  </si>
  <si>
    <t>Bányai BT - Munkahelyteremtési támogatás II</t>
  </si>
  <si>
    <t>Expedio Vass Gyártó és Szolg.Kft - Munkahely teremtési tám.</t>
  </si>
  <si>
    <t>DUFTIN Kft. -Munkahelyteremtési támogatás</t>
  </si>
  <si>
    <t>E:ON. Ügyfélszolgálati Kft.- Munkahelyteremtési támogatás</t>
  </si>
  <si>
    <t>ZORA 10 Kft.- Munkahelyteremtési támogatás</t>
  </si>
  <si>
    <t>Szakács Kft. Munkahelyteremtési támogatás</t>
  </si>
  <si>
    <t>Komló Sport Kft  részére működési célú pénzeszköz átadás</t>
  </si>
  <si>
    <t>Komlói Bányász Sportkör Kft részére működési célú pénze. átadás</t>
  </si>
  <si>
    <t>B-Fittness Kft- Egészség és sportnap támogatása</t>
  </si>
  <si>
    <t>HegyhátMédia részére működési célú pénzeszköz átadás</t>
  </si>
  <si>
    <t>Mikulás és karácsonyi rendezvény támogatás</t>
  </si>
  <si>
    <t>Komlói Városgazdálkodási Nonprofit Zrt. -Sikosságmentesítés tám.</t>
  </si>
  <si>
    <t xml:space="preserve">Felsőszilvási Óvoda Gyermekeiért Alapítvány tám.- táncver.buszkölt. </t>
  </si>
  <si>
    <t>Ezüsthegedű Alapítvány támogatása</t>
  </si>
  <si>
    <t>Felsőszilvási Óvoda Gyermekeiért Alapítvány támogatása</t>
  </si>
  <si>
    <t>Gesztenyési Óvoda Gyermekeiért Közhasznú Alapítvány tám.</t>
  </si>
  <si>
    <t>"Gyermekhangok" Alapítvány Kodály Kórus támogatása</t>
  </si>
  <si>
    <t>Hétszínvirág Alapítvány támogatása</t>
  </si>
  <si>
    <t>Iskolafejlesztésért Alapítvány támogatása</t>
  </si>
  <si>
    <t>Komló Városért Alapítvány támogatása</t>
  </si>
  <si>
    <t>Komlói Munkáskórusért Alapítvány támogatása</t>
  </si>
  <si>
    <t>Komlói Pedagógus Kamarakórusért Alapítvány támogatása</t>
  </si>
  <si>
    <t>Komlói Szilvási Óvodáért Alapítvány támogatása</t>
  </si>
  <si>
    <t>Kökönyösi Diákokért Alapítvány támogatása</t>
  </si>
  <si>
    <t>Nagy Kör Óvodai Alapítvány támogatása</t>
  </si>
  <si>
    <t>Sallai Úti Óvodáért Alapítvány támogatása</t>
  </si>
  <si>
    <t>Szent Kinga Karitas Alapítvány támogatása</t>
  </si>
  <si>
    <t>Komló Város Asztalitenisz Utánpótlásért Alapítvány támogatása</t>
  </si>
  <si>
    <t>Országos Mentőszolgálat Alapítvány támogatása</t>
  </si>
  <si>
    <t>Magyar Vöröskereszt Baranya Megyei szervezetének támogatása</t>
  </si>
  <si>
    <t>Országos Fogyasztóvédelmi Egyesület Baranya Megyei Szervezet</t>
  </si>
  <si>
    <t>Kenderföld-Somági Általános Isk. Tant. nemzetközi kapcs. Fejl. tám.</t>
  </si>
  <si>
    <t>Mecsek Hegyhát Turisztikai Egyesület műk.c.pe.átadása</t>
  </si>
  <si>
    <t>Komló és Térsége televízió nem kv szerv tám.</t>
  </si>
  <si>
    <t xml:space="preserve">Komlói Polgárőr Egyesület  vissza nem térítendő támogatás </t>
  </si>
  <si>
    <t>Belső Tűz Egyesület vissza nem térítendő támogatás</t>
  </si>
  <si>
    <t>Nagycsaládosok Komlói Egyesülete vissza nem térítendő támogatás</t>
  </si>
  <si>
    <t>Komlói Nyugdíjas Könyvbarát Kör 30 éves jubileumi könyvkiadás tám.</t>
  </si>
  <si>
    <t>Gimnáziumért Közhasznú Egyesület  nem kv szerv tám.</t>
  </si>
  <si>
    <t>Hétdomb Természetbarát Egyesület nem kv szerv támogatása</t>
  </si>
  <si>
    <t>Járadékos Bányászok Szakszervezete nem kv szerv tám.</t>
  </si>
  <si>
    <t>Komlóért Egyesület nem kv szerv tám.</t>
  </si>
  <si>
    <t>Komlói Bányász Horgász Egyesület nem kv szerv tám.</t>
  </si>
  <si>
    <t>KOMLÓI FEKETE LÁNG Érdekvédelmi Egyesület  nem kv szerv tám.</t>
  </si>
  <si>
    <t>Komlói Honismereti és Városszépítő Egyesület  nem kv szerv tám.</t>
  </si>
  <si>
    <t>Komlói ILCO Egyesület  nem kv szerv tám.</t>
  </si>
  <si>
    <t>Komlói Német Klub Közhasznú Egyesület  nem kv szerv tám.</t>
  </si>
  <si>
    <t>Komlói Nyugdíjas Egyesület  nem kv szerv tám.</t>
  </si>
  <si>
    <t>Komlói Nyugdíjas Könyvbarát Kör  nem kv szerv tám.</t>
  </si>
  <si>
    <t>Komlói Szaxofonos Egyesület  nem kv szerv tám.</t>
  </si>
  <si>
    <t>Légúti Betegek Komlói Egyesülete  nem kv szerv tám.</t>
  </si>
  <si>
    <t>Mecseki Bányászok Szaksz. Komlói Nyugdíjas Alapsz. tám.</t>
  </si>
  <si>
    <t>Mecsekjánosiért Egyesület  nem kv szerv tám.</t>
  </si>
  <si>
    <t>Nyugdíjas Egy. Őszirózsa Tánccs. és Fehér Rózsa Dalkör   tám.</t>
  </si>
  <si>
    <t>Országos Magyar Méhészeti Egy. Komlói Helyi Szerv.   tám.</t>
  </si>
  <si>
    <t>Pécs-Baranya M-i Diabétesz Szöv. Cukorbetegek Klubja   tám.</t>
  </si>
  <si>
    <t>Pöndöly Néptánc és Hagyományőrző Egyesület  nem kv szerv tám.</t>
  </si>
  <si>
    <t>Rákóczi Szövetség Komlói Szervezete  nem kv szerv tám.</t>
  </si>
  <si>
    <t>SK SUGÓLYUK támogatása</t>
  </si>
  <si>
    <t>Tájak-Korok-Múzeumok Egyesület Komlói Tagcsoportja   tám.</t>
  </si>
  <si>
    <t>Történelmi Igazságtétel Biz. Baranya Megyei Tagozata  tám.</t>
  </si>
  <si>
    <t xml:space="preserve">Tájak-Korok-Múzeumok Egyesület nem kv. Szerv. Tám. </t>
  </si>
  <si>
    <t>Új Nap Klub Rákbetegek Orsz. Szöv. Komlói Tagszerv.  tám.</t>
  </si>
  <si>
    <t>Performance Dance Show fel nem használt rész visszautalása</t>
  </si>
  <si>
    <t>Arany Alkony Idősek Gondozóháza és Klubja - busz ktg  tám.</t>
  </si>
  <si>
    <t>Dance for Life Tánccsoport fellépő ruhák költségének támogatása</t>
  </si>
  <si>
    <t xml:space="preserve">Díszítőművészeti Műhely támogatása - Délvidéki tanulmányút </t>
  </si>
  <si>
    <t>Gesztenyési Asszonyklub éves kirándulásának a támogatása</t>
  </si>
  <si>
    <t>Hétdomb természetbarát Egyesület - Horváth Zoltán emlékdíj</t>
  </si>
  <si>
    <t>Kaproncai Művészeti Alapfokú Iskola Tantestület- fellépő ruháinak tám.</t>
  </si>
  <si>
    <t>Komlói Baptista Gyülekezet gyermektáboroztatásának támogatása</t>
  </si>
  <si>
    <t>Komlói Bányász Horgász Egyesület gyermeknapi horgászverseny</t>
  </si>
  <si>
    <t>Komlói Cukorbeteg Klub buszköltségének támogatása</t>
  </si>
  <si>
    <t>Légúti Betegek Komlói Egyesülete kirándulásának buszköltsége</t>
  </si>
  <si>
    <t>Nyugdíjas Egyesület éves kirándulás buszköltségének támogatása</t>
  </si>
  <si>
    <t>Nyugdíjas Egyesület Horvát Fehér Rózsa dalkör fellépő ruháinak tám.</t>
  </si>
  <si>
    <t>Országos Magyar Méhészeti E. Komlói Helyi Szerv.nek tám.</t>
  </si>
  <si>
    <t>Őszirózsa Tánccsoport hajduszoboszlói buszköltség támogatása</t>
  </si>
  <si>
    <t>Mozgáskorlátozottak Baranya M. Egyesülete "Ízek utcája" rend. tám.</t>
  </si>
  <si>
    <t>Tájak-Korok-Múzeumok Egy. jubileumi ünnepség támogatása</t>
  </si>
  <si>
    <t>Komlói Állatvédő Egyesület</t>
  </si>
  <si>
    <t>Mecsekjánosiért EgyesületFalunap-Idősek Napja rendezvény tám.</t>
  </si>
  <si>
    <t xml:space="preserve">Komlói Női Kézilabda Egyesület nem kv szerv támogatása </t>
  </si>
  <si>
    <t>KVi Diák- és Szabadidő Sport Egyesület nem kv szerv tám.</t>
  </si>
  <si>
    <t>Kék Kokasok Tollas csapat</t>
  </si>
  <si>
    <t>Komlói Kyokusin Karate Sport Egyesület nem kv szerv támogatása</t>
  </si>
  <si>
    <t>T20 DARTS CLUB Egyesület</t>
  </si>
  <si>
    <t>Villa Complov Sport Club Közhasznú Sportegyesület</t>
  </si>
  <si>
    <t>Komlói Főnix hagyományőrző éa Íjász Baráti Kör -eszköz áll. fejl.</t>
  </si>
  <si>
    <t xml:space="preserve"> K 512</t>
  </si>
  <si>
    <t>Működési célú ÁH-n kívülre átadott pénzeszköz</t>
  </si>
  <si>
    <t>Komlói Bányász Horgász Egyesület támogatása</t>
  </si>
  <si>
    <t>K 89</t>
  </si>
  <si>
    <t>Felhalmozási célú ÁH-n kívülre átadott pénzeszköz</t>
  </si>
  <si>
    <t>ÁH-n kívülre átadott pénzeszköz</t>
  </si>
  <si>
    <t>TK083</t>
  </si>
  <si>
    <t>Szociális Szolg.Központ támogatása</t>
  </si>
  <si>
    <t xml:space="preserve">Szilvási Bölcsöde támogatása </t>
  </si>
  <si>
    <t>Gyepmesteri teendők támogatása</t>
  </si>
  <si>
    <t xml:space="preserve">Társulásnak tagdíj </t>
  </si>
  <si>
    <t>Családsegítő és Gyermekjóléti Szolg. 2015. évi támogatása</t>
  </si>
  <si>
    <t>Szociális Szolg.Központ 2015. évi támogatása</t>
  </si>
  <si>
    <t>Családsegítő és Gyermekjóléti Szolgálat  bérkompenzáció</t>
  </si>
  <si>
    <t>Családsegítő és Gyermekjóléti Szolgálat  szoc. ágazati pótlék</t>
  </si>
  <si>
    <t xml:space="preserve">Szilvási Bölcsöde 2015. évi támogatása </t>
  </si>
  <si>
    <t>Szilvási Bölcsöde bérkompenzáci támogatása</t>
  </si>
  <si>
    <t>Szilvási Bölcsöde szoc. ágazati pótlék</t>
  </si>
  <si>
    <t>Szilvási Bölcsöde 2014. évi normatíva elszá,molás</t>
  </si>
  <si>
    <t>Szociális Szolg.Központ bérkompenzáció</t>
  </si>
  <si>
    <t>Szociális Szolg.Központ szoc. ágazati pótlék</t>
  </si>
  <si>
    <t>Szoc.szolg.Központ 2014. évi normatíva elszámolás</t>
  </si>
  <si>
    <t>KV Cigány Nemzetiségi Önkormányzatának működési tám.</t>
  </si>
  <si>
    <t>KV Horvát Nemzetiségi Önkormányzatának működési tám.</t>
  </si>
  <si>
    <t>KV Német Nemzetiségi Önkormányzatának működési tám.</t>
  </si>
  <si>
    <t>Működési célú támogatásértékű átadott pénzeszköz (ÁH-n belülre)</t>
  </si>
  <si>
    <t>Működési célú ÁH-n belülre átadott pénzeszköz</t>
  </si>
  <si>
    <t>10. sz. melléklet</t>
  </si>
  <si>
    <t>11. sor</t>
  </si>
  <si>
    <t>2014. 12.31-i állomány</t>
  </si>
  <si>
    <t>2015.évi évközi változás</t>
  </si>
  <si>
    <t>2015.12.31-i állomány</t>
  </si>
  <si>
    <t>2014.12.31 ért.veszt. áll.</t>
  </si>
  <si>
    <t>2015. évi  elsz. értékv.</t>
  </si>
  <si>
    <t>2015.12.31. ért.veszt.áll.</t>
  </si>
  <si>
    <t>2015.12.31. egyenlege</t>
  </si>
  <si>
    <t>1.</t>
  </si>
  <si>
    <t>2.</t>
  </si>
  <si>
    <t>13. sz. melléklet</t>
  </si>
  <si>
    <t>Állomány 2015.12.31.</t>
  </si>
  <si>
    <t>2016.évi előírás</t>
  </si>
  <si>
    <t>Motil Éva</t>
  </si>
  <si>
    <t>(129. és 132. sorok) (D/II/6 és D/II/6C)</t>
  </si>
  <si>
    <t>12. sz. melléklet</t>
  </si>
  <si>
    <t>Koncesszióba, vagyonkeze-lésbe adott eszközök</t>
  </si>
  <si>
    <t>2016. évben tervezett maradvány</t>
  </si>
  <si>
    <t>2015. évi maradványkimutatás</t>
  </si>
  <si>
    <t>Korábbi évek megszűnt adónemei áthúzódó fizetéseiből befolyt bevételek</t>
  </si>
  <si>
    <t>KEOP-5.5.0/B - KBSK tornaterem épület korszerűsítése</t>
  </si>
  <si>
    <t>KEOP-5.5.0/A - KÖOK Szakiskola épület korszerűsítése</t>
  </si>
  <si>
    <t>Mánfáról óvodába bejáró gyermekek hozzájárulása</t>
  </si>
  <si>
    <t>Szociális kölcsön térülése</t>
  </si>
  <si>
    <r>
      <t xml:space="preserve">Pannónia ipari öröksége - </t>
    </r>
    <r>
      <rPr>
        <b/>
        <sz val="9"/>
        <color indexed="8"/>
        <rFont val="Calibri"/>
        <family val="2"/>
      </rPr>
      <t>fejlesztési</t>
    </r>
  </si>
  <si>
    <r>
      <t>DDOP-4.1.2/B-13-2013-0003  "Lakhatási integráció Komlón" -</t>
    </r>
    <r>
      <rPr>
        <b/>
        <sz val="9"/>
        <color indexed="8"/>
        <rFont val="Arial"/>
        <family val="2"/>
      </rPr>
      <t xml:space="preserve"> működési</t>
    </r>
  </si>
  <si>
    <r>
      <t>DDOP-4.1.2/B-13-2013-0003  "Lakhatási integráció Komlón" -</t>
    </r>
    <r>
      <rPr>
        <b/>
        <sz val="9"/>
        <color indexed="8"/>
        <rFont val="Arial"/>
        <family val="2"/>
      </rPr>
      <t xml:space="preserve"> fejlesztési</t>
    </r>
  </si>
  <si>
    <r>
      <t xml:space="preserve">KEOP-5.5.0/K/2014-0023 "Közvilágítás energiatakarékos átalakítása Komlón" - </t>
    </r>
    <r>
      <rPr>
        <b/>
        <sz val="9"/>
        <color indexed="8"/>
        <rFont val="Arial"/>
        <family val="2"/>
      </rPr>
      <t>működési</t>
    </r>
  </si>
  <si>
    <r>
      <t xml:space="preserve">KEOP-5.5.0/K/2014-0023 "Közvilágítás energiatakarékos átalakítása Komlón" - </t>
    </r>
    <r>
      <rPr>
        <b/>
        <sz val="9"/>
        <color indexed="8"/>
        <rFont val="Arial"/>
        <family val="2"/>
      </rPr>
      <t>fejlesztési</t>
    </r>
  </si>
  <si>
    <r>
      <t xml:space="preserve">DDOP-3.1.3/G-14-2014-0124 Egészségügyi alapellátás fejlesztése Komlón - </t>
    </r>
    <r>
      <rPr>
        <b/>
        <sz val="9"/>
        <color indexed="8"/>
        <rFont val="Arial"/>
        <family val="2"/>
      </rPr>
      <t>működési</t>
    </r>
  </si>
  <si>
    <r>
      <t xml:space="preserve">DDOP-3.1.3/G-14-2014-0124 Egészségügyi alapellátás fejlesztése Komlón - </t>
    </r>
    <r>
      <rPr>
        <b/>
        <sz val="9"/>
        <color indexed="8"/>
        <rFont val="Arial"/>
        <family val="2"/>
      </rPr>
      <t>fejlesztési</t>
    </r>
  </si>
  <si>
    <t>Nagyértékű informatikai eszközbeszerzés</t>
  </si>
  <si>
    <t>Önkormányzat kisértékű eszközök</t>
  </si>
  <si>
    <r>
      <t xml:space="preserve">TÁMOP-6.1.2-11/1-2012-1406 Egészségre nevelő és szemléletformáló programok a Körtvélyesi Óvodában - </t>
    </r>
    <r>
      <rPr>
        <b/>
        <sz val="9"/>
        <color indexed="8"/>
        <rFont val="Arial"/>
        <family val="2"/>
      </rPr>
      <t>működési</t>
    </r>
  </si>
  <si>
    <r>
      <t xml:space="preserve">TÁMOP-6.1.2-11/1-2012-1406 Egészségre nevelő és szemléletformáló programok a Körtvélyesi Óvodában - </t>
    </r>
    <r>
      <rPr>
        <b/>
        <sz val="9"/>
        <color indexed="8"/>
        <rFont val="Arial"/>
        <family val="2"/>
      </rPr>
      <t>fejlesztési</t>
    </r>
  </si>
  <si>
    <r>
      <t xml:space="preserve">ÁROP-1.A.3-2014-2014-0112 Esélyteremtő együttműk.kial. a Komlói Járásban - </t>
    </r>
    <r>
      <rPr>
        <b/>
        <sz val="9"/>
        <color indexed="8"/>
        <rFont val="Arial"/>
        <family val="2"/>
      </rPr>
      <t>működési</t>
    </r>
  </si>
  <si>
    <r>
      <t>ÁROP-1.A.3-2014-2014-0112 Esélyteremtő együttműk.kial. a Komlói Járásban -</t>
    </r>
    <r>
      <rPr>
        <b/>
        <sz val="9"/>
        <color indexed="8"/>
        <rFont val="Arial"/>
        <family val="2"/>
      </rPr>
      <t xml:space="preserve"> fejlesztési</t>
    </r>
  </si>
  <si>
    <t xml:space="preserve">KEOP-5.5.0/B - KBSK tornaterem épület korszerűsítése 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</si>
  <si>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</si>
  <si>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</si>
  <si>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</si>
  <si>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</si>
  <si>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</si>
  <si>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</si>
  <si>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</si>
  <si>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</si>
  <si>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</si>
  <si>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D/I/4f - ebből: költségvetési évben esedékes követelések kamatbevételekre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</si>
  <si>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</si>
  <si>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</si>
  <si>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</si>
  <si>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</si>
  <si>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 Költségvetési évben esedékes követelések (=D/I/1+…+D/I/8)</t>
  </si>
  <si>
    <t>D/II/3 Költségvetési évet követően esedékes követelések közhatalmi bevételre (=D/II/3a+…+D/II/3f)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</si>
  <si>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</si>
  <si>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</si>
  <si>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</si>
  <si>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</si>
  <si>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D/II/4e - ebből: költségvetési évet követően esedékes követelések általános forgalmi adó visszatérítésére</t>
  </si>
  <si>
    <t>D/II/6 Költségvetési évet követően esedékes követelések működési célú átvett pénzeszközre (&gt;=D/II/6a+D/II/6b+D/II/6c)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</si>
  <si>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</si>
  <si>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</si>
  <si>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D/II/7c - ebből: költségvetési évet követően esedékes követelések felhalmozási célú visszatérítendő támogatások, kölcsönök visszatérülésére államháztartáson kívülről</t>
  </si>
  <si>
    <t>D/II Költségvetési évet követően esedékes követelések (=D/II/1+…+D/II/8)</t>
  </si>
  <si>
    <t>D/III/1 Adott előlegek (=D/III/1a+…+D/III/1f)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</si>
  <si>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</si>
  <si>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</si>
  <si>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</si>
  <si>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</si>
  <si>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</si>
  <si>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</si>
  <si>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</si>
  <si>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</si>
  <si>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</si>
  <si>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</si>
  <si>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</si>
  <si>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</si>
  <si>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</si>
  <si>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</si>
  <si>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</si>
  <si>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</si>
  <si>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</si>
  <si>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D/I/5a - ebből: költségvetési évben esedékes követelések immateriális javak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</si>
  <si>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</si>
  <si>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</si>
  <si>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</si>
  <si>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</si>
  <si>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</si>
  <si>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</si>
  <si>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</si>
  <si>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</si>
  <si>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</si>
  <si>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</si>
  <si>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</si>
  <si>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</si>
  <si>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</si>
  <si>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</si>
  <si>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</si>
  <si>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</si>
  <si>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</si>
  <si>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</si>
  <si>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</si>
  <si>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</si>
  <si>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</si>
  <si>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</si>
  <si>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</si>
  <si>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</si>
  <si>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</si>
  <si>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</si>
  <si>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</si>
  <si>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</si>
  <si>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</si>
  <si>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D/II/4f - ebből: költségvetési évet követően esedékes követelések kamatbevételekre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</si>
  <si>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</si>
  <si>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</si>
  <si>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</si>
  <si>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</si>
  <si>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</si>
  <si>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</si>
  <si>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</si>
  <si>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</si>
  <si>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</si>
  <si>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</si>
  <si>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</si>
  <si>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</si>
  <si>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</si>
  <si>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D/II/8 Költségvetési évet követően esedékes követelések finanszírozási bevételekre (=D/II/8a+D/II/8b+D/II/8c)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</si>
  <si>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</si>
  <si>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hosszú lejáratú tulajdonosi kölcsönök bevételeire</t>
  </si>
  <si>
    <t>D/II8c - ebből: költségvetési évet követően esedékes követelések befektetési célú külföldi értékpapírok beváltásából, értékesítéséből</t>
  </si>
  <si>
    <t>D/III/1a - ebből: immateriális javakra adott előlegek</t>
  </si>
  <si>
    <t>D/III/1b - ebből: beruházásokra adott előlegek</t>
  </si>
  <si>
    <t>D/III/2 Továbbadási célból folyósított támogatások, ellátások elszámolása</t>
  </si>
  <si>
    <t>D/III/3 Más által beszedett bevételek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</si>
  <si>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</si>
  <si>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</si>
  <si>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</si>
  <si>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Gazdasági társaság alapítása, jegyzett tőkéjének emelése esetén a társaságnak ténylegesen átadott eszközök</t>
  </si>
  <si>
    <t>D/III/9 Letétre, megőrzésre, fedezetkezelésre átadott pénzeszközök, biztosítékok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</si>
  <si>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</si>
  <si>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</si>
  <si>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</si>
  <si>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</si>
  <si>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</si>
  <si>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</si>
  <si>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</si>
  <si>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</si>
  <si>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</si>
  <si>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</si>
  <si>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</si>
  <si>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</si>
  <si>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</si>
  <si>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</si>
  <si>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</si>
  <si>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</si>
  <si>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</si>
  <si>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</si>
  <si>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</si>
  <si>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</si>
  <si>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</si>
  <si>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</si>
  <si>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</si>
  <si>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</si>
  <si>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</si>
  <si>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</si>
  <si>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</si>
  <si>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</si>
  <si>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</si>
  <si>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</si>
  <si>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</si>
  <si>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</si>
  <si>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</si>
  <si>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</si>
  <si>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</si>
  <si>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</si>
  <si>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</si>
  <si>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</si>
  <si>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(&gt;=H/II/9a+…+H/II/9i)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</si>
  <si>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</si>
  <si>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</si>
  <si>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</si>
  <si>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</si>
  <si>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pénzügyi lízing kiadásaira</t>
  </si>
  <si>
    <t>H/II/9f - ebből: költségvetési évet követően esedékes kötelezettségek külföldi értékpapírok beváltására</t>
  </si>
  <si>
    <t>H/II/9g - ebből: költségvetési évet követően esedékes kötelezettségek hitelek, kölcsönök törlesztésére külföldi kormányoknak és nemzetközi szervezeteknek</t>
  </si>
  <si>
    <t>H/II/9h - ebből: költségvetési évet követően esedékes kötelezettségek külföldi hitelek, kölcsönök törlesztésére külföldi pénzintézeteknek</t>
  </si>
  <si>
    <t>H/II/9i - ebből: költségvetési évet követően esedékes kötelezettségek váltókiadásokra</t>
  </si>
  <si>
    <t>H/II Költségvetési évet követően esedékes kötelezettségek (=H/II/1+…+H/II/9)</t>
  </si>
  <si>
    <t>H/III/1 Kapott előlegek (=H/III/1a+H/III/1b+H/III/1c)</t>
  </si>
  <si>
    <t>H/III/1a - ebből: túlfizetés a jövedelemadókban</t>
  </si>
  <si>
    <t>H/III/1b - ebből: túlfizetés az általános forgalmi adóban</t>
  </si>
  <si>
    <t>H/III/1c - ebből: egyéb túlfizetések, téves és visszajáró befizetések, egyéb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</si>
  <si>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</si>
  <si>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</si>
  <si>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</si>
  <si>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Vagyonkezelésbe vett eszközökkel kapcsolatos visszapótlási kötelezettség elszámolása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</si>
  <si>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</si>
  <si>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</si>
  <si>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</si>
  <si>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</si>
  <si>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</si>
  <si>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</si>
  <si>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</si>
  <si>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Kötelezettségek állománya 2015.12.31.</t>
  </si>
  <si>
    <t>Követelések állománya 2015.12.31.</t>
  </si>
  <si>
    <t>Áh-n belüli megel.visszafizetése</t>
  </si>
  <si>
    <t>Komló Város Önkormányzat és intézményei bevételek és kiadások mérlegszerűen kimutatva</t>
  </si>
  <si>
    <t>Komló Város Önkormányzat és intézményei működési bevételek és kiadások mérlegszerűen kimutatva</t>
  </si>
  <si>
    <t>Komló Város Önkormányzat és intézményei felhalmozási bevételek és kiadások mérlegszerűen kimutatva</t>
  </si>
  <si>
    <t>Központi költségvetés</t>
  </si>
  <si>
    <t>EU Kohéziós Alap</t>
  </si>
  <si>
    <t>75/2014. (VI.19.)</t>
  </si>
  <si>
    <t>104/2014.(VIII.14.)</t>
  </si>
  <si>
    <t>29/2015.(III.30.)</t>
  </si>
  <si>
    <t>92/2015.(VI.4.)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</si>
</sst>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_-* #,##0.0\ _F_t_-;\-* #,##0.0\ _F_t_-;_-* &quot;-&quot;??\ _F_t_-;_-@_-"/>
    <numFmt numFmtId="168" formatCode="#,##0.0"/>
    <numFmt numFmtId="169" formatCode="#,##0_ ;\-#,##0\ "/>
    <numFmt numFmtId="170" formatCode="#,##0.00_ ;\-#,##0.00\ 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7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Calibri"/>
      <family val="2"/>
    </font>
    <font>
      <i/>
      <sz val="10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9"/>
      <color indexed="8"/>
      <name val="Arial"/>
      <family val="2"/>
    </font>
    <font>
      <b/>
      <i/>
      <sz val="8"/>
      <name val="Arial CE"/>
      <family val="0"/>
    </font>
    <font>
      <b/>
      <sz val="7"/>
      <name val="Arial CE"/>
      <family val="0"/>
    </font>
    <font>
      <i/>
      <sz val="9"/>
      <color indexed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wrapText="1"/>
    </xf>
    <xf numFmtId="1" fontId="0" fillId="0" borderId="15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6" xfId="0" applyNumberForma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wrapText="1"/>
    </xf>
    <xf numFmtId="3" fontId="10" fillId="0" borderId="1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3" fontId="12" fillId="0" borderId="1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3" fontId="12" fillId="0" borderId="12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12" fillId="0" borderId="19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65" fontId="47" fillId="0" borderId="0" xfId="40" applyNumberFormat="1" applyFont="1" applyFill="1" applyAlignment="1">
      <alignment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49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34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3" fillId="0" borderId="16" xfId="0" applyFont="1" applyFill="1" applyBorder="1" applyAlignment="1">
      <alignment horizontal="left"/>
    </xf>
    <xf numFmtId="0" fontId="13" fillId="0" borderId="15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3" fontId="13" fillId="35" borderId="10" xfId="0" applyNumberFormat="1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Border="1" applyAlignment="1">
      <alignment horizontal="center"/>
    </xf>
    <xf numFmtId="3" fontId="13" fillId="0" borderId="12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49" fontId="13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/>
    </xf>
    <xf numFmtId="0" fontId="13" fillId="0" borderId="16" xfId="0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165" fontId="0" fillId="0" borderId="10" xfId="40" applyNumberFormat="1" applyFill="1" applyBorder="1" applyAlignment="1">
      <alignment/>
    </xf>
    <xf numFmtId="3" fontId="0" fillId="0" borderId="10" xfId="4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4" xfId="40" applyNumberFormat="1" applyFill="1" applyBorder="1" applyAlignment="1">
      <alignment/>
    </xf>
    <xf numFmtId="3" fontId="0" fillId="0" borderId="12" xfId="40" applyNumberFormat="1" applyFill="1" applyBorder="1" applyAlignment="1">
      <alignment/>
    </xf>
    <xf numFmtId="3" fontId="0" fillId="0" borderId="10" xfId="40" applyNumberFormat="1" applyFill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wrapText="1"/>
    </xf>
    <xf numFmtId="3" fontId="62" fillId="0" borderId="10" xfId="0" applyNumberFormat="1" applyFont="1" applyBorder="1" applyAlignment="1">
      <alignment/>
    </xf>
    <xf numFmtId="16" fontId="13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3" fontId="14" fillId="0" borderId="10" xfId="0" applyNumberFormat="1" applyFont="1" applyFill="1" applyBorder="1" applyAlignment="1">
      <alignment/>
    </xf>
    <xf numFmtId="3" fontId="12" fillId="0" borderId="14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1" fillId="33" borderId="10" xfId="4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3" fontId="13" fillId="0" borderId="10" xfId="4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3" fontId="2" fillId="36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7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14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4" fontId="1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right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6" fontId="12" fillId="0" borderId="10" xfId="0" applyNumberFormat="1" applyFont="1" applyFill="1" applyBorder="1" applyAlignment="1">
      <alignment horizontal="left"/>
    </xf>
    <xf numFmtId="3" fontId="12" fillId="0" borderId="19" xfId="40" applyNumberFormat="1" applyFont="1" applyFill="1" applyBorder="1" applyAlignment="1">
      <alignment/>
    </xf>
    <xf numFmtId="0" fontId="12" fillId="0" borderId="19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0" fontId="13" fillId="0" borderId="21" xfId="0" applyFont="1" applyBorder="1" applyAlignment="1">
      <alignment horizontal="center" vertical="center"/>
    </xf>
    <xf numFmtId="3" fontId="13" fillId="0" borderId="19" xfId="4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horizontal="right" vertical="center"/>
    </xf>
    <xf numFmtId="3" fontId="12" fillId="0" borderId="11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0" fillId="0" borderId="14" xfId="0" applyNumberFormat="1" applyFill="1" applyBorder="1" applyAlignment="1">
      <alignment/>
    </xf>
    <xf numFmtId="49" fontId="13" fillId="0" borderId="12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3" fontId="62" fillId="0" borderId="14" xfId="0" applyNumberFormat="1" applyFont="1" applyFill="1" applyBorder="1" applyAlignment="1">
      <alignment/>
    </xf>
    <xf numFmtId="49" fontId="13" fillId="0" borderId="10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66" fillId="0" borderId="14" xfId="0" applyNumberFormat="1" applyFont="1" applyFill="1" applyBorder="1" applyAlignment="1">
      <alignment/>
    </xf>
    <xf numFmtId="3" fontId="66" fillId="0" borderId="10" xfId="0" applyNumberFormat="1" applyFont="1" applyFill="1" applyBorder="1" applyAlignment="1">
      <alignment/>
    </xf>
    <xf numFmtId="0" fontId="0" fillId="0" borderId="23" xfId="0" applyFill="1" applyBorder="1" applyAlignment="1">
      <alignment horizontal="left"/>
    </xf>
    <xf numFmtId="0" fontId="12" fillId="0" borderId="10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right"/>
    </xf>
    <xf numFmtId="3" fontId="0" fillId="0" borderId="14" xfId="0" applyNumberFormat="1" applyFill="1" applyBorder="1" applyAlignment="1">
      <alignment horizontal="right" vertical="center"/>
    </xf>
    <xf numFmtId="49" fontId="13" fillId="0" borderId="14" xfId="0" applyNumberFormat="1" applyFont="1" applyBorder="1" applyAlignment="1">
      <alignment horizontal="center" vertical="center"/>
    </xf>
    <xf numFmtId="0" fontId="12" fillId="0" borderId="23" xfId="0" applyFont="1" applyFill="1" applyBorder="1" applyAlignment="1">
      <alignment horizontal="left"/>
    </xf>
    <xf numFmtId="3" fontId="66" fillId="0" borderId="11" xfId="0" applyNumberFormat="1" applyFont="1" applyFill="1" applyBorder="1" applyAlignment="1">
      <alignment/>
    </xf>
    <xf numFmtId="0" fontId="0" fillId="0" borderId="24" xfId="0" applyFill="1" applyBorder="1" applyAlignment="1">
      <alignment horizontal="left"/>
    </xf>
    <xf numFmtId="3" fontId="12" fillId="0" borderId="18" xfId="0" applyNumberFormat="1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right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6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35" borderId="12" xfId="0" applyFont="1" applyFill="1" applyBorder="1" applyAlignment="1">
      <alignment/>
    </xf>
    <xf numFmtId="3" fontId="13" fillId="35" borderId="16" xfId="0" applyNumberFormat="1" applyFont="1" applyFill="1" applyBorder="1" applyAlignment="1">
      <alignment/>
    </xf>
    <xf numFmtId="3" fontId="13" fillId="35" borderId="26" xfId="0" applyNumberFormat="1" applyFont="1" applyFill="1" applyBorder="1" applyAlignment="1">
      <alignment/>
    </xf>
    <xf numFmtId="3" fontId="12" fillId="35" borderId="12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left" vertical="top"/>
    </xf>
    <xf numFmtId="3" fontId="12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7" fillId="37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3" fontId="12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3" fontId="13" fillId="0" borderId="0" xfId="0" applyNumberFormat="1" applyFont="1" applyAlignment="1">
      <alignment horizontal="right" vertical="top" wrapText="1"/>
    </xf>
    <xf numFmtId="0" fontId="13" fillId="37" borderId="0" xfId="0" applyFont="1" applyFill="1" applyAlignment="1">
      <alignment horizontal="center" vertical="top" wrapText="1"/>
    </xf>
    <xf numFmtId="0" fontId="13" fillId="37" borderId="0" xfId="0" applyFont="1" applyFill="1" applyAlignment="1">
      <alignment horizontal="center" vertical="top" wrapText="1" shrinkToFit="1"/>
    </xf>
    <xf numFmtId="3" fontId="15" fillId="0" borderId="10" xfId="0" applyNumberFormat="1" applyFont="1" applyBorder="1" applyAlignment="1">
      <alignment vertical="center" wrapText="1"/>
    </xf>
    <xf numFmtId="3" fontId="16" fillId="0" borderId="10" xfId="0" applyNumberFormat="1" applyFont="1" applyBorder="1" applyAlignment="1">
      <alignment vertical="center" wrapText="1"/>
    </xf>
    <xf numFmtId="3" fontId="16" fillId="34" borderId="10" xfId="0" applyNumberFormat="1" applyFont="1" applyFill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16" fillId="0" borderId="15" xfId="0" applyNumberFormat="1" applyFont="1" applyBorder="1" applyAlignment="1">
      <alignment vertical="center" wrapText="1"/>
    </xf>
    <xf numFmtId="3" fontId="0" fillId="34" borderId="10" xfId="0" applyNumberFormat="1" applyFill="1" applyBorder="1" applyAlignment="1">
      <alignment/>
    </xf>
    <xf numFmtId="0" fontId="67" fillId="0" borderId="27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>
      <alignment vertical="center" wrapText="1"/>
    </xf>
    <xf numFmtId="0" fontId="67" fillId="0" borderId="30" xfId="0" applyFont="1" applyFill="1" applyBorder="1" applyAlignment="1">
      <alignment vertical="center" wrapText="1"/>
    </xf>
    <xf numFmtId="0" fontId="67" fillId="0" borderId="31" xfId="0" applyFont="1" applyFill="1" applyBorder="1" applyAlignment="1">
      <alignment vertical="center" wrapText="1"/>
    </xf>
    <xf numFmtId="0" fontId="68" fillId="0" borderId="32" xfId="0" applyFont="1" applyFill="1" applyBorder="1" applyAlignment="1">
      <alignment vertical="center"/>
    </xf>
    <xf numFmtId="0" fontId="68" fillId="0" borderId="28" xfId="0" applyFont="1" applyFill="1" applyBorder="1" applyAlignment="1">
      <alignment vertical="center"/>
    </xf>
    <xf numFmtId="0" fontId="69" fillId="0" borderId="33" xfId="0" applyFont="1" applyFill="1" applyBorder="1" applyAlignment="1">
      <alignment vertical="center" wrapText="1"/>
    </xf>
    <xf numFmtId="0" fontId="69" fillId="0" borderId="34" xfId="0" applyFont="1" applyFill="1" applyBorder="1" applyAlignment="1">
      <alignment vertical="center" wrapText="1"/>
    </xf>
    <xf numFmtId="0" fontId="69" fillId="0" borderId="31" xfId="0" applyFont="1" applyFill="1" applyBorder="1" applyAlignment="1">
      <alignment vertical="center" wrapText="1"/>
    </xf>
    <xf numFmtId="0" fontId="69" fillId="0" borderId="30" xfId="0" applyFont="1" applyFill="1" applyBorder="1" applyAlignment="1">
      <alignment vertical="center" wrapText="1"/>
    </xf>
    <xf numFmtId="0" fontId="67" fillId="0" borderId="31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/>
    </xf>
    <xf numFmtId="3" fontId="67" fillId="0" borderId="28" xfId="0" applyNumberFormat="1" applyFont="1" applyFill="1" applyBorder="1" applyAlignment="1">
      <alignment horizontal="right" vertical="center"/>
    </xf>
    <xf numFmtId="3" fontId="67" fillId="0" borderId="28" xfId="0" applyNumberFormat="1" applyFont="1" applyFill="1" applyBorder="1" applyAlignment="1">
      <alignment horizontal="right" vertical="center" wrapText="1"/>
    </xf>
    <xf numFmtId="3" fontId="67" fillId="0" borderId="30" xfId="0" applyNumberFormat="1" applyFont="1" applyFill="1" applyBorder="1" applyAlignment="1">
      <alignment horizontal="right" vertical="center"/>
    </xf>
    <xf numFmtId="3" fontId="67" fillId="0" borderId="27" xfId="0" applyNumberFormat="1" applyFont="1" applyFill="1" applyBorder="1" applyAlignment="1">
      <alignment horizontal="right" vertical="center"/>
    </xf>
    <xf numFmtId="3" fontId="67" fillId="0" borderId="27" xfId="0" applyNumberFormat="1" applyFont="1" applyFill="1" applyBorder="1" applyAlignment="1">
      <alignment horizontal="right" vertical="center" wrapText="1"/>
    </xf>
    <xf numFmtId="3" fontId="67" fillId="0" borderId="32" xfId="0" applyNumberFormat="1" applyFont="1" applyFill="1" applyBorder="1" applyAlignment="1">
      <alignment horizontal="right" vertical="center" wrapText="1"/>
    </xf>
    <xf numFmtId="3" fontId="68" fillId="0" borderId="32" xfId="0" applyNumberFormat="1" applyFont="1" applyFill="1" applyBorder="1" applyAlignment="1">
      <alignment horizontal="right" vertical="center" wrapText="1"/>
    </xf>
    <xf numFmtId="3" fontId="67" fillId="0" borderId="32" xfId="0" applyNumberFormat="1" applyFont="1" applyFill="1" applyBorder="1" applyAlignment="1">
      <alignment horizontal="right" vertical="center"/>
    </xf>
    <xf numFmtId="3" fontId="67" fillId="0" borderId="31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wrapText="1"/>
    </xf>
    <xf numFmtId="0" fontId="12" fillId="0" borderId="10" xfId="59" applyFont="1" applyBorder="1" applyAlignment="1">
      <alignment horizontal="left" vertical="top" wrapText="1"/>
      <protection/>
    </xf>
    <xf numFmtId="0" fontId="13" fillId="0" borderId="10" xfId="59" applyFont="1" applyBorder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13" fillId="0" borderId="10" xfId="59" applyFont="1" applyFill="1" applyBorder="1" applyAlignment="1">
      <alignment horizontal="left" vertical="top" wrapText="1"/>
      <protection/>
    </xf>
    <xf numFmtId="0" fontId="67" fillId="0" borderId="31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2" fillId="0" borderId="11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3" fillId="0" borderId="14" xfId="0" applyFont="1" applyFill="1" applyBorder="1" applyAlignment="1">
      <alignment horizontal="left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7" fillId="0" borderId="35" xfId="0" applyFont="1" applyFill="1" applyBorder="1" applyAlignment="1">
      <alignment horizontal="center" vertical="center" wrapText="1"/>
    </xf>
    <xf numFmtId="0" fontId="67" fillId="0" borderId="31" xfId="0" applyFont="1" applyFill="1" applyBorder="1" applyAlignment="1">
      <alignment horizontal="center" vertical="center" wrapText="1"/>
    </xf>
    <xf numFmtId="3" fontId="67" fillId="0" borderId="35" xfId="0" applyNumberFormat="1" applyFont="1" applyFill="1" applyBorder="1" applyAlignment="1">
      <alignment horizontal="right" vertical="center"/>
    </xf>
    <xf numFmtId="3" fontId="67" fillId="0" borderId="31" xfId="0" applyNumberFormat="1" applyFont="1" applyFill="1" applyBorder="1" applyAlignment="1">
      <alignment horizontal="right" vertical="center"/>
    </xf>
    <xf numFmtId="0" fontId="67" fillId="0" borderId="35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3" fontId="67" fillId="0" borderId="29" xfId="0" applyNumberFormat="1" applyFont="1" applyFill="1" applyBorder="1" applyAlignment="1">
      <alignment horizontal="right" vertical="center"/>
    </xf>
    <xf numFmtId="0" fontId="67" fillId="0" borderId="2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7" fillId="0" borderId="36" xfId="0" applyFont="1" applyFill="1" applyBorder="1" applyAlignment="1">
      <alignment horizontal="center" vertical="center" wrapText="1"/>
    </xf>
    <xf numFmtId="0" fontId="67" fillId="0" borderId="35" xfId="0" applyFont="1" applyFill="1" applyBorder="1" applyAlignment="1">
      <alignment vertical="center" wrapText="1"/>
    </xf>
    <xf numFmtId="0" fontId="67" fillId="0" borderId="31" xfId="0" applyFont="1" applyFill="1" applyBorder="1" applyAlignment="1">
      <alignment vertical="center" wrapText="1"/>
    </xf>
    <xf numFmtId="3" fontId="67" fillId="0" borderId="35" xfId="0" applyNumberFormat="1" applyFont="1" applyFill="1" applyBorder="1" applyAlignment="1">
      <alignment horizontal="right" vertical="center" wrapText="1"/>
    </xf>
    <xf numFmtId="3" fontId="67" fillId="0" borderId="31" xfId="0" applyNumberFormat="1" applyFont="1" applyFill="1" applyBorder="1" applyAlignment="1">
      <alignment horizontal="right" vertical="center" wrapText="1"/>
    </xf>
    <xf numFmtId="3" fontId="67" fillId="0" borderId="37" xfId="0" applyNumberFormat="1" applyFont="1" applyFill="1" applyBorder="1" applyAlignment="1">
      <alignment horizontal="right" vertical="center"/>
    </xf>
    <xf numFmtId="3" fontId="67" fillId="0" borderId="37" xfId="0" applyNumberFormat="1" applyFont="1" applyFill="1" applyBorder="1" applyAlignment="1">
      <alignment horizontal="right" vertical="center" wrapText="1"/>
    </xf>
    <xf numFmtId="0" fontId="67" fillId="0" borderId="38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3" fontId="67" fillId="0" borderId="38" xfId="0" applyNumberFormat="1" applyFont="1" applyFill="1" applyBorder="1" applyAlignment="1">
      <alignment horizontal="right" vertical="center"/>
    </xf>
    <xf numFmtId="3" fontId="67" fillId="0" borderId="39" xfId="0" applyNumberFormat="1" applyFont="1" applyFill="1" applyBorder="1" applyAlignment="1">
      <alignment horizontal="right" vertical="center"/>
    </xf>
    <xf numFmtId="0" fontId="67" fillId="0" borderId="3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11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2" fillId="0" borderId="4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1" fontId="0" fillId="0" borderId="11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7" fillId="37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right"/>
    </xf>
    <xf numFmtId="0" fontId="62" fillId="0" borderId="12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2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.00390625" style="0" customWidth="1"/>
    <col min="2" max="2" width="35.375" style="0" customWidth="1"/>
    <col min="3" max="3" width="10.75390625" style="0" customWidth="1"/>
    <col min="4" max="4" width="11.00390625" style="0" customWidth="1"/>
    <col min="5" max="5" width="9.75390625" style="0" customWidth="1"/>
    <col min="6" max="6" width="6.375" style="0" customWidth="1"/>
    <col min="7" max="7" width="2.875" style="0" customWidth="1"/>
    <col min="8" max="8" width="27.375" style="0" customWidth="1"/>
    <col min="9" max="9" width="11.00390625" style="0" customWidth="1"/>
    <col min="10" max="10" width="10.75390625" style="0" customWidth="1"/>
    <col min="11" max="11" width="10.00390625" style="0" customWidth="1"/>
    <col min="12" max="12" width="6.75390625" style="0" customWidth="1"/>
  </cols>
  <sheetData>
    <row r="1" spans="1:12" ht="12.75">
      <c r="A1" t="s">
        <v>179</v>
      </c>
      <c r="L1" s="78" t="s">
        <v>218</v>
      </c>
    </row>
    <row r="2" spans="1:11" ht="15">
      <c r="A2" s="368" t="s">
        <v>1104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5">
      <c r="A3" s="368" t="s">
        <v>475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1" ht="1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6" spans="1:12" ht="31.5" customHeight="1">
      <c r="A6" s="369" t="s">
        <v>119</v>
      </c>
      <c r="B6" s="370"/>
      <c r="C6" s="52" t="s">
        <v>120</v>
      </c>
      <c r="D6" s="47" t="s">
        <v>87</v>
      </c>
      <c r="E6" s="47" t="s">
        <v>115</v>
      </c>
      <c r="F6" s="175" t="s">
        <v>219</v>
      </c>
      <c r="G6" s="369" t="s">
        <v>121</v>
      </c>
      <c r="H6" s="370"/>
      <c r="I6" s="52" t="s">
        <v>120</v>
      </c>
      <c r="J6" s="47" t="s">
        <v>87</v>
      </c>
      <c r="K6" s="47" t="s">
        <v>115</v>
      </c>
      <c r="L6" s="79" t="s">
        <v>219</v>
      </c>
    </row>
    <row r="7" spans="1:12" s="137" customFormat="1" ht="19.5" customHeight="1">
      <c r="A7" s="170">
        <v>1</v>
      </c>
      <c r="B7" s="171" t="s">
        <v>424</v>
      </c>
      <c r="C7" s="159">
        <v>1564308</v>
      </c>
      <c r="D7" s="173">
        <v>1669962</v>
      </c>
      <c r="E7" s="173">
        <v>1669962</v>
      </c>
      <c r="F7" s="176">
        <f>E7/D7*100</f>
        <v>100</v>
      </c>
      <c r="G7" s="170">
        <v>1</v>
      </c>
      <c r="H7" s="171" t="s">
        <v>52</v>
      </c>
      <c r="I7" s="172">
        <v>917888</v>
      </c>
      <c r="J7" s="173">
        <v>1813498</v>
      </c>
      <c r="K7" s="173">
        <v>1783069</v>
      </c>
      <c r="L7" s="177">
        <f>K7/J7*100</f>
        <v>98.32208251677146</v>
      </c>
    </row>
    <row r="8" spans="1:12" s="137" customFormat="1" ht="19.5" customHeight="1">
      <c r="A8" s="170">
        <v>2</v>
      </c>
      <c r="B8" s="171" t="s">
        <v>103</v>
      </c>
      <c r="C8" s="159">
        <v>0</v>
      </c>
      <c r="D8" s="173">
        <v>0</v>
      </c>
      <c r="E8" s="173">
        <v>0</v>
      </c>
      <c r="F8" s="176"/>
      <c r="G8" s="170">
        <v>2</v>
      </c>
      <c r="H8" s="171" t="s">
        <v>435</v>
      </c>
      <c r="I8" s="172">
        <v>262318</v>
      </c>
      <c r="J8" s="173">
        <v>390783</v>
      </c>
      <c r="K8" s="173">
        <v>375283</v>
      </c>
      <c r="L8" s="177">
        <f aca="true" t="shared" si="0" ref="L8:L24">K8/J8*100</f>
        <v>96.03360432772152</v>
      </c>
    </row>
    <row r="9" spans="1:12" s="137" customFormat="1" ht="19.5" customHeight="1">
      <c r="A9" s="170">
        <v>3</v>
      </c>
      <c r="B9" s="171" t="s">
        <v>425</v>
      </c>
      <c r="C9" s="159">
        <v>260042</v>
      </c>
      <c r="D9" s="173">
        <v>1379329</v>
      </c>
      <c r="E9" s="173">
        <v>1353203</v>
      </c>
      <c r="F9" s="176">
        <f aca="true" t="shared" si="1" ref="F9:F24">E9/D9*100</f>
        <v>98.10589061782939</v>
      </c>
      <c r="G9" s="170">
        <v>3</v>
      </c>
      <c r="H9" s="171" t="s">
        <v>53</v>
      </c>
      <c r="I9" s="172">
        <v>1112574</v>
      </c>
      <c r="J9" s="173">
        <v>1389970</v>
      </c>
      <c r="K9" s="173">
        <v>1219437</v>
      </c>
      <c r="L9" s="177">
        <f t="shared" si="0"/>
        <v>87.73117405411628</v>
      </c>
    </row>
    <row r="10" spans="1:12" s="137" customFormat="1" ht="19.5" customHeight="1">
      <c r="A10" s="170">
        <v>4</v>
      </c>
      <c r="B10" s="171" t="s">
        <v>428</v>
      </c>
      <c r="C10" s="159">
        <v>4447</v>
      </c>
      <c r="D10" s="173">
        <v>24437</v>
      </c>
      <c r="E10" s="173">
        <v>24437</v>
      </c>
      <c r="F10" s="176">
        <f t="shared" si="1"/>
        <v>100</v>
      </c>
      <c r="G10" s="170">
        <v>4</v>
      </c>
      <c r="H10" s="171" t="s">
        <v>90</v>
      </c>
      <c r="I10" s="172">
        <v>143702</v>
      </c>
      <c r="J10" s="173">
        <v>160755</v>
      </c>
      <c r="K10" s="173">
        <v>104901</v>
      </c>
      <c r="L10" s="177">
        <f t="shared" si="0"/>
        <v>65.25520201548942</v>
      </c>
    </row>
    <row r="11" spans="1:12" s="137" customFormat="1" ht="19.5" customHeight="1">
      <c r="A11" s="170">
        <v>5</v>
      </c>
      <c r="B11" s="171" t="s">
        <v>429</v>
      </c>
      <c r="C11" s="159">
        <v>588441</v>
      </c>
      <c r="D11" s="173">
        <v>992626</v>
      </c>
      <c r="E11" s="173">
        <v>953054</v>
      </c>
      <c r="F11" s="176">
        <f t="shared" si="1"/>
        <v>96.01340283248676</v>
      </c>
      <c r="G11" s="170">
        <v>5</v>
      </c>
      <c r="H11" s="171" t="s">
        <v>103</v>
      </c>
      <c r="I11" s="172">
        <v>22805</v>
      </c>
      <c r="J11" s="173">
        <v>23021</v>
      </c>
      <c r="K11" s="173">
        <v>23020</v>
      </c>
      <c r="L11" s="177">
        <f t="shared" si="0"/>
        <v>99.99565614004604</v>
      </c>
    </row>
    <row r="12" spans="1:12" s="137" customFormat="1" ht="19.5" customHeight="1">
      <c r="A12" s="170">
        <v>6</v>
      </c>
      <c r="B12" s="171" t="s">
        <v>222</v>
      </c>
      <c r="C12" s="159">
        <v>766170</v>
      </c>
      <c r="D12" s="173">
        <v>843514</v>
      </c>
      <c r="E12" s="173">
        <v>894476</v>
      </c>
      <c r="F12" s="176">
        <f t="shared" si="1"/>
        <v>106.04163060719797</v>
      </c>
      <c r="G12" s="170">
        <v>6</v>
      </c>
      <c r="H12" s="171" t="s">
        <v>436</v>
      </c>
      <c r="I12" s="172">
        <v>281894</v>
      </c>
      <c r="J12" s="173">
        <v>294819</v>
      </c>
      <c r="K12" s="173">
        <v>294233</v>
      </c>
      <c r="L12" s="177">
        <f t="shared" si="0"/>
        <v>99.80123397745736</v>
      </c>
    </row>
    <row r="13" spans="1:12" s="137" customFormat="1" ht="19.5" customHeight="1">
      <c r="A13" s="170">
        <v>7</v>
      </c>
      <c r="B13" s="171" t="s">
        <v>17</v>
      </c>
      <c r="C13" s="159">
        <v>359420</v>
      </c>
      <c r="D13" s="173">
        <v>439405</v>
      </c>
      <c r="E13" s="173">
        <v>381267</v>
      </c>
      <c r="F13" s="176">
        <f t="shared" si="1"/>
        <v>86.76892616151387</v>
      </c>
      <c r="G13" s="170">
        <v>7</v>
      </c>
      <c r="H13" s="171" t="s">
        <v>437</v>
      </c>
      <c r="I13" s="172">
        <v>5000</v>
      </c>
      <c r="J13" s="173">
        <v>20000</v>
      </c>
      <c r="K13" s="173">
        <v>18360</v>
      </c>
      <c r="L13" s="177">
        <f t="shared" si="0"/>
        <v>91.8</v>
      </c>
    </row>
    <row r="14" spans="1:12" s="137" customFormat="1" ht="19.5" customHeight="1">
      <c r="A14" s="170">
        <v>8</v>
      </c>
      <c r="B14" s="171" t="s">
        <v>430</v>
      </c>
      <c r="C14" s="159">
        <v>8000</v>
      </c>
      <c r="D14" s="173">
        <v>17628</v>
      </c>
      <c r="E14" s="173">
        <v>17628</v>
      </c>
      <c r="F14" s="176">
        <f t="shared" si="1"/>
        <v>100</v>
      </c>
      <c r="G14" s="170">
        <v>8</v>
      </c>
      <c r="H14" s="171" t="s">
        <v>438</v>
      </c>
      <c r="I14" s="172">
        <v>88548</v>
      </c>
      <c r="J14" s="173">
        <v>381605</v>
      </c>
      <c r="K14" s="173">
        <v>377141</v>
      </c>
      <c r="L14" s="177">
        <f t="shared" si="0"/>
        <v>98.83020400676091</v>
      </c>
    </row>
    <row r="15" spans="1:12" s="137" customFormat="1" ht="19.5" customHeight="1">
      <c r="A15" s="170">
        <v>9</v>
      </c>
      <c r="B15" s="171" t="s">
        <v>426</v>
      </c>
      <c r="C15" s="159">
        <v>3000</v>
      </c>
      <c r="D15" s="173">
        <v>18000</v>
      </c>
      <c r="E15" s="173">
        <v>18366</v>
      </c>
      <c r="F15" s="176">
        <f t="shared" si="1"/>
        <v>102.03333333333333</v>
      </c>
      <c r="G15" s="170">
        <v>9</v>
      </c>
      <c r="H15" s="171" t="s">
        <v>92</v>
      </c>
      <c r="I15" s="172">
        <v>492292</v>
      </c>
      <c r="J15" s="173">
        <v>171744</v>
      </c>
      <c r="K15" s="173">
        <v>0</v>
      </c>
      <c r="L15" s="177">
        <f t="shared" si="0"/>
        <v>0</v>
      </c>
    </row>
    <row r="16" spans="1:12" s="137" customFormat="1" ht="19.5" customHeight="1">
      <c r="A16" s="170">
        <v>10</v>
      </c>
      <c r="B16" s="171" t="s">
        <v>427</v>
      </c>
      <c r="C16" s="159">
        <v>0</v>
      </c>
      <c r="D16" s="173">
        <v>23542</v>
      </c>
      <c r="E16" s="173">
        <v>14810</v>
      </c>
      <c r="F16" s="176">
        <f t="shared" si="1"/>
        <v>62.90884376858381</v>
      </c>
      <c r="G16" s="170">
        <v>10</v>
      </c>
      <c r="H16" s="171" t="s">
        <v>102</v>
      </c>
      <c r="I16" s="172">
        <v>924735</v>
      </c>
      <c r="J16" s="173">
        <v>1094389</v>
      </c>
      <c r="K16" s="173">
        <v>1085755</v>
      </c>
      <c r="L16" s="177">
        <f t="shared" si="0"/>
        <v>99.21106663170043</v>
      </c>
    </row>
    <row r="17" spans="1:12" s="137" customFormat="1" ht="19.5" customHeight="1">
      <c r="A17" s="170">
        <v>11</v>
      </c>
      <c r="B17" s="171" t="s">
        <v>431</v>
      </c>
      <c r="C17" s="159">
        <v>925</v>
      </c>
      <c r="D17" s="173">
        <v>1702</v>
      </c>
      <c r="E17" s="173">
        <v>1702</v>
      </c>
      <c r="F17" s="176">
        <f t="shared" si="1"/>
        <v>100</v>
      </c>
      <c r="G17" s="170">
        <v>11</v>
      </c>
      <c r="H17" s="171" t="s">
        <v>93</v>
      </c>
      <c r="I17" s="172">
        <v>132792</v>
      </c>
      <c r="J17" s="173">
        <v>66305</v>
      </c>
      <c r="K17" s="173">
        <v>64687</v>
      </c>
      <c r="L17" s="177">
        <f t="shared" si="0"/>
        <v>97.5597617072619</v>
      </c>
    </row>
    <row r="18" spans="1:12" s="137" customFormat="1" ht="19.5" customHeight="1">
      <c r="A18" s="170">
        <v>12</v>
      </c>
      <c r="B18" s="171" t="s">
        <v>432</v>
      </c>
      <c r="C18" s="159">
        <v>7500</v>
      </c>
      <c r="D18" s="173">
        <v>7218</v>
      </c>
      <c r="E18" s="173">
        <v>7218</v>
      </c>
      <c r="F18" s="176">
        <f t="shared" si="1"/>
        <v>100</v>
      </c>
      <c r="G18" s="170">
        <v>12</v>
      </c>
      <c r="H18" s="171" t="s">
        <v>439</v>
      </c>
      <c r="I18" s="172">
        <v>3188</v>
      </c>
      <c r="J18" s="173">
        <v>3188</v>
      </c>
      <c r="K18" s="173">
        <v>3188</v>
      </c>
      <c r="L18" s="177">
        <f t="shared" si="0"/>
        <v>100</v>
      </c>
    </row>
    <row r="19" spans="1:12" s="137" customFormat="1" ht="19.5" customHeight="1">
      <c r="A19" s="170">
        <v>13</v>
      </c>
      <c r="B19" s="171" t="s">
        <v>446</v>
      </c>
      <c r="C19" s="159">
        <v>391903</v>
      </c>
      <c r="D19" s="173">
        <v>0</v>
      </c>
      <c r="E19" s="173">
        <v>0</v>
      </c>
      <c r="F19" s="176"/>
      <c r="G19" s="170">
        <v>13</v>
      </c>
      <c r="H19" s="171" t="s">
        <v>440</v>
      </c>
      <c r="I19" s="172">
        <v>6167</v>
      </c>
      <c r="J19" s="173">
        <v>7367</v>
      </c>
      <c r="K19" s="173">
        <v>3700</v>
      </c>
      <c r="L19" s="177">
        <f t="shared" si="0"/>
        <v>50.22397176598344</v>
      </c>
    </row>
    <row r="20" spans="1:12" s="137" customFormat="1" ht="19.5" customHeight="1">
      <c r="A20" s="170">
        <v>14</v>
      </c>
      <c r="B20" s="171" t="s">
        <v>447</v>
      </c>
      <c r="C20" s="172">
        <v>501365</v>
      </c>
      <c r="D20" s="173">
        <v>460406</v>
      </c>
      <c r="E20" s="173">
        <v>460406</v>
      </c>
      <c r="F20" s="176">
        <f t="shared" si="1"/>
        <v>100</v>
      </c>
      <c r="G20" s="170">
        <v>14</v>
      </c>
      <c r="H20" s="171" t="s">
        <v>441</v>
      </c>
      <c r="I20" s="172">
        <v>19000</v>
      </c>
      <c r="J20" s="173">
        <v>17707</v>
      </c>
      <c r="K20" s="173">
        <v>17707</v>
      </c>
      <c r="L20" s="177">
        <f t="shared" si="0"/>
        <v>100</v>
      </c>
    </row>
    <row r="21" spans="1:12" s="137" customFormat="1" ht="19.5" customHeight="1">
      <c r="A21" s="170">
        <v>15</v>
      </c>
      <c r="B21" s="171" t="s">
        <v>241</v>
      </c>
      <c r="C21" s="172"/>
      <c r="D21" s="173"/>
      <c r="E21" s="173">
        <v>48833</v>
      </c>
      <c r="F21" s="176"/>
      <c r="G21" s="170">
        <v>15</v>
      </c>
      <c r="H21" s="171" t="s">
        <v>1103</v>
      </c>
      <c r="I21" s="172">
        <v>42618</v>
      </c>
      <c r="J21" s="173">
        <v>42618</v>
      </c>
      <c r="K21" s="173">
        <v>42618</v>
      </c>
      <c r="L21" s="177">
        <f t="shared" si="0"/>
        <v>100</v>
      </c>
    </row>
    <row r="22" spans="1:12" s="137" customFormat="1" ht="19.5" customHeight="1">
      <c r="A22" s="170"/>
      <c r="B22" s="171"/>
      <c r="C22" s="172"/>
      <c r="D22" s="173"/>
      <c r="E22" s="173"/>
      <c r="F22" s="176"/>
      <c r="G22" s="170">
        <v>16</v>
      </c>
      <c r="H22" s="171" t="s">
        <v>443</v>
      </c>
      <c r="I22" s="172">
        <v>0</v>
      </c>
      <c r="J22" s="173">
        <v>0</v>
      </c>
      <c r="K22" s="173">
        <v>0</v>
      </c>
      <c r="L22" s="177"/>
    </row>
    <row r="23" spans="1:12" s="137" customFormat="1" ht="19.5" customHeight="1">
      <c r="A23" s="170"/>
      <c r="F23" s="176"/>
      <c r="G23" s="170">
        <v>17</v>
      </c>
      <c r="H23" s="171" t="s">
        <v>448</v>
      </c>
      <c r="I23" s="172">
        <v>0</v>
      </c>
      <c r="J23" s="173">
        <v>0</v>
      </c>
      <c r="K23" s="173">
        <v>0</v>
      </c>
      <c r="L23" s="177"/>
    </row>
    <row r="24" spans="1:12" ht="30.75" customHeight="1">
      <c r="A24" s="48"/>
      <c r="B24" s="51" t="s">
        <v>122</v>
      </c>
      <c r="C24" s="174">
        <f>SUM(C7:C22)</f>
        <v>4455521</v>
      </c>
      <c r="D24" s="174">
        <f>SUM(D7:D22)</f>
        <v>5877769</v>
      </c>
      <c r="E24" s="174">
        <f>SUM(E7:E22)</f>
        <v>5845362</v>
      </c>
      <c r="F24" s="176">
        <f t="shared" si="1"/>
        <v>99.44865135053793</v>
      </c>
      <c r="G24" s="48"/>
      <c r="H24" s="51" t="s">
        <v>123</v>
      </c>
      <c r="I24" s="174">
        <f>SUM(I7:I23)</f>
        <v>4455521</v>
      </c>
      <c r="J24" s="174">
        <f>SUM(J7:J23)</f>
        <v>5877769</v>
      </c>
      <c r="K24" s="174">
        <f>SUM(K7:K23)</f>
        <v>5413099</v>
      </c>
      <c r="L24" s="177">
        <f t="shared" si="0"/>
        <v>92.09444944161636</v>
      </c>
    </row>
  </sheetData>
  <sheetProtection/>
  <mergeCells count="4">
    <mergeCell ref="A3:K3"/>
    <mergeCell ref="A6:B6"/>
    <mergeCell ref="G6:H6"/>
    <mergeCell ref="A2:K2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H43"/>
  <sheetViews>
    <sheetView zoomScalePageLayoutView="0" workbookViewId="0" topLeftCell="A1">
      <selection activeCell="H44" sqref="H44"/>
    </sheetView>
  </sheetViews>
  <sheetFormatPr defaultColWidth="9.00390625" defaultRowHeight="12.75"/>
  <cols>
    <col min="1" max="1" width="39.75390625" style="190" customWidth="1"/>
    <col min="2" max="2" width="25.25390625" style="191" customWidth="1"/>
    <col min="3" max="3" width="14.75390625" style="191" customWidth="1"/>
    <col min="4" max="4" width="12.75390625" style="191" customWidth="1"/>
    <col min="5" max="5" width="12.375" style="191" customWidth="1"/>
    <col min="6" max="6" width="10.00390625" style="191" customWidth="1"/>
    <col min="7" max="7" width="10.625" style="191" customWidth="1"/>
    <col min="8" max="8" width="18.00390625" style="191" customWidth="1"/>
    <col min="9" max="16384" width="9.125" style="191" customWidth="1"/>
  </cols>
  <sheetData>
    <row r="1" spans="1:8" ht="12">
      <c r="A1" s="190" t="s">
        <v>414</v>
      </c>
      <c r="H1" s="192" t="s">
        <v>465</v>
      </c>
    </row>
    <row r="2" spans="1:8" ht="12.75" customHeight="1">
      <c r="A2" s="453" t="s">
        <v>464</v>
      </c>
      <c r="B2" s="453"/>
      <c r="C2" s="453"/>
      <c r="D2" s="453"/>
      <c r="E2" s="453"/>
      <c r="F2" s="453"/>
      <c r="G2" s="453"/>
      <c r="H2" s="453"/>
    </row>
    <row r="3" spans="1:8" ht="12.75" customHeight="1">
      <c r="A3" s="454" t="s">
        <v>475</v>
      </c>
      <c r="B3" s="454"/>
      <c r="C3" s="454"/>
      <c r="D3" s="454"/>
      <c r="E3" s="454"/>
      <c r="F3" s="454"/>
      <c r="G3" s="454"/>
      <c r="H3" s="454"/>
    </row>
    <row r="4" ht="12.75" thickBot="1"/>
    <row r="5" spans="1:8" s="37" customFormat="1" ht="32.25" customHeight="1" thickBot="1">
      <c r="A5" s="443" t="s">
        <v>125</v>
      </c>
      <c r="B5" s="443" t="s">
        <v>126</v>
      </c>
      <c r="C5" s="443" t="s">
        <v>127</v>
      </c>
      <c r="D5" s="337" t="s">
        <v>726</v>
      </c>
      <c r="E5" s="338" t="s">
        <v>727</v>
      </c>
      <c r="F5" s="338" t="s">
        <v>726</v>
      </c>
      <c r="G5" s="338" t="s">
        <v>727</v>
      </c>
      <c r="H5" s="443" t="s">
        <v>128</v>
      </c>
    </row>
    <row r="6" spans="1:8" s="37" customFormat="1" ht="13.5" thickBot="1">
      <c r="A6" s="455"/>
      <c r="B6" s="455"/>
      <c r="C6" s="455"/>
      <c r="D6" s="339" t="s">
        <v>129</v>
      </c>
      <c r="E6" s="340" t="s">
        <v>129</v>
      </c>
      <c r="F6" s="340" t="s">
        <v>463</v>
      </c>
      <c r="G6" s="340" t="s">
        <v>463</v>
      </c>
      <c r="H6" s="455"/>
    </row>
    <row r="7" spans="1:8" s="37" customFormat="1" ht="36.75" thickBot="1">
      <c r="A7" s="341" t="s">
        <v>728</v>
      </c>
      <c r="B7" s="449" t="s">
        <v>131</v>
      </c>
      <c r="C7" s="451">
        <v>37491000</v>
      </c>
      <c r="D7" s="352">
        <v>874093</v>
      </c>
      <c r="E7" s="353">
        <v>2165080</v>
      </c>
      <c r="F7" s="353">
        <v>0</v>
      </c>
      <c r="G7" s="353">
        <v>0</v>
      </c>
      <c r="H7" s="452" t="s">
        <v>132</v>
      </c>
    </row>
    <row r="8" spans="1:8" s="37" customFormat="1" ht="36.75" thickBot="1">
      <c r="A8" s="342" t="s">
        <v>729</v>
      </c>
      <c r="B8" s="450"/>
      <c r="C8" s="446"/>
      <c r="D8" s="352">
        <v>500000</v>
      </c>
      <c r="E8" s="353">
        <v>0</v>
      </c>
      <c r="F8" s="353">
        <v>0</v>
      </c>
      <c r="G8" s="353">
        <v>0</v>
      </c>
      <c r="H8" s="448"/>
    </row>
    <row r="9" spans="1:8" s="37" customFormat="1" ht="24.75" thickBot="1">
      <c r="A9" s="342" t="s">
        <v>730</v>
      </c>
      <c r="B9" s="340" t="s">
        <v>131</v>
      </c>
      <c r="C9" s="352">
        <v>20468722</v>
      </c>
      <c r="D9" s="352">
        <v>4125190</v>
      </c>
      <c r="E9" s="353">
        <v>4272345</v>
      </c>
      <c r="F9" s="353">
        <v>0</v>
      </c>
      <c r="G9" s="353">
        <v>0</v>
      </c>
      <c r="H9" s="339" t="s">
        <v>133</v>
      </c>
    </row>
    <row r="10" spans="1:8" s="37" customFormat="1" ht="36.75" thickBot="1">
      <c r="A10" s="343" t="s">
        <v>731</v>
      </c>
      <c r="B10" s="443" t="s">
        <v>131</v>
      </c>
      <c r="C10" s="445">
        <v>39928800</v>
      </c>
      <c r="D10" s="352">
        <v>23395748</v>
      </c>
      <c r="E10" s="353">
        <v>635000</v>
      </c>
      <c r="F10" s="353">
        <v>0</v>
      </c>
      <c r="G10" s="353">
        <v>0</v>
      </c>
      <c r="H10" s="447" t="s">
        <v>134</v>
      </c>
    </row>
    <row r="11" spans="1:8" s="37" customFormat="1" ht="36.75" thickBot="1">
      <c r="A11" s="343" t="s">
        <v>732</v>
      </c>
      <c r="B11" s="444"/>
      <c r="C11" s="446"/>
      <c r="D11" s="352">
        <v>3810000</v>
      </c>
      <c r="E11" s="353">
        <v>1524000</v>
      </c>
      <c r="F11" s="353">
        <v>0</v>
      </c>
      <c r="G11" s="353">
        <v>0</v>
      </c>
      <c r="H11" s="448"/>
    </row>
    <row r="12" spans="1:8" s="37" customFormat="1" ht="36.75" thickBot="1">
      <c r="A12" s="343" t="s">
        <v>931</v>
      </c>
      <c r="B12" s="443" t="s">
        <v>131</v>
      </c>
      <c r="C12" s="445">
        <v>9989640</v>
      </c>
      <c r="D12" s="352">
        <v>135000</v>
      </c>
      <c r="E12" s="353">
        <v>0</v>
      </c>
      <c r="F12" s="353">
        <v>0</v>
      </c>
      <c r="G12" s="353">
        <v>0</v>
      </c>
      <c r="H12" s="447" t="s">
        <v>135</v>
      </c>
    </row>
    <row r="13" spans="1:8" s="37" customFormat="1" ht="36.75" thickBot="1">
      <c r="A13" s="343" t="s">
        <v>932</v>
      </c>
      <c r="B13" s="444"/>
      <c r="C13" s="446"/>
      <c r="D13" s="352">
        <v>0</v>
      </c>
      <c r="E13" s="353">
        <v>0</v>
      </c>
      <c r="F13" s="353">
        <v>0</v>
      </c>
      <c r="G13" s="353">
        <v>0</v>
      </c>
      <c r="H13" s="448"/>
    </row>
    <row r="14" spans="1:8" s="37" customFormat="1" ht="36.75" thickBot="1">
      <c r="A14" s="343" t="s">
        <v>136</v>
      </c>
      <c r="B14" s="443" t="s">
        <v>131</v>
      </c>
      <c r="C14" s="445">
        <v>9992352</v>
      </c>
      <c r="D14" s="352">
        <v>6244259</v>
      </c>
      <c r="E14" s="353">
        <v>0</v>
      </c>
      <c r="F14" s="353">
        <v>0</v>
      </c>
      <c r="G14" s="353">
        <v>0</v>
      </c>
      <c r="H14" s="447" t="s">
        <v>135</v>
      </c>
    </row>
    <row r="15" spans="1:8" s="37" customFormat="1" ht="36.75" thickBot="1">
      <c r="A15" s="343" t="s">
        <v>137</v>
      </c>
      <c r="B15" s="444"/>
      <c r="C15" s="446"/>
      <c r="D15" s="352">
        <v>0</v>
      </c>
      <c r="E15" s="353">
        <v>0</v>
      </c>
      <c r="F15" s="353">
        <v>0</v>
      </c>
      <c r="G15" s="353">
        <v>0</v>
      </c>
      <c r="H15" s="448"/>
    </row>
    <row r="16" spans="1:8" s="37" customFormat="1" ht="35.25" customHeight="1" thickBot="1">
      <c r="A16" s="342" t="s">
        <v>467</v>
      </c>
      <c r="B16" s="443" t="s">
        <v>138</v>
      </c>
      <c r="C16" s="352">
        <v>17810896</v>
      </c>
      <c r="D16" s="352">
        <v>11810248</v>
      </c>
      <c r="E16" s="353">
        <v>4441398</v>
      </c>
      <c r="F16" s="353">
        <v>3030734</v>
      </c>
      <c r="G16" s="353">
        <v>0</v>
      </c>
      <c r="H16" s="447" t="s">
        <v>139</v>
      </c>
    </row>
    <row r="17" spans="1:8" s="37" customFormat="1" ht="39.75" customHeight="1" thickBot="1">
      <c r="A17" s="343" t="s">
        <v>922</v>
      </c>
      <c r="B17" s="444"/>
      <c r="C17" s="354"/>
      <c r="D17" s="355">
        <v>464106</v>
      </c>
      <c r="E17" s="356">
        <v>354330</v>
      </c>
      <c r="F17" s="356">
        <v>301180</v>
      </c>
      <c r="G17" s="356">
        <v>0</v>
      </c>
      <c r="H17" s="448"/>
    </row>
    <row r="18" spans="1:8" s="37" customFormat="1" ht="15.75">
      <c r="A18" s="456" t="s">
        <v>733</v>
      </c>
      <c r="B18" s="443" t="s">
        <v>130</v>
      </c>
      <c r="C18" s="357" t="s">
        <v>734</v>
      </c>
      <c r="D18" s="460">
        <v>19276716</v>
      </c>
      <c r="E18" s="461">
        <v>17854930</v>
      </c>
      <c r="F18" s="461">
        <v>0</v>
      </c>
      <c r="G18" s="358"/>
      <c r="H18" s="443" t="s">
        <v>735</v>
      </c>
    </row>
    <row r="19" spans="1:8" s="37" customFormat="1" ht="45.75" customHeight="1" thickBot="1">
      <c r="A19" s="457"/>
      <c r="B19" s="444"/>
      <c r="C19" s="353" t="s">
        <v>736</v>
      </c>
      <c r="D19" s="446"/>
      <c r="E19" s="459"/>
      <c r="F19" s="459"/>
      <c r="G19" s="353">
        <v>0</v>
      </c>
      <c r="H19" s="444"/>
    </row>
    <row r="20" spans="1:8" s="37" customFormat="1" ht="25.5" customHeight="1">
      <c r="A20" s="456" t="s">
        <v>737</v>
      </c>
      <c r="B20" s="443" t="s">
        <v>130</v>
      </c>
      <c r="C20" s="357" t="s">
        <v>738</v>
      </c>
      <c r="D20" s="458">
        <v>1766135</v>
      </c>
      <c r="E20" s="458">
        <v>0</v>
      </c>
      <c r="F20" s="458">
        <v>0</v>
      </c>
      <c r="G20" s="458">
        <v>0</v>
      </c>
      <c r="H20" s="447" t="s">
        <v>735</v>
      </c>
    </row>
    <row r="21" spans="1:8" s="37" customFormat="1" ht="51" customHeight="1" thickBot="1">
      <c r="A21" s="457"/>
      <c r="B21" s="444"/>
      <c r="C21" s="353" t="s">
        <v>739</v>
      </c>
      <c r="D21" s="459"/>
      <c r="E21" s="459"/>
      <c r="F21" s="459"/>
      <c r="G21" s="459"/>
      <c r="H21" s="448"/>
    </row>
    <row r="22" spans="1:8" s="37" customFormat="1" ht="36.75" thickBot="1">
      <c r="A22" s="343" t="s">
        <v>740</v>
      </c>
      <c r="B22" s="340" t="s">
        <v>130</v>
      </c>
      <c r="C22" s="353">
        <v>47345337</v>
      </c>
      <c r="D22" s="353">
        <v>54614262</v>
      </c>
      <c r="E22" s="353">
        <v>53169644</v>
      </c>
      <c r="F22" s="352">
        <v>0</v>
      </c>
      <c r="G22" s="353">
        <v>0</v>
      </c>
      <c r="H22" s="339" t="s">
        <v>735</v>
      </c>
    </row>
    <row r="23" spans="1:8" s="37" customFormat="1" ht="36.75" thickBot="1">
      <c r="A23" s="343" t="s">
        <v>741</v>
      </c>
      <c r="B23" s="340" t="s">
        <v>130</v>
      </c>
      <c r="C23" s="353">
        <v>27868307</v>
      </c>
      <c r="D23" s="353">
        <v>27224404</v>
      </c>
      <c r="E23" s="353">
        <v>29756100</v>
      </c>
      <c r="F23" s="353">
        <v>0</v>
      </c>
      <c r="G23" s="353">
        <v>0</v>
      </c>
      <c r="H23" s="339" t="s">
        <v>735</v>
      </c>
    </row>
    <row r="24" spans="1:8" s="37" customFormat="1" ht="48.75" thickBot="1">
      <c r="A24" s="343" t="s">
        <v>742</v>
      </c>
      <c r="B24" s="367" t="s">
        <v>1107</v>
      </c>
      <c r="C24" s="353">
        <v>4917937</v>
      </c>
      <c r="D24" s="353">
        <v>4917937</v>
      </c>
      <c r="E24" s="353">
        <v>0</v>
      </c>
      <c r="F24" s="353">
        <v>0</v>
      </c>
      <c r="G24" s="353">
        <v>0</v>
      </c>
      <c r="H24" s="344"/>
    </row>
    <row r="25" spans="1:8" s="37" customFormat="1" ht="48.75" thickBot="1">
      <c r="A25" s="343" t="s">
        <v>743</v>
      </c>
      <c r="B25" s="338" t="s">
        <v>131</v>
      </c>
      <c r="C25" s="353">
        <v>38482330</v>
      </c>
      <c r="D25" s="353">
        <v>4799246</v>
      </c>
      <c r="E25" s="353">
        <v>4806970</v>
      </c>
      <c r="F25" s="353">
        <v>0</v>
      </c>
      <c r="G25" s="353">
        <v>0</v>
      </c>
      <c r="H25" s="337" t="s">
        <v>140</v>
      </c>
    </row>
    <row r="26" spans="1:8" s="37" customFormat="1" ht="48.75" thickBot="1">
      <c r="A26" s="343" t="s">
        <v>744</v>
      </c>
      <c r="B26" s="340" t="s">
        <v>130</v>
      </c>
      <c r="C26" s="352">
        <v>159714817</v>
      </c>
      <c r="D26" s="352">
        <v>0</v>
      </c>
      <c r="E26" s="353">
        <v>0</v>
      </c>
      <c r="F26" s="353">
        <v>0</v>
      </c>
      <c r="G26" s="353">
        <v>0</v>
      </c>
      <c r="H26" s="339" t="s">
        <v>141</v>
      </c>
    </row>
    <row r="27" spans="1:8" s="37" customFormat="1" ht="46.5" customHeight="1" thickBot="1">
      <c r="A27" s="343" t="s">
        <v>745</v>
      </c>
      <c r="B27" s="340" t="s">
        <v>130</v>
      </c>
      <c r="C27" s="353" t="s">
        <v>746</v>
      </c>
      <c r="D27" s="352">
        <v>0</v>
      </c>
      <c r="E27" s="353">
        <v>2038985</v>
      </c>
      <c r="F27" s="353">
        <v>1937036</v>
      </c>
      <c r="G27" s="353">
        <v>0</v>
      </c>
      <c r="H27" s="340" t="s">
        <v>747</v>
      </c>
    </row>
    <row r="28" spans="1:8" s="37" customFormat="1" ht="48.75" thickBot="1">
      <c r="A28" s="343" t="s">
        <v>748</v>
      </c>
      <c r="B28" s="367" t="s">
        <v>1107</v>
      </c>
      <c r="C28" s="359" t="s">
        <v>749</v>
      </c>
      <c r="D28" s="352">
        <v>0</v>
      </c>
      <c r="E28" s="353">
        <v>0</v>
      </c>
      <c r="F28" s="353">
        <v>61169</v>
      </c>
      <c r="G28" s="353">
        <v>0</v>
      </c>
      <c r="H28" s="345"/>
    </row>
    <row r="29" spans="1:8" s="37" customFormat="1" ht="35.25" customHeight="1" thickBot="1">
      <c r="A29" s="346" t="s">
        <v>472</v>
      </c>
      <c r="B29" s="462" t="s">
        <v>130</v>
      </c>
      <c r="C29" s="464">
        <v>204700000</v>
      </c>
      <c r="D29" s="352">
        <v>7374319</v>
      </c>
      <c r="E29" s="353">
        <v>14879870</v>
      </c>
      <c r="F29" s="353">
        <v>0</v>
      </c>
      <c r="G29" s="353">
        <v>0</v>
      </c>
      <c r="H29" s="447" t="s">
        <v>473</v>
      </c>
    </row>
    <row r="30" spans="1:8" s="37" customFormat="1" ht="35.25" customHeight="1" thickBot="1">
      <c r="A30" s="346" t="s">
        <v>474</v>
      </c>
      <c r="B30" s="463"/>
      <c r="C30" s="465"/>
      <c r="D30" s="352">
        <v>116562238</v>
      </c>
      <c r="E30" s="353">
        <v>116562238</v>
      </c>
      <c r="F30" s="353"/>
      <c r="G30" s="353"/>
      <c r="H30" s="466"/>
    </row>
    <row r="31" spans="1:8" s="37" customFormat="1" ht="48.75" thickBot="1">
      <c r="A31" s="347" t="s">
        <v>468</v>
      </c>
      <c r="B31" s="443" t="s">
        <v>131</v>
      </c>
      <c r="C31" s="458" t="s">
        <v>469</v>
      </c>
      <c r="D31" s="355">
        <v>12913557</v>
      </c>
      <c r="E31" s="356">
        <v>12061210</v>
      </c>
      <c r="F31" s="356">
        <v>6637</v>
      </c>
      <c r="G31" s="356">
        <v>0</v>
      </c>
      <c r="H31" s="443" t="s">
        <v>470</v>
      </c>
    </row>
    <row r="32" spans="1:8" s="37" customFormat="1" ht="48.75" thickBot="1">
      <c r="A32" s="348" t="s">
        <v>471</v>
      </c>
      <c r="B32" s="444"/>
      <c r="C32" s="459"/>
      <c r="D32" s="352">
        <v>1371600</v>
      </c>
      <c r="E32" s="353">
        <v>1371600</v>
      </c>
      <c r="F32" s="353">
        <v>0</v>
      </c>
      <c r="G32" s="353">
        <v>0</v>
      </c>
      <c r="H32" s="444"/>
    </row>
    <row r="33" spans="1:8" s="37" customFormat="1" ht="36.75" thickBot="1">
      <c r="A33" s="349" t="s">
        <v>750</v>
      </c>
      <c r="B33" s="338" t="s">
        <v>130</v>
      </c>
      <c r="C33" s="355">
        <v>33199052</v>
      </c>
      <c r="D33" s="355">
        <v>0</v>
      </c>
      <c r="E33" s="356">
        <v>1456000</v>
      </c>
      <c r="F33" s="356">
        <v>0</v>
      </c>
      <c r="G33" s="356">
        <v>0</v>
      </c>
      <c r="H33" s="337" t="s">
        <v>751</v>
      </c>
    </row>
    <row r="34" spans="1:8" s="37" customFormat="1" ht="39" customHeight="1" thickBot="1">
      <c r="A34" s="343" t="s">
        <v>923</v>
      </c>
      <c r="B34" s="443" t="s">
        <v>130</v>
      </c>
      <c r="C34" s="445">
        <v>284791748</v>
      </c>
      <c r="D34" s="352">
        <v>10417718</v>
      </c>
      <c r="E34" s="353">
        <v>66148605</v>
      </c>
      <c r="F34" s="353">
        <v>0</v>
      </c>
      <c r="G34" s="353">
        <v>0</v>
      </c>
      <c r="H34" s="447" t="s">
        <v>466</v>
      </c>
    </row>
    <row r="35" spans="1:8" s="37" customFormat="1" ht="40.5" customHeight="1" thickBot="1">
      <c r="A35" s="343" t="s">
        <v>924</v>
      </c>
      <c r="B35" s="444"/>
      <c r="C35" s="446"/>
      <c r="D35" s="352">
        <v>151143459</v>
      </c>
      <c r="E35" s="353">
        <v>152524000</v>
      </c>
      <c r="F35" s="353">
        <v>0</v>
      </c>
      <c r="G35" s="353">
        <v>0</v>
      </c>
      <c r="H35" s="448"/>
    </row>
    <row r="36" spans="1:8" s="37" customFormat="1" ht="40.5" customHeight="1" thickBot="1">
      <c r="A36" s="343" t="s">
        <v>925</v>
      </c>
      <c r="B36" s="443" t="s">
        <v>130</v>
      </c>
      <c r="C36" s="352"/>
      <c r="D36" s="352">
        <v>2999981</v>
      </c>
      <c r="E36" s="352">
        <v>2999981</v>
      </c>
      <c r="F36" s="353"/>
      <c r="G36" s="353"/>
      <c r="H36" s="443" t="s">
        <v>753</v>
      </c>
    </row>
    <row r="37" spans="1:8" s="37" customFormat="1" ht="37.5" customHeight="1" thickBot="1">
      <c r="A37" s="343" t="s">
        <v>926</v>
      </c>
      <c r="B37" s="444"/>
      <c r="C37" s="353" t="s">
        <v>752</v>
      </c>
      <c r="D37" s="352">
        <v>232555241</v>
      </c>
      <c r="E37" s="353">
        <v>232555241</v>
      </c>
      <c r="F37" s="353">
        <v>0</v>
      </c>
      <c r="G37" s="353">
        <v>0</v>
      </c>
      <c r="H37" s="444"/>
    </row>
    <row r="38" spans="1:8" ht="34.5" customHeight="1" thickBot="1">
      <c r="A38" s="343" t="s">
        <v>927</v>
      </c>
      <c r="B38" s="443" t="s">
        <v>130</v>
      </c>
      <c r="C38" s="445"/>
      <c r="D38" s="352">
        <v>680184</v>
      </c>
      <c r="E38" s="352">
        <v>680184</v>
      </c>
      <c r="F38" s="353">
        <v>0</v>
      </c>
      <c r="G38" s="353">
        <v>0</v>
      </c>
      <c r="H38" s="447" t="s">
        <v>1109</v>
      </c>
    </row>
    <row r="39" spans="1:8" ht="34.5" customHeight="1" thickBot="1">
      <c r="A39" s="343" t="s">
        <v>928</v>
      </c>
      <c r="B39" s="444"/>
      <c r="C39" s="446"/>
      <c r="D39" s="352">
        <v>27295119</v>
      </c>
      <c r="E39" s="353">
        <v>27295122</v>
      </c>
      <c r="F39" s="353">
        <v>0</v>
      </c>
      <c r="G39" s="353">
        <v>0</v>
      </c>
      <c r="H39" s="448"/>
    </row>
    <row r="40" spans="1:8" ht="33" customHeight="1" thickBot="1">
      <c r="A40" s="343" t="s">
        <v>933</v>
      </c>
      <c r="B40" s="443" t="s">
        <v>130</v>
      </c>
      <c r="C40" s="354"/>
      <c r="D40" s="355">
        <v>0</v>
      </c>
      <c r="E40" s="356">
        <v>20828092</v>
      </c>
      <c r="F40" s="356">
        <v>20828092</v>
      </c>
      <c r="G40" s="356">
        <v>0</v>
      </c>
      <c r="H40" s="447" t="s">
        <v>1110</v>
      </c>
    </row>
    <row r="41" spans="1:8" ht="33" customHeight="1" thickBot="1">
      <c r="A41" s="343" t="s">
        <v>934</v>
      </c>
      <c r="B41" s="444"/>
      <c r="C41" s="354"/>
      <c r="D41" s="352">
        <v>0</v>
      </c>
      <c r="E41" s="353">
        <v>1041400</v>
      </c>
      <c r="F41" s="353">
        <v>1041400</v>
      </c>
      <c r="G41" s="353">
        <v>0</v>
      </c>
      <c r="H41" s="448"/>
    </row>
    <row r="42" spans="1:8" ht="33.75" customHeight="1" thickBot="1">
      <c r="A42" s="343" t="s">
        <v>935</v>
      </c>
      <c r="B42" s="350" t="s">
        <v>1108</v>
      </c>
      <c r="C42" s="354"/>
      <c r="D42" s="352">
        <v>44784113</v>
      </c>
      <c r="E42" s="353">
        <v>59116943</v>
      </c>
      <c r="F42" s="353">
        <v>10315726</v>
      </c>
      <c r="G42" s="353">
        <v>0</v>
      </c>
      <c r="H42" s="351" t="s">
        <v>1111</v>
      </c>
    </row>
    <row r="43" spans="1:8" ht="34.5" customHeight="1" thickBot="1">
      <c r="A43" s="343" t="s">
        <v>919</v>
      </c>
      <c r="B43" s="366" t="s">
        <v>1108</v>
      </c>
      <c r="C43" s="360"/>
      <c r="D43" s="352">
        <v>158674640</v>
      </c>
      <c r="E43" s="353">
        <v>205691756</v>
      </c>
      <c r="F43" s="353">
        <v>47017117</v>
      </c>
      <c r="G43" s="353">
        <v>0</v>
      </c>
      <c r="H43" s="351" t="s">
        <v>1112</v>
      </c>
    </row>
  </sheetData>
  <sheetProtection/>
  <mergeCells count="49">
    <mergeCell ref="B40:B41"/>
    <mergeCell ref="H40:H41"/>
    <mergeCell ref="B34:B35"/>
    <mergeCell ref="C34:C35"/>
    <mergeCell ref="H34:H35"/>
    <mergeCell ref="B38:B39"/>
    <mergeCell ref="C38:C39"/>
    <mergeCell ref="H38:H39"/>
    <mergeCell ref="B36:B37"/>
    <mergeCell ref="H36:H37"/>
    <mergeCell ref="B29:B30"/>
    <mergeCell ref="C29:C30"/>
    <mergeCell ref="H29:H30"/>
    <mergeCell ref="H18:H19"/>
    <mergeCell ref="B31:B32"/>
    <mergeCell ref="C31:C32"/>
    <mergeCell ref="H31:H32"/>
    <mergeCell ref="A20:A21"/>
    <mergeCell ref="D20:D21"/>
    <mergeCell ref="E20:E21"/>
    <mergeCell ref="F20:F21"/>
    <mergeCell ref="G20:G21"/>
    <mergeCell ref="A18:A19"/>
    <mergeCell ref="B18:B19"/>
    <mergeCell ref="D18:D19"/>
    <mergeCell ref="E18:E19"/>
    <mergeCell ref="F18:F19"/>
    <mergeCell ref="A2:H2"/>
    <mergeCell ref="A3:H3"/>
    <mergeCell ref="H10:H11"/>
    <mergeCell ref="C14:C15"/>
    <mergeCell ref="H14:H15"/>
    <mergeCell ref="H16:H17"/>
    <mergeCell ref="A5:A6"/>
    <mergeCell ref="B5:B6"/>
    <mergeCell ref="C5:C6"/>
    <mergeCell ref="H5:H6"/>
    <mergeCell ref="C10:C11"/>
    <mergeCell ref="B7:B8"/>
    <mergeCell ref="C7:C8"/>
    <mergeCell ref="H7:H8"/>
    <mergeCell ref="B10:B11"/>
    <mergeCell ref="B12:B13"/>
    <mergeCell ref="B16:B17"/>
    <mergeCell ref="C12:C13"/>
    <mergeCell ref="H12:H13"/>
    <mergeCell ref="B14:B15"/>
    <mergeCell ref="B20:B21"/>
    <mergeCell ref="H20:H21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F11"/>
  <sheetViews>
    <sheetView zoomScalePageLayoutView="0" workbookViewId="0" topLeftCell="A1">
      <selection activeCell="C29" sqref="C29"/>
    </sheetView>
  </sheetViews>
  <sheetFormatPr defaultColWidth="9.00390625" defaultRowHeight="12.75"/>
  <cols>
    <col min="1" max="1" width="20.875" style="0" customWidth="1"/>
    <col min="2" max="2" width="15.375" style="0" bestFit="1" customWidth="1"/>
    <col min="3" max="3" width="24.375" style="0" bestFit="1" customWidth="1"/>
  </cols>
  <sheetData>
    <row r="1" spans="1:6" ht="12.75">
      <c r="A1" t="s">
        <v>179</v>
      </c>
      <c r="F1" s="78" t="s">
        <v>461</v>
      </c>
    </row>
    <row r="2" ht="12.75">
      <c r="F2" s="78"/>
    </row>
    <row r="3" ht="12.75">
      <c r="F3" s="78"/>
    </row>
    <row r="4" spans="1:6" ht="15">
      <c r="A4" s="368" t="s">
        <v>462</v>
      </c>
      <c r="B4" s="368"/>
      <c r="C4" s="368"/>
      <c r="D4" s="368"/>
      <c r="E4" s="368"/>
      <c r="F4" s="368"/>
    </row>
    <row r="5" spans="1:6" ht="12.75">
      <c r="A5" s="467" t="s">
        <v>475</v>
      </c>
      <c r="B5" s="467"/>
      <c r="C5" s="467"/>
      <c r="D5" s="467"/>
      <c r="E5" s="467"/>
      <c r="F5" s="467"/>
    </row>
    <row r="6" spans="1:6" ht="12.75">
      <c r="A6" s="187"/>
      <c r="B6" s="187"/>
      <c r="C6" s="187"/>
      <c r="D6" s="187"/>
      <c r="E6" s="187"/>
      <c r="F6" s="187"/>
    </row>
    <row r="9" spans="1:6" ht="24.75" customHeight="1">
      <c r="A9" s="58" t="s">
        <v>142</v>
      </c>
      <c r="B9" s="58" t="s">
        <v>143</v>
      </c>
      <c r="C9" s="58" t="s">
        <v>144</v>
      </c>
      <c r="D9" s="58" t="s">
        <v>145</v>
      </c>
      <c r="E9" s="58" t="s">
        <v>146</v>
      </c>
      <c r="F9" s="58" t="s">
        <v>124</v>
      </c>
    </row>
    <row r="10" spans="1:6" ht="24.75" customHeight="1">
      <c r="A10" s="55" t="s">
        <v>147</v>
      </c>
      <c r="B10" s="35" t="s">
        <v>148</v>
      </c>
      <c r="C10" s="54" t="s">
        <v>754</v>
      </c>
      <c r="D10" s="59">
        <v>0</v>
      </c>
      <c r="E10" s="53">
        <v>27776</v>
      </c>
      <c r="F10" s="53">
        <f>D10+E10</f>
        <v>27776</v>
      </c>
    </row>
    <row r="11" spans="1:6" ht="24.75" customHeight="1">
      <c r="A11" s="45" t="s">
        <v>149</v>
      </c>
      <c r="B11" s="45"/>
      <c r="C11" s="45"/>
      <c r="D11" s="45">
        <f>SUM(D10:D10)</f>
        <v>0</v>
      </c>
      <c r="E11" s="72">
        <f>SUM(E10:E10)</f>
        <v>27776</v>
      </c>
      <c r="F11" s="72">
        <f>SUM(F10:F10)</f>
        <v>27776</v>
      </c>
    </row>
  </sheetData>
  <sheetProtection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AD29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3.75390625" style="0" customWidth="1"/>
    <col min="2" max="2" width="47.75390625" style="0" customWidth="1"/>
    <col min="9" max="10" width="9.75390625" style="0" bestFit="1" customWidth="1"/>
    <col min="11" max="11" width="11.75390625" style="0" customWidth="1"/>
  </cols>
  <sheetData>
    <row r="1" spans="1:11" ht="12.75">
      <c r="A1" t="s">
        <v>179</v>
      </c>
      <c r="K1" s="78" t="s">
        <v>420</v>
      </c>
    </row>
    <row r="2" spans="1:11" ht="12.75">
      <c r="A2" s="467" t="s">
        <v>916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</row>
    <row r="4" spans="1:11" s="8" customFormat="1" ht="38.25">
      <c r="A4" s="35"/>
      <c r="B4" s="35"/>
      <c r="C4" s="87" t="s">
        <v>47</v>
      </c>
      <c r="D4" s="104" t="s">
        <v>308</v>
      </c>
      <c r="E4" s="87" t="s">
        <v>98</v>
      </c>
      <c r="F4" s="104" t="s">
        <v>309</v>
      </c>
      <c r="G4" s="104" t="s">
        <v>310</v>
      </c>
      <c r="H4" s="104" t="s">
        <v>101</v>
      </c>
      <c r="I4" s="105" t="s">
        <v>311</v>
      </c>
      <c r="J4" s="104" t="s">
        <v>312</v>
      </c>
      <c r="K4" s="105" t="s">
        <v>313</v>
      </c>
    </row>
    <row r="5" spans="1:30" s="8" customFormat="1" ht="12.75" customHeight="1">
      <c r="A5" s="106" t="s">
        <v>270</v>
      </c>
      <c r="B5" s="107" t="s">
        <v>271</v>
      </c>
      <c r="C5" s="331">
        <v>154733</v>
      </c>
      <c r="D5" s="331">
        <v>37174</v>
      </c>
      <c r="E5" s="331">
        <v>62680</v>
      </c>
      <c r="F5" s="331">
        <v>23167</v>
      </c>
      <c r="G5" s="331">
        <v>1329867</v>
      </c>
      <c r="H5" s="331">
        <v>34823</v>
      </c>
      <c r="I5" s="332">
        <f>SUM(C5:H5)</f>
        <v>1642444</v>
      </c>
      <c r="J5" s="331">
        <v>3681420</v>
      </c>
      <c r="K5" s="332">
        <f>SUM(I5:J5)</f>
        <v>5323864</v>
      </c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</row>
    <row r="6" spans="1:30" s="8" customFormat="1" ht="12.75" customHeight="1">
      <c r="A6" s="106" t="s">
        <v>272</v>
      </c>
      <c r="B6" s="107" t="s">
        <v>273</v>
      </c>
      <c r="C6" s="331">
        <v>522279</v>
      </c>
      <c r="D6" s="331">
        <v>507152</v>
      </c>
      <c r="E6" s="331">
        <v>87510</v>
      </c>
      <c r="F6" s="331">
        <v>100468</v>
      </c>
      <c r="G6" s="331">
        <v>1613098</v>
      </c>
      <c r="H6" s="331">
        <v>390827</v>
      </c>
      <c r="I6" s="332">
        <f aca="true" t="shared" si="0" ref="I6:I27">SUM(C6:H6)</f>
        <v>3221334</v>
      </c>
      <c r="J6" s="331">
        <v>2139336</v>
      </c>
      <c r="K6" s="332">
        <f aca="true" t="shared" si="1" ref="K6:K27">SUM(I6:J6)</f>
        <v>5360670</v>
      </c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</row>
    <row r="7" spans="1:30" s="8" customFormat="1" ht="12.75" customHeight="1">
      <c r="A7" s="108" t="s">
        <v>274</v>
      </c>
      <c r="B7" s="109" t="s">
        <v>275</v>
      </c>
      <c r="C7" s="332">
        <f>C5-C6</f>
        <v>-367546</v>
      </c>
      <c r="D7" s="332">
        <f aca="true" t="shared" si="2" ref="D7:J7">D5-D6</f>
        <v>-469978</v>
      </c>
      <c r="E7" s="332">
        <f t="shared" si="2"/>
        <v>-24830</v>
      </c>
      <c r="F7" s="332">
        <f t="shared" si="2"/>
        <v>-77301</v>
      </c>
      <c r="G7" s="332">
        <f t="shared" si="2"/>
        <v>-283231</v>
      </c>
      <c r="H7" s="332">
        <f t="shared" si="2"/>
        <v>-356004</v>
      </c>
      <c r="I7" s="332">
        <f t="shared" si="0"/>
        <v>-1578890</v>
      </c>
      <c r="J7" s="332">
        <f t="shared" si="2"/>
        <v>1542084</v>
      </c>
      <c r="K7" s="332">
        <f t="shared" si="1"/>
        <v>-36806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30" s="8" customFormat="1" ht="12.75" customHeight="1">
      <c r="A8" s="106" t="s">
        <v>276</v>
      </c>
      <c r="B8" s="107" t="s">
        <v>277</v>
      </c>
      <c r="C8" s="331">
        <v>451275</v>
      </c>
      <c r="D8" s="331">
        <v>483425</v>
      </c>
      <c r="E8" s="331">
        <v>29431</v>
      </c>
      <c r="F8" s="331">
        <v>79955</v>
      </c>
      <c r="G8" s="331">
        <v>290201</v>
      </c>
      <c r="H8" s="331">
        <v>394231</v>
      </c>
      <c r="I8" s="332">
        <f t="shared" si="0"/>
        <v>1728518</v>
      </c>
      <c r="J8" s="331">
        <v>410405</v>
      </c>
      <c r="K8" s="332">
        <f t="shared" si="1"/>
        <v>2138923</v>
      </c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</row>
    <row r="9" spans="1:30" s="8" customFormat="1" ht="12.75" customHeight="1">
      <c r="A9" s="106" t="s">
        <v>278</v>
      </c>
      <c r="B9" s="107" t="s">
        <v>279</v>
      </c>
      <c r="C9" s="331"/>
      <c r="D9" s="331"/>
      <c r="E9" s="331"/>
      <c r="F9" s="331"/>
      <c r="G9" s="331"/>
      <c r="H9" s="331"/>
      <c r="I9" s="332">
        <f t="shared" si="0"/>
        <v>0</v>
      </c>
      <c r="J9" s="331">
        <v>1672302</v>
      </c>
      <c r="K9" s="332">
        <f t="shared" si="1"/>
        <v>1672302</v>
      </c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</row>
    <row r="10" spans="1:30" s="8" customFormat="1" ht="12.75" customHeight="1">
      <c r="A10" s="108" t="s">
        <v>280</v>
      </c>
      <c r="B10" s="109" t="s">
        <v>281</v>
      </c>
      <c r="C10" s="332">
        <f>C8-C9</f>
        <v>451275</v>
      </c>
      <c r="D10" s="332">
        <f aca="true" t="shared" si="3" ref="D10:J10">D8-D9</f>
        <v>483425</v>
      </c>
      <c r="E10" s="332">
        <f t="shared" si="3"/>
        <v>29431</v>
      </c>
      <c r="F10" s="332">
        <f t="shared" si="3"/>
        <v>79955</v>
      </c>
      <c r="G10" s="332">
        <f t="shared" si="3"/>
        <v>290201</v>
      </c>
      <c r="H10" s="332">
        <f t="shared" si="3"/>
        <v>394231</v>
      </c>
      <c r="I10" s="332">
        <f t="shared" si="0"/>
        <v>1728518</v>
      </c>
      <c r="J10" s="332">
        <f t="shared" si="3"/>
        <v>-1261897</v>
      </c>
      <c r="K10" s="332">
        <f t="shared" si="1"/>
        <v>466621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</row>
    <row r="11" spans="1:30" s="8" customFormat="1" ht="12.75" customHeight="1">
      <c r="A11" s="108" t="s">
        <v>282</v>
      </c>
      <c r="B11" s="109" t="s">
        <v>283</v>
      </c>
      <c r="C11" s="332">
        <f>C7+C10</f>
        <v>83729</v>
      </c>
      <c r="D11" s="332">
        <f aca="true" t="shared" si="4" ref="D11:J11">D7+D10</f>
        <v>13447</v>
      </c>
      <c r="E11" s="332">
        <f t="shared" si="4"/>
        <v>4601</v>
      </c>
      <c r="F11" s="332">
        <f t="shared" si="4"/>
        <v>2654</v>
      </c>
      <c r="G11" s="332">
        <f t="shared" si="4"/>
        <v>6970</v>
      </c>
      <c r="H11" s="332">
        <f t="shared" si="4"/>
        <v>38227</v>
      </c>
      <c r="I11" s="332">
        <f t="shared" si="0"/>
        <v>149628</v>
      </c>
      <c r="J11" s="332">
        <f t="shared" si="4"/>
        <v>280187</v>
      </c>
      <c r="K11" s="332">
        <f t="shared" si="1"/>
        <v>429815</v>
      </c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</row>
    <row r="12" spans="1:30" s="8" customFormat="1" ht="12.75" customHeight="1">
      <c r="A12" s="106" t="s">
        <v>284</v>
      </c>
      <c r="B12" s="107" t="s">
        <v>285</v>
      </c>
      <c r="C12" s="331"/>
      <c r="D12" s="331"/>
      <c r="E12" s="331"/>
      <c r="F12" s="331"/>
      <c r="G12" s="331">
        <v>12259</v>
      </c>
      <c r="H12" s="331"/>
      <c r="I12" s="332">
        <f t="shared" si="0"/>
        <v>12259</v>
      </c>
      <c r="J12" s="331"/>
      <c r="K12" s="332">
        <f t="shared" si="1"/>
        <v>12259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</row>
    <row r="13" spans="1:30" s="8" customFormat="1" ht="12.75" customHeight="1">
      <c r="A13" s="106" t="s">
        <v>286</v>
      </c>
      <c r="B13" s="107" t="s">
        <v>287</v>
      </c>
      <c r="C13" s="331"/>
      <c r="D13" s="331"/>
      <c r="E13" s="331"/>
      <c r="F13" s="331"/>
      <c r="G13" s="331">
        <v>9811</v>
      </c>
      <c r="H13" s="331"/>
      <c r="I13" s="332">
        <f t="shared" si="0"/>
        <v>9811</v>
      </c>
      <c r="J13" s="331"/>
      <c r="K13" s="332">
        <f t="shared" si="1"/>
        <v>9811</v>
      </c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</row>
    <row r="14" spans="1:30" s="8" customFormat="1" ht="25.5">
      <c r="A14" s="108" t="s">
        <v>288</v>
      </c>
      <c r="B14" s="109" t="s">
        <v>289</v>
      </c>
      <c r="C14" s="332">
        <f>C12-C13</f>
        <v>0</v>
      </c>
      <c r="D14" s="332">
        <f aca="true" t="shared" si="5" ref="D14:J14">D12-D13</f>
        <v>0</v>
      </c>
      <c r="E14" s="332">
        <f t="shared" si="5"/>
        <v>0</v>
      </c>
      <c r="F14" s="332">
        <f t="shared" si="5"/>
        <v>0</v>
      </c>
      <c r="G14" s="332">
        <f t="shared" si="5"/>
        <v>2448</v>
      </c>
      <c r="H14" s="332">
        <f t="shared" si="5"/>
        <v>0</v>
      </c>
      <c r="I14" s="332">
        <f t="shared" si="0"/>
        <v>2448</v>
      </c>
      <c r="J14" s="332">
        <f t="shared" si="5"/>
        <v>0</v>
      </c>
      <c r="K14" s="332">
        <f t="shared" si="1"/>
        <v>2448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1:30" s="8" customFormat="1" ht="12.75" customHeight="1">
      <c r="A15" s="106" t="s">
        <v>290</v>
      </c>
      <c r="B15" s="107" t="s">
        <v>291</v>
      </c>
      <c r="C15" s="331"/>
      <c r="D15" s="331"/>
      <c r="E15" s="331"/>
      <c r="F15" s="331"/>
      <c r="G15" s="331"/>
      <c r="H15" s="331"/>
      <c r="I15" s="332">
        <f t="shared" si="0"/>
        <v>0</v>
      </c>
      <c r="J15" s="331"/>
      <c r="K15" s="332">
        <f t="shared" si="1"/>
        <v>0</v>
      </c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1:30" s="8" customFormat="1" ht="12.75" customHeight="1">
      <c r="A16" s="106" t="s">
        <v>292</v>
      </c>
      <c r="B16" s="107" t="s">
        <v>293</v>
      </c>
      <c r="C16" s="331"/>
      <c r="D16" s="331"/>
      <c r="E16" s="331"/>
      <c r="F16" s="331"/>
      <c r="G16" s="331"/>
      <c r="H16" s="331"/>
      <c r="I16" s="332">
        <f t="shared" si="0"/>
        <v>0</v>
      </c>
      <c r="J16" s="331"/>
      <c r="K16" s="332">
        <f t="shared" si="1"/>
        <v>0</v>
      </c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</row>
    <row r="17" spans="1:30" s="8" customFormat="1" ht="25.5">
      <c r="A17" s="108" t="s">
        <v>294</v>
      </c>
      <c r="B17" s="109" t="s">
        <v>295</v>
      </c>
      <c r="C17" s="332">
        <f>C15-C16</f>
        <v>0</v>
      </c>
      <c r="D17" s="332">
        <f aca="true" t="shared" si="6" ref="D17:J17">D15-D16</f>
        <v>0</v>
      </c>
      <c r="E17" s="332">
        <f t="shared" si="6"/>
        <v>0</v>
      </c>
      <c r="F17" s="332">
        <f t="shared" si="6"/>
        <v>0</v>
      </c>
      <c r="G17" s="332">
        <f t="shared" si="6"/>
        <v>0</v>
      </c>
      <c r="H17" s="332">
        <f t="shared" si="6"/>
        <v>0</v>
      </c>
      <c r="I17" s="332">
        <f t="shared" si="0"/>
        <v>0</v>
      </c>
      <c r="J17" s="332">
        <f t="shared" si="6"/>
        <v>0</v>
      </c>
      <c r="K17" s="332">
        <f t="shared" si="1"/>
        <v>0</v>
      </c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1:30" s="8" customFormat="1" ht="12.75" customHeight="1">
      <c r="A18" s="108" t="s">
        <v>296</v>
      </c>
      <c r="B18" s="109" t="s">
        <v>297</v>
      </c>
      <c r="C18" s="332">
        <f>C14+C17</f>
        <v>0</v>
      </c>
      <c r="D18" s="332">
        <f aca="true" t="shared" si="7" ref="D18:J18">D14-D17</f>
        <v>0</v>
      </c>
      <c r="E18" s="332">
        <f t="shared" si="7"/>
        <v>0</v>
      </c>
      <c r="F18" s="332">
        <f t="shared" si="7"/>
        <v>0</v>
      </c>
      <c r="G18" s="332">
        <f t="shared" si="7"/>
        <v>2448</v>
      </c>
      <c r="H18" s="332">
        <f t="shared" si="7"/>
        <v>0</v>
      </c>
      <c r="I18" s="332">
        <f t="shared" si="0"/>
        <v>2448</v>
      </c>
      <c r="J18" s="332">
        <f t="shared" si="7"/>
        <v>0</v>
      </c>
      <c r="K18" s="332">
        <f t="shared" si="1"/>
        <v>2448</v>
      </c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1:30" s="8" customFormat="1" ht="12.75" customHeight="1">
      <c r="A19" s="108" t="s">
        <v>298</v>
      </c>
      <c r="B19" s="110" t="s">
        <v>299</v>
      </c>
      <c r="C19" s="333">
        <f>C11+C18</f>
        <v>83729</v>
      </c>
      <c r="D19" s="333">
        <f aca="true" t="shared" si="8" ref="D19:J19">D11+D18</f>
        <v>13447</v>
      </c>
      <c r="E19" s="333">
        <f t="shared" si="8"/>
        <v>4601</v>
      </c>
      <c r="F19" s="333">
        <f t="shared" si="8"/>
        <v>2654</v>
      </c>
      <c r="G19" s="333">
        <f t="shared" si="8"/>
        <v>9418</v>
      </c>
      <c r="H19" s="333">
        <f t="shared" si="8"/>
        <v>38227</v>
      </c>
      <c r="I19" s="333">
        <f t="shared" si="0"/>
        <v>152076</v>
      </c>
      <c r="J19" s="333">
        <f t="shared" si="8"/>
        <v>280187</v>
      </c>
      <c r="K19" s="333">
        <f t="shared" si="1"/>
        <v>432263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1:30" s="8" customFormat="1" ht="25.5">
      <c r="A20" s="108" t="s">
        <v>300</v>
      </c>
      <c r="B20" s="109" t="s">
        <v>301</v>
      </c>
      <c r="C20" s="332">
        <v>50194</v>
      </c>
      <c r="D20" s="332">
        <v>6997</v>
      </c>
      <c r="E20" s="332">
        <v>2953</v>
      </c>
      <c r="F20" s="332">
        <v>1753</v>
      </c>
      <c r="G20" s="332">
        <v>6970</v>
      </c>
      <c r="H20" s="332">
        <v>31557</v>
      </c>
      <c r="I20" s="332">
        <f t="shared" si="0"/>
        <v>100424</v>
      </c>
      <c r="J20" s="332">
        <v>280187</v>
      </c>
      <c r="K20" s="332">
        <f t="shared" si="1"/>
        <v>380611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</row>
    <row r="21" spans="1:30" s="8" customFormat="1" ht="12.75" customHeight="1">
      <c r="A21" s="108" t="s">
        <v>302</v>
      </c>
      <c r="B21" s="109" t="s">
        <v>303</v>
      </c>
      <c r="C21" s="332">
        <f>C11-C20</f>
        <v>33535</v>
      </c>
      <c r="D21" s="332">
        <f aca="true" t="shared" si="9" ref="D21:J21">D11-D20</f>
        <v>6450</v>
      </c>
      <c r="E21" s="332">
        <f t="shared" si="9"/>
        <v>1648</v>
      </c>
      <c r="F21" s="332">
        <f t="shared" si="9"/>
        <v>901</v>
      </c>
      <c r="G21" s="332">
        <f t="shared" si="9"/>
        <v>0</v>
      </c>
      <c r="H21" s="332">
        <f t="shared" si="9"/>
        <v>6670</v>
      </c>
      <c r="I21" s="332">
        <f t="shared" si="0"/>
        <v>49204</v>
      </c>
      <c r="J21" s="332">
        <f t="shared" si="9"/>
        <v>0</v>
      </c>
      <c r="K21" s="332">
        <f t="shared" si="1"/>
        <v>49204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</row>
    <row r="22" spans="1:30" s="8" customFormat="1" ht="25.5">
      <c r="A22" s="108" t="s">
        <v>304</v>
      </c>
      <c r="B22" s="109" t="s">
        <v>305</v>
      </c>
      <c r="C22" s="332">
        <f>C18*0.1</f>
        <v>0</v>
      </c>
      <c r="D22" s="332">
        <f aca="true" t="shared" si="10" ref="D22:J22">D18*0.1</f>
        <v>0</v>
      </c>
      <c r="E22" s="332">
        <f t="shared" si="10"/>
        <v>0</v>
      </c>
      <c r="F22" s="332">
        <f t="shared" si="10"/>
        <v>0</v>
      </c>
      <c r="G22" s="332">
        <f t="shared" si="10"/>
        <v>244.8</v>
      </c>
      <c r="H22" s="332">
        <f t="shared" si="10"/>
        <v>0</v>
      </c>
      <c r="I22" s="332">
        <f t="shared" si="0"/>
        <v>244.8</v>
      </c>
      <c r="J22" s="332">
        <f t="shared" si="10"/>
        <v>0</v>
      </c>
      <c r="K22" s="332">
        <f t="shared" si="1"/>
        <v>244.8</v>
      </c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</row>
    <row r="23" spans="1:30" s="8" customFormat="1" ht="25.5">
      <c r="A23" s="108" t="s">
        <v>306</v>
      </c>
      <c r="B23" s="109" t="s">
        <v>307</v>
      </c>
      <c r="C23" s="332">
        <f>C18-C22</f>
        <v>0</v>
      </c>
      <c r="D23" s="332">
        <f aca="true" t="shared" si="11" ref="D23:J23">D18-D22</f>
        <v>0</v>
      </c>
      <c r="E23" s="332">
        <f t="shared" si="11"/>
        <v>0</v>
      </c>
      <c r="F23" s="332">
        <f t="shared" si="11"/>
        <v>0</v>
      </c>
      <c r="G23" s="332">
        <f t="shared" si="11"/>
        <v>2203.2</v>
      </c>
      <c r="H23" s="332">
        <f t="shared" si="11"/>
        <v>0</v>
      </c>
      <c r="I23" s="332">
        <f t="shared" si="0"/>
        <v>2203.2</v>
      </c>
      <c r="J23" s="332">
        <f t="shared" si="11"/>
        <v>0</v>
      </c>
      <c r="K23" s="332">
        <f t="shared" si="1"/>
        <v>2203.2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</row>
    <row r="24" spans="3:11" s="8" customFormat="1" ht="12.75">
      <c r="C24" s="334"/>
      <c r="D24" s="334"/>
      <c r="E24" s="334"/>
      <c r="F24" s="334"/>
      <c r="G24" s="334"/>
      <c r="H24" s="334"/>
      <c r="I24" s="335">
        <f t="shared" si="0"/>
        <v>0</v>
      </c>
      <c r="J24" s="334"/>
      <c r="K24" s="335">
        <f t="shared" si="1"/>
        <v>0</v>
      </c>
    </row>
    <row r="25" spans="1:11" s="8" customFormat="1" ht="12.75">
      <c r="A25" s="35"/>
      <c r="B25" s="110" t="s">
        <v>915</v>
      </c>
      <c r="C25" s="336">
        <f>SUM(C26:C27)</f>
        <v>83729</v>
      </c>
      <c r="D25" s="336">
        <f aca="true" t="shared" si="12" ref="D25:J25">SUM(D26:D27)</f>
        <v>13447</v>
      </c>
      <c r="E25" s="336">
        <f t="shared" si="12"/>
        <v>4601</v>
      </c>
      <c r="F25" s="336">
        <f t="shared" si="12"/>
        <v>2654</v>
      </c>
      <c r="G25" s="336">
        <f t="shared" si="12"/>
        <v>9418</v>
      </c>
      <c r="H25" s="336">
        <f t="shared" si="12"/>
        <v>38227</v>
      </c>
      <c r="I25" s="333">
        <f t="shared" si="0"/>
        <v>152076</v>
      </c>
      <c r="J25" s="336">
        <f t="shared" si="12"/>
        <v>280187</v>
      </c>
      <c r="K25" s="333">
        <f t="shared" si="1"/>
        <v>432263</v>
      </c>
    </row>
    <row r="26" spans="1:11" ht="12.75">
      <c r="A26" s="35"/>
      <c r="B26" s="111" t="s">
        <v>314</v>
      </c>
      <c r="C26" s="53">
        <v>82929</v>
      </c>
      <c r="D26" s="53">
        <v>13447</v>
      </c>
      <c r="E26" s="53">
        <v>2901</v>
      </c>
      <c r="F26" s="53">
        <v>2654</v>
      </c>
      <c r="G26" s="53">
        <v>9418</v>
      </c>
      <c r="H26" s="53">
        <v>32791</v>
      </c>
      <c r="I26" s="332">
        <f t="shared" si="0"/>
        <v>144140</v>
      </c>
      <c r="J26" s="53">
        <v>260389</v>
      </c>
      <c r="K26" s="332">
        <f t="shared" si="1"/>
        <v>404529</v>
      </c>
    </row>
    <row r="27" spans="1:11" ht="12.75">
      <c r="A27" s="35"/>
      <c r="B27" s="111" t="s">
        <v>315</v>
      </c>
      <c r="C27" s="53">
        <v>800</v>
      </c>
      <c r="D27" s="53"/>
      <c r="E27" s="53">
        <v>1700</v>
      </c>
      <c r="F27" s="53"/>
      <c r="G27" s="53"/>
      <c r="H27" s="53">
        <v>5436</v>
      </c>
      <c r="I27" s="332">
        <f t="shared" si="0"/>
        <v>7936</v>
      </c>
      <c r="J27" s="53">
        <v>19798</v>
      </c>
      <c r="K27" s="332">
        <f t="shared" si="1"/>
        <v>27734</v>
      </c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35"/>
      <c r="B29" s="35" t="s">
        <v>316</v>
      </c>
      <c r="C29" s="53">
        <f>C25-C19</f>
        <v>0</v>
      </c>
      <c r="D29" s="53">
        <f aca="true" t="shared" si="13" ref="D29:K29">D25-D19</f>
        <v>0</v>
      </c>
      <c r="E29" s="53">
        <f t="shared" si="13"/>
        <v>0</v>
      </c>
      <c r="F29" s="53">
        <f t="shared" si="13"/>
        <v>0</v>
      </c>
      <c r="G29" s="53">
        <f t="shared" si="13"/>
        <v>0</v>
      </c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</row>
  </sheetData>
  <sheetProtection/>
  <mergeCells count="1">
    <mergeCell ref="A2:K2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R191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7.125" style="298" customWidth="1"/>
    <col min="2" max="2" width="8.375" style="299" customWidth="1"/>
    <col min="3" max="3" width="8.00390625" style="297" customWidth="1"/>
    <col min="4" max="4" width="12.75390625" style="298" customWidth="1"/>
    <col min="5" max="5" width="61.00390625" style="298" bestFit="1" customWidth="1"/>
    <col min="6" max="6" width="34.625" style="297" customWidth="1"/>
    <col min="7" max="9" width="9.125" style="297" customWidth="1"/>
    <col min="10" max="10" width="18.375" style="297" bestFit="1" customWidth="1"/>
    <col min="11" max="18" width="9.125" style="297" customWidth="1"/>
    <col min="19" max="16384" width="9.125" style="298" customWidth="1"/>
  </cols>
  <sheetData>
    <row r="1" spans="1:5" ht="12.75">
      <c r="A1" s="298" t="s">
        <v>414</v>
      </c>
      <c r="E1" s="321" t="s">
        <v>897</v>
      </c>
    </row>
    <row r="2" spans="1:5" ht="12.75">
      <c r="A2" s="386" t="s">
        <v>421</v>
      </c>
      <c r="B2" s="386"/>
      <c r="C2" s="386"/>
      <c r="D2" s="386"/>
      <c r="E2" s="386"/>
    </row>
    <row r="3" spans="1:5" ht="12.75">
      <c r="A3" s="385" t="s">
        <v>475</v>
      </c>
      <c r="B3" s="385"/>
      <c r="C3" s="385"/>
      <c r="D3" s="385"/>
      <c r="E3" s="385"/>
    </row>
    <row r="4" spans="1:5" ht="12.75">
      <c r="A4" s="231"/>
      <c r="B4" s="231"/>
      <c r="C4" s="231"/>
      <c r="D4" s="231"/>
      <c r="E4" s="231"/>
    </row>
    <row r="5" spans="1:5" ht="12.75">
      <c r="A5" s="231"/>
      <c r="B5" s="231"/>
      <c r="C5" s="231"/>
      <c r="D5" s="231"/>
      <c r="E5" s="231"/>
    </row>
    <row r="6" spans="1:5" ht="30" customHeight="1">
      <c r="A6" s="233" t="s">
        <v>555</v>
      </c>
      <c r="B6" s="234" t="s">
        <v>556</v>
      </c>
      <c r="C6" s="234" t="s">
        <v>557</v>
      </c>
      <c r="D6" s="235" t="s">
        <v>558</v>
      </c>
      <c r="E6" s="236" t="s">
        <v>559</v>
      </c>
    </row>
    <row r="7" spans="1:5" ht="12.75">
      <c r="A7" s="95" t="s">
        <v>317</v>
      </c>
      <c r="B7" s="392" t="s">
        <v>201</v>
      </c>
      <c r="C7" s="477"/>
      <c r="D7" s="291">
        <v>25000000</v>
      </c>
      <c r="E7" s="112" t="s">
        <v>318</v>
      </c>
    </row>
    <row r="8" spans="1:5" ht="12.75">
      <c r="A8" s="114"/>
      <c r="B8" s="473"/>
      <c r="C8" s="477"/>
      <c r="D8" s="291">
        <v>10000000</v>
      </c>
      <c r="E8" s="112" t="s">
        <v>319</v>
      </c>
    </row>
    <row r="9" spans="1:5" ht="12.75">
      <c r="A9" s="468" t="s">
        <v>124</v>
      </c>
      <c r="B9" s="469"/>
      <c r="C9" s="469"/>
      <c r="D9" s="85">
        <f>SUM(D7:D8)</f>
        <v>35000000</v>
      </c>
      <c r="E9" s="91"/>
    </row>
    <row r="10" spans="1:5" ht="12.75">
      <c r="A10" s="373" t="s">
        <v>323</v>
      </c>
      <c r="B10" s="392" t="s">
        <v>204</v>
      </c>
      <c r="C10" s="485" t="s">
        <v>322</v>
      </c>
      <c r="D10" s="118">
        <v>50000</v>
      </c>
      <c r="E10" s="115" t="s">
        <v>755</v>
      </c>
    </row>
    <row r="11" spans="1:5" ht="12.75">
      <c r="A11" s="374"/>
      <c r="B11" s="393"/>
      <c r="C11" s="486"/>
      <c r="D11" s="118">
        <v>40000</v>
      </c>
      <c r="E11" s="115" t="s">
        <v>756</v>
      </c>
    </row>
    <row r="12" spans="1:5" ht="12.75">
      <c r="A12" s="374"/>
      <c r="B12" s="393"/>
      <c r="C12" s="486"/>
      <c r="D12" s="118">
        <v>20000</v>
      </c>
      <c r="E12" s="115" t="s">
        <v>757</v>
      </c>
    </row>
    <row r="13" spans="1:5" ht="12.75">
      <c r="A13" s="374"/>
      <c r="B13" s="393"/>
      <c r="C13" s="486"/>
      <c r="D13" s="118">
        <v>30000</v>
      </c>
      <c r="E13" s="115" t="s">
        <v>758</v>
      </c>
    </row>
    <row r="14" spans="1:5" ht="12.75">
      <c r="A14" s="374"/>
      <c r="B14" s="393"/>
      <c r="C14" s="486"/>
      <c r="D14" s="118">
        <v>40000</v>
      </c>
      <c r="E14" s="115" t="s">
        <v>759</v>
      </c>
    </row>
    <row r="15" spans="1:5" ht="12.75">
      <c r="A15" s="374"/>
      <c r="B15" s="394"/>
      <c r="C15" s="486"/>
      <c r="D15" s="118">
        <v>20000</v>
      </c>
      <c r="E15" s="115" t="s">
        <v>760</v>
      </c>
    </row>
    <row r="16" spans="1:5" ht="12.75">
      <c r="A16" s="374"/>
      <c r="B16" s="392" t="s">
        <v>205</v>
      </c>
      <c r="C16" s="486"/>
      <c r="D16" s="118">
        <v>25000</v>
      </c>
      <c r="E16" s="115" t="s">
        <v>761</v>
      </c>
    </row>
    <row r="17" spans="1:5" ht="12.75">
      <c r="A17" s="374"/>
      <c r="B17" s="393"/>
      <c r="C17" s="486"/>
      <c r="D17" s="118">
        <v>100000</v>
      </c>
      <c r="E17" s="115" t="s">
        <v>762</v>
      </c>
    </row>
    <row r="18" spans="1:5" ht="12.75">
      <c r="A18" s="374"/>
      <c r="B18" s="393"/>
      <c r="C18" s="486"/>
      <c r="D18" s="118">
        <v>20000</v>
      </c>
      <c r="E18" s="115" t="s">
        <v>763</v>
      </c>
    </row>
    <row r="19" spans="1:5" ht="12.75">
      <c r="A19" s="374"/>
      <c r="B19" s="393"/>
      <c r="C19" s="486"/>
      <c r="D19" s="118">
        <v>50000</v>
      </c>
      <c r="E19" s="115" t="s">
        <v>764</v>
      </c>
    </row>
    <row r="20" spans="1:5" ht="12.75">
      <c r="A20" s="374"/>
      <c r="B20" s="393"/>
      <c r="C20" s="486"/>
      <c r="D20" s="118">
        <v>30000</v>
      </c>
      <c r="E20" s="115" t="s">
        <v>765</v>
      </c>
    </row>
    <row r="21" spans="1:5" ht="12.75">
      <c r="A21" s="374"/>
      <c r="B21" s="394"/>
      <c r="C21" s="486"/>
      <c r="D21" s="118">
        <v>30000</v>
      </c>
      <c r="E21" s="115" t="s">
        <v>766</v>
      </c>
    </row>
    <row r="22" spans="1:5" ht="12.75">
      <c r="A22" s="374"/>
      <c r="B22" s="392" t="s">
        <v>202</v>
      </c>
      <c r="C22" s="486"/>
      <c r="D22" s="118">
        <v>100000</v>
      </c>
      <c r="E22" s="115" t="s">
        <v>767</v>
      </c>
    </row>
    <row r="23" spans="1:5" ht="12.75">
      <c r="A23" s="374"/>
      <c r="B23" s="393"/>
      <c r="C23" s="486"/>
      <c r="D23" s="118">
        <v>45000</v>
      </c>
      <c r="E23" s="115" t="s">
        <v>768</v>
      </c>
    </row>
    <row r="24" spans="1:5" ht="12.75">
      <c r="A24" s="374"/>
      <c r="B24" s="393"/>
      <c r="C24" s="486"/>
      <c r="D24" s="118">
        <v>50000</v>
      </c>
      <c r="E24" s="115" t="s">
        <v>769</v>
      </c>
    </row>
    <row r="25" spans="1:5" ht="12.75">
      <c r="A25" s="374"/>
      <c r="B25" s="394"/>
      <c r="C25" s="486"/>
      <c r="D25" s="118">
        <v>80000</v>
      </c>
      <c r="E25" s="115" t="s">
        <v>770</v>
      </c>
    </row>
    <row r="26" spans="1:5" ht="12.75">
      <c r="A26" s="374"/>
      <c r="B26" s="86" t="s">
        <v>331</v>
      </c>
      <c r="C26" s="486"/>
      <c r="D26" s="118">
        <v>10000</v>
      </c>
      <c r="E26" s="115" t="s">
        <v>771</v>
      </c>
    </row>
    <row r="27" spans="1:5" ht="12.75">
      <c r="A27" s="374"/>
      <c r="B27" s="392" t="s">
        <v>203</v>
      </c>
      <c r="C27" s="486"/>
      <c r="D27" s="118">
        <v>50000</v>
      </c>
      <c r="E27" s="115" t="s">
        <v>772</v>
      </c>
    </row>
    <row r="28" spans="1:5" ht="12.75">
      <c r="A28" s="374"/>
      <c r="B28" s="393"/>
      <c r="C28" s="486"/>
      <c r="D28" s="118">
        <v>60000</v>
      </c>
      <c r="E28" s="115" t="s">
        <v>773</v>
      </c>
    </row>
    <row r="29" spans="1:5" ht="12.75">
      <c r="A29" s="374"/>
      <c r="B29" s="393"/>
      <c r="C29" s="486"/>
      <c r="D29" s="118">
        <v>20000</v>
      </c>
      <c r="E29" s="115" t="s">
        <v>774</v>
      </c>
    </row>
    <row r="30" spans="1:5" ht="12.75">
      <c r="A30" s="374"/>
      <c r="B30" s="393"/>
      <c r="C30" s="486"/>
      <c r="D30" s="118">
        <v>25000</v>
      </c>
      <c r="E30" s="115" t="s">
        <v>775</v>
      </c>
    </row>
    <row r="31" spans="1:5" ht="12.75">
      <c r="A31" s="374"/>
      <c r="B31" s="290"/>
      <c r="C31" s="486"/>
      <c r="D31" s="118">
        <v>20000</v>
      </c>
      <c r="E31" s="115" t="s">
        <v>776</v>
      </c>
    </row>
    <row r="32" spans="1:5" ht="12.75">
      <c r="A32" s="374"/>
      <c r="B32" s="290"/>
      <c r="C32" s="486"/>
      <c r="D32" s="118">
        <v>30000</v>
      </c>
      <c r="E32" s="115" t="s">
        <v>777</v>
      </c>
    </row>
    <row r="33" spans="1:5" ht="12.75">
      <c r="A33" s="375"/>
      <c r="B33" s="290"/>
      <c r="C33" s="486"/>
      <c r="D33" s="118">
        <v>20000</v>
      </c>
      <c r="E33" s="115" t="s">
        <v>778</v>
      </c>
    </row>
    <row r="34" spans="1:5" ht="12.75">
      <c r="A34" s="468" t="s">
        <v>124</v>
      </c>
      <c r="B34" s="469"/>
      <c r="C34" s="478"/>
      <c r="D34" s="85">
        <f>SUM(D10:D33)</f>
        <v>965000</v>
      </c>
      <c r="E34" s="91"/>
    </row>
    <row r="35" spans="1:5" ht="12.75">
      <c r="A35" s="479" t="s">
        <v>320</v>
      </c>
      <c r="B35" s="120" t="s">
        <v>198</v>
      </c>
      <c r="C35" s="481"/>
      <c r="D35" s="98">
        <v>2164095</v>
      </c>
      <c r="E35" s="115" t="s">
        <v>779</v>
      </c>
    </row>
    <row r="36" spans="1:5" ht="12.75">
      <c r="A36" s="480"/>
      <c r="B36" s="97" t="s">
        <v>661</v>
      </c>
      <c r="C36" s="482"/>
      <c r="D36" s="98">
        <v>26119000</v>
      </c>
      <c r="E36" s="91" t="s">
        <v>321</v>
      </c>
    </row>
    <row r="37" spans="1:5" ht="12.75">
      <c r="A37" s="480"/>
      <c r="B37" s="302" t="s">
        <v>191</v>
      </c>
      <c r="C37" s="482"/>
      <c r="D37" s="98">
        <v>220884000</v>
      </c>
      <c r="E37" s="91" t="s">
        <v>780</v>
      </c>
    </row>
    <row r="38" spans="1:5" ht="12.75">
      <c r="A38" s="480"/>
      <c r="B38" s="392" t="s">
        <v>659</v>
      </c>
      <c r="C38" s="483"/>
      <c r="D38" s="98">
        <v>500000</v>
      </c>
      <c r="E38" s="91" t="s">
        <v>781</v>
      </c>
    </row>
    <row r="39" spans="1:5" ht="12.75">
      <c r="A39" s="480"/>
      <c r="B39" s="393"/>
      <c r="C39" s="483"/>
      <c r="D39" s="98">
        <v>250000</v>
      </c>
      <c r="E39" s="91" t="s">
        <v>782</v>
      </c>
    </row>
    <row r="40" spans="1:5" ht="12.75">
      <c r="A40" s="480"/>
      <c r="B40" s="393"/>
      <c r="C40" s="483"/>
      <c r="D40" s="98">
        <v>2000000</v>
      </c>
      <c r="E40" s="91" t="s">
        <v>783</v>
      </c>
    </row>
    <row r="41" spans="1:5" ht="12.75">
      <c r="A41" s="480"/>
      <c r="B41" s="393"/>
      <c r="C41" s="483"/>
      <c r="D41" s="98">
        <v>3000000</v>
      </c>
      <c r="E41" s="91" t="s">
        <v>784</v>
      </c>
    </row>
    <row r="42" spans="1:5" ht="12.75">
      <c r="A42" s="480"/>
      <c r="B42" s="393"/>
      <c r="C42" s="483"/>
      <c r="D42" s="98">
        <v>1500000</v>
      </c>
      <c r="E42" s="91" t="s">
        <v>785</v>
      </c>
    </row>
    <row r="43" spans="1:5" ht="12.75">
      <c r="A43" s="480"/>
      <c r="B43" s="394"/>
      <c r="C43" s="483"/>
      <c r="D43" s="98">
        <v>1000000</v>
      </c>
      <c r="E43" s="91" t="s">
        <v>786</v>
      </c>
    </row>
    <row r="44" spans="1:5" ht="12.75">
      <c r="A44" s="480"/>
      <c r="B44" s="403" t="s">
        <v>202</v>
      </c>
      <c r="C44" s="483"/>
      <c r="D44" s="98">
        <v>32200000</v>
      </c>
      <c r="E44" s="135" t="s">
        <v>787</v>
      </c>
    </row>
    <row r="45" spans="1:5" ht="12.75">
      <c r="A45" s="480"/>
      <c r="B45" s="487"/>
      <c r="C45" s="484"/>
      <c r="D45" s="98">
        <v>23899000</v>
      </c>
      <c r="E45" s="91" t="s">
        <v>788</v>
      </c>
    </row>
    <row r="46" spans="1:5" ht="12.75">
      <c r="A46" s="480"/>
      <c r="B46" s="120" t="s">
        <v>203</v>
      </c>
      <c r="C46" s="303" t="s">
        <v>322</v>
      </c>
      <c r="D46" s="98">
        <v>50000</v>
      </c>
      <c r="E46" s="91" t="s">
        <v>789</v>
      </c>
    </row>
    <row r="47" spans="1:5" ht="12.75">
      <c r="A47" s="480"/>
      <c r="B47" s="120" t="s">
        <v>660</v>
      </c>
      <c r="C47" s="481"/>
      <c r="D47" s="118">
        <v>5000000</v>
      </c>
      <c r="E47" s="115" t="s">
        <v>790</v>
      </c>
    </row>
    <row r="48" spans="1:5" ht="12.75">
      <c r="A48" s="480"/>
      <c r="B48" s="120" t="s">
        <v>205</v>
      </c>
      <c r="C48" s="482"/>
      <c r="D48" s="118">
        <v>30000</v>
      </c>
      <c r="E48" s="115" t="s">
        <v>791</v>
      </c>
    </row>
    <row r="49" spans="1:5" ht="12.75">
      <c r="A49" s="480"/>
      <c r="B49" s="120" t="s">
        <v>664</v>
      </c>
      <c r="C49" s="482"/>
      <c r="D49" s="118">
        <v>10000000</v>
      </c>
      <c r="E49" s="115" t="s">
        <v>792</v>
      </c>
    </row>
    <row r="50" spans="1:5" ht="12.75">
      <c r="A50" s="468" t="s">
        <v>124</v>
      </c>
      <c r="B50" s="469"/>
      <c r="C50" s="469"/>
      <c r="D50" s="85">
        <f>SUM(D35:D49)</f>
        <v>328596095</v>
      </c>
      <c r="E50" s="115"/>
    </row>
    <row r="51" spans="1:5" ht="12.75">
      <c r="A51" s="479" t="s">
        <v>324</v>
      </c>
      <c r="B51" s="392" t="s">
        <v>205</v>
      </c>
      <c r="C51" s="116" t="s">
        <v>322</v>
      </c>
      <c r="D51" s="118">
        <v>100000</v>
      </c>
      <c r="E51" s="91" t="s">
        <v>793</v>
      </c>
    </row>
    <row r="52" spans="1:5" ht="12.75">
      <c r="A52" s="480"/>
      <c r="B52" s="393"/>
      <c r="C52" s="304"/>
      <c r="D52" s="98">
        <v>30000</v>
      </c>
      <c r="E52" s="91" t="s">
        <v>794</v>
      </c>
    </row>
    <row r="53" spans="1:5" ht="12.75">
      <c r="A53" s="480"/>
      <c r="B53" s="393"/>
      <c r="C53" s="305"/>
      <c r="D53" s="98">
        <v>30000</v>
      </c>
      <c r="E53" s="91" t="s">
        <v>795</v>
      </c>
    </row>
    <row r="54" spans="1:5" ht="12.75">
      <c r="A54" s="480"/>
      <c r="B54" s="393"/>
      <c r="C54" s="305"/>
      <c r="D54" s="98">
        <v>30000</v>
      </c>
      <c r="E54" s="91" t="s">
        <v>796</v>
      </c>
    </row>
    <row r="55" spans="1:5" ht="12.75">
      <c r="A55" s="480"/>
      <c r="B55" s="393"/>
      <c r="C55" s="305"/>
      <c r="D55" s="98">
        <v>540000</v>
      </c>
      <c r="E55" s="91" t="s">
        <v>797</v>
      </c>
    </row>
    <row r="56" spans="1:5" ht="12.75">
      <c r="A56" s="480"/>
      <c r="B56" s="393"/>
      <c r="C56" s="305"/>
      <c r="D56" s="98">
        <v>70000</v>
      </c>
      <c r="E56" s="91" t="s">
        <v>798</v>
      </c>
    </row>
    <row r="57" spans="1:5" ht="12.75">
      <c r="A57" s="480"/>
      <c r="B57" s="393"/>
      <c r="C57" s="305"/>
      <c r="D57" s="98">
        <v>60000</v>
      </c>
      <c r="E57" s="91" t="s">
        <v>799</v>
      </c>
    </row>
    <row r="58" spans="1:5" ht="12.75">
      <c r="A58" s="480"/>
      <c r="B58" s="393"/>
      <c r="C58" s="305"/>
      <c r="D58" s="98">
        <v>425000</v>
      </c>
      <c r="E58" s="91" t="s">
        <v>800</v>
      </c>
    </row>
    <row r="59" spans="1:5" ht="12.75">
      <c r="A59" s="480"/>
      <c r="B59" s="393"/>
      <c r="C59" s="305"/>
      <c r="D59" s="98">
        <v>70000</v>
      </c>
      <c r="E59" s="91" t="s">
        <v>801</v>
      </c>
    </row>
    <row r="60" spans="1:5" ht="12.75">
      <c r="A60" s="480"/>
      <c r="B60" s="393"/>
      <c r="C60" s="305"/>
      <c r="D60" s="98">
        <v>200000</v>
      </c>
      <c r="E60" s="91" t="s">
        <v>802</v>
      </c>
    </row>
    <row r="61" spans="1:5" ht="12.75">
      <c r="A61" s="480"/>
      <c r="B61" s="393"/>
      <c r="C61" s="305"/>
      <c r="D61" s="98">
        <v>30000</v>
      </c>
      <c r="E61" s="91" t="s">
        <v>803</v>
      </c>
    </row>
    <row r="62" spans="1:5" ht="12.75">
      <c r="A62" s="480"/>
      <c r="B62" s="393"/>
      <c r="C62" s="305"/>
      <c r="D62" s="98">
        <v>30000</v>
      </c>
      <c r="E62" s="91" t="s">
        <v>804</v>
      </c>
    </row>
    <row r="63" spans="1:5" ht="12.75">
      <c r="A63" s="480"/>
      <c r="B63" s="393"/>
      <c r="C63" s="305"/>
      <c r="D63" s="98">
        <v>30000</v>
      </c>
      <c r="E63" s="91" t="s">
        <v>805</v>
      </c>
    </row>
    <row r="64" spans="1:5" ht="12.75">
      <c r="A64" s="480"/>
      <c r="B64" s="393"/>
      <c r="C64" s="305"/>
      <c r="D64" s="98">
        <v>30000</v>
      </c>
      <c r="E64" s="91" t="s">
        <v>806</v>
      </c>
    </row>
    <row r="65" spans="1:5" ht="12.75">
      <c r="A65" s="480"/>
      <c r="B65" s="394"/>
      <c r="C65" s="305"/>
      <c r="D65" s="98">
        <v>30000</v>
      </c>
      <c r="E65" s="91" t="s">
        <v>807</v>
      </c>
    </row>
    <row r="66" spans="1:5" ht="12.75">
      <c r="A66" s="480"/>
      <c r="B66" s="392" t="s">
        <v>202</v>
      </c>
      <c r="C66" s="305"/>
      <c r="D66" s="98">
        <v>100000</v>
      </c>
      <c r="E66" s="91" t="s">
        <v>808</v>
      </c>
    </row>
    <row r="67" spans="1:5" ht="12.75">
      <c r="A67" s="488"/>
      <c r="B67" s="394"/>
      <c r="C67" s="116" t="s">
        <v>322</v>
      </c>
      <c r="D67" s="118">
        <v>50000</v>
      </c>
      <c r="E67" s="91" t="s">
        <v>809</v>
      </c>
    </row>
    <row r="68" spans="1:5" ht="12.75">
      <c r="A68" s="468" t="s">
        <v>124</v>
      </c>
      <c r="B68" s="469"/>
      <c r="C68" s="469"/>
      <c r="D68" s="85">
        <f>SUM(D51:D67)</f>
        <v>1855000</v>
      </c>
      <c r="E68" s="91"/>
    </row>
    <row r="69" spans="1:5" ht="12.75">
      <c r="A69" s="373" t="s">
        <v>325</v>
      </c>
      <c r="B69" s="97" t="s">
        <v>205</v>
      </c>
      <c r="C69" s="474"/>
      <c r="D69" s="118">
        <v>100000</v>
      </c>
      <c r="E69" s="91" t="s">
        <v>810</v>
      </c>
    </row>
    <row r="70" spans="1:5" ht="12.75">
      <c r="A70" s="375"/>
      <c r="B70" s="97" t="s">
        <v>180</v>
      </c>
      <c r="C70" s="489"/>
      <c r="D70" s="118">
        <v>50000</v>
      </c>
      <c r="E70" s="91" t="s">
        <v>811</v>
      </c>
    </row>
    <row r="71" spans="1:5" ht="12.75">
      <c r="A71" s="468" t="s">
        <v>124</v>
      </c>
      <c r="B71" s="469"/>
      <c r="C71" s="469"/>
      <c r="D71" s="85">
        <f>SUM(D69:D70)</f>
        <v>150000</v>
      </c>
      <c r="E71" s="91"/>
    </row>
    <row r="72" spans="1:5" ht="12.75">
      <c r="A72" s="373" t="s">
        <v>326</v>
      </c>
      <c r="B72" s="97" t="s">
        <v>183</v>
      </c>
      <c r="C72" s="474"/>
      <c r="D72" s="306">
        <v>100000</v>
      </c>
      <c r="E72" s="126" t="s">
        <v>812</v>
      </c>
    </row>
    <row r="73" spans="1:5" ht="12.75">
      <c r="A73" s="374"/>
      <c r="B73" s="97" t="s">
        <v>657</v>
      </c>
      <c r="C73" s="490"/>
      <c r="D73" s="306">
        <v>2879000</v>
      </c>
      <c r="E73" s="126" t="s">
        <v>813</v>
      </c>
    </row>
    <row r="74" spans="1:5" ht="12.75">
      <c r="A74" s="374"/>
      <c r="B74" s="97" t="s">
        <v>660</v>
      </c>
      <c r="C74" s="490"/>
      <c r="D74" s="306">
        <v>500000</v>
      </c>
      <c r="E74" s="126" t="s">
        <v>814</v>
      </c>
    </row>
    <row r="75" spans="1:5" ht="12.75">
      <c r="A75" s="374"/>
      <c r="B75" s="392" t="s">
        <v>204</v>
      </c>
      <c r="C75" s="490"/>
      <c r="D75" s="306">
        <v>1000000</v>
      </c>
      <c r="E75" s="126" t="s">
        <v>815</v>
      </c>
    </row>
    <row r="76" spans="1:5" ht="12.75">
      <c r="A76" s="374"/>
      <c r="B76" s="393"/>
      <c r="C76" s="490"/>
      <c r="D76" s="306">
        <v>1534000</v>
      </c>
      <c r="E76" s="126" t="s">
        <v>816</v>
      </c>
    </row>
    <row r="77" spans="1:5" ht="12.75">
      <c r="A77" s="374"/>
      <c r="B77" s="393"/>
      <c r="C77" s="489"/>
      <c r="D77" s="306">
        <v>1035000</v>
      </c>
      <c r="E77" s="126" t="s">
        <v>817</v>
      </c>
    </row>
    <row r="78" spans="1:5" ht="12.75">
      <c r="A78" s="374"/>
      <c r="B78" s="475"/>
      <c r="C78" s="307" t="s">
        <v>322</v>
      </c>
      <c r="D78" s="306">
        <v>30000</v>
      </c>
      <c r="E78" s="126" t="s">
        <v>818</v>
      </c>
    </row>
    <row r="79" spans="1:18" s="308" customFormat="1" ht="12.75" customHeight="1">
      <c r="A79" s="374"/>
      <c r="B79" s="491" t="s">
        <v>205</v>
      </c>
      <c r="C79" s="494"/>
      <c r="D79" s="306">
        <v>-600</v>
      </c>
      <c r="E79" s="126" t="s">
        <v>327</v>
      </c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</row>
    <row r="80" spans="1:18" s="308" customFormat="1" ht="12.75" customHeight="1">
      <c r="A80" s="374"/>
      <c r="B80" s="492"/>
      <c r="C80" s="494"/>
      <c r="D80" s="306">
        <v>50000</v>
      </c>
      <c r="E80" s="126" t="s">
        <v>819</v>
      </c>
      <c r="F80" s="297"/>
      <c r="G80" s="297"/>
      <c r="H80" s="297"/>
      <c r="I80" s="297"/>
      <c r="J80" s="297"/>
      <c r="K80" s="297"/>
      <c r="L80" s="297"/>
      <c r="M80" s="297"/>
      <c r="N80" s="297"/>
      <c r="O80" s="297"/>
      <c r="P80" s="297"/>
      <c r="Q80" s="297"/>
      <c r="R80" s="297"/>
    </row>
    <row r="81" spans="1:18" s="308" customFormat="1" ht="12.75" customHeight="1">
      <c r="A81" s="374"/>
      <c r="B81" s="492"/>
      <c r="C81" s="494"/>
      <c r="D81" s="306">
        <v>70000</v>
      </c>
      <c r="E81" s="126" t="s">
        <v>820</v>
      </c>
      <c r="F81" s="297"/>
      <c r="G81" s="297"/>
      <c r="H81" s="297"/>
      <c r="I81" s="297"/>
      <c r="J81" s="297"/>
      <c r="K81" s="297"/>
      <c r="L81" s="297"/>
      <c r="M81" s="297"/>
      <c r="N81" s="297"/>
      <c r="O81" s="297"/>
      <c r="P81" s="297"/>
      <c r="Q81" s="297"/>
      <c r="R81" s="297"/>
    </row>
    <row r="82" spans="1:18" s="308" customFormat="1" ht="12.75" customHeight="1">
      <c r="A82" s="374"/>
      <c r="B82" s="492"/>
      <c r="C82" s="494"/>
      <c r="D82" s="306">
        <v>50000</v>
      </c>
      <c r="E82" s="126" t="s">
        <v>821</v>
      </c>
      <c r="F82" s="297"/>
      <c r="G82" s="297"/>
      <c r="H82" s="297"/>
      <c r="I82" s="297"/>
      <c r="J82" s="297"/>
      <c r="K82" s="297"/>
      <c r="L82" s="297"/>
      <c r="M82" s="297"/>
      <c r="N82" s="297"/>
      <c r="O82" s="297"/>
      <c r="P82" s="297"/>
      <c r="Q82" s="297"/>
      <c r="R82" s="297"/>
    </row>
    <row r="83" spans="1:18" s="308" customFormat="1" ht="12.75" customHeight="1">
      <c r="A83" s="374"/>
      <c r="B83" s="492"/>
      <c r="C83" s="494"/>
      <c r="D83" s="306">
        <v>50000</v>
      </c>
      <c r="E83" s="126" t="s">
        <v>822</v>
      </c>
      <c r="F83" s="297"/>
      <c r="G83" s="297"/>
      <c r="H83" s="297"/>
      <c r="I83" s="297"/>
      <c r="J83" s="297"/>
      <c r="K83" s="297"/>
      <c r="L83" s="297"/>
      <c r="M83" s="297"/>
      <c r="N83" s="297"/>
      <c r="O83" s="297"/>
      <c r="P83" s="297"/>
      <c r="Q83" s="297"/>
      <c r="R83" s="297"/>
    </row>
    <row r="84" spans="1:18" s="308" customFormat="1" ht="12.75" customHeight="1">
      <c r="A84" s="374"/>
      <c r="B84" s="492"/>
      <c r="C84" s="494"/>
      <c r="D84" s="306">
        <v>75000</v>
      </c>
      <c r="E84" s="126" t="s">
        <v>823</v>
      </c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</row>
    <row r="85" spans="1:18" s="308" customFormat="1" ht="12.75" customHeight="1">
      <c r="A85" s="374"/>
      <c r="B85" s="492"/>
      <c r="C85" s="494"/>
      <c r="D85" s="306">
        <v>50000</v>
      </c>
      <c r="E85" s="126" t="s">
        <v>824</v>
      </c>
      <c r="F85" s="297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</row>
    <row r="86" spans="1:18" s="308" customFormat="1" ht="12.75" customHeight="1">
      <c r="A86" s="374"/>
      <c r="B86" s="492"/>
      <c r="C86" s="494"/>
      <c r="D86" s="306">
        <v>150000</v>
      </c>
      <c r="E86" s="126" t="s">
        <v>825</v>
      </c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</row>
    <row r="87" spans="1:18" s="308" customFormat="1" ht="12.75" customHeight="1">
      <c r="A87" s="374"/>
      <c r="B87" s="492"/>
      <c r="C87" s="494"/>
      <c r="D87" s="306">
        <v>30000</v>
      </c>
      <c r="E87" s="126" t="s">
        <v>826</v>
      </c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</row>
    <row r="88" spans="1:18" s="308" customFormat="1" ht="12.75" customHeight="1">
      <c r="A88" s="374"/>
      <c r="B88" s="492"/>
      <c r="C88" s="494"/>
      <c r="D88" s="306">
        <v>50000</v>
      </c>
      <c r="E88" s="126" t="s">
        <v>827</v>
      </c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</row>
    <row r="89" spans="1:18" s="308" customFormat="1" ht="12.75" customHeight="1">
      <c r="A89" s="374"/>
      <c r="B89" s="492"/>
      <c r="C89" s="494"/>
      <c r="D89" s="306">
        <v>80000</v>
      </c>
      <c r="E89" s="126" t="s">
        <v>828</v>
      </c>
      <c r="F89" s="297"/>
      <c r="G89" s="297"/>
      <c r="H89" s="297"/>
      <c r="I89" s="297"/>
      <c r="J89" s="297"/>
      <c r="K89" s="297"/>
      <c r="L89" s="297"/>
      <c r="M89" s="297"/>
      <c r="N89" s="297"/>
      <c r="O89" s="297"/>
      <c r="P89" s="297"/>
      <c r="Q89" s="297"/>
      <c r="R89" s="297"/>
    </row>
    <row r="90" spans="1:18" s="308" customFormat="1" ht="12.75" customHeight="1">
      <c r="A90" s="374"/>
      <c r="B90" s="492"/>
      <c r="C90" s="494"/>
      <c r="D90" s="306">
        <v>30000</v>
      </c>
      <c r="E90" s="126" t="s">
        <v>829</v>
      </c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</row>
    <row r="91" spans="1:18" s="308" customFormat="1" ht="12.75" customHeight="1">
      <c r="A91" s="374"/>
      <c r="B91" s="492"/>
      <c r="C91" s="494"/>
      <c r="D91" s="306">
        <v>40000</v>
      </c>
      <c r="E91" s="126" t="s">
        <v>830</v>
      </c>
      <c r="F91" s="297"/>
      <c r="G91" s="297"/>
      <c r="H91" s="297"/>
      <c r="I91" s="297"/>
      <c r="J91" s="297"/>
      <c r="K91" s="297"/>
      <c r="L91" s="297"/>
      <c r="M91" s="297"/>
      <c r="N91" s="297"/>
      <c r="O91" s="297"/>
      <c r="P91" s="297"/>
      <c r="Q91" s="297"/>
      <c r="R91" s="297"/>
    </row>
    <row r="92" spans="1:18" s="308" customFormat="1" ht="12.75" customHeight="1">
      <c r="A92" s="374"/>
      <c r="B92" s="492"/>
      <c r="C92" s="494"/>
      <c r="D92" s="306">
        <v>30000</v>
      </c>
      <c r="E92" s="126" t="s">
        <v>831</v>
      </c>
      <c r="F92" s="297"/>
      <c r="G92" s="297"/>
      <c r="H92" s="297"/>
      <c r="I92" s="297"/>
      <c r="J92" s="297"/>
      <c r="K92" s="297"/>
      <c r="L92" s="297"/>
      <c r="M92" s="297"/>
      <c r="N92" s="297"/>
      <c r="O92" s="297"/>
      <c r="P92" s="297"/>
      <c r="Q92" s="297"/>
      <c r="R92" s="297"/>
    </row>
    <row r="93" spans="1:18" s="308" customFormat="1" ht="12.75" customHeight="1">
      <c r="A93" s="374"/>
      <c r="B93" s="492"/>
      <c r="C93" s="494"/>
      <c r="D93" s="306">
        <v>50000</v>
      </c>
      <c r="E93" s="126" t="s">
        <v>832</v>
      </c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</row>
    <row r="94" spans="1:18" s="308" customFormat="1" ht="12.75" customHeight="1">
      <c r="A94" s="374"/>
      <c r="B94" s="492"/>
      <c r="C94" s="494"/>
      <c r="D94" s="306">
        <v>40000</v>
      </c>
      <c r="E94" s="126" t="s">
        <v>833</v>
      </c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</row>
    <row r="95" spans="1:18" s="308" customFormat="1" ht="12.75" customHeight="1">
      <c r="A95" s="374"/>
      <c r="B95" s="492"/>
      <c r="C95" s="494"/>
      <c r="D95" s="306">
        <v>30000</v>
      </c>
      <c r="E95" s="126" t="s">
        <v>834</v>
      </c>
      <c r="F95" s="297"/>
      <c r="G95" s="297"/>
      <c r="H95" s="297"/>
      <c r="I95" s="297"/>
      <c r="J95" s="297"/>
      <c r="K95" s="297"/>
      <c r="L95" s="297"/>
      <c r="M95" s="297"/>
      <c r="N95" s="297"/>
      <c r="O95" s="297"/>
      <c r="P95" s="297"/>
      <c r="Q95" s="297"/>
      <c r="R95" s="297"/>
    </row>
    <row r="96" spans="1:18" s="308" customFormat="1" ht="12.75" customHeight="1">
      <c r="A96" s="374"/>
      <c r="B96" s="492"/>
      <c r="C96" s="494"/>
      <c r="D96" s="306">
        <v>50000</v>
      </c>
      <c r="E96" s="126" t="s">
        <v>835</v>
      </c>
      <c r="F96" s="297"/>
      <c r="G96" s="297"/>
      <c r="H96" s="297"/>
      <c r="I96" s="297"/>
      <c r="J96" s="297"/>
      <c r="K96" s="297"/>
      <c r="L96" s="297"/>
      <c r="M96" s="297"/>
      <c r="N96" s="297"/>
      <c r="O96" s="297"/>
      <c r="P96" s="297"/>
      <c r="Q96" s="297"/>
      <c r="R96" s="297"/>
    </row>
    <row r="97" spans="1:18" s="308" customFormat="1" ht="12.75" customHeight="1">
      <c r="A97" s="374"/>
      <c r="B97" s="492"/>
      <c r="C97" s="494"/>
      <c r="D97" s="306">
        <v>60000</v>
      </c>
      <c r="E97" s="126" t="s">
        <v>836</v>
      </c>
      <c r="F97" s="297"/>
      <c r="G97" s="297"/>
      <c r="H97" s="297"/>
      <c r="I97" s="297"/>
      <c r="J97" s="297"/>
      <c r="K97" s="297"/>
      <c r="L97" s="297"/>
      <c r="M97" s="297"/>
      <c r="N97" s="297"/>
      <c r="O97" s="297"/>
      <c r="P97" s="297"/>
      <c r="Q97" s="297"/>
      <c r="R97" s="297"/>
    </row>
    <row r="98" spans="1:18" s="308" customFormat="1" ht="12.75" customHeight="1">
      <c r="A98" s="374"/>
      <c r="B98" s="492"/>
      <c r="C98" s="494"/>
      <c r="D98" s="306">
        <v>350000</v>
      </c>
      <c r="E98" s="126" t="s">
        <v>837</v>
      </c>
      <c r="F98" s="297"/>
      <c r="G98" s="297"/>
      <c r="H98" s="297"/>
      <c r="I98" s="297"/>
      <c r="J98" s="297"/>
      <c r="K98" s="297"/>
      <c r="L98" s="297"/>
      <c r="M98" s="297"/>
      <c r="N98" s="297"/>
      <c r="O98" s="297"/>
      <c r="P98" s="297"/>
      <c r="Q98" s="297"/>
      <c r="R98" s="297"/>
    </row>
    <row r="99" spans="1:18" s="308" customFormat="1" ht="12.75" customHeight="1">
      <c r="A99" s="374"/>
      <c r="B99" s="492"/>
      <c r="C99" s="494"/>
      <c r="D99" s="306">
        <v>30000</v>
      </c>
      <c r="E99" s="126" t="s">
        <v>838</v>
      </c>
      <c r="F99" s="297"/>
      <c r="G99" s="297"/>
      <c r="H99" s="297"/>
      <c r="I99" s="297"/>
      <c r="J99" s="297"/>
      <c r="K99" s="297"/>
      <c r="L99" s="297"/>
      <c r="M99" s="297"/>
      <c r="N99" s="297"/>
      <c r="O99" s="297"/>
      <c r="P99" s="297"/>
      <c r="Q99" s="297"/>
      <c r="R99" s="297"/>
    </row>
    <row r="100" spans="1:18" s="308" customFormat="1" ht="12.75" customHeight="1">
      <c r="A100" s="374"/>
      <c r="B100" s="492"/>
      <c r="C100" s="494"/>
      <c r="D100" s="306">
        <v>200000</v>
      </c>
      <c r="E100" s="126" t="s">
        <v>839</v>
      </c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297"/>
      <c r="Q100" s="297"/>
      <c r="R100" s="297"/>
    </row>
    <row r="101" spans="1:18" s="308" customFormat="1" ht="12.75" customHeight="1">
      <c r="A101" s="374"/>
      <c r="B101" s="492"/>
      <c r="C101" s="494"/>
      <c r="D101" s="306">
        <v>40000</v>
      </c>
      <c r="E101" s="126" t="s">
        <v>840</v>
      </c>
      <c r="F101" s="297"/>
      <c r="G101" s="297"/>
      <c r="H101" s="297"/>
      <c r="I101" s="297"/>
      <c r="J101" s="297"/>
      <c r="K101" s="297"/>
      <c r="L101" s="297"/>
      <c r="M101" s="297"/>
      <c r="N101" s="297"/>
      <c r="O101" s="297"/>
      <c r="P101" s="297"/>
      <c r="Q101" s="297"/>
      <c r="R101" s="297"/>
    </row>
    <row r="102" spans="1:18" s="308" customFormat="1" ht="12.75" customHeight="1">
      <c r="A102" s="374"/>
      <c r="B102" s="492"/>
      <c r="C102" s="494"/>
      <c r="D102" s="306">
        <v>20000</v>
      </c>
      <c r="E102" s="126" t="s">
        <v>841</v>
      </c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</row>
    <row r="103" spans="1:18" s="308" customFormat="1" ht="12.75" customHeight="1">
      <c r="A103" s="374"/>
      <c r="B103" s="492"/>
      <c r="C103" s="494"/>
      <c r="D103" s="306">
        <v>-1000</v>
      </c>
      <c r="E103" s="309" t="s">
        <v>842</v>
      </c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</row>
    <row r="104" spans="1:18" s="308" customFormat="1" ht="12.75" customHeight="1">
      <c r="A104" s="374"/>
      <c r="B104" s="492"/>
      <c r="C104" s="475"/>
      <c r="D104" s="306">
        <v>80000</v>
      </c>
      <c r="E104" s="126" t="s">
        <v>843</v>
      </c>
      <c r="F104" s="297"/>
      <c r="G104" s="297"/>
      <c r="H104" s="297"/>
      <c r="I104" s="297"/>
      <c r="J104" s="297"/>
      <c r="K104" s="297"/>
      <c r="L104" s="297"/>
      <c r="M104" s="297"/>
      <c r="N104" s="297"/>
      <c r="O104" s="297"/>
      <c r="P104" s="297"/>
      <c r="Q104" s="297"/>
      <c r="R104" s="297"/>
    </row>
    <row r="105" spans="1:18" s="308" customFormat="1" ht="12.75" customHeight="1">
      <c r="A105" s="374"/>
      <c r="B105" s="492"/>
      <c r="C105" s="495" t="s">
        <v>322</v>
      </c>
      <c r="D105" s="125">
        <v>-1741</v>
      </c>
      <c r="E105" s="306" t="s">
        <v>844</v>
      </c>
      <c r="F105" s="297"/>
      <c r="G105" s="297"/>
      <c r="H105" s="297"/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</row>
    <row r="106" spans="1:18" s="308" customFormat="1" ht="12.75" customHeight="1">
      <c r="A106" s="374"/>
      <c r="B106" s="492"/>
      <c r="C106" s="496"/>
      <c r="D106" s="125">
        <v>15000</v>
      </c>
      <c r="E106" s="126" t="s">
        <v>845</v>
      </c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97"/>
      <c r="R106" s="297"/>
    </row>
    <row r="107" spans="1:18" s="308" customFormat="1" ht="12.75" customHeight="1">
      <c r="A107" s="374"/>
      <c r="B107" s="492"/>
      <c r="C107" s="496"/>
      <c r="D107" s="125">
        <v>20000</v>
      </c>
      <c r="E107" s="126" t="s">
        <v>846</v>
      </c>
      <c r="F107" s="297"/>
      <c r="G107" s="297"/>
      <c r="H107" s="297"/>
      <c r="I107" s="297"/>
      <c r="J107" s="297"/>
      <c r="K107" s="297"/>
      <c r="L107" s="297"/>
      <c r="M107" s="297"/>
      <c r="N107" s="297"/>
      <c r="O107" s="297"/>
      <c r="P107" s="297"/>
      <c r="Q107" s="297"/>
      <c r="R107" s="297"/>
    </row>
    <row r="108" spans="1:18" s="308" customFormat="1" ht="12.75" customHeight="1">
      <c r="A108" s="374"/>
      <c r="B108" s="492"/>
      <c r="C108" s="496"/>
      <c r="D108" s="125">
        <v>100000</v>
      </c>
      <c r="E108" s="126" t="s">
        <v>847</v>
      </c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</row>
    <row r="109" spans="1:18" s="308" customFormat="1" ht="12.75" customHeight="1">
      <c r="A109" s="374"/>
      <c r="B109" s="492"/>
      <c r="C109" s="496"/>
      <c r="D109" s="125">
        <v>50000</v>
      </c>
      <c r="E109" s="126" t="s">
        <v>848</v>
      </c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</row>
    <row r="110" spans="1:18" s="308" customFormat="1" ht="12.75" customHeight="1">
      <c r="A110" s="374"/>
      <c r="B110" s="492"/>
      <c r="C110" s="496"/>
      <c r="D110" s="125">
        <v>25000</v>
      </c>
      <c r="E110" s="126" t="s">
        <v>849</v>
      </c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</row>
    <row r="111" spans="1:18" s="308" customFormat="1" ht="12.75" customHeight="1">
      <c r="A111" s="374"/>
      <c r="B111" s="492"/>
      <c r="C111" s="496"/>
      <c r="D111" s="125">
        <v>50000</v>
      </c>
      <c r="E111" s="126" t="s">
        <v>850</v>
      </c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</row>
    <row r="112" spans="1:18" s="308" customFormat="1" ht="12.75" customHeight="1">
      <c r="A112" s="374"/>
      <c r="B112" s="492"/>
      <c r="C112" s="496"/>
      <c r="D112" s="125">
        <v>40000</v>
      </c>
      <c r="E112" s="126" t="s">
        <v>851</v>
      </c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</row>
    <row r="113" spans="1:18" s="308" customFormat="1" ht="12.75" customHeight="1">
      <c r="A113" s="374"/>
      <c r="B113" s="492"/>
      <c r="C113" s="496"/>
      <c r="D113" s="125">
        <v>20000</v>
      </c>
      <c r="E113" s="126" t="s">
        <v>852</v>
      </c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</row>
    <row r="114" spans="1:18" s="308" customFormat="1" ht="12.75" customHeight="1">
      <c r="A114" s="374"/>
      <c r="B114" s="492"/>
      <c r="C114" s="496"/>
      <c r="D114" s="125">
        <v>40000</v>
      </c>
      <c r="E114" s="126" t="s">
        <v>853</v>
      </c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</row>
    <row r="115" spans="1:18" s="308" customFormat="1" ht="12.75" customHeight="1">
      <c r="A115" s="374"/>
      <c r="B115" s="492"/>
      <c r="C115" s="496"/>
      <c r="D115" s="125">
        <v>50000</v>
      </c>
      <c r="E115" s="306" t="s">
        <v>854</v>
      </c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</row>
    <row r="116" spans="1:18" s="308" customFormat="1" ht="12.75" customHeight="1">
      <c r="A116" s="374"/>
      <c r="B116" s="492"/>
      <c r="C116" s="496"/>
      <c r="D116" s="125">
        <v>20000</v>
      </c>
      <c r="E116" s="306" t="s">
        <v>855</v>
      </c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</row>
    <row r="117" spans="1:18" s="308" customFormat="1" ht="12.75" customHeight="1">
      <c r="A117" s="374"/>
      <c r="B117" s="492"/>
      <c r="C117" s="496"/>
      <c r="D117" s="125">
        <v>20000</v>
      </c>
      <c r="E117" s="306" t="s">
        <v>856</v>
      </c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</row>
    <row r="118" spans="1:18" s="308" customFormat="1" ht="12.75" customHeight="1">
      <c r="A118" s="374"/>
      <c r="B118" s="492"/>
      <c r="C118" s="496"/>
      <c r="D118" s="125">
        <v>50000</v>
      </c>
      <c r="E118" s="306" t="s">
        <v>857</v>
      </c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</row>
    <row r="119" spans="1:18" s="308" customFormat="1" ht="12.75" customHeight="1">
      <c r="A119" s="374"/>
      <c r="B119" s="492"/>
      <c r="C119" s="496"/>
      <c r="D119" s="125">
        <v>20000</v>
      </c>
      <c r="E119" s="306" t="s">
        <v>858</v>
      </c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</row>
    <row r="120" spans="1:18" s="308" customFormat="1" ht="12.75" customHeight="1">
      <c r="A120" s="374"/>
      <c r="B120" s="492"/>
      <c r="C120" s="496"/>
      <c r="D120" s="310">
        <v>15000</v>
      </c>
      <c r="E120" s="311" t="s">
        <v>859</v>
      </c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</row>
    <row r="121" spans="1:18" s="308" customFormat="1" ht="12.75" customHeight="1">
      <c r="A121" s="374"/>
      <c r="B121" s="492"/>
      <c r="C121" s="496"/>
      <c r="D121" s="125">
        <v>40000</v>
      </c>
      <c r="E121" s="126" t="s">
        <v>860</v>
      </c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</row>
    <row r="122" spans="1:18" s="308" customFormat="1" ht="12.75" customHeight="1">
      <c r="A122" s="374"/>
      <c r="B122" s="492"/>
      <c r="C122" s="496"/>
      <c r="D122" s="125">
        <v>10000</v>
      </c>
      <c r="E122" s="126" t="s">
        <v>861</v>
      </c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</row>
    <row r="123" spans="1:18" s="308" customFormat="1" ht="12.75" customHeight="1">
      <c r="A123" s="375"/>
      <c r="B123" s="493"/>
      <c r="C123" s="497"/>
      <c r="D123" s="125">
        <v>30000</v>
      </c>
      <c r="E123" s="126" t="s">
        <v>862</v>
      </c>
      <c r="F123" s="297"/>
      <c r="G123" s="297"/>
      <c r="H123" s="297"/>
      <c r="I123" s="297"/>
      <c r="J123" s="297"/>
      <c r="K123" s="297"/>
      <c r="L123" s="297"/>
      <c r="M123" s="297"/>
      <c r="N123" s="297"/>
      <c r="O123" s="297"/>
      <c r="P123" s="297"/>
      <c r="Q123" s="297"/>
      <c r="R123" s="297"/>
    </row>
    <row r="124" spans="1:5" ht="12.75">
      <c r="A124" s="468" t="s">
        <v>124</v>
      </c>
      <c r="B124" s="469"/>
      <c r="C124" s="469"/>
      <c r="D124" s="312">
        <f>SUM(D72:D123)</f>
        <v>9394659</v>
      </c>
      <c r="E124" s="126"/>
    </row>
    <row r="125" spans="1:5" ht="12.75">
      <c r="A125" s="470" t="s">
        <v>329</v>
      </c>
      <c r="B125" s="392" t="s">
        <v>202</v>
      </c>
      <c r="C125" s="474"/>
      <c r="D125" s="98">
        <v>160000</v>
      </c>
      <c r="E125" s="124" t="s">
        <v>863</v>
      </c>
    </row>
    <row r="126" spans="1:5" ht="12.75">
      <c r="A126" s="471"/>
      <c r="B126" s="473"/>
      <c r="C126" s="475"/>
      <c r="D126" s="98">
        <v>40000</v>
      </c>
      <c r="E126" s="124" t="s">
        <v>330</v>
      </c>
    </row>
    <row r="127" spans="1:5" ht="12.75">
      <c r="A127" s="471"/>
      <c r="B127" s="392" t="s">
        <v>331</v>
      </c>
      <c r="C127" s="474"/>
      <c r="D127" s="98">
        <v>400000</v>
      </c>
      <c r="E127" s="124" t="s">
        <v>328</v>
      </c>
    </row>
    <row r="128" spans="1:5" ht="12.75">
      <c r="A128" s="471"/>
      <c r="B128" s="473"/>
      <c r="C128" s="475"/>
      <c r="D128" s="98">
        <v>50000</v>
      </c>
      <c r="E128" s="124" t="s">
        <v>864</v>
      </c>
    </row>
    <row r="129" spans="1:5" ht="12.75">
      <c r="A129" s="471"/>
      <c r="B129" s="476" t="s">
        <v>203</v>
      </c>
      <c r="C129" s="313"/>
      <c r="D129" s="98">
        <v>50000</v>
      </c>
      <c r="E129" s="124" t="s">
        <v>865</v>
      </c>
    </row>
    <row r="130" spans="1:5" ht="12.75">
      <c r="A130" s="471"/>
      <c r="B130" s="476"/>
      <c r="C130" s="313"/>
      <c r="D130" s="98">
        <v>50000</v>
      </c>
      <c r="E130" s="124" t="s">
        <v>866</v>
      </c>
    </row>
    <row r="131" spans="1:5" ht="12.75">
      <c r="A131" s="471"/>
      <c r="B131" s="476"/>
      <c r="C131" s="313"/>
      <c r="D131" s="98">
        <v>300000</v>
      </c>
      <c r="E131" s="124" t="s">
        <v>332</v>
      </c>
    </row>
    <row r="132" spans="1:5" ht="12.75">
      <c r="A132" s="471"/>
      <c r="B132" s="476"/>
      <c r="C132" s="313"/>
      <c r="D132" s="98">
        <v>40000</v>
      </c>
      <c r="E132" s="124" t="s">
        <v>867</v>
      </c>
    </row>
    <row r="133" spans="1:5" ht="12.75">
      <c r="A133" s="471"/>
      <c r="B133" s="476"/>
      <c r="C133" s="313"/>
      <c r="D133" s="98">
        <v>50000</v>
      </c>
      <c r="E133" s="124" t="s">
        <v>868</v>
      </c>
    </row>
    <row r="134" spans="1:5" ht="12.75">
      <c r="A134" s="472"/>
      <c r="B134" s="476"/>
      <c r="C134" s="116" t="s">
        <v>322</v>
      </c>
      <c r="D134" s="118">
        <v>40000</v>
      </c>
      <c r="E134" s="124" t="s">
        <v>869</v>
      </c>
    </row>
    <row r="135" spans="1:5" ht="12.75">
      <c r="A135" s="468" t="s">
        <v>124</v>
      </c>
      <c r="B135" s="469"/>
      <c r="C135" s="469"/>
      <c r="D135" s="85">
        <f>SUM(D125:D134)</f>
        <v>1180000</v>
      </c>
      <c r="E135" s="124"/>
    </row>
    <row r="136" spans="1:5" ht="12.75">
      <c r="A136" s="379" t="s">
        <v>870</v>
      </c>
      <c r="B136" s="380"/>
      <c r="C136" s="381"/>
      <c r="D136" s="83">
        <f>D9+D34+D50+D68+D71+D124+D135</f>
        <v>377140754</v>
      </c>
      <c r="E136" s="314" t="s">
        <v>871</v>
      </c>
    </row>
    <row r="137" spans="1:5" ht="12.75">
      <c r="A137" s="94" t="s">
        <v>333</v>
      </c>
      <c r="B137" s="315" t="s">
        <v>198</v>
      </c>
      <c r="C137" s="300"/>
      <c r="D137" s="118">
        <v>500000</v>
      </c>
      <c r="E137" s="115" t="s">
        <v>872</v>
      </c>
    </row>
    <row r="138" spans="1:5" ht="12.75">
      <c r="A138" s="468" t="s">
        <v>124</v>
      </c>
      <c r="B138" s="469"/>
      <c r="C138" s="478"/>
      <c r="D138" s="85">
        <f>SUM(D137)</f>
        <v>500000</v>
      </c>
      <c r="E138" s="115"/>
    </row>
    <row r="139" spans="1:5" ht="12.75">
      <c r="A139" s="95" t="s">
        <v>334</v>
      </c>
      <c r="B139" s="120" t="s">
        <v>658</v>
      </c>
      <c r="C139" s="499"/>
      <c r="D139" s="129">
        <v>3754618</v>
      </c>
      <c r="E139" s="130" t="s">
        <v>335</v>
      </c>
    </row>
    <row r="140" spans="1:5" ht="12.75">
      <c r="A140" s="316"/>
      <c r="B140" s="120" t="s">
        <v>194</v>
      </c>
      <c r="C140" s="475"/>
      <c r="D140" s="129">
        <v>9752773</v>
      </c>
      <c r="E140" s="130" t="s">
        <v>336</v>
      </c>
    </row>
    <row r="141" spans="1:5" ht="12.75">
      <c r="A141" s="379" t="s">
        <v>873</v>
      </c>
      <c r="B141" s="380"/>
      <c r="C141" s="381"/>
      <c r="D141" s="317">
        <f>SUM(D139:D140,D138)</f>
        <v>14007391</v>
      </c>
      <c r="E141" s="314" t="s">
        <v>874</v>
      </c>
    </row>
    <row r="142" spans="1:5" ht="12.75">
      <c r="A142" s="379" t="s">
        <v>149</v>
      </c>
      <c r="B142" s="380"/>
      <c r="C142" s="381"/>
      <c r="D142" s="318">
        <f>D136+D141</f>
        <v>391148145</v>
      </c>
      <c r="E142" s="123" t="s">
        <v>875</v>
      </c>
    </row>
    <row r="143" spans="1:5" ht="12.75">
      <c r="A143" s="123" t="s">
        <v>876</v>
      </c>
      <c r="B143" s="292" t="s">
        <v>665</v>
      </c>
      <c r="C143" s="90"/>
      <c r="D143" s="291">
        <v>2280000</v>
      </c>
      <c r="E143" s="112" t="s">
        <v>337</v>
      </c>
    </row>
    <row r="144" spans="1:5" ht="12.75" customHeight="1">
      <c r="A144" s="500" t="s">
        <v>124</v>
      </c>
      <c r="B144" s="500"/>
      <c r="C144" s="501"/>
      <c r="D144" s="83">
        <f>SUM(D143)</f>
        <v>2280000</v>
      </c>
      <c r="E144" s="91"/>
    </row>
    <row r="145" spans="1:5" ht="12.75" customHeight="1">
      <c r="A145" s="373" t="s">
        <v>338</v>
      </c>
      <c r="B145" s="315" t="s">
        <v>673</v>
      </c>
      <c r="C145" s="503"/>
      <c r="D145" s="98">
        <v>5941000</v>
      </c>
      <c r="E145" s="91" t="s">
        <v>877</v>
      </c>
    </row>
    <row r="146" spans="1:5" ht="12.75" customHeight="1">
      <c r="A146" s="374"/>
      <c r="B146" s="315" t="s">
        <v>674</v>
      </c>
      <c r="C146" s="504"/>
      <c r="D146" s="98">
        <v>2499000</v>
      </c>
      <c r="E146" s="91" t="s">
        <v>877</v>
      </c>
    </row>
    <row r="147" spans="1:5" ht="12.75" customHeight="1">
      <c r="A147" s="374"/>
      <c r="B147" s="315" t="s">
        <v>672</v>
      </c>
      <c r="C147" s="504"/>
      <c r="D147" s="98">
        <v>5123000</v>
      </c>
      <c r="E147" s="91" t="s">
        <v>877</v>
      </c>
    </row>
    <row r="148" spans="1:5" ht="12.75" customHeight="1">
      <c r="A148" s="374"/>
      <c r="B148" s="315" t="s">
        <v>671</v>
      </c>
      <c r="C148" s="504"/>
      <c r="D148" s="98">
        <v>6927000</v>
      </c>
      <c r="E148" s="91" t="s">
        <v>877</v>
      </c>
    </row>
    <row r="149" spans="1:5" ht="12.75" customHeight="1">
      <c r="A149" s="374"/>
      <c r="B149" s="315" t="s">
        <v>675</v>
      </c>
      <c r="C149" s="504"/>
      <c r="D149" s="98">
        <v>1949000</v>
      </c>
      <c r="E149" s="91" t="s">
        <v>340</v>
      </c>
    </row>
    <row r="150" spans="1:5" ht="12.75" customHeight="1">
      <c r="A150" s="374"/>
      <c r="B150" s="315" t="s">
        <v>670</v>
      </c>
      <c r="C150" s="504"/>
      <c r="D150" s="98">
        <v>18937000</v>
      </c>
      <c r="E150" s="91" t="s">
        <v>340</v>
      </c>
    </row>
    <row r="151" spans="1:5" ht="12.75">
      <c r="A151" s="374"/>
      <c r="B151" s="315" t="s">
        <v>667</v>
      </c>
      <c r="C151" s="504"/>
      <c r="D151" s="88">
        <v>17390000</v>
      </c>
      <c r="E151" s="91" t="s">
        <v>878</v>
      </c>
    </row>
    <row r="152" spans="1:5" ht="12.75">
      <c r="A152" s="374"/>
      <c r="B152" s="315" t="s">
        <v>663</v>
      </c>
      <c r="C152" s="504"/>
      <c r="D152" s="98">
        <v>3792915</v>
      </c>
      <c r="E152" s="91" t="s">
        <v>879</v>
      </c>
    </row>
    <row r="153" spans="1:5" ht="12.75">
      <c r="A153" s="374"/>
      <c r="B153" s="315" t="s">
        <v>182</v>
      </c>
      <c r="C153" s="504"/>
      <c r="D153" s="98">
        <v>3810000</v>
      </c>
      <c r="E153" s="91" t="s">
        <v>880</v>
      </c>
    </row>
    <row r="154" spans="1:5" ht="12.75">
      <c r="A154" s="374"/>
      <c r="B154" s="315" t="s">
        <v>180</v>
      </c>
      <c r="C154" s="319"/>
      <c r="D154" s="98">
        <v>11344500</v>
      </c>
      <c r="E154" s="91" t="s">
        <v>880</v>
      </c>
    </row>
    <row r="155" spans="1:5" ht="12.75" customHeight="1">
      <c r="A155" s="374"/>
      <c r="B155" s="315" t="s">
        <v>675</v>
      </c>
      <c r="C155" s="505" t="s">
        <v>339</v>
      </c>
      <c r="D155" s="88">
        <v>28216305</v>
      </c>
      <c r="E155" s="91" t="s">
        <v>881</v>
      </c>
    </row>
    <row r="156" spans="1:5" ht="12.75">
      <c r="A156" s="374"/>
      <c r="B156" s="315" t="s">
        <v>670</v>
      </c>
      <c r="C156" s="506"/>
      <c r="D156" s="88">
        <v>23301405</v>
      </c>
      <c r="E156" s="91" t="s">
        <v>881</v>
      </c>
    </row>
    <row r="157" spans="1:5" ht="12.75" customHeight="1">
      <c r="A157" s="374"/>
      <c r="B157" s="315" t="s">
        <v>672</v>
      </c>
      <c r="C157" s="506"/>
      <c r="D157" s="88">
        <v>5923520</v>
      </c>
      <c r="E157" s="91" t="s">
        <v>882</v>
      </c>
    </row>
    <row r="158" spans="1:5" ht="12.75" customHeight="1">
      <c r="A158" s="374"/>
      <c r="B158" s="315" t="s">
        <v>673</v>
      </c>
      <c r="C158" s="506"/>
      <c r="D158" s="88">
        <v>72195500</v>
      </c>
      <c r="E158" s="91" t="s">
        <v>882</v>
      </c>
    </row>
    <row r="159" spans="1:5" ht="12.75" customHeight="1">
      <c r="A159" s="374"/>
      <c r="B159" s="315" t="s">
        <v>666</v>
      </c>
      <c r="C159" s="506"/>
      <c r="D159" s="88">
        <v>6540000</v>
      </c>
      <c r="E159" s="91" t="s">
        <v>882</v>
      </c>
    </row>
    <row r="160" spans="1:5" ht="12.75" customHeight="1">
      <c r="A160" s="374"/>
      <c r="B160" s="315" t="s">
        <v>671</v>
      </c>
      <c r="C160" s="506"/>
      <c r="D160" s="88">
        <v>12364440</v>
      </c>
      <c r="E160" s="91" t="s">
        <v>882</v>
      </c>
    </row>
    <row r="161" spans="1:5" ht="12.75" customHeight="1">
      <c r="A161" s="374"/>
      <c r="B161" s="315" t="s">
        <v>675</v>
      </c>
      <c r="C161" s="506"/>
      <c r="D161" s="88">
        <v>1724660</v>
      </c>
      <c r="E161" s="91" t="s">
        <v>883</v>
      </c>
    </row>
    <row r="162" spans="1:5" ht="12.75" customHeight="1">
      <c r="A162" s="374"/>
      <c r="B162" s="315" t="s">
        <v>670</v>
      </c>
      <c r="C162" s="506"/>
      <c r="D162" s="88">
        <v>1008761</v>
      </c>
      <c r="E162" s="91" t="s">
        <v>883</v>
      </c>
    </row>
    <row r="163" spans="1:5" ht="12.75" customHeight="1">
      <c r="A163" s="374"/>
      <c r="B163" s="315" t="s">
        <v>675</v>
      </c>
      <c r="C163" s="506"/>
      <c r="D163" s="88">
        <v>3985856</v>
      </c>
      <c r="E163" s="91" t="s">
        <v>884</v>
      </c>
    </row>
    <row r="164" spans="1:5" ht="12.75" customHeight="1">
      <c r="A164" s="374"/>
      <c r="B164" s="315" t="s">
        <v>670</v>
      </c>
      <c r="C164" s="506"/>
      <c r="D164" s="88">
        <v>3757009</v>
      </c>
      <c r="E164" s="91" t="s">
        <v>884</v>
      </c>
    </row>
    <row r="165" spans="1:5" ht="12.75">
      <c r="A165" s="374"/>
      <c r="B165" s="315" t="s">
        <v>667</v>
      </c>
      <c r="C165" s="506"/>
      <c r="D165" s="88">
        <v>21789810</v>
      </c>
      <c r="E165" s="91" t="s">
        <v>885</v>
      </c>
    </row>
    <row r="166" spans="1:5" ht="12.75">
      <c r="A166" s="374"/>
      <c r="B166" s="315" t="s">
        <v>668</v>
      </c>
      <c r="C166" s="506"/>
      <c r="D166" s="88">
        <v>8841381</v>
      </c>
      <c r="E166" s="91" t="s">
        <v>885</v>
      </c>
    </row>
    <row r="167" spans="1:5" ht="12.75">
      <c r="A167" s="374"/>
      <c r="B167" s="315" t="s">
        <v>667</v>
      </c>
      <c r="C167" s="506"/>
      <c r="D167" s="88">
        <v>1670050</v>
      </c>
      <c r="E167" s="91" t="s">
        <v>886</v>
      </c>
    </row>
    <row r="168" spans="1:5" ht="12.75">
      <c r="A168" s="374"/>
      <c r="B168" s="315" t="s">
        <v>667</v>
      </c>
      <c r="C168" s="506"/>
      <c r="D168" s="88">
        <v>3399779</v>
      </c>
      <c r="E168" s="91" t="s">
        <v>887</v>
      </c>
    </row>
    <row r="169" spans="1:5" ht="12.75">
      <c r="A169" s="374"/>
      <c r="B169" s="315" t="s">
        <v>669</v>
      </c>
      <c r="C169" s="506"/>
      <c r="D169" s="88">
        <v>1923</v>
      </c>
      <c r="E169" s="91" t="s">
        <v>887</v>
      </c>
    </row>
    <row r="170" spans="1:5" ht="12.75">
      <c r="A170" s="374"/>
      <c r="B170" s="315" t="s">
        <v>668</v>
      </c>
      <c r="C170" s="506"/>
      <c r="D170" s="88">
        <v>210847</v>
      </c>
      <c r="E170" s="91" t="s">
        <v>887</v>
      </c>
    </row>
    <row r="171" spans="1:5" ht="12.75">
      <c r="A171" s="374"/>
      <c r="B171" s="315" t="s">
        <v>667</v>
      </c>
      <c r="C171" s="506"/>
      <c r="D171" s="88">
        <v>2025810</v>
      </c>
      <c r="E171" s="91" t="s">
        <v>888</v>
      </c>
    </row>
    <row r="172" spans="1:5" ht="12.75">
      <c r="A172" s="374"/>
      <c r="B172" s="315" t="s">
        <v>668</v>
      </c>
      <c r="C172" s="506"/>
      <c r="D172" s="88">
        <v>-41098</v>
      </c>
      <c r="E172" s="91" t="s">
        <v>888</v>
      </c>
    </row>
    <row r="173" spans="1:5" ht="12.75">
      <c r="A173" s="374"/>
      <c r="B173" s="315" t="s">
        <v>672</v>
      </c>
      <c r="C173" s="506"/>
      <c r="D173" s="88">
        <v>236474</v>
      </c>
      <c r="E173" s="91" t="s">
        <v>889</v>
      </c>
    </row>
    <row r="174" spans="1:5" ht="12.75">
      <c r="A174" s="374"/>
      <c r="B174" s="315" t="s">
        <v>673</v>
      </c>
      <c r="C174" s="506"/>
      <c r="D174" s="88">
        <v>2193322</v>
      </c>
      <c r="E174" s="91" t="s">
        <v>889</v>
      </c>
    </row>
    <row r="175" spans="1:5" ht="12.75">
      <c r="A175" s="374"/>
      <c r="B175" s="315" t="s">
        <v>666</v>
      </c>
      <c r="C175" s="506"/>
      <c r="D175" s="88">
        <v>318643</v>
      </c>
      <c r="E175" s="91" t="s">
        <v>889</v>
      </c>
    </row>
    <row r="176" spans="1:5" ht="12.75">
      <c r="A176" s="374"/>
      <c r="B176" s="315" t="s">
        <v>671</v>
      </c>
      <c r="C176" s="506"/>
      <c r="D176" s="88">
        <v>487680</v>
      </c>
      <c r="E176" s="91" t="s">
        <v>889</v>
      </c>
    </row>
    <row r="177" spans="1:5" ht="12.75">
      <c r="A177" s="374"/>
      <c r="B177" s="315" t="s">
        <v>672</v>
      </c>
      <c r="C177" s="506"/>
      <c r="D177" s="88">
        <v>378352</v>
      </c>
      <c r="E177" s="91" t="s">
        <v>890</v>
      </c>
    </row>
    <row r="178" spans="1:5" ht="12.75">
      <c r="A178" s="374"/>
      <c r="B178" s="315" t="s">
        <v>673</v>
      </c>
      <c r="C178" s="506"/>
      <c r="D178" s="88">
        <v>5297580</v>
      </c>
      <c r="E178" s="91" t="s">
        <v>890</v>
      </c>
    </row>
    <row r="179" spans="1:5" ht="12.75">
      <c r="A179" s="374"/>
      <c r="B179" s="315" t="s">
        <v>666</v>
      </c>
      <c r="C179" s="506"/>
      <c r="D179" s="88">
        <v>926166</v>
      </c>
      <c r="E179" s="91" t="s">
        <v>890</v>
      </c>
    </row>
    <row r="180" spans="1:5" ht="12.75">
      <c r="A180" s="374"/>
      <c r="B180" s="315" t="s">
        <v>671</v>
      </c>
      <c r="C180" s="506"/>
      <c r="D180" s="88">
        <v>978520</v>
      </c>
      <c r="E180" s="91" t="s">
        <v>890</v>
      </c>
    </row>
    <row r="181" spans="1:5" ht="12.75">
      <c r="A181" s="374"/>
      <c r="B181" s="315" t="s">
        <v>672</v>
      </c>
      <c r="C181" s="506"/>
      <c r="D181" s="98">
        <v>166080</v>
      </c>
      <c r="E181" s="115" t="s">
        <v>891</v>
      </c>
    </row>
    <row r="182" spans="1:5" ht="12.75">
      <c r="A182" s="301"/>
      <c r="B182" s="315" t="s">
        <v>673</v>
      </c>
      <c r="C182" s="506"/>
      <c r="D182" s="98">
        <v>2262000</v>
      </c>
      <c r="E182" s="115" t="s">
        <v>891</v>
      </c>
    </row>
    <row r="183" spans="1:5" ht="12.75">
      <c r="A183" s="301"/>
      <c r="B183" s="315" t="s">
        <v>666</v>
      </c>
      <c r="C183" s="507"/>
      <c r="D183" s="98">
        <v>163500</v>
      </c>
      <c r="E183" s="115" t="s">
        <v>891</v>
      </c>
    </row>
    <row r="184" spans="1:5" ht="15" customHeight="1">
      <c r="A184" s="468" t="s">
        <v>124</v>
      </c>
      <c r="B184" s="469"/>
      <c r="C184" s="478"/>
      <c r="D184" s="83">
        <f>SUM(D145:D183)</f>
        <v>288037690</v>
      </c>
      <c r="E184" s="115"/>
    </row>
    <row r="185" spans="1:5" ht="15" customHeight="1">
      <c r="A185" s="508" t="s">
        <v>341</v>
      </c>
      <c r="B185" s="476" t="s">
        <v>180</v>
      </c>
      <c r="C185" s="498"/>
      <c r="D185" s="98">
        <v>795000</v>
      </c>
      <c r="E185" s="115" t="s">
        <v>892</v>
      </c>
    </row>
    <row r="186" spans="1:5" ht="12.75">
      <c r="A186" s="509"/>
      <c r="B186" s="498"/>
      <c r="C186" s="498"/>
      <c r="D186" s="98">
        <v>400000</v>
      </c>
      <c r="E186" s="115" t="s">
        <v>893</v>
      </c>
    </row>
    <row r="187" spans="1:5" ht="12.75">
      <c r="A187" s="509"/>
      <c r="B187" s="498"/>
      <c r="C187" s="498"/>
      <c r="D187" s="98">
        <v>720000</v>
      </c>
      <c r="E187" s="115" t="s">
        <v>894</v>
      </c>
    </row>
    <row r="188" spans="1:5" ht="12.75">
      <c r="A188" s="468" t="s">
        <v>124</v>
      </c>
      <c r="B188" s="469"/>
      <c r="C188" s="478"/>
      <c r="D188" s="83">
        <f>SUM(D185:D187)</f>
        <v>1915000</v>
      </c>
      <c r="E188" s="115"/>
    </row>
    <row r="189" spans="1:5" ht="12.75">
      <c r="A189" s="379" t="s">
        <v>342</v>
      </c>
      <c r="B189" s="380"/>
      <c r="C189" s="381"/>
      <c r="D189" s="83">
        <f>SUM(D188,D184,D144)</f>
        <v>292232690</v>
      </c>
      <c r="E189" s="95" t="s">
        <v>895</v>
      </c>
    </row>
    <row r="190" spans="1:5" ht="15">
      <c r="A190" s="502" t="s">
        <v>149</v>
      </c>
      <c r="B190" s="502"/>
      <c r="C190" s="502"/>
      <c r="D190" s="136">
        <f>SUM(D189:D189)</f>
        <v>292232690</v>
      </c>
      <c r="E190" s="314" t="s">
        <v>896</v>
      </c>
    </row>
    <row r="191" spans="1:5" ht="15">
      <c r="A191" s="407" t="s">
        <v>149</v>
      </c>
      <c r="B191" s="408"/>
      <c r="C191" s="409"/>
      <c r="D191" s="155">
        <f>SUM(D142+D190)</f>
        <v>683380835</v>
      </c>
      <c r="E191" s="320"/>
    </row>
  </sheetData>
  <sheetProtection/>
  <mergeCells count="56">
    <mergeCell ref="A188:C188"/>
    <mergeCell ref="A189:C189"/>
    <mergeCell ref="A190:C190"/>
    <mergeCell ref="A191:C191"/>
    <mergeCell ref="A145:A181"/>
    <mergeCell ref="C145:C153"/>
    <mergeCell ref="C155:C183"/>
    <mergeCell ref="A184:C184"/>
    <mergeCell ref="A185:A187"/>
    <mergeCell ref="B185:B187"/>
    <mergeCell ref="C185:C187"/>
    <mergeCell ref="A136:C136"/>
    <mergeCell ref="A138:C138"/>
    <mergeCell ref="C139:C140"/>
    <mergeCell ref="A141:C141"/>
    <mergeCell ref="A142:C142"/>
    <mergeCell ref="A144:C144"/>
    <mergeCell ref="A69:A70"/>
    <mergeCell ref="C69:C70"/>
    <mergeCell ref="A71:C71"/>
    <mergeCell ref="A72:A123"/>
    <mergeCell ref="C72:C77"/>
    <mergeCell ref="B75:B78"/>
    <mergeCell ref="B79:B123"/>
    <mergeCell ref="C79:C104"/>
    <mergeCell ref="C105:C123"/>
    <mergeCell ref="C47:C49"/>
    <mergeCell ref="A50:C50"/>
    <mergeCell ref="A51:A67"/>
    <mergeCell ref="B51:B65"/>
    <mergeCell ref="B66:B67"/>
    <mergeCell ref="A68:C68"/>
    <mergeCell ref="B10:B15"/>
    <mergeCell ref="C10:C33"/>
    <mergeCell ref="B16:B21"/>
    <mergeCell ref="B22:B25"/>
    <mergeCell ref="B27:B30"/>
    <mergeCell ref="B44:B45"/>
    <mergeCell ref="A2:E2"/>
    <mergeCell ref="B7:B8"/>
    <mergeCell ref="C7:C8"/>
    <mergeCell ref="A34:C34"/>
    <mergeCell ref="A35:A49"/>
    <mergeCell ref="C35:C45"/>
    <mergeCell ref="B38:B43"/>
    <mergeCell ref="A3:E3"/>
    <mergeCell ref="A9:C9"/>
    <mergeCell ref="A10:A33"/>
    <mergeCell ref="A135:C135"/>
    <mergeCell ref="A124:C124"/>
    <mergeCell ref="A125:A134"/>
    <mergeCell ref="B125:B126"/>
    <mergeCell ref="C125:C126"/>
    <mergeCell ref="B127:B128"/>
    <mergeCell ref="C127:C128"/>
    <mergeCell ref="B129:B134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F23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9.125" style="50" customWidth="1"/>
    <col min="2" max="2" width="22.25390625" style="50" customWidth="1"/>
    <col min="3" max="3" width="15.00390625" style="50" customWidth="1"/>
    <col min="4" max="4" width="15.25390625" style="50" customWidth="1"/>
    <col min="5" max="5" width="15.00390625" style="50" customWidth="1"/>
    <col min="6" max="6" width="12.625" style="50" customWidth="1"/>
    <col min="7" max="16384" width="9.125" style="50" customWidth="1"/>
  </cols>
  <sheetData>
    <row r="1" spans="1:6" ht="12.75">
      <c r="A1" s="50" t="s">
        <v>179</v>
      </c>
      <c r="E1" s="169"/>
      <c r="F1" s="169" t="s">
        <v>422</v>
      </c>
    </row>
    <row r="2" spans="5:6" ht="12.75">
      <c r="E2" s="169"/>
      <c r="F2" s="169"/>
    </row>
    <row r="3" spans="1:6" ht="12.75">
      <c r="A3" s="512" t="s">
        <v>459</v>
      </c>
      <c r="B3" s="512"/>
      <c r="C3" s="512"/>
      <c r="D3" s="512"/>
      <c r="E3" s="512"/>
      <c r="F3" s="512"/>
    </row>
    <row r="4" spans="1:6" ht="12.75">
      <c r="A4" s="512" t="s">
        <v>475</v>
      </c>
      <c r="B4" s="512"/>
      <c r="C4" s="512"/>
      <c r="D4" s="512"/>
      <c r="E4" s="512"/>
      <c r="F4" s="512"/>
    </row>
    <row r="5" spans="1:6" ht="12.75">
      <c r="A5" s="188"/>
      <c r="B5" s="188"/>
      <c r="C5" s="188"/>
      <c r="D5" s="188"/>
      <c r="E5" s="188"/>
      <c r="F5" s="188"/>
    </row>
    <row r="7" spans="1:6" ht="30.75" customHeight="1">
      <c r="A7" s="60" t="s">
        <v>150</v>
      </c>
      <c r="B7" s="60" t="s">
        <v>151</v>
      </c>
      <c r="C7" s="510" t="s">
        <v>152</v>
      </c>
      <c r="D7" s="511"/>
      <c r="E7" s="510" t="s">
        <v>153</v>
      </c>
      <c r="F7" s="511"/>
    </row>
    <row r="8" spans="1:6" ht="30.75" customHeight="1">
      <c r="A8" s="60"/>
      <c r="B8" s="60"/>
      <c r="C8" s="60" t="s">
        <v>460</v>
      </c>
      <c r="D8" s="60" t="s">
        <v>115</v>
      </c>
      <c r="E8" s="60" t="s">
        <v>460</v>
      </c>
      <c r="F8" s="60" t="s">
        <v>115</v>
      </c>
    </row>
    <row r="9" spans="1:6" ht="29.25" customHeight="1">
      <c r="A9" s="61" t="s">
        <v>154</v>
      </c>
      <c r="B9" s="62" t="s">
        <v>155</v>
      </c>
      <c r="C9" s="53">
        <v>39453</v>
      </c>
      <c r="D9" s="53">
        <v>43740</v>
      </c>
      <c r="E9" s="53">
        <v>0</v>
      </c>
      <c r="F9" s="64"/>
    </row>
    <row r="10" spans="1:6" ht="38.25">
      <c r="A10" s="61" t="s">
        <v>156</v>
      </c>
      <c r="B10" s="62" t="s">
        <v>157</v>
      </c>
      <c r="C10" s="53">
        <v>0</v>
      </c>
      <c r="D10" s="53">
        <v>3700</v>
      </c>
      <c r="E10" s="53">
        <v>0</v>
      </c>
      <c r="F10" s="64"/>
    </row>
    <row r="11" spans="1:6" ht="22.5" customHeight="1">
      <c r="A11" s="63" t="s">
        <v>158</v>
      </c>
      <c r="B11" s="64" t="s">
        <v>159</v>
      </c>
      <c r="C11" s="53">
        <v>409000</v>
      </c>
      <c r="D11" s="53">
        <v>508049</v>
      </c>
      <c r="E11" s="53">
        <v>16000</v>
      </c>
      <c r="F11" s="53">
        <v>16151</v>
      </c>
    </row>
    <row r="12" spans="1:6" ht="25.5">
      <c r="A12" s="65"/>
      <c r="B12" s="62" t="s">
        <v>160</v>
      </c>
      <c r="C12" s="53">
        <v>115000</v>
      </c>
      <c r="D12" s="53">
        <v>123582</v>
      </c>
      <c r="E12" s="53">
        <v>4500</v>
      </c>
      <c r="F12" s="53">
        <v>2026</v>
      </c>
    </row>
    <row r="13" spans="1:6" ht="19.5" customHeight="1">
      <c r="A13" s="65"/>
      <c r="B13" s="62" t="s">
        <v>161</v>
      </c>
      <c r="C13" s="53">
        <v>160000</v>
      </c>
      <c r="D13" s="53">
        <v>173512</v>
      </c>
      <c r="E13" s="53">
        <v>9500</v>
      </c>
      <c r="F13" s="53">
        <v>9060</v>
      </c>
    </row>
    <row r="14" spans="1:6" ht="21" customHeight="1">
      <c r="A14" s="65"/>
      <c r="B14" s="62" t="s">
        <v>162</v>
      </c>
      <c r="C14" s="53">
        <v>28000</v>
      </c>
      <c r="D14" s="53">
        <v>26504</v>
      </c>
      <c r="E14" s="53">
        <v>0</v>
      </c>
      <c r="F14" s="53">
        <v>0</v>
      </c>
    </row>
    <row r="15" spans="1:6" ht="21.75" customHeight="1">
      <c r="A15" s="65"/>
      <c r="B15" s="62" t="s">
        <v>163</v>
      </c>
      <c r="C15" s="53">
        <v>6000</v>
      </c>
      <c r="D15" s="53">
        <v>10205</v>
      </c>
      <c r="E15" s="53">
        <v>0</v>
      </c>
      <c r="F15" s="53">
        <v>0</v>
      </c>
    </row>
    <row r="16" spans="1:6" ht="22.5" customHeight="1">
      <c r="A16" s="65"/>
      <c r="B16" s="62" t="s">
        <v>164</v>
      </c>
      <c r="C16" s="53">
        <v>40000</v>
      </c>
      <c r="D16" s="53">
        <v>44847</v>
      </c>
      <c r="E16" s="53">
        <v>1800</v>
      </c>
      <c r="F16" s="53">
        <v>4015</v>
      </c>
    </row>
    <row r="17" spans="1:6" s="69" customFormat="1" ht="22.5" customHeight="1">
      <c r="A17" s="66"/>
      <c r="B17" s="67" t="s">
        <v>124</v>
      </c>
      <c r="C17" s="68">
        <f>C11+C12+C13+C14+C15+C16</f>
        <v>758000</v>
      </c>
      <c r="D17" s="68">
        <f>D11+D12+D13+D14+D15+D16</f>
        <v>886699</v>
      </c>
      <c r="E17" s="68">
        <f>E11+E12+E13+E14+E15+E16</f>
        <v>31800</v>
      </c>
      <c r="F17" s="68">
        <f>F11+F12+F13+F14+F15+F16</f>
        <v>31252</v>
      </c>
    </row>
    <row r="18" spans="1:6" ht="25.5">
      <c r="A18" s="61" t="s">
        <v>165</v>
      </c>
      <c r="B18" s="62" t="s">
        <v>166</v>
      </c>
      <c r="C18" s="53">
        <v>96443</v>
      </c>
      <c r="D18" s="53">
        <v>101153</v>
      </c>
      <c r="E18" s="53">
        <v>0</v>
      </c>
      <c r="F18" s="64">
        <v>475</v>
      </c>
    </row>
    <row r="19" spans="1:6" ht="21" customHeight="1">
      <c r="A19" s="61" t="s">
        <v>167</v>
      </c>
      <c r="B19" s="62" t="s">
        <v>168</v>
      </c>
      <c r="C19" s="53">
        <v>3000</v>
      </c>
      <c r="D19" s="53">
        <v>18360</v>
      </c>
      <c r="E19" s="53">
        <v>0</v>
      </c>
      <c r="F19" s="64"/>
    </row>
    <row r="20" spans="1:6" ht="22.5" customHeight="1">
      <c r="A20" s="70" t="s">
        <v>25</v>
      </c>
      <c r="B20" s="71"/>
      <c r="C20" s="72">
        <f>C9+C10+C17+C18+C19</f>
        <v>896896</v>
      </c>
      <c r="D20" s="72">
        <f>D9+D10+D17+D18+D19</f>
        <v>1053652</v>
      </c>
      <c r="E20" s="72">
        <f>E9+E10+E17+E18+E19</f>
        <v>31800</v>
      </c>
      <c r="F20" s="72">
        <f>F9+F10+F17+F18+F19</f>
        <v>31727</v>
      </c>
    </row>
    <row r="22" spans="1:2" ht="12.75">
      <c r="A22" s="50" t="s">
        <v>169</v>
      </c>
      <c r="B22" s="50" t="s">
        <v>170</v>
      </c>
    </row>
    <row r="23" spans="1:2" ht="12.75">
      <c r="A23" s="50" t="s">
        <v>171</v>
      </c>
      <c r="B23" s="50" t="s">
        <v>172</v>
      </c>
    </row>
  </sheetData>
  <sheetProtection/>
  <mergeCells count="4">
    <mergeCell ref="C7:D7"/>
    <mergeCell ref="E7:F7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I25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3.00390625" style="0" bestFit="1" customWidth="1"/>
    <col min="2" max="2" width="49.25390625" style="0" customWidth="1"/>
    <col min="3" max="3" width="11.00390625" style="0" bestFit="1" customWidth="1"/>
    <col min="4" max="4" width="12.875" style="0" bestFit="1" customWidth="1"/>
    <col min="5" max="5" width="13.25390625" style="0" bestFit="1" customWidth="1"/>
    <col min="6" max="6" width="8.625" style="0" bestFit="1" customWidth="1"/>
    <col min="7" max="7" width="11.875" style="0" bestFit="1" customWidth="1"/>
    <col min="8" max="8" width="12.125" style="0" bestFit="1" customWidth="1"/>
    <col min="9" max="9" width="15.125" style="0" bestFit="1" customWidth="1"/>
  </cols>
  <sheetData>
    <row r="1" spans="1:9" ht="12.75">
      <c r="A1" t="s">
        <v>179</v>
      </c>
      <c r="I1" s="78" t="s">
        <v>913</v>
      </c>
    </row>
    <row r="2" ht="12.75">
      <c r="I2" s="78"/>
    </row>
    <row r="3" spans="1:9" ht="12.75">
      <c r="A3" s="513" t="s">
        <v>343</v>
      </c>
      <c r="B3" s="514"/>
      <c r="C3" s="514"/>
      <c r="D3" s="514"/>
      <c r="E3" s="514"/>
      <c r="F3" s="514"/>
      <c r="G3" s="514"/>
      <c r="H3" s="514"/>
      <c r="I3" s="514"/>
    </row>
    <row r="4" spans="1:9" ht="63.75">
      <c r="A4" s="322" t="s">
        <v>344</v>
      </c>
      <c r="B4" s="322" t="s">
        <v>31</v>
      </c>
      <c r="C4" s="329" t="s">
        <v>345</v>
      </c>
      <c r="D4" s="329" t="s">
        <v>346</v>
      </c>
      <c r="E4" s="329" t="s">
        <v>347</v>
      </c>
      <c r="F4" s="329" t="s">
        <v>383</v>
      </c>
      <c r="G4" s="329" t="s">
        <v>348</v>
      </c>
      <c r="H4" s="330" t="s">
        <v>914</v>
      </c>
      <c r="I4" s="329" t="s">
        <v>349</v>
      </c>
    </row>
    <row r="5" spans="1:9" ht="15">
      <c r="A5" s="322">
        <v>1</v>
      </c>
      <c r="B5" s="322">
        <v>2</v>
      </c>
      <c r="C5" s="322">
        <v>3</v>
      </c>
      <c r="D5" s="322">
        <v>4</v>
      </c>
      <c r="E5" s="322">
        <v>5</v>
      </c>
      <c r="F5" s="322">
        <v>6</v>
      </c>
      <c r="G5" s="322">
        <v>7</v>
      </c>
      <c r="H5" s="322">
        <v>8</v>
      </c>
      <c r="I5" s="322">
        <v>9</v>
      </c>
    </row>
    <row r="6" spans="1:9" ht="12.75">
      <c r="A6" s="323" t="s">
        <v>270</v>
      </c>
      <c r="B6" s="324" t="s">
        <v>350</v>
      </c>
      <c r="C6" s="325">
        <v>189362</v>
      </c>
      <c r="D6" s="325">
        <v>7493984</v>
      </c>
      <c r="E6" s="325">
        <v>758430</v>
      </c>
      <c r="F6" s="325">
        <v>0</v>
      </c>
      <c r="G6" s="325">
        <v>764702</v>
      </c>
      <c r="H6" s="325">
        <v>0</v>
      </c>
      <c r="I6" s="325">
        <v>9206478</v>
      </c>
    </row>
    <row r="7" spans="1:9" ht="12.75">
      <c r="A7" s="326" t="s">
        <v>272</v>
      </c>
      <c r="B7" s="327" t="s">
        <v>351</v>
      </c>
      <c r="C7" s="328">
        <v>39</v>
      </c>
      <c r="D7" s="328">
        <v>0</v>
      </c>
      <c r="E7" s="328">
        <v>0</v>
      </c>
      <c r="F7" s="328">
        <v>0</v>
      </c>
      <c r="G7" s="328">
        <v>855429</v>
      </c>
      <c r="H7" s="328">
        <v>0</v>
      </c>
      <c r="I7" s="328">
        <v>855468</v>
      </c>
    </row>
    <row r="8" spans="1:9" ht="12.75">
      <c r="A8" s="326" t="s">
        <v>276</v>
      </c>
      <c r="B8" s="327" t="s">
        <v>352</v>
      </c>
      <c r="C8" s="328">
        <v>0</v>
      </c>
      <c r="D8" s="328">
        <v>0</v>
      </c>
      <c r="E8" s="328">
        <v>0</v>
      </c>
      <c r="F8" s="328">
        <v>0</v>
      </c>
      <c r="G8" s="328">
        <v>51255</v>
      </c>
      <c r="H8" s="328">
        <v>0</v>
      </c>
      <c r="I8" s="328">
        <v>51255</v>
      </c>
    </row>
    <row r="9" spans="1:9" ht="12.75">
      <c r="A9" s="326" t="s">
        <v>278</v>
      </c>
      <c r="B9" s="327" t="s">
        <v>353</v>
      </c>
      <c r="C9" s="328">
        <v>0</v>
      </c>
      <c r="D9" s="328">
        <v>446044</v>
      </c>
      <c r="E9" s="328">
        <v>346769</v>
      </c>
      <c r="F9" s="328">
        <v>0</v>
      </c>
      <c r="G9" s="328">
        <v>0</v>
      </c>
      <c r="H9" s="328">
        <v>0</v>
      </c>
      <c r="I9" s="328">
        <v>792813</v>
      </c>
    </row>
    <row r="10" spans="1:9" ht="12.75">
      <c r="A10" s="326" t="s">
        <v>284</v>
      </c>
      <c r="B10" s="327" t="s">
        <v>354</v>
      </c>
      <c r="C10" s="328">
        <v>3000</v>
      </c>
      <c r="D10" s="328">
        <v>321170</v>
      </c>
      <c r="E10" s="328">
        <v>230888</v>
      </c>
      <c r="F10" s="328">
        <v>0</v>
      </c>
      <c r="G10" s="328">
        <v>0</v>
      </c>
      <c r="H10" s="328">
        <v>0</v>
      </c>
      <c r="I10" s="328">
        <v>555058</v>
      </c>
    </row>
    <row r="11" spans="1:9" ht="12.75">
      <c r="A11" s="326" t="s">
        <v>290</v>
      </c>
      <c r="B11" s="327" t="s">
        <v>355</v>
      </c>
      <c r="C11" s="328">
        <v>3095</v>
      </c>
      <c r="D11" s="328">
        <v>1892</v>
      </c>
      <c r="E11" s="328">
        <v>2404</v>
      </c>
      <c r="F11" s="328">
        <v>0</v>
      </c>
      <c r="G11" s="328">
        <v>0</v>
      </c>
      <c r="H11" s="328">
        <v>0</v>
      </c>
      <c r="I11" s="328">
        <v>7391</v>
      </c>
    </row>
    <row r="12" spans="1:9" ht="12.75">
      <c r="A12" s="323" t="s">
        <v>292</v>
      </c>
      <c r="B12" s="324" t="s">
        <v>356</v>
      </c>
      <c r="C12" s="325">
        <v>6134</v>
      </c>
      <c r="D12" s="325">
        <v>769106</v>
      </c>
      <c r="E12" s="325">
        <v>580061</v>
      </c>
      <c r="F12" s="325">
        <v>0</v>
      </c>
      <c r="G12" s="325">
        <v>906684</v>
      </c>
      <c r="H12" s="325">
        <v>0</v>
      </c>
      <c r="I12" s="325">
        <v>2261985</v>
      </c>
    </row>
    <row r="13" spans="1:9" ht="12.75">
      <c r="A13" s="326" t="s">
        <v>357</v>
      </c>
      <c r="B13" s="327" t="s">
        <v>358</v>
      </c>
      <c r="C13" s="328">
        <v>0</v>
      </c>
      <c r="D13" s="328">
        <v>9921</v>
      </c>
      <c r="E13" s="328">
        <v>4417</v>
      </c>
      <c r="F13" s="328">
        <v>0</v>
      </c>
      <c r="G13" s="328">
        <v>0</v>
      </c>
      <c r="H13" s="328">
        <v>0</v>
      </c>
      <c r="I13" s="328">
        <v>14338</v>
      </c>
    </row>
    <row r="14" spans="1:9" ht="12.75">
      <c r="A14" s="326" t="s">
        <v>359</v>
      </c>
      <c r="B14" s="327" t="s">
        <v>360</v>
      </c>
      <c r="C14" s="328">
        <v>162</v>
      </c>
      <c r="D14" s="328">
        <v>0</v>
      </c>
      <c r="E14" s="328">
        <v>6522</v>
      </c>
      <c r="F14" s="328">
        <v>0</v>
      </c>
      <c r="G14" s="328">
        <v>0</v>
      </c>
      <c r="H14" s="328">
        <v>0</v>
      </c>
      <c r="I14" s="328">
        <v>6684</v>
      </c>
    </row>
    <row r="15" spans="1:9" ht="12.75">
      <c r="A15" s="326" t="s">
        <v>361</v>
      </c>
      <c r="B15" s="327" t="s">
        <v>362</v>
      </c>
      <c r="C15" s="328">
        <v>3000</v>
      </c>
      <c r="D15" s="328">
        <v>331970</v>
      </c>
      <c r="E15" s="328">
        <v>228934</v>
      </c>
      <c r="F15" s="328">
        <v>0</v>
      </c>
      <c r="G15" s="328">
        <v>0</v>
      </c>
      <c r="H15" s="328">
        <v>0</v>
      </c>
      <c r="I15" s="328">
        <v>563904</v>
      </c>
    </row>
    <row r="16" spans="1:9" ht="12.75">
      <c r="A16" s="326" t="s">
        <v>363</v>
      </c>
      <c r="B16" s="327" t="s">
        <v>364</v>
      </c>
      <c r="C16" s="328">
        <v>95</v>
      </c>
      <c r="D16" s="328">
        <v>15477</v>
      </c>
      <c r="E16" s="328">
        <v>2536</v>
      </c>
      <c r="F16" s="328">
        <v>0</v>
      </c>
      <c r="G16" s="328">
        <v>796981</v>
      </c>
      <c r="H16" s="328">
        <v>0</v>
      </c>
      <c r="I16" s="328">
        <v>815089</v>
      </c>
    </row>
    <row r="17" spans="1:9" ht="12.75">
      <c r="A17" s="323" t="s">
        <v>365</v>
      </c>
      <c r="B17" s="324" t="s">
        <v>366</v>
      </c>
      <c r="C17" s="325">
        <v>3257</v>
      </c>
      <c r="D17" s="325">
        <v>357368</v>
      </c>
      <c r="E17" s="325">
        <v>242409</v>
      </c>
      <c r="F17" s="325">
        <v>0</v>
      </c>
      <c r="G17" s="325">
        <v>796981</v>
      </c>
      <c r="H17" s="325">
        <v>0</v>
      </c>
      <c r="I17" s="325">
        <v>1400015</v>
      </c>
    </row>
    <row r="18" spans="1:9" ht="12.75">
      <c r="A18" s="323" t="s">
        <v>367</v>
      </c>
      <c r="B18" s="324" t="s">
        <v>368</v>
      </c>
      <c r="C18" s="325">
        <v>192239</v>
      </c>
      <c r="D18" s="325">
        <v>7905722</v>
      </c>
      <c r="E18" s="325">
        <v>1096082</v>
      </c>
      <c r="F18" s="325">
        <v>0</v>
      </c>
      <c r="G18" s="325">
        <v>874405</v>
      </c>
      <c r="H18" s="325">
        <v>0</v>
      </c>
      <c r="I18" s="325">
        <v>10068448</v>
      </c>
    </row>
    <row r="19" spans="1:9" ht="12.75">
      <c r="A19" s="323" t="s">
        <v>369</v>
      </c>
      <c r="B19" s="324" t="s">
        <v>370</v>
      </c>
      <c r="C19" s="325">
        <v>99837</v>
      </c>
      <c r="D19" s="325">
        <v>1830705</v>
      </c>
      <c r="E19" s="325">
        <v>528166</v>
      </c>
      <c r="F19" s="325">
        <v>0</v>
      </c>
      <c r="G19" s="325">
        <v>0</v>
      </c>
      <c r="H19" s="325">
        <v>0</v>
      </c>
      <c r="I19" s="325">
        <v>2458708</v>
      </c>
    </row>
    <row r="20" spans="1:9" ht="12.75">
      <c r="A20" s="326" t="s">
        <v>371</v>
      </c>
      <c r="B20" s="327" t="s">
        <v>372</v>
      </c>
      <c r="C20" s="328">
        <v>14599</v>
      </c>
      <c r="D20" s="328">
        <v>177365</v>
      </c>
      <c r="E20" s="328">
        <v>221026</v>
      </c>
      <c r="F20" s="328">
        <v>0</v>
      </c>
      <c r="G20" s="328">
        <v>0</v>
      </c>
      <c r="H20" s="328">
        <v>0</v>
      </c>
      <c r="I20" s="328">
        <v>412990</v>
      </c>
    </row>
    <row r="21" spans="1:9" ht="12.75">
      <c r="A21" s="326" t="s">
        <v>373</v>
      </c>
      <c r="B21" s="327" t="s">
        <v>374</v>
      </c>
      <c r="C21" s="328">
        <v>162</v>
      </c>
      <c r="D21" s="328">
        <v>7168</v>
      </c>
      <c r="E21" s="328">
        <v>11049</v>
      </c>
      <c r="F21" s="328">
        <v>0</v>
      </c>
      <c r="G21" s="328">
        <v>0</v>
      </c>
      <c r="H21" s="328">
        <v>0</v>
      </c>
      <c r="I21" s="328">
        <v>18379</v>
      </c>
    </row>
    <row r="22" spans="1:9" ht="25.5">
      <c r="A22" s="323" t="s">
        <v>375</v>
      </c>
      <c r="B22" s="324" t="s">
        <v>376</v>
      </c>
      <c r="C22" s="325">
        <v>114274</v>
      </c>
      <c r="D22" s="325">
        <v>2000902</v>
      </c>
      <c r="E22" s="325">
        <v>738143</v>
      </c>
      <c r="F22" s="325">
        <v>0</v>
      </c>
      <c r="G22" s="325">
        <v>0</v>
      </c>
      <c r="H22" s="325">
        <v>0</v>
      </c>
      <c r="I22" s="325">
        <v>2853319</v>
      </c>
    </row>
    <row r="23" spans="1:9" ht="12.75">
      <c r="A23" s="323" t="s">
        <v>377</v>
      </c>
      <c r="B23" s="324" t="s">
        <v>378</v>
      </c>
      <c r="C23" s="325">
        <v>114274</v>
      </c>
      <c r="D23" s="325">
        <v>2000902</v>
      </c>
      <c r="E23" s="325">
        <v>738143</v>
      </c>
      <c r="F23" s="325">
        <v>0</v>
      </c>
      <c r="G23" s="325">
        <v>0</v>
      </c>
      <c r="H23" s="325">
        <v>0</v>
      </c>
      <c r="I23" s="325">
        <v>2853319</v>
      </c>
    </row>
    <row r="24" spans="1:9" ht="12.75">
      <c r="A24" s="323" t="s">
        <v>379</v>
      </c>
      <c r="B24" s="324" t="s">
        <v>380</v>
      </c>
      <c r="C24" s="325">
        <v>77965</v>
      </c>
      <c r="D24" s="325">
        <v>5904820</v>
      </c>
      <c r="E24" s="325">
        <v>357939</v>
      </c>
      <c r="F24" s="325">
        <v>0</v>
      </c>
      <c r="G24" s="325">
        <v>874405</v>
      </c>
      <c r="H24" s="325">
        <v>0</v>
      </c>
      <c r="I24" s="325">
        <v>7215129</v>
      </c>
    </row>
    <row r="25" spans="1:9" ht="12.75">
      <c r="A25" s="326" t="s">
        <v>381</v>
      </c>
      <c r="B25" s="327" t="s">
        <v>382</v>
      </c>
      <c r="C25" s="328">
        <v>99401</v>
      </c>
      <c r="D25" s="328">
        <v>48162</v>
      </c>
      <c r="E25" s="328">
        <v>456857</v>
      </c>
      <c r="F25" s="328">
        <v>0</v>
      </c>
      <c r="G25" s="328">
        <v>0</v>
      </c>
      <c r="H25" s="328">
        <v>0</v>
      </c>
      <c r="I25" s="328">
        <v>604420</v>
      </c>
    </row>
  </sheetData>
  <sheetProtection/>
  <mergeCells count="1">
    <mergeCell ref="A3:I3"/>
  </mergeCells>
  <printOptions/>
  <pageMargins left="0.31496062992125984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1">
      <selection activeCell="A2" sqref="A2:K2"/>
    </sheetView>
  </sheetViews>
  <sheetFormatPr defaultColWidth="9.00390625" defaultRowHeight="12.75"/>
  <cols>
    <col min="1" max="1" width="4.25390625" style="37" customWidth="1"/>
    <col min="2" max="2" width="25.25390625" style="37" customWidth="1"/>
    <col min="3" max="4" width="12.625" style="37" customWidth="1"/>
    <col min="5" max="5" width="13.00390625" style="37" customWidth="1"/>
    <col min="6" max="6" width="12.00390625" style="37" customWidth="1"/>
    <col min="7" max="7" width="10.75390625" style="37" bestFit="1" customWidth="1"/>
    <col min="8" max="9" width="12.625" style="37" customWidth="1"/>
    <col min="10" max="10" width="11.75390625" style="37" customWidth="1"/>
    <col min="11" max="11" width="13.25390625" style="37" customWidth="1"/>
    <col min="12" max="16384" width="9.125" style="37" customWidth="1"/>
  </cols>
  <sheetData>
    <row r="1" spans="1:11" ht="12.75">
      <c r="A1" s="37" t="s">
        <v>414</v>
      </c>
      <c r="K1" s="140" t="s">
        <v>908</v>
      </c>
    </row>
    <row r="2" spans="1:11" ht="12.75">
      <c r="A2" s="515" t="s">
        <v>384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</row>
    <row r="3" spans="1:11" ht="12.75">
      <c r="A3" s="516" t="s">
        <v>385</v>
      </c>
      <c r="B3" s="516"/>
      <c r="C3" s="516"/>
      <c r="D3" s="516"/>
      <c r="E3" s="516"/>
      <c r="F3" s="516"/>
      <c r="G3" s="516"/>
      <c r="H3" s="516"/>
      <c r="I3" s="516"/>
      <c r="J3" s="517"/>
      <c r="K3" s="517"/>
    </row>
    <row r="4" spans="1:11" ht="12.75">
      <c r="A4" s="516" t="s">
        <v>898</v>
      </c>
      <c r="B4" s="516"/>
      <c r="C4" s="516"/>
      <c r="D4" s="516"/>
      <c r="E4" s="516"/>
      <c r="F4" s="516"/>
      <c r="G4" s="516"/>
      <c r="H4" s="516"/>
      <c r="I4" s="516"/>
      <c r="J4" s="517"/>
      <c r="K4" s="517"/>
    </row>
    <row r="6" spans="1:11" ht="12.75">
      <c r="A6" s="516" t="s">
        <v>386</v>
      </c>
      <c r="B6" s="516"/>
      <c r="C6" s="516"/>
      <c r="D6" s="516"/>
      <c r="E6" s="516"/>
      <c r="F6" s="516"/>
      <c r="G6" s="516"/>
      <c r="H6" s="516"/>
      <c r="I6" s="516"/>
      <c r="J6" s="517"/>
      <c r="K6" s="517"/>
    </row>
    <row r="7" spans="1:11" ht="12.75">
      <c r="A7" s="516" t="s">
        <v>475</v>
      </c>
      <c r="B7" s="516"/>
      <c r="C7" s="516"/>
      <c r="D7" s="516"/>
      <c r="E7" s="516"/>
      <c r="F7" s="516"/>
      <c r="G7" s="516"/>
      <c r="H7" s="516"/>
      <c r="I7" s="516"/>
      <c r="J7" s="517"/>
      <c r="K7" s="517"/>
    </row>
    <row r="8" spans="1:11" ht="18.75" customHeight="1">
      <c r="A8" s="138"/>
      <c r="B8" s="138"/>
      <c r="C8" s="138"/>
      <c r="D8" s="138"/>
      <c r="E8" s="138"/>
      <c r="F8" s="138"/>
      <c r="G8" s="138"/>
      <c r="H8" s="138"/>
      <c r="I8" s="138"/>
      <c r="J8" s="139"/>
      <c r="K8" s="139"/>
    </row>
    <row r="9" ht="12.75">
      <c r="K9" s="140"/>
    </row>
    <row r="10" spans="1:11" ht="38.25">
      <c r="A10" s="518" t="s">
        <v>31</v>
      </c>
      <c r="B10" s="518"/>
      <c r="C10" s="104" t="s">
        <v>899</v>
      </c>
      <c r="D10" s="104" t="s">
        <v>900</v>
      </c>
      <c r="E10" s="104" t="s">
        <v>901</v>
      </c>
      <c r="F10" s="104" t="s">
        <v>902</v>
      </c>
      <c r="G10" s="104" t="s">
        <v>903</v>
      </c>
      <c r="H10" s="104" t="s">
        <v>904</v>
      </c>
      <c r="I10" s="104" t="s">
        <v>905</v>
      </c>
      <c r="J10" s="104" t="s">
        <v>387</v>
      </c>
      <c r="K10" s="104" t="s">
        <v>388</v>
      </c>
    </row>
    <row r="11" spans="1:11" ht="12.75">
      <c r="A11" s="141" t="s">
        <v>389</v>
      </c>
      <c r="B11" s="142"/>
      <c r="C11" s="142"/>
      <c r="D11" s="142"/>
      <c r="E11" s="142"/>
      <c r="F11" s="142"/>
      <c r="G11" s="142"/>
      <c r="H11" s="142"/>
      <c r="I11" s="143"/>
      <c r="J11" s="91"/>
      <c r="K11" s="119"/>
    </row>
    <row r="12" spans="1:11" ht="12.75">
      <c r="A12" s="89">
        <v>1</v>
      </c>
      <c r="B12" s="113" t="s">
        <v>390</v>
      </c>
      <c r="C12" s="96">
        <v>5000000</v>
      </c>
      <c r="D12" s="96">
        <v>0</v>
      </c>
      <c r="E12" s="96">
        <f>SUM(C12:D12)</f>
        <v>5000000</v>
      </c>
      <c r="F12" s="144">
        <v>0</v>
      </c>
      <c r="G12" s="144">
        <v>0</v>
      </c>
      <c r="H12" s="144">
        <f>SUM(F12:G12)</f>
        <v>0</v>
      </c>
      <c r="I12" s="144">
        <f>E12+H12</f>
        <v>5000000</v>
      </c>
      <c r="J12" s="91">
        <v>0.1101</v>
      </c>
      <c r="K12" s="144">
        <v>5000000</v>
      </c>
    </row>
    <row r="13" spans="1:11" ht="12.75">
      <c r="A13" s="89">
        <v>2</v>
      </c>
      <c r="B13" s="113" t="s">
        <v>391</v>
      </c>
      <c r="C13" s="96">
        <v>327000</v>
      </c>
      <c r="D13" s="96">
        <v>0</v>
      </c>
      <c r="E13" s="96">
        <f>SUM(C13:D13)</f>
        <v>327000</v>
      </c>
      <c r="F13" s="144">
        <v>0</v>
      </c>
      <c r="G13" s="144">
        <v>0</v>
      </c>
      <c r="H13" s="144">
        <f>SUM(F13:G13)</f>
        <v>0</v>
      </c>
      <c r="I13" s="144">
        <f>E13+H13</f>
        <v>327000</v>
      </c>
      <c r="J13" s="91">
        <v>0</v>
      </c>
      <c r="K13" s="144">
        <v>327000</v>
      </c>
    </row>
    <row r="14" spans="1:11" ht="12.75">
      <c r="A14" s="89">
        <v>3</v>
      </c>
      <c r="B14" s="91" t="s">
        <v>392</v>
      </c>
      <c r="C14" s="96">
        <v>3227905</v>
      </c>
      <c r="D14" s="96">
        <v>0</v>
      </c>
      <c r="E14" s="96">
        <f>SUM(C14:D14)</f>
        <v>3227905</v>
      </c>
      <c r="F14" s="144">
        <v>0</v>
      </c>
      <c r="G14" s="144">
        <v>0</v>
      </c>
      <c r="H14" s="144">
        <f>SUM(F14:G14)</f>
        <v>0</v>
      </c>
      <c r="I14" s="144">
        <f>E14+H14</f>
        <v>3227905</v>
      </c>
      <c r="J14" s="91">
        <v>23.079</v>
      </c>
      <c r="K14" s="144">
        <v>3461800</v>
      </c>
    </row>
    <row r="15" spans="1:11" ht="12.75">
      <c r="A15" s="89">
        <v>4</v>
      </c>
      <c r="B15" s="91" t="s">
        <v>393</v>
      </c>
      <c r="C15" s="96">
        <v>506156</v>
      </c>
      <c r="D15" s="96">
        <v>-506156</v>
      </c>
      <c r="E15" s="96">
        <f>SUM(C15:D15)</f>
        <v>0</v>
      </c>
      <c r="F15" s="144">
        <v>0</v>
      </c>
      <c r="G15" s="144">
        <v>0</v>
      </c>
      <c r="H15" s="144">
        <f>SUM(F15:G15)</f>
        <v>0</v>
      </c>
      <c r="I15" s="144">
        <f>E15+H15</f>
        <v>0</v>
      </c>
      <c r="J15" s="91">
        <v>0</v>
      </c>
      <c r="K15" s="144">
        <v>0</v>
      </c>
    </row>
    <row r="16" spans="1:11" ht="12.75">
      <c r="A16" s="382" t="s">
        <v>394</v>
      </c>
      <c r="B16" s="384"/>
      <c r="C16" s="96">
        <f>SUM(C12:C15)</f>
        <v>9061061</v>
      </c>
      <c r="D16" s="96">
        <f aca="true" t="shared" si="0" ref="D16:K16">SUM(D12:D15)</f>
        <v>-506156</v>
      </c>
      <c r="E16" s="96">
        <f t="shared" si="0"/>
        <v>8554905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8554905</v>
      </c>
      <c r="J16" s="96"/>
      <c r="K16" s="96">
        <f t="shared" si="0"/>
        <v>8788800</v>
      </c>
    </row>
    <row r="17" spans="1:11" ht="12.75">
      <c r="A17" s="89">
        <v>1</v>
      </c>
      <c r="B17" s="113" t="s">
        <v>395</v>
      </c>
      <c r="C17" s="96">
        <v>831410000</v>
      </c>
      <c r="D17" s="96">
        <v>0</v>
      </c>
      <c r="E17" s="96">
        <f>SUM(C17:D17)</f>
        <v>831410000</v>
      </c>
      <c r="F17" s="144">
        <v>0</v>
      </c>
      <c r="G17" s="144">
        <v>0</v>
      </c>
      <c r="H17" s="144">
        <f>SUM(F17:G17)</f>
        <v>0</v>
      </c>
      <c r="I17" s="144">
        <f>E17+H17</f>
        <v>831410000</v>
      </c>
      <c r="J17" s="91">
        <v>100</v>
      </c>
      <c r="K17" s="144">
        <v>831410000</v>
      </c>
    </row>
    <row r="18" spans="1:11" ht="12.75">
      <c r="A18" s="382" t="s">
        <v>396</v>
      </c>
      <c r="B18" s="384"/>
      <c r="C18" s="96">
        <f>SUM(C17)</f>
        <v>831410000</v>
      </c>
      <c r="D18" s="96">
        <f aca="true" t="shared" si="1" ref="D18:K18">SUM(D17)</f>
        <v>0</v>
      </c>
      <c r="E18" s="96">
        <f t="shared" si="1"/>
        <v>831410000</v>
      </c>
      <c r="F18" s="96">
        <f t="shared" si="1"/>
        <v>0</v>
      </c>
      <c r="G18" s="96">
        <f t="shared" si="1"/>
        <v>0</v>
      </c>
      <c r="H18" s="96">
        <f t="shared" si="1"/>
        <v>0</v>
      </c>
      <c r="I18" s="96">
        <f t="shared" si="1"/>
        <v>831410000</v>
      </c>
      <c r="J18" s="96"/>
      <c r="K18" s="96">
        <f t="shared" si="1"/>
        <v>831410000</v>
      </c>
    </row>
    <row r="19" spans="1:11" ht="12.75">
      <c r="A19" s="145" t="s">
        <v>124</v>
      </c>
      <c r="B19" s="145"/>
      <c r="C19" s="146">
        <f>C16+C18</f>
        <v>840471061</v>
      </c>
      <c r="D19" s="146">
        <f aca="true" t="shared" si="2" ref="D19:K19">D16+D18</f>
        <v>-506156</v>
      </c>
      <c r="E19" s="146">
        <f t="shared" si="2"/>
        <v>839964905</v>
      </c>
      <c r="F19" s="146">
        <f t="shared" si="2"/>
        <v>0</v>
      </c>
      <c r="G19" s="146">
        <f t="shared" si="2"/>
        <v>0</v>
      </c>
      <c r="H19" s="146">
        <f t="shared" si="2"/>
        <v>0</v>
      </c>
      <c r="I19" s="146">
        <f t="shared" si="2"/>
        <v>839964905</v>
      </c>
      <c r="J19" s="146"/>
      <c r="K19" s="146">
        <f t="shared" si="2"/>
        <v>840198800</v>
      </c>
    </row>
    <row r="20" spans="1:11" ht="12.75">
      <c r="A20" s="141" t="s">
        <v>397</v>
      </c>
      <c r="B20" s="142"/>
      <c r="C20" s="142"/>
      <c r="D20" s="142"/>
      <c r="E20" s="142"/>
      <c r="F20" s="147"/>
      <c r="G20" s="147"/>
      <c r="H20" s="147"/>
      <c r="I20" s="144"/>
      <c r="J20" s="91"/>
      <c r="K20" s="148"/>
    </row>
    <row r="21" spans="1:11" ht="12.75">
      <c r="A21" s="89" t="s">
        <v>906</v>
      </c>
      <c r="B21" s="91" t="s">
        <v>398</v>
      </c>
      <c r="C21" s="96">
        <v>630000</v>
      </c>
      <c r="D21" s="96"/>
      <c r="E21" s="96">
        <f>SUM(C21:D21)</f>
        <v>630000</v>
      </c>
      <c r="F21" s="144">
        <v>0</v>
      </c>
      <c r="G21" s="144"/>
      <c r="H21" s="144">
        <f>SUM(F21:G21)</f>
        <v>0</v>
      </c>
      <c r="I21" s="144">
        <f>E21+H21</f>
        <v>630000</v>
      </c>
      <c r="J21" s="91">
        <v>21</v>
      </c>
      <c r="K21" s="144">
        <v>630000</v>
      </c>
    </row>
    <row r="22" spans="1:11" ht="12.75">
      <c r="A22" s="89" t="s">
        <v>907</v>
      </c>
      <c r="B22" s="113" t="s">
        <v>399</v>
      </c>
      <c r="C22" s="96">
        <v>75000</v>
      </c>
      <c r="D22" s="96"/>
      <c r="E22" s="96">
        <f>SUM(C22:D22)</f>
        <v>75000</v>
      </c>
      <c r="F22" s="144">
        <v>0</v>
      </c>
      <c r="G22" s="144">
        <v>0</v>
      </c>
      <c r="H22" s="144">
        <f>SUM(F22:G22)</f>
        <v>0</v>
      </c>
      <c r="I22" s="144">
        <f>E22+H22</f>
        <v>75000</v>
      </c>
      <c r="J22" s="91">
        <v>15</v>
      </c>
      <c r="K22" s="149">
        <v>75000</v>
      </c>
    </row>
    <row r="23" spans="1:11" ht="12.75">
      <c r="A23" s="382" t="s">
        <v>394</v>
      </c>
      <c r="B23" s="384"/>
      <c r="C23" s="96">
        <f>SUM(C21:C22)</f>
        <v>705000</v>
      </c>
      <c r="D23" s="96">
        <f aca="true" t="shared" si="3" ref="D23:K23">SUM(D21:D22)</f>
        <v>0</v>
      </c>
      <c r="E23" s="96">
        <f t="shared" si="3"/>
        <v>705000</v>
      </c>
      <c r="F23" s="96">
        <f t="shared" si="3"/>
        <v>0</v>
      </c>
      <c r="G23" s="96">
        <f t="shared" si="3"/>
        <v>0</v>
      </c>
      <c r="H23" s="96">
        <f t="shared" si="3"/>
        <v>0</v>
      </c>
      <c r="I23" s="96">
        <f t="shared" si="3"/>
        <v>705000</v>
      </c>
      <c r="J23" s="96"/>
      <c r="K23" s="96">
        <f t="shared" si="3"/>
        <v>705000</v>
      </c>
    </row>
    <row r="24" spans="1:11" ht="12.75">
      <c r="A24" s="89" t="s">
        <v>906</v>
      </c>
      <c r="B24" s="113" t="s">
        <v>400</v>
      </c>
      <c r="C24" s="96">
        <v>149562000</v>
      </c>
      <c r="D24" s="96"/>
      <c r="E24" s="96">
        <f>SUM(C24:D24)</f>
        <v>149562000</v>
      </c>
      <c r="F24" s="144">
        <v>0</v>
      </c>
      <c r="G24" s="144">
        <v>-4243074</v>
      </c>
      <c r="H24" s="144">
        <f>SUM(F24:G24)</f>
        <v>-4243074</v>
      </c>
      <c r="I24" s="144">
        <f>E24+H24</f>
        <v>145318926</v>
      </c>
      <c r="J24" s="91">
        <v>62.61</v>
      </c>
      <c r="K24" s="144">
        <v>137540000</v>
      </c>
    </row>
    <row r="25" spans="1:11" ht="12.75">
      <c r="A25" s="89" t="s">
        <v>907</v>
      </c>
      <c r="B25" s="91" t="s">
        <v>401</v>
      </c>
      <c r="C25" s="96">
        <v>23690000</v>
      </c>
      <c r="D25" s="96">
        <v>-23690000</v>
      </c>
      <c r="E25" s="96">
        <f>SUM(C25:D25)</f>
        <v>0</v>
      </c>
      <c r="F25" s="144">
        <v>-23690000</v>
      </c>
      <c r="G25" s="144">
        <v>23690000</v>
      </c>
      <c r="H25" s="144">
        <f>SUM(F25:G25)</f>
        <v>0</v>
      </c>
      <c r="I25" s="144">
        <f>E25+H25</f>
        <v>0</v>
      </c>
      <c r="J25" s="91">
        <v>0</v>
      </c>
      <c r="K25" s="144">
        <v>0</v>
      </c>
    </row>
    <row r="26" spans="1:11" ht="12.75">
      <c r="A26" s="382" t="s">
        <v>396</v>
      </c>
      <c r="B26" s="384"/>
      <c r="C26" s="96">
        <f aca="true" t="shared" si="4" ref="C26:I26">SUM(C24:C25)</f>
        <v>173252000</v>
      </c>
      <c r="D26" s="96">
        <f t="shared" si="4"/>
        <v>-23690000</v>
      </c>
      <c r="E26" s="96">
        <f t="shared" si="4"/>
        <v>149562000</v>
      </c>
      <c r="F26" s="96">
        <f t="shared" si="4"/>
        <v>-23690000</v>
      </c>
      <c r="G26" s="96">
        <f t="shared" si="4"/>
        <v>19446926</v>
      </c>
      <c r="H26" s="96">
        <f t="shared" si="4"/>
        <v>-4243074</v>
      </c>
      <c r="I26" s="96">
        <f t="shared" si="4"/>
        <v>145318926</v>
      </c>
      <c r="J26" s="96"/>
      <c r="K26" s="96">
        <f>SUM(K24:K25)</f>
        <v>137540000</v>
      </c>
    </row>
    <row r="27" spans="1:11" ht="12.75">
      <c r="A27" s="145" t="s">
        <v>124</v>
      </c>
      <c r="B27" s="145"/>
      <c r="C27" s="146">
        <f aca="true" t="shared" si="5" ref="C27:I27">C23+C26</f>
        <v>173957000</v>
      </c>
      <c r="D27" s="146">
        <f t="shared" si="5"/>
        <v>-23690000</v>
      </c>
      <c r="E27" s="146">
        <f t="shared" si="5"/>
        <v>150267000</v>
      </c>
      <c r="F27" s="146">
        <f t="shared" si="5"/>
        <v>-23690000</v>
      </c>
      <c r="G27" s="146">
        <f t="shared" si="5"/>
        <v>19446926</v>
      </c>
      <c r="H27" s="146">
        <f t="shared" si="5"/>
        <v>-4243074</v>
      </c>
      <c r="I27" s="146">
        <f t="shared" si="5"/>
        <v>146023926</v>
      </c>
      <c r="J27" s="146"/>
      <c r="K27" s="146">
        <f>K23+K26</f>
        <v>138245000</v>
      </c>
    </row>
    <row r="28" spans="1:11" ht="12.75">
      <c r="A28" s="382" t="s">
        <v>394</v>
      </c>
      <c r="B28" s="384"/>
      <c r="C28" s="146">
        <f aca="true" t="shared" si="6" ref="C28:I28">C16+C23</f>
        <v>9766061</v>
      </c>
      <c r="D28" s="146">
        <f t="shared" si="6"/>
        <v>-506156</v>
      </c>
      <c r="E28" s="146">
        <f t="shared" si="6"/>
        <v>9259905</v>
      </c>
      <c r="F28" s="146">
        <f t="shared" si="6"/>
        <v>0</v>
      </c>
      <c r="G28" s="146">
        <f t="shared" si="6"/>
        <v>0</v>
      </c>
      <c r="H28" s="146">
        <f t="shared" si="6"/>
        <v>0</v>
      </c>
      <c r="I28" s="146">
        <f t="shared" si="6"/>
        <v>9259905</v>
      </c>
      <c r="J28" s="146"/>
      <c r="K28" s="146">
        <f>K16+K23</f>
        <v>9493800</v>
      </c>
    </row>
    <row r="29" spans="1:11" ht="12.75">
      <c r="A29" s="382" t="s">
        <v>396</v>
      </c>
      <c r="B29" s="384"/>
      <c r="C29" s="146">
        <f aca="true" t="shared" si="7" ref="C29:I29">C18+C26</f>
        <v>1004662000</v>
      </c>
      <c r="D29" s="146">
        <f t="shared" si="7"/>
        <v>-23690000</v>
      </c>
      <c r="E29" s="146">
        <f t="shared" si="7"/>
        <v>980972000</v>
      </c>
      <c r="F29" s="146">
        <f t="shared" si="7"/>
        <v>-23690000</v>
      </c>
      <c r="G29" s="146">
        <f t="shared" si="7"/>
        <v>19446926</v>
      </c>
      <c r="H29" s="146">
        <f t="shared" si="7"/>
        <v>-4243074</v>
      </c>
      <c r="I29" s="146">
        <f t="shared" si="7"/>
        <v>976728926</v>
      </c>
      <c r="J29" s="146"/>
      <c r="K29" s="146">
        <f>K18+K26</f>
        <v>968950000</v>
      </c>
    </row>
    <row r="30" spans="1:11" ht="12.75">
      <c r="A30" s="145" t="s">
        <v>149</v>
      </c>
      <c r="B30" s="145"/>
      <c r="C30" s="146">
        <f aca="true" t="shared" si="8" ref="C30:I30">SUM(C27+C19)</f>
        <v>1014428061</v>
      </c>
      <c r="D30" s="146">
        <f t="shared" si="8"/>
        <v>-24196156</v>
      </c>
      <c r="E30" s="146">
        <f t="shared" si="8"/>
        <v>990231905</v>
      </c>
      <c r="F30" s="146">
        <f t="shared" si="8"/>
        <v>-23690000</v>
      </c>
      <c r="G30" s="146">
        <f t="shared" si="8"/>
        <v>19446926</v>
      </c>
      <c r="H30" s="146">
        <f t="shared" si="8"/>
        <v>-4243074</v>
      </c>
      <c r="I30" s="146">
        <f t="shared" si="8"/>
        <v>985988831</v>
      </c>
      <c r="J30" s="146"/>
      <c r="K30" s="146">
        <f>SUM(K27+K19)</f>
        <v>978443800</v>
      </c>
    </row>
  </sheetData>
  <sheetProtection/>
  <mergeCells count="12">
    <mergeCell ref="A4:K4"/>
    <mergeCell ref="A6:K6"/>
    <mergeCell ref="A2:K2"/>
    <mergeCell ref="A26:B26"/>
    <mergeCell ref="A28:B28"/>
    <mergeCell ref="A29:B29"/>
    <mergeCell ref="A3:K3"/>
    <mergeCell ref="A7:K7"/>
    <mergeCell ref="A10:B10"/>
    <mergeCell ref="A16:B16"/>
    <mergeCell ref="A18:B18"/>
    <mergeCell ref="A23:B23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E20"/>
  <sheetViews>
    <sheetView zoomScalePageLayoutView="0" workbookViewId="0" topLeftCell="A1">
      <selection activeCell="E6" sqref="E6"/>
    </sheetView>
  </sheetViews>
  <sheetFormatPr defaultColWidth="9.00390625" defaultRowHeight="12.75"/>
  <cols>
    <col min="2" max="2" width="24.00390625" style="0" bestFit="1" customWidth="1"/>
    <col min="3" max="3" width="16.00390625" style="0" customWidth="1"/>
    <col min="4" max="4" width="16.875" style="0" customWidth="1"/>
    <col min="5" max="5" width="17.75390625" style="0" customWidth="1"/>
  </cols>
  <sheetData>
    <row r="1" spans="1:5" ht="12.75">
      <c r="A1" t="s">
        <v>414</v>
      </c>
      <c r="E1" s="78" t="s">
        <v>423</v>
      </c>
    </row>
    <row r="2" spans="1:5" s="150" customFormat="1" ht="15">
      <c r="A2" s="519" t="s">
        <v>384</v>
      </c>
      <c r="B2" s="519"/>
      <c r="C2" s="519"/>
      <c r="D2" s="519"/>
      <c r="E2" s="519"/>
    </row>
    <row r="3" spans="1:5" s="150" customFormat="1" ht="15">
      <c r="A3" s="519" t="s">
        <v>402</v>
      </c>
      <c r="B3" s="519"/>
      <c r="C3" s="519"/>
      <c r="D3" s="519"/>
      <c r="E3" s="519"/>
    </row>
    <row r="4" spans="1:5" s="150" customFormat="1" ht="15">
      <c r="A4" s="376" t="s">
        <v>912</v>
      </c>
      <c r="B4" s="376"/>
      <c r="C4" s="376"/>
      <c r="D4" s="376"/>
      <c r="E4" s="376"/>
    </row>
    <row r="5" s="150" customFormat="1" ht="15"/>
    <row r="6" s="150" customFormat="1" ht="15"/>
    <row r="7" spans="1:5" s="150" customFormat="1" ht="15">
      <c r="A7" s="519" t="s">
        <v>403</v>
      </c>
      <c r="B7" s="519"/>
      <c r="C7" s="519"/>
      <c r="D7" s="519"/>
      <c r="E7" s="519"/>
    </row>
    <row r="8" spans="1:5" s="150" customFormat="1" ht="15">
      <c r="A8" s="519"/>
      <c r="B8" s="519"/>
      <c r="C8" s="519"/>
      <c r="D8" s="519"/>
      <c r="E8" s="519"/>
    </row>
    <row r="9" spans="1:5" s="150" customFormat="1" ht="15">
      <c r="A9" s="519" t="s">
        <v>404</v>
      </c>
      <c r="B9" s="519"/>
      <c r="C9" s="519"/>
      <c r="D9" s="519"/>
      <c r="E9" s="519"/>
    </row>
    <row r="12" spans="1:5" s="150" customFormat="1" ht="30">
      <c r="A12" s="151" t="s">
        <v>405</v>
      </c>
      <c r="B12" s="151" t="s">
        <v>406</v>
      </c>
      <c r="C12" s="151" t="s">
        <v>909</v>
      </c>
      <c r="D12" s="151" t="s">
        <v>910</v>
      </c>
      <c r="E12" s="151" t="s">
        <v>407</v>
      </c>
    </row>
    <row r="13" spans="1:5" ht="12.75">
      <c r="A13" s="128">
        <v>1</v>
      </c>
      <c r="B13" s="113" t="s">
        <v>408</v>
      </c>
      <c r="C13" s="53">
        <v>17500</v>
      </c>
      <c r="D13" s="53">
        <v>17500</v>
      </c>
      <c r="E13" s="53">
        <f>SUM(C13-D13)</f>
        <v>0</v>
      </c>
    </row>
    <row r="14" spans="1:5" ht="12.75">
      <c r="A14" s="128">
        <v>2</v>
      </c>
      <c r="B14" s="113" t="s">
        <v>409</v>
      </c>
      <c r="C14" s="53">
        <v>60000</v>
      </c>
      <c r="D14" s="53">
        <v>60000</v>
      </c>
      <c r="E14" s="53">
        <f aca="true" t="shared" si="0" ref="E14:E19">SUM(C14-D14)</f>
        <v>0</v>
      </c>
    </row>
    <row r="15" spans="1:5" ht="12.75">
      <c r="A15" s="128">
        <v>3</v>
      </c>
      <c r="B15" s="113" t="s">
        <v>911</v>
      </c>
      <c r="C15" s="53">
        <v>60000</v>
      </c>
      <c r="D15" s="53">
        <v>30000</v>
      </c>
      <c r="E15" s="53">
        <f t="shared" si="0"/>
        <v>30000</v>
      </c>
    </row>
    <row r="16" spans="1:5" ht="12.75">
      <c r="A16" s="128">
        <v>4</v>
      </c>
      <c r="B16" s="113" t="s">
        <v>410</v>
      </c>
      <c r="C16" s="53">
        <v>27000</v>
      </c>
      <c r="D16" s="53">
        <v>27000</v>
      </c>
      <c r="E16" s="53">
        <f t="shared" si="0"/>
        <v>0</v>
      </c>
    </row>
    <row r="17" spans="1:5" ht="12.75">
      <c r="A17" s="128">
        <v>5</v>
      </c>
      <c r="B17" s="113" t="s">
        <v>411</v>
      </c>
      <c r="C17" s="53">
        <v>-2500</v>
      </c>
      <c r="D17" s="53">
        <v>-2500</v>
      </c>
      <c r="E17" s="53">
        <f t="shared" si="0"/>
        <v>0</v>
      </c>
    </row>
    <row r="18" spans="1:5" ht="12.75">
      <c r="A18" s="128">
        <v>6</v>
      </c>
      <c r="B18" s="113" t="s">
        <v>412</v>
      </c>
      <c r="C18" s="53">
        <v>30000</v>
      </c>
      <c r="D18" s="53">
        <v>30000</v>
      </c>
      <c r="E18" s="53">
        <f t="shared" si="0"/>
        <v>0</v>
      </c>
    </row>
    <row r="19" spans="1:5" ht="12.75">
      <c r="A19" s="128">
        <v>7</v>
      </c>
      <c r="B19" s="113" t="s">
        <v>413</v>
      </c>
      <c r="C19" s="53">
        <v>11000</v>
      </c>
      <c r="D19" s="53">
        <v>11000</v>
      </c>
      <c r="E19" s="53">
        <f t="shared" si="0"/>
        <v>0</v>
      </c>
    </row>
    <row r="20" spans="1:5" s="150" customFormat="1" ht="29.25" customHeight="1">
      <c r="A20" s="520" t="s">
        <v>124</v>
      </c>
      <c r="B20" s="521"/>
      <c r="C20" s="152">
        <f>SUM(C13:C19)</f>
        <v>203000</v>
      </c>
      <c r="D20" s="152">
        <f>SUM(D13:D19)</f>
        <v>173000</v>
      </c>
      <c r="E20" s="152">
        <f>SUM(E13:E19)</f>
        <v>30000</v>
      </c>
    </row>
  </sheetData>
  <sheetProtection/>
  <mergeCells count="6">
    <mergeCell ref="A2:E2"/>
    <mergeCell ref="A3:E3"/>
    <mergeCell ref="A4:E4"/>
    <mergeCell ref="A7:E8"/>
    <mergeCell ref="A9:E9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J105"/>
  <sheetViews>
    <sheetView zoomScalePageLayoutView="0" workbookViewId="0" topLeftCell="A88">
      <selection activeCell="J94" sqref="J94"/>
    </sheetView>
  </sheetViews>
  <sheetFormatPr defaultColWidth="9.00390625" defaultRowHeight="12.75"/>
  <cols>
    <col min="1" max="1" width="53.125" style="0" customWidth="1"/>
    <col min="2" max="2" width="10.75390625" style="0" customWidth="1"/>
    <col min="8" max="8" width="12.25390625" style="0" customWidth="1"/>
  </cols>
  <sheetData>
    <row r="1" spans="1:10" ht="12.75">
      <c r="A1" s="56" t="s">
        <v>179</v>
      </c>
      <c r="B1" s="180"/>
      <c r="C1" s="180"/>
      <c r="D1" s="180"/>
      <c r="E1" s="180"/>
      <c r="F1" s="180"/>
      <c r="G1" s="180"/>
      <c r="H1" s="180"/>
      <c r="I1" s="180"/>
      <c r="J1" s="186" t="s">
        <v>454</v>
      </c>
    </row>
    <row r="2" spans="1:10" ht="15.75">
      <c r="A2" s="522" t="s">
        <v>1102</v>
      </c>
      <c r="B2" s="522"/>
      <c r="C2" s="522"/>
      <c r="D2" s="522"/>
      <c r="E2" s="522"/>
      <c r="F2" s="522"/>
      <c r="G2" s="522"/>
      <c r="H2" s="522"/>
      <c r="I2" s="522"/>
      <c r="J2" s="522"/>
    </row>
    <row r="3" spans="1:10" ht="12.75">
      <c r="A3" s="56"/>
      <c r="B3" s="180"/>
      <c r="C3" s="180"/>
      <c r="D3" s="180"/>
      <c r="E3" s="180"/>
      <c r="F3" s="180"/>
      <c r="G3" s="180"/>
      <c r="H3" s="180"/>
      <c r="I3" s="180"/>
      <c r="J3" s="184"/>
    </row>
    <row r="4" spans="1:10" s="364" customFormat="1" ht="38.25">
      <c r="A4" s="361" t="s">
        <v>31</v>
      </c>
      <c r="B4" s="182" t="s">
        <v>47</v>
      </c>
      <c r="C4" s="182" t="s">
        <v>450</v>
      </c>
      <c r="D4" s="182" t="s">
        <v>98</v>
      </c>
      <c r="E4" s="182" t="s">
        <v>451</v>
      </c>
      <c r="F4" s="182" t="s">
        <v>449</v>
      </c>
      <c r="G4" s="182" t="s">
        <v>452</v>
      </c>
      <c r="H4" s="182" t="s">
        <v>100</v>
      </c>
      <c r="I4" s="182" t="s">
        <v>453</v>
      </c>
      <c r="J4" s="182" t="s">
        <v>50</v>
      </c>
    </row>
    <row r="5" spans="1:10" ht="26.25" customHeight="1">
      <c r="A5" s="363" t="s">
        <v>970</v>
      </c>
      <c r="B5" s="53"/>
      <c r="C5" s="53"/>
      <c r="D5" s="53"/>
      <c r="E5" s="53"/>
      <c r="F5" s="53"/>
      <c r="G5" s="53"/>
      <c r="H5" s="53">
        <f>SUM(B5:G5)</f>
        <v>0</v>
      </c>
      <c r="I5" s="53"/>
      <c r="J5" s="53">
        <f>SUM(H5:I5)</f>
        <v>0</v>
      </c>
    </row>
    <row r="6" spans="1:10" ht="38.25">
      <c r="A6" s="363" t="s">
        <v>971</v>
      </c>
      <c r="B6" s="53"/>
      <c r="C6" s="53"/>
      <c r="D6" s="53"/>
      <c r="E6" s="53"/>
      <c r="F6" s="53"/>
      <c r="G6" s="53"/>
      <c r="H6" s="53">
        <f aca="true" t="shared" si="0" ref="H6:H70">SUM(B6:G6)</f>
        <v>0</v>
      </c>
      <c r="I6" s="53"/>
      <c r="J6" s="53">
        <f aca="true" t="shared" si="1" ref="J6:J69">SUM(H6:I6)</f>
        <v>0</v>
      </c>
    </row>
    <row r="7" spans="1:10" ht="38.25">
      <c r="A7" s="363" t="s">
        <v>972</v>
      </c>
      <c r="B7" s="53"/>
      <c r="C7" s="53"/>
      <c r="D7" s="53"/>
      <c r="E7" s="53"/>
      <c r="F7" s="53"/>
      <c r="G7" s="53"/>
      <c r="H7" s="53">
        <f t="shared" si="0"/>
        <v>0</v>
      </c>
      <c r="I7" s="53"/>
      <c r="J7" s="53">
        <f t="shared" si="1"/>
        <v>0</v>
      </c>
    </row>
    <row r="8" spans="1:10" ht="38.25">
      <c r="A8" s="363" t="s">
        <v>973</v>
      </c>
      <c r="B8" s="53"/>
      <c r="C8" s="53"/>
      <c r="D8" s="53"/>
      <c r="E8" s="53"/>
      <c r="F8" s="53"/>
      <c r="G8" s="53"/>
      <c r="H8" s="53">
        <f t="shared" si="0"/>
        <v>0</v>
      </c>
      <c r="I8" s="53"/>
      <c r="J8" s="53">
        <f t="shared" si="1"/>
        <v>0</v>
      </c>
    </row>
    <row r="9" spans="1:10" ht="25.5">
      <c r="A9" s="363" t="s">
        <v>936</v>
      </c>
      <c r="B9" s="53">
        <f>SUM(B10:B15)</f>
        <v>0</v>
      </c>
      <c r="C9" s="53">
        <f aca="true" t="shared" si="2" ref="C9:I9">SUM(C10:C15)</f>
        <v>0</v>
      </c>
      <c r="D9" s="53">
        <f t="shared" si="2"/>
        <v>0</v>
      </c>
      <c r="E9" s="53">
        <f t="shared" si="2"/>
        <v>0</v>
      </c>
      <c r="F9" s="53">
        <f t="shared" si="2"/>
        <v>0</v>
      </c>
      <c r="G9" s="53">
        <f t="shared" si="2"/>
        <v>1370</v>
      </c>
      <c r="H9" s="53">
        <f t="shared" si="0"/>
        <v>1370</v>
      </c>
      <c r="I9" s="53">
        <f t="shared" si="2"/>
        <v>165127</v>
      </c>
      <c r="J9" s="53">
        <f t="shared" si="1"/>
        <v>166497</v>
      </c>
    </row>
    <row r="10" spans="1:10" ht="25.5">
      <c r="A10" s="363" t="s">
        <v>974</v>
      </c>
      <c r="B10" s="53"/>
      <c r="C10" s="53"/>
      <c r="D10" s="53"/>
      <c r="E10" s="53"/>
      <c r="F10" s="53"/>
      <c r="G10" s="53"/>
      <c r="H10" s="53">
        <f t="shared" si="0"/>
        <v>0</v>
      </c>
      <c r="I10" s="53"/>
      <c r="J10" s="53">
        <f t="shared" si="1"/>
        <v>0</v>
      </c>
    </row>
    <row r="11" spans="1:10" ht="25.5">
      <c r="A11" s="363" t="s">
        <v>975</v>
      </c>
      <c r="B11" s="53"/>
      <c r="C11" s="53"/>
      <c r="D11" s="53"/>
      <c r="E11" s="53"/>
      <c r="F11" s="53"/>
      <c r="G11" s="53"/>
      <c r="H11" s="53">
        <f t="shared" si="0"/>
        <v>0</v>
      </c>
      <c r="I11" s="53"/>
      <c r="J11" s="53">
        <f t="shared" si="1"/>
        <v>0</v>
      </c>
    </row>
    <row r="12" spans="1:10" ht="25.5">
      <c r="A12" s="363" t="s">
        <v>976</v>
      </c>
      <c r="B12" s="53"/>
      <c r="C12" s="53"/>
      <c r="D12" s="53"/>
      <c r="E12" s="53"/>
      <c r="F12" s="53"/>
      <c r="G12" s="53"/>
      <c r="H12" s="53">
        <f t="shared" si="0"/>
        <v>0</v>
      </c>
      <c r="I12" s="53"/>
      <c r="J12" s="53">
        <f t="shared" si="1"/>
        <v>0</v>
      </c>
    </row>
    <row r="13" spans="1:10" ht="25.5">
      <c r="A13" s="363" t="s">
        <v>937</v>
      </c>
      <c r="B13" s="53"/>
      <c r="C13" s="53"/>
      <c r="D13" s="53"/>
      <c r="E13" s="53"/>
      <c r="F13" s="53"/>
      <c r="G13" s="53"/>
      <c r="H13" s="53">
        <f t="shared" si="0"/>
        <v>0</v>
      </c>
      <c r="I13" s="53">
        <v>88137</v>
      </c>
      <c r="J13" s="53">
        <f t="shared" si="1"/>
        <v>88137</v>
      </c>
    </row>
    <row r="14" spans="1:10" ht="25.5">
      <c r="A14" s="363" t="s">
        <v>938</v>
      </c>
      <c r="B14" s="53"/>
      <c r="C14" s="53"/>
      <c r="D14" s="53"/>
      <c r="E14" s="53"/>
      <c r="F14" s="53"/>
      <c r="G14" s="53"/>
      <c r="H14" s="53">
        <f t="shared" si="0"/>
        <v>0</v>
      </c>
      <c r="I14" s="53">
        <v>41221</v>
      </c>
      <c r="J14" s="53">
        <f t="shared" si="1"/>
        <v>41221</v>
      </c>
    </row>
    <row r="15" spans="1:10" ht="25.5">
      <c r="A15" s="363" t="s">
        <v>939</v>
      </c>
      <c r="B15" s="53"/>
      <c r="C15" s="53"/>
      <c r="D15" s="53"/>
      <c r="E15" s="53"/>
      <c r="F15" s="53"/>
      <c r="G15" s="53">
        <v>1370</v>
      </c>
      <c r="H15" s="53">
        <f t="shared" si="0"/>
        <v>1370</v>
      </c>
      <c r="I15" s="53">
        <v>35769</v>
      </c>
      <c r="J15" s="53">
        <f t="shared" si="1"/>
        <v>37139</v>
      </c>
    </row>
    <row r="16" spans="1:10" ht="25.5">
      <c r="A16" s="363" t="s">
        <v>940</v>
      </c>
      <c r="B16" s="53">
        <f>SUM(B17:B25)</f>
        <v>6068</v>
      </c>
      <c r="C16" s="53">
        <f aca="true" t="shared" si="3" ref="C16:I16">SUM(C17:C25)</f>
        <v>34</v>
      </c>
      <c r="D16" s="53">
        <f t="shared" si="3"/>
        <v>61</v>
      </c>
      <c r="E16" s="53">
        <f t="shared" si="3"/>
        <v>712</v>
      </c>
      <c r="F16" s="53">
        <f t="shared" si="3"/>
        <v>79682</v>
      </c>
      <c r="G16" s="53">
        <f t="shared" si="3"/>
        <v>48</v>
      </c>
      <c r="H16" s="53">
        <f t="shared" si="0"/>
        <v>86605</v>
      </c>
      <c r="I16" s="53">
        <f t="shared" si="3"/>
        <v>28841</v>
      </c>
      <c r="J16" s="53">
        <f t="shared" si="1"/>
        <v>115446</v>
      </c>
    </row>
    <row r="17" spans="1:10" ht="38.25">
      <c r="A17" s="363" t="s">
        <v>941</v>
      </c>
      <c r="B17" s="53">
        <v>4400</v>
      </c>
      <c r="C17" s="53">
        <v>1</v>
      </c>
      <c r="D17" s="53">
        <v>61</v>
      </c>
      <c r="E17" s="53">
        <v>712</v>
      </c>
      <c r="F17" s="53">
        <v>75503</v>
      </c>
      <c r="G17" s="53">
        <v>38</v>
      </c>
      <c r="H17" s="53">
        <f t="shared" si="0"/>
        <v>80715</v>
      </c>
      <c r="I17" s="53"/>
      <c r="J17" s="53">
        <f t="shared" si="1"/>
        <v>80715</v>
      </c>
    </row>
    <row r="18" spans="1:10" ht="25.5">
      <c r="A18" s="363" t="s">
        <v>942</v>
      </c>
      <c r="B18" s="53"/>
      <c r="C18" s="53"/>
      <c r="D18" s="53"/>
      <c r="E18" s="53"/>
      <c r="F18" s="53"/>
      <c r="G18" s="53"/>
      <c r="H18" s="53">
        <f t="shared" si="0"/>
        <v>0</v>
      </c>
      <c r="I18" s="53">
        <v>20966</v>
      </c>
      <c r="J18" s="53">
        <f t="shared" si="1"/>
        <v>20966</v>
      </c>
    </row>
    <row r="19" spans="1:10" ht="25.5">
      <c r="A19" s="363" t="s">
        <v>943</v>
      </c>
      <c r="B19" s="53">
        <v>389</v>
      </c>
      <c r="C19" s="53">
        <v>18</v>
      </c>
      <c r="D19" s="53"/>
      <c r="E19" s="53"/>
      <c r="F19" s="53"/>
      <c r="G19" s="53"/>
      <c r="H19" s="53">
        <f t="shared" si="0"/>
        <v>407</v>
      </c>
      <c r="I19" s="53"/>
      <c r="J19" s="53">
        <f t="shared" si="1"/>
        <v>407</v>
      </c>
    </row>
    <row r="20" spans="1:10" ht="25.5">
      <c r="A20" s="363" t="s">
        <v>944</v>
      </c>
      <c r="B20" s="53">
        <v>1206</v>
      </c>
      <c r="C20" s="53">
        <v>7</v>
      </c>
      <c r="D20" s="53"/>
      <c r="E20" s="53"/>
      <c r="F20" s="53">
        <v>4179</v>
      </c>
      <c r="G20" s="53">
        <v>10</v>
      </c>
      <c r="H20" s="53">
        <f t="shared" si="0"/>
        <v>5402</v>
      </c>
      <c r="I20" s="53">
        <v>5661</v>
      </c>
      <c r="J20" s="53">
        <f t="shared" si="1"/>
        <v>11063</v>
      </c>
    </row>
    <row r="21" spans="1:10" ht="25.5">
      <c r="A21" s="363" t="s">
        <v>977</v>
      </c>
      <c r="B21" s="53"/>
      <c r="C21" s="53"/>
      <c r="D21" s="53"/>
      <c r="E21" s="53"/>
      <c r="F21" s="53"/>
      <c r="G21" s="53"/>
      <c r="H21" s="53">
        <f t="shared" si="0"/>
        <v>0</v>
      </c>
      <c r="I21" s="53"/>
      <c r="J21" s="53">
        <f t="shared" si="1"/>
        <v>0</v>
      </c>
    </row>
    <row r="22" spans="1:10" ht="25.5">
      <c r="A22" s="363" t="s">
        <v>945</v>
      </c>
      <c r="B22" s="53"/>
      <c r="C22" s="53"/>
      <c r="D22" s="53"/>
      <c r="E22" s="53"/>
      <c r="F22" s="53"/>
      <c r="G22" s="53"/>
      <c r="H22" s="53">
        <f t="shared" si="0"/>
        <v>0</v>
      </c>
      <c r="I22" s="53">
        <v>2193</v>
      </c>
      <c r="J22" s="53">
        <f t="shared" si="1"/>
        <v>2193</v>
      </c>
    </row>
    <row r="23" spans="1:10" ht="25.5">
      <c r="A23" s="363" t="s">
        <v>978</v>
      </c>
      <c r="B23" s="53"/>
      <c r="C23" s="53"/>
      <c r="D23" s="53"/>
      <c r="E23" s="53"/>
      <c r="F23" s="53"/>
      <c r="G23" s="53"/>
      <c r="H23" s="53">
        <f t="shared" si="0"/>
        <v>0</v>
      </c>
      <c r="I23" s="53"/>
      <c r="J23" s="53">
        <f t="shared" si="1"/>
        <v>0</v>
      </c>
    </row>
    <row r="24" spans="1:10" ht="25.5">
      <c r="A24" s="363" t="s">
        <v>979</v>
      </c>
      <c r="B24" s="53"/>
      <c r="C24" s="53"/>
      <c r="D24" s="53"/>
      <c r="E24" s="53"/>
      <c r="F24" s="53"/>
      <c r="G24" s="53"/>
      <c r="H24" s="53">
        <f t="shared" si="0"/>
        <v>0</v>
      </c>
      <c r="I24" s="53"/>
      <c r="J24" s="53">
        <f t="shared" si="1"/>
        <v>0</v>
      </c>
    </row>
    <row r="25" spans="1:10" ht="25.5">
      <c r="A25" s="363" t="s">
        <v>946</v>
      </c>
      <c r="B25" s="53">
        <v>73</v>
      </c>
      <c r="C25" s="53">
        <v>8</v>
      </c>
      <c r="D25" s="53"/>
      <c r="E25" s="53"/>
      <c r="F25" s="53"/>
      <c r="G25" s="53"/>
      <c r="H25" s="53">
        <f t="shared" si="0"/>
        <v>81</v>
      </c>
      <c r="I25" s="53">
        <v>21</v>
      </c>
      <c r="J25" s="53">
        <f t="shared" si="1"/>
        <v>102</v>
      </c>
    </row>
    <row r="26" spans="1:10" ht="25.5">
      <c r="A26" s="363" t="s">
        <v>947</v>
      </c>
      <c r="B26" s="53">
        <f>SUM(B27:B31)</f>
        <v>0</v>
      </c>
      <c r="C26" s="53">
        <f aca="true" t="shared" si="4" ref="C26:I26">SUM(C27:C31)</f>
        <v>0</v>
      </c>
      <c r="D26" s="53">
        <f t="shared" si="4"/>
        <v>0</v>
      </c>
      <c r="E26" s="53">
        <f t="shared" si="4"/>
        <v>0</v>
      </c>
      <c r="F26" s="53">
        <f t="shared" si="4"/>
        <v>0</v>
      </c>
      <c r="G26" s="53">
        <f t="shared" si="4"/>
        <v>0</v>
      </c>
      <c r="H26" s="53">
        <f t="shared" si="0"/>
        <v>0</v>
      </c>
      <c r="I26" s="53">
        <f t="shared" si="4"/>
        <v>7186</v>
      </c>
      <c r="J26" s="53">
        <f t="shared" si="1"/>
        <v>7186</v>
      </c>
    </row>
    <row r="27" spans="1:10" ht="25.5">
      <c r="A27" s="363" t="s">
        <v>980</v>
      </c>
      <c r="B27" s="53"/>
      <c r="C27" s="53"/>
      <c r="D27" s="53"/>
      <c r="E27" s="53"/>
      <c r="F27" s="53"/>
      <c r="G27" s="53"/>
      <c r="H27" s="53">
        <f t="shared" si="0"/>
        <v>0</v>
      </c>
      <c r="I27" s="53"/>
      <c r="J27" s="53">
        <f t="shared" si="1"/>
        <v>0</v>
      </c>
    </row>
    <row r="28" spans="1:10" ht="25.5">
      <c r="A28" s="363" t="s">
        <v>948</v>
      </c>
      <c r="B28" s="53"/>
      <c r="C28" s="53"/>
      <c r="D28" s="53"/>
      <c r="E28" s="53"/>
      <c r="F28" s="53"/>
      <c r="G28" s="53"/>
      <c r="H28" s="53">
        <f t="shared" si="0"/>
        <v>0</v>
      </c>
      <c r="I28" s="53">
        <v>7186</v>
      </c>
      <c r="J28" s="53">
        <f t="shared" si="1"/>
        <v>7186</v>
      </c>
    </row>
    <row r="29" spans="1:10" ht="25.5">
      <c r="A29" s="363" t="s">
        <v>949</v>
      </c>
      <c r="B29" s="53"/>
      <c r="C29" s="53"/>
      <c r="D29" s="53"/>
      <c r="E29" s="53"/>
      <c r="F29" s="53"/>
      <c r="G29" s="53"/>
      <c r="H29" s="53">
        <f t="shared" si="0"/>
        <v>0</v>
      </c>
      <c r="I29" s="53"/>
      <c r="J29" s="53">
        <f t="shared" si="1"/>
        <v>0</v>
      </c>
    </row>
    <row r="30" spans="1:10" ht="25.5">
      <c r="A30" s="363" t="s">
        <v>981</v>
      </c>
      <c r="B30" s="53"/>
      <c r="C30" s="53"/>
      <c r="D30" s="53"/>
      <c r="E30" s="53"/>
      <c r="F30" s="53"/>
      <c r="G30" s="53"/>
      <c r="H30" s="53">
        <f t="shared" si="0"/>
        <v>0</v>
      </c>
      <c r="I30" s="53"/>
      <c r="J30" s="53">
        <f t="shared" si="1"/>
        <v>0</v>
      </c>
    </row>
    <row r="31" spans="1:10" ht="25.5">
      <c r="A31" s="363" t="s">
        <v>982</v>
      </c>
      <c r="B31" s="53"/>
      <c r="C31" s="53"/>
      <c r="D31" s="53"/>
      <c r="E31" s="53"/>
      <c r="F31" s="53"/>
      <c r="G31" s="53"/>
      <c r="H31" s="53">
        <f t="shared" si="0"/>
        <v>0</v>
      </c>
      <c r="I31" s="53"/>
      <c r="J31" s="53">
        <f t="shared" si="1"/>
        <v>0</v>
      </c>
    </row>
    <row r="32" spans="1:10" ht="25.5">
      <c r="A32" s="363" t="s">
        <v>983</v>
      </c>
      <c r="B32" s="53">
        <f>SUM(B33:B35)</f>
        <v>0</v>
      </c>
      <c r="C32" s="53">
        <f aca="true" t="shared" si="5" ref="C32:I32">SUM(C33:C35)</f>
        <v>0</v>
      </c>
      <c r="D32" s="53">
        <f t="shared" si="5"/>
        <v>0</v>
      </c>
      <c r="E32" s="53">
        <f t="shared" si="5"/>
        <v>0</v>
      </c>
      <c r="F32" s="53">
        <f t="shared" si="5"/>
        <v>0</v>
      </c>
      <c r="G32" s="53">
        <f t="shared" si="5"/>
        <v>0</v>
      </c>
      <c r="H32" s="53">
        <f t="shared" si="0"/>
        <v>0</v>
      </c>
      <c r="I32" s="53">
        <f t="shared" si="5"/>
        <v>0</v>
      </c>
      <c r="J32" s="53">
        <f t="shared" si="1"/>
        <v>0</v>
      </c>
    </row>
    <row r="33" spans="1:10" ht="38.25">
      <c r="A33" s="363" t="s">
        <v>984</v>
      </c>
      <c r="B33" s="53"/>
      <c r="C33" s="53"/>
      <c r="D33" s="53"/>
      <c r="E33" s="53"/>
      <c r="F33" s="53"/>
      <c r="G33" s="53"/>
      <c r="H33" s="53">
        <f t="shared" si="0"/>
        <v>0</v>
      </c>
      <c r="I33" s="53"/>
      <c r="J33" s="53">
        <f t="shared" si="1"/>
        <v>0</v>
      </c>
    </row>
    <row r="34" spans="1:10" ht="51">
      <c r="A34" s="363" t="s">
        <v>985</v>
      </c>
      <c r="B34" s="53"/>
      <c r="C34" s="53"/>
      <c r="D34" s="53"/>
      <c r="E34" s="53"/>
      <c r="F34" s="53"/>
      <c r="G34" s="53"/>
      <c r="H34" s="53">
        <f t="shared" si="0"/>
        <v>0</v>
      </c>
      <c r="I34" s="53"/>
      <c r="J34" s="53">
        <f t="shared" si="1"/>
        <v>0</v>
      </c>
    </row>
    <row r="35" spans="1:10" ht="38.25">
      <c r="A35" s="363" t="s">
        <v>986</v>
      </c>
      <c r="B35" s="53"/>
      <c r="C35" s="53"/>
      <c r="D35" s="53"/>
      <c r="E35" s="53"/>
      <c r="F35" s="53"/>
      <c r="G35" s="53"/>
      <c r="H35" s="53">
        <f t="shared" si="0"/>
        <v>0</v>
      </c>
      <c r="I35" s="53"/>
      <c r="J35" s="53">
        <f t="shared" si="1"/>
        <v>0</v>
      </c>
    </row>
    <row r="36" spans="1:10" ht="25.5">
      <c r="A36" s="363" t="s">
        <v>987</v>
      </c>
      <c r="B36" s="53">
        <f>SUM(B37:B39)</f>
        <v>0</v>
      </c>
      <c r="C36" s="53">
        <f aca="true" t="shared" si="6" ref="C36:I36">SUM(C37:C39)</f>
        <v>0</v>
      </c>
      <c r="D36" s="53">
        <f t="shared" si="6"/>
        <v>0</v>
      </c>
      <c r="E36" s="53">
        <f t="shared" si="6"/>
        <v>0</v>
      </c>
      <c r="F36" s="53">
        <f t="shared" si="6"/>
        <v>0</v>
      </c>
      <c r="G36" s="53">
        <f t="shared" si="6"/>
        <v>0</v>
      </c>
      <c r="H36" s="53">
        <f t="shared" si="0"/>
        <v>0</v>
      </c>
      <c r="I36" s="53">
        <f t="shared" si="6"/>
        <v>0</v>
      </c>
      <c r="J36" s="53">
        <f t="shared" si="1"/>
        <v>0</v>
      </c>
    </row>
    <row r="37" spans="1:10" ht="38.25">
      <c r="A37" s="363" t="s">
        <v>988</v>
      </c>
      <c r="B37" s="53"/>
      <c r="C37" s="53"/>
      <c r="D37" s="53"/>
      <c r="E37" s="53"/>
      <c r="F37" s="53"/>
      <c r="G37" s="53"/>
      <c r="H37" s="53">
        <f t="shared" si="0"/>
        <v>0</v>
      </c>
      <c r="I37" s="53"/>
      <c r="J37" s="53">
        <f t="shared" si="1"/>
        <v>0</v>
      </c>
    </row>
    <row r="38" spans="1:10" ht="51">
      <c r="A38" s="363" t="s">
        <v>989</v>
      </c>
      <c r="B38" s="53"/>
      <c r="C38" s="53"/>
      <c r="D38" s="53"/>
      <c r="E38" s="53"/>
      <c r="F38" s="53"/>
      <c r="G38" s="53"/>
      <c r="H38" s="53">
        <f t="shared" si="0"/>
        <v>0</v>
      </c>
      <c r="I38" s="53"/>
      <c r="J38" s="53">
        <f t="shared" si="1"/>
        <v>0</v>
      </c>
    </row>
    <row r="39" spans="1:10" ht="38.25">
      <c r="A39" s="363" t="s">
        <v>990</v>
      </c>
      <c r="B39" s="53"/>
      <c r="C39" s="53"/>
      <c r="D39" s="53"/>
      <c r="E39" s="53"/>
      <c r="F39" s="53"/>
      <c r="G39" s="53"/>
      <c r="H39" s="53">
        <f t="shared" si="0"/>
        <v>0</v>
      </c>
      <c r="I39" s="53"/>
      <c r="J39" s="53">
        <f t="shared" si="1"/>
        <v>0</v>
      </c>
    </row>
    <row r="40" spans="1:10" ht="25.5">
      <c r="A40" s="363" t="s">
        <v>991</v>
      </c>
      <c r="B40" s="53">
        <f>SUM(B41:B47)</f>
        <v>0</v>
      </c>
      <c r="C40" s="53">
        <f aca="true" t="shared" si="7" ref="C40:I40">SUM(C41:C47)</f>
        <v>0</v>
      </c>
      <c r="D40" s="53">
        <f t="shared" si="7"/>
        <v>0</v>
      </c>
      <c r="E40" s="53">
        <f t="shared" si="7"/>
        <v>0</v>
      </c>
      <c r="F40" s="53">
        <f t="shared" si="7"/>
        <v>0</v>
      </c>
      <c r="G40" s="53">
        <f t="shared" si="7"/>
        <v>0</v>
      </c>
      <c r="H40" s="53">
        <f t="shared" si="0"/>
        <v>0</v>
      </c>
      <c r="I40" s="53">
        <f t="shared" si="7"/>
        <v>0</v>
      </c>
      <c r="J40" s="53">
        <f t="shared" si="1"/>
        <v>0</v>
      </c>
    </row>
    <row r="41" spans="1:10" ht="26.25" customHeight="1">
      <c r="A41" s="363" t="s">
        <v>992</v>
      </c>
      <c r="B41" s="53"/>
      <c r="C41" s="53"/>
      <c r="D41" s="53"/>
      <c r="E41" s="53"/>
      <c r="F41" s="53"/>
      <c r="G41" s="53"/>
      <c r="H41" s="53">
        <f t="shared" si="0"/>
        <v>0</v>
      </c>
      <c r="I41" s="53"/>
      <c r="J41" s="53">
        <f t="shared" si="1"/>
        <v>0</v>
      </c>
    </row>
    <row r="42" spans="1:10" ht="38.25">
      <c r="A42" s="363" t="s">
        <v>993</v>
      </c>
      <c r="B42" s="53"/>
      <c r="C42" s="53"/>
      <c r="D42" s="53"/>
      <c r="E42" s="53"/>
      <c r="F42" s="53"/>
      <c r="G42" s="53"/>
      <c r="H42" s="53">
        <f t="shared" si="0"/>
        <v>0</v>
      </c>
      <c r="I42" s="53"/>
      <c r="J42" s="53">
        <f t="shared" si="1"/>
        <v>0</v>
      </c>
    </row>
    <row r="43" spans="1:10" ht="25.5">
      <c r="A43" s="363" t="s">
        <v>994</v>
      </c>
      <c r="B43" s="53"/>
      <c r="C43" s="53"/>
      <c r="D43" s="53"/>
      <c r="E43" s="53"/>
      <c r="F43" s="53"/>
      <c r="G43" s="53"/>
      <c r="H43" s="53">
        <f t="shared" si="0"/>
        <v>0</v>
      </c>
      <c r="I43" s="53"/>
      <c r="J43" s="53">
        <f t="shared" si="1"/>
        <v>0</v>
      </c>
    </row>
    <row r="44" spans="1:10" ht="25.5">
      <c r="A44" s="363" t="s">
        <v>995</v>
      </c>
      <c r="B44" s="53"/>
      <c r="C44" s="53"/>
      <c r="D44" s="53"/>
      <c r="E44" s="53"/>
      <c r="F44" s="53"/>
      <c r="G44" s="53"/>
      <c r="H44" s="53">
        <f t="shared" si="0"/>
        <v>0</v>
      </c>
      <c r="I44" s="53"/>
      <c r="J44" s="53">
        <f t="shared" si="1"/>
        <v>0</v>
      </c>
    </row>
    <row r="45" spans="1:10" ht="25.5">
      <c r="A45" s="363" t="s">
        <v>996</v>
      </c>
      <c r="B45" s="53"/>
      <c r="C45" s="53"/>
      <c r="D45" s="53"/>
      <c r="E45" s="53"/>
      <c r="F45" s="53"/>
      <c r="G45" s="53"/>
      <c r="H45" s="53">
        <f t="shared" si="0"/>
        <v>0</v>
      </c>
      <c r="I45" s="53"/>
      <c r="J45" s="53">
        <f t="shared" si="1"/>
        <v>0</v>
      </c>
    </row>
    <row r="46" spans="1:10" ht="27.75" customHeight="1">
      <c r="A46" s="363" t="s">
        <v>997</v>
      </c>
      <c r="B46" s="53"/>
      <c r="C46" s="53"/>
      <c r="D46" s="53"/>
      <c r="E46" s="53"/>
      <c r="F46" s="53"/>
      <c r="G46" s="53"/>
      <c r="H46" s="53">
        <f t="shared" si="0"/>
        <v>0</v>
      </c>
      <c r="I46" s="53"/>
      <c r="J46" s="53">
        <f t="shared" si="1"/>
        <v>0</v>
      </c>
    </row>
    <row r="47" spans="1:10" ht="38.25">
      <c r="A47" s="363" t="s">
        <v>998</v>
      </c>
      <c r="B47" s="53"/>
      <c r="C47" s="53"/>
      <c r="D47" s="53"/>
      <c r="E47" s="53"/>
      <c r="F47" s="53"/>
      <c r="G47" s="53"/>
      <c r="H47" s="53">
        <f t="shared" si="0"/>
        <v>0</v>
      </c>
      <c r="I47" s="53"/>
      <c r="J47" s="53">
        <f t="shared" si="1"/>
        <v>0</v>
      </c>
    </row>
    <row r="48" spans="1:10" ht="25.5">
      <c r="A48" s="362" t="s">
        <v>950</v>
      </c>
      <c r="B48" s="53">
        <f>B5+B7+B9+B16+B26+B32+B36+B40</f>
        <v>6068</v>
      </c>
      <c r="C48" s="53">
        <f aca="true" t="shared" si="8" ref="C48:I48">C5+C7+C9+C16+C26+C32+C36+C40</f>
        <v>34</v>
      </c>
      <c r="D48" s="53">
        <f t="shared" si="8"/>
        <v>61</v>
      </c>
      <c r="E48" s="53">
        <f t="shared" si="8"/>
        <v>712</v>
      </c>
      <c r="F48" s="53">
        <f t="shared" si="8"/>
        <v>79682</v>
      </c>
      <c r="G48" s="53">
        <f t="shared" si="8"/>
        <v>1418</v>
      </c>
      <c r="H48" s="53">
        <f t="shared" si="0"/>
        <v>87975</v>
      </c>
      <c r="I48" s="53">
        <f t="shared" si="8"/>
        <v>201154</v>
      </c>
      <c r="J48" s="53">
        <f t="shared" si="1"/>
        <v>289129</v>
      </c>
    </row>
    <row r="49" spans="1:10" ht="38.25">
      <c r="A49" s="363" t="s">
        <v>999</v>
      </c>
      <c r="B49" s="53"/>
      <c r="C49" s="53"/>
      <c r="D49" s="53"/>
      <c r="E49" s="53"/>
      <c r="F49" s="53"/>
      <c r="G49" s="53"/>
      <c r="H49" s="53">
        <f t="shared" si="0"/>
        <v>0</v>
      </c>
      <c r="I49" s="53"/>
      <c r="J49" s="53">
        <f t="shared" si="1"/>
        <v>0</v>
      </c>
    </row>
    <row r="50" spans="1:10" ht="38.25">
      <c r="A50" s="363" t="s">
        <v>1000</v>
      </c>
      <c r="B50" s="53"/>
      <c r="C50" s="53"/>
      <c r="D50" s="53"/>
      <c r="E50" s="53"/>
      <c r="F50" s="53"/>
      <c r="G50" s="53"/>
      <c r="H50" s="53">
        <f t="shared" si="0"/>
        <v>0</v>
      </c>
      <c r="I50" s="53"/>
      <c r="J50" s="53">
        <f t="shared" si="1"/>
        <v>0</v>
      </c>
    </row>
    <row r="51" spans="1:10" ht="38.25">
      <c r="A51" s="363" t="s">
        <v>1001</v>
      </c>
      <c r="B51" s="53"/>
      <c r="C51" s="53"/>
      <c r="D51" s="53"/>
      <c r="E51" s="53"/>
      <c r="F51" s="53"/>
      <c r="G51" s="53"/>
      <c r="H51" s="53">
        <f t="shared" si="0"/>
        <v>0</v>
      </c>
      <c r="I51" s="53"/>
      <c r="J51" s="53">
        <f t="shared" si="1"/>
        <v>0</v>
      </c>
    </row>
    <row r="52" spans="1:10" ht="38.25">
      <c r="A52" s="363" t="s">
        <v>1002</v>
      </c>
      <c r="B52" s="53"/>
      <c r="C52" s="53"/>
      <c r="D52" s="53"/>
      <c r="E52" s="53"/>
      <c r="F52" s="53"/>
      <c r="G52" s="53"/>
      <c r="H52" s="53">
        <f t="shared" si="0"/>
        <v>0</v>
      </c>
      <c r="I52" s="53"/>
      <c r="J52" s="53">
        <f t="shared" si="1"/>
        <v>0</v>
      </c>
    </row>
    <row r="53" spans="1:10" ht="25.5">
      <c r="A53" s="363" t="s">
        <v>951</v>
      </c>
      <c r="B53" s="53">
        <f>SUM(B54:B59)</f>
        <v>0</v>
      </c>
      <c r="C53" s="53">
        <f aca="true" t="shared" si="9" ref="C53:I53">SUM(C54:C59)</f>
        <v>0</v>
      </c>
      <c r="D53" s="53">
        <f t="shared" si="9"/>
        <v>0</v>
      </c>
      <c r="E53" s="53">
        <f t="shared" si="9"/>
        <v>0</v>
      </c>
      <c r="F53" s="53">
        <f t="shared" si="9"/>
        <v>0</v>
      </c>
      <c r="G53" s="53">
        <f t="shared" si="9"/>
        <v>0</v>
      </c>
      <c r="H53" s="53">
        <f t="shared" si="0"/>
        <v>0</v>
      </c>
      <c r="I53" s="53">
        <f t="shared" si="9"/>
        <v>11491</v>
      </c>
      <c r="J53" s="53">
        <f t="shared" si="1"/>
        <v>11491</v>
      </c>
    </row>
    <row r="54" spans="1:10" ht="25.5">
      <c r="A54" s="363" t="s">
        <v>1003</v>
      </c>
      <c r="B54" s="53"/>
      <c r="C54" s="53"/>
      <c r="D54" s="53"/>
      <c r="E54" s="53"/>
      <c r="F54" s="53"/>
      <c r="G54" s="53"/>
      <c r="H54" s="53">
        <f t="shared" si="0"/>
        <v>0</v>
      </c>
      <c r="I54" s="53"/>
      <c r="J54" s="53">
        <f t="shared" si="1"/>
        <v>0</v>
      </c>
    </row>
    <row r="55" spans="1:10" ht="25.5">
      <c r="A55" s="363" t="s">
        <v>1004</v>
      </c>
      <c r="B55" s="53"/>
      <c r="C55" s="53"/>
      <c r="D55" s="53"/>
      <c r="E55" s="53"/>
      <c r="F55" s="53"/>
      <c r="G55" s="53"/>
      <c r="H55" s="53">
        <f t="shared" si="0"/>
        <v>0</v>
      </c>
      <c r="I55" s="53"/>
      <c r="J55" s="53">
        <f t="shared" si="1"/>
        <v>0</v>
      </c>
    </row>
    <row r="56" spans="1:10" ht="25.5">
      <c r="A56" s="363" t="s">
        <v>1005</v>
      </c>
      <c r="B56" s="53"/>
      <c r="C56" s="53"/>
      <c r="D56" s="53"/>
      <c r="E56" s="53"/>
      <c r="F56" s="53"/>
      <c r="G56" s="53"/>
      <c r="H56" s="53">
        <f t="shared" si="0"/>
        <v>0</v>
      </c>
      <c r="I56" s="53"/>
      <c r="J56" s="53">
        <f t="shared" si="1"/>
        <v>0</v>
      </c>
    </row>
    <row r="57" spans="1:10" ht="25.5">
      <c r="A57" s="363" t="s">
        <v>952</v>
      </c>
      <c r="B57" s="53"/>
      <c r="C57" s="53"/>
      <c r="D57" s="53"/>
      <c r="E57" s="53"/>
      <c r="F57" s="53"/>
      <c r="G57" s="53"/>
      <c r="H57" s="53">
        <f t="shared" si="0"/>
        <v>0</v>
      </c>
      <c r="I57" s="53">
        <v>5861</v>
      </c>
      <c r="J57" s="53">
        <f t="shared" si="1"/>
        <v>5861</v>
      </c>
    </row>
    <row r="58" spans="1:10" ht="25.5">
      <c r="A58" s="363" t="s">
        <v>953</v>
      </c>
      <c r="B58" s="53"/>
      <c r="C58" s="53"/>
      <c r="D58" s="53"/>
      <c r="E58" s="53"/>
      <c r="F58" s="53"/>
      <c r="G58" s="53"/>
      <c r="H58" s="53">
        <f t="shared" si="0"/>
        <v>0</v>
      </c>
      <c r="I58" s="53">
        <v>5528</v>
      </c>
      <c r="J58" s="53">
        <f t="shared" si="1"/>
        <v>5528</v>
      </c>
    </row>
    <row r="59" spans="1:10" ht="25.5">
      <c r="A59" s="363" t="s">
        <v>954</v>
      </c>
      <c r="B59" s="53"/>
      <c r="C59" s="53"/>
      <c r="D59" s="53"/>
      <c r="E59" s="53"/>
      <c r="F59" s="53"/>
      <c r="G59" s="53"/>
      <c r="H59" s="53">
        <f t="shared" si="0"/>
        <v>0</v>
      </c>
      <c r="I59" s="53">
        <v>102</v>
      </c>
      <c r="J59" s="53">
        <f t="shared" si="1"/>
        <v>102</v>
      </c>
    </row>
    <row r="60" spans="1:10" ht="25.5">
      <c r="A60" s="363" t="s">
        <v>955</v>
      </c>
      <c r="B60" s="53">
        <f>SUM(B61:B69)</f>
        <v>0</v>
      </c>
      <c r="C60" s="53">
        <f aca="true" t="shared" si="10" ref="C60:I60">SUM(C61:C69)</f>
        <v>0</v>
      </c>
      <c r="D60" s="53">
        <f t="shared" si="10"/>
        <v>0</v>
      </c>
      <c r="E60" s="53">
        <f t="shared" si="10"/>
        <v>0</v>
      </c>
      <c r="F60" s="53">
        <f t="shared" si="10"/>
        <v>0</v>
      </c>
      <c r="G60" s="53">
        <f t="shared" si="10"/>
        <v>0</v>
      </c>
      <c r="H60" s="53">
        <f t="shared" si="0"/>
        <v>0</v>
      </c>
      <c r="I60" s="53">
        <f t="shared" si="10"/>
        <v>3818</v>
      </c>
      <c r="J60" s="53">
        <f t="shared" si="1"/>
        <v>3818</v>
      </c>
    </row>
    <row r="61" spans="1:10" ht="38.25">
      <c r="A61" s="363" t="s">
        <v>1006</v>
      </c>
      <c r="B61" s="53"/>
      <c r="C61" s="53"/>
      <c r="D61" s="53"/>
      <c r="E61" s="53"/>
      <c r="F61" s="53"/>
      <c r="G61" s="53"/>
      <c r="H61" s="53">
        <f t="shared" si="0"/>
        <v>0</v>
      </c>
      <c r="I61" s="53"/>
      <c r="J61" s="53">
        <f t="shared" si="1"/>
        <v>0</v>
      </c>
    </row>
    <row r="62" spans="1:10" ht="25.5">
      <c r="A62" s="363" t="s">
        <v>1007</v>
      </c>
      <c r="B62" s="53"/>
      <c r="C62" s="53"/>
      <c r="D62" s="53"/>
      <c r="E62" s="53"/>
      <c r="F62" s="53"/>
      <c r="G62" s="53"/>
      <c r="H62" s="53">
        <f t="shared" si="0"/>
        <v>0</v>
      </c>
      <c r="I62" s="53"/>
      <c r="J62" s="53">
        <f t="shared" si="1"/>
        <v>0</v>
      </c>
    </row>
    <row r="63" spans="1:10" ht="25.5">
      <c r="A63" s="363" t="s">
        <v>1008</v>
      </c>
      <c r="B63" s="53"/>
      <c r="C63" s="53"/>
      <c r="D63" s="53"/>
      <c r="E63" s="53"/>
      <c r="F63" s="53"/>
      <c r="G63" s="53"/>
      <c r="H63" s="53">
        <f t="shared" si="0"/>
        <v>0</v>
      </c>
      <c r="I63" s="53"/>
      <c r="J63" s="53">
        <f t="shared" si="1"/>
        <v>0</v>
      </c>
    </row>
    <row r="64" spans="1:10" ht="25.5">
      <c r="A64" s="363" t="s">
        <v>1009</v>
      </c>
      <c r="B64" s="53"/>
      <c r="C64" s="53"/>
      <c r="D64" s="53"/>
      <c r="E64" s="53"/>
      <c r="F64" s="53"/>
      <c r="G64" s="53"/>
      <c r="H64" s="53">
        <f t="shared" si="0"/>
        <v>0</v>
      </c>
      <c r="I64" s="53"/>
      <c r="J64" s="53">
        <f t="shared" si="1"/>
        <v>0</v>
      </c>
    </row>
    <row r="65" spans="1:10" ht="25.5">
      <c r="A65" s="363" t="s">
        <v>956</v>
      </c>
      <c r="B65" s="53"/>
      <c r="C65" s="53"/>
      <c r="D65" s="53"/>
      <c r="E65" s="53"/>
      <c r="F65" s="53"/>
      <c r="G65" s="53"/>
      <c r="H65" s="53">
        <f t="shared" si="0"/>
        <v>0</v>
      </c>
      <c r="I65" s="53">
        <v>3818</v>
      </c>
      <c r="J65" s="53">
        <f t="shared" si="1"/>
        <v>3818</v>
      </c>
    </row>
    <row r="66" spans="1:10" ht="25.5">
      <c r="A66" s="363" t="s">
        <v>1010</v>
      </c>
      <c r="B66" s="53"/>
      <c r="C66" s="53"/>
      <c r="D66" s="53"/>
      <c r="E66" s="53"/>
      <c r="F66" s="53"/>
      <c r="G66" s="53"/>
      <c r="H66" s="53">
        <f t="shared" si="0"/>
        <v>0</v>
      </c>
      <c r="I66" s="53"/>
      <c r="J66" s="53">
        <f t="shared" si="1"/>
        <v>0</v>
      </c>
    </row>
    <row r="67" spans="1:10" ht="25.5">
      <c r="A67" s="363" t="s">
        <v>1011</v>
      </c>
      <c r="B67" s="53"/>
      <c r="C67" s="53"/>
      <c r="D67" s="53"/>
      <c r="E67" s="53"/>
      <c r="F67" s="53"/>
      <c r="G67" s="53"/>
      <c r="H67" s="53">
        <f t="shared" si="0"/>
        <v>0</v>
      </c>
      <c r="I67" s="53"/>
      <c r="J67" s="53">
        <f t="shared" si="1"/>
        <v>0</v>
      </c>
    </row>
    <row r="68" spans="1:10" ht="25.5">
      <c r="A68" s="363" t="s">
        <v>1012</v>
      </c>
      <c r="B68" s="53"/>
      <c r="C68" s="53"/>
      <c r="D68" s="53"/>
      <c r="E68" s="53"/>
      <c r="F68" s="53"/>
      <c r="G68" s="53"/>
      <c r="H68" s="53">
        <f t="shared" si="0"/>
        <v>0</v>
      </c>
      <c r="I68" s="53"/>
      <c r="J68" s="53">
        <f t="shared" si="1"/>
        <v>0</v>
      </c>
    </row>
    <row r="69" spans="1:10" ht="25.5">
      <c r="A69" s="363" t="s">
        <v>1013</v>
      </c>
      <c r="B69" s="53"/>
      <c r="C69" s="53"/>
      <c r="D69" s="53"/>
      <c r="E69" s="53"/>
      <c r="F69" s="53"/>
      <c r="G69" s="53"/>
      <c r="H69" s="53">
        <f t="shared" si="0"/>
        <v>0</v>
      </c>
      <c r="I69" s="53"/>
      <c r="J69" s="53">
        <f t="shared" si="1"/>
        <v>0</v>
      </c>
    </row>
    <row r="70" spans="1:10" ht="25.5">
      <c r="A70" s="363" t="s">
        <v>1014</v>
      </c>
      <c r="B70" s="53">
        <f>SUM(B71:B75)</f>
        <v>0</v>
      </c>
      <c r="C70" s="53">
        <f aca="true" t="shared" si="11" ref="C70:I70">SUM(C71:C75)</f>
        <v>0</v>
      </c>
      <c r="D70" s="53">
        <f t="shared" si="11"/>
        <v>0</v>
      </c>
      <c r="E70" s="53">
        <f t="shared" si="11"/>
        <v>0</v>
      </c>
      <c r="F70" s="53">
        <f t="shared" si="11"/>
        <v>0</v>
      </c>
      <c r="G70" s="53">
        <f t="shared" si="11"/>
        <v>0</v>
      </c>
      <c r="H70" s="53">
        <f t="shared" si="0"/>
        <v>0</v>
      </c>
      <c r="I70" s="53">
        <f t="shared" si="11"/>
        <v>0</v>
      </c>
      <c r="J70" s="53">
        <f aca="true" t="shared" si="12" ref="J70:J105">SUM(H70:I70)</f>
        <v>0</v>
      </c>
    </row>
    <row r="71" spans="1:10" ht="25.5">
      <c r="A71" s="363" t="s">
        <v>1015</v>
      </c>
      <c r="B71" s="53"/>
      <c r="C71" s="53"/>
      <c r="D71" s="53"/>
      <c r="E71" s="53"/>
      <c r="F71" s="53"/>
      <c r="G71" s="53"/>
      <c r="H71" s="53">
        <f aca="true" t="shared" si="13" ref="H71:H105">SUM(B71:G71)</f>
        <v>0</v>
      </c>
      <c r="I71" s="53"/>
      <c r="J71" s="53">
        <f t="shared" si="12"/>
        <v>0</v>
      </c>
    </row>
    <row r="72" spans="1:10" ht="25.5">
      <c r="A72" s="363" t="s">
        <v>1016</v>
      </c>
      <c r="B72" s="53"/>
      <c r="C72" s="53"/>
      <c r="D72" s="53"/>
      <c r="E72" s="53"/>
      <c r="F72" s="53"/>
      <c r="G72" s="53"/>
      <c r="H72" s="53">
        <f t="shared" si="13"/>
        <v>0</v>
      </c>
      <c r="I72" s="53"/>
      <c r="J72" s="53">
        <f t="shared" si="12"/>
        <v>0</v>
      </c>
    </row>
    <row r="73" spans="1:10" ht="25.5">
      <c r="A73" s="363" t="s">
        <v>1017</v>
      </c>
      <c r="B73" s="53"/>
      <c r="C73" s="53"/>
      <c r="D73" s="53"/>
      <c r="E73" s="53"/>
      <c r="F73" s="53"/>
      <c r="G73" s="53"/>
      <c r="H73" s="53">
        <f t="shared" si="13"/>
        <v>0</v>
      </c>
      <c r="I73" s="53"/>
      <c r="J73" s="53">
        <f t="shared" si="12"/>
        <v>0</v>
      </c>
    </row>
    <row r="74" spans="1:10" ht="25.5">
      <c r="A74" s="363" t="s">
        <v>1018</v>
      </c>
      <c r="B74" s="53"/>
      <c r="C74" s="53"/>
      <c r="D74" s="53"/>
      <c r="E74" s="53"/>
      <c r="F74" s="53"/>
      <c r="G74" s="53"/>
      <c r="H74" s="53">
        <f t="shared" si="13"/>
        <v>0</v>
      </c>
      <c r="I74" s="53"/>
      <c r="J74" s="53">
        <f t="shared" si="12"/>
        <v>0</v>
      </c>
    </row>
    <row r="75" spans="1:10" ht="38.25">
      <c r="A75" s="363" t="s">
        <v>1019</v>
      </c>
      <c r="B75" s="53"/>
      <c r="C75" s="53"/>
      <c r="D75" s="53"/>
      <c r="E75" s="53"/>
      <c r="F75" s="53"/>
      <c r="G75" s="53"/>
      <c r="H75" s="53">
        <f t="shared" si="13"/>
        <v>0</v>
      </c>
      <c r="I75" s="53"/>
      <c r="J75" s="53">
        <f t="shared" si="12"/>
        <v>0</v>
      </c>
    </row>
    <row r="76" spans="1:10" ht="30" customHeight="1">
      <c r="A76" s="363" t="s">
        <v>957</v>
      </c>
      <c r="B76" s="53">
        <f>SUM(B77:B79)</f>
        <v>0</v>
      </c>
      <c r="C76" s="53">
        <f aca="true" t="shared" si="14" ref="C76:I76">SUM(C77:C79)</f>
        <v>0</v>
      </c>
      <c r="D76" s="53">
        <f t="shared" si="14"/>
        <v>0</v>
      </c>
      <c r="E76" s="53">
        <f t="shared" si="14"/>
        <v>0</v>
      </c>
      <c r="F76" s="53">
        <f t="shared" si="14"/>
        <v>0</v>
      </c>
      <c r="G76" s="53">
        <f t="shared" si="14"/>
        <v>0</v>
      </c>
      <c r="H76" s="53">
        <f t="shared" si="13"/>
        <v>0</v>
      </c>
      <c r="I76" s="53">
        <f t="shared" si="14"/>
        <v>4587</v>
      </c>
      <c r="J76" s="53">
        <f t="shared" si="12"/>
        <v>4587</v>
      </c>
    </row>
    <row r="77" spans="1:10" ht="38.25">
      <c r="A77" s="363" t="s">
        <v>1020</v>
      </c>
      <c r="B77" s="53"/>
      <c r="C77" s="53"/>
      <c r="D77" s="53"/>
      <c r="E77" s="53"/>
      <c r="F77" s="53"/>
      <c r="G77" s="53"/>
      <c r="H77" s="53">
        <f t="shared" si="13"/>
        <v>0</v>
      </c>
      <c r="I77" s="53"/>
      <c r="J77" s="53">
        <f t="shared" si="12"/>
        <v>0</v>
      </c>
    </row>
    <row r="78" spans="1:10" ht="51">
      <c r="A78" s="363" t="s">
        <v>1021</v>
      </c>
      <c r="B78" s="53"/>
      <c r="C78" s="53"/>
      <c r="D78" s="53"/>
      <c r="E78" s="53"/>
      <c r="F78" s="53"/>
      <c r="G78" s="53"/>
      <c r="H78" s="53">
        <f t="shared" si="13"/>
        <v>0</v>
      </c>
      <c r="I78" s="53"/>
      <c r="J78" s="53">
        <f t="shared" si="12"/>
        <v>0</v>
      </c>
    </row>
    <row r="79" spans="1:10" ht="38.25">
      <c r="A79" s="363" t="s">
        <v>958</v>
      </c>
      <c r="B79" s="53"/>
      <c r="C79" s="53"/>
      <c r="D79" s="53"/>
      <c r="E79" s="53"/>
      <c r="F79" s="53"/>
      <c r="G79" s="53"/>
      <c r="H79" s="53">
        <f t="shared" si="13"/>
        <v>0</v>
      </c>
      <c r="I79" s="53">
        <v>4587</v>
      </c>
      <c r="J79" s="53">
        <f t="shared" si="12"/>
        <v>4587</v>
      </c>
    </row>
    <row r="80" spans="1:10" ht="38.25">
      <c r="A80" s="363" t="s">
        <v>959</v>
      </c>
      <c r="B80" s="53">
        <f>SUM(B81:B83)</f>
        <v>0</v>
      </c>
      <c r="C80" s="53">
        <f aca="true" t="shared" si="15" ref="C80:I80">SUM(C81:C83)</f>
        <v>0</v>
      </c>
      <c r="D80" s="53">
        <f t="shared" si="15"/>
        <v>0</v>
      </c>
      <c r="E80" s="53">
        <f t="shared" si="15"/>
        <v>0</v>
      </c>
      <c r="F80" s="53">
        <f t="shared" si="15"/>
        <v>0</v>
      </c>
      <c r="G80" s="53">
        <f t="shared" si="15"/>
        <v>442</v>
      </c>
      <c r="H80" s="53">
        <f t="shared" si="13"/>
        <v>442</v>
      </c>
      <c r="I80" s="53">
        <f t="shared" si="15"/>
        <v>15343</v>
      </c>
      <c r="J80" s="53">
        <f t="shared" si="12"/>
        <v>15785</v>
      </c>
    </row>
    <row r="81" spans="1:10" ht="38.25">
      <c r="A81" s="363" t="s">
        <v>1022</v>
      </c>
      <c r="B81" s="53"/>
      <c r="C81" s="53"/>
      <c r="D81" s="53"/>
      <c r="E81" s="53"/>
      <c r="F81" s="53"/>
      <c r="G81" s="53"/>
      <c r="H81" s="53">
        <f t="shared" si="13"/>
        <v>0</v>
      </c>
      <c r="I81" s="53"/>
      <c r="J81" s="53">
        <f t="shared" si="12"/>
        <v>0</v>
      </c>
    </row>
    <row r="82" spans="1:10" ht="51">
      <c r="A82" s="363" t="s">
        <v>1023</v>
      </c>
      <c r="B82" s="53"/>
      <c r="C82" s="53"/>
      <c r="D82" s="53"/>
      <c r="E82" s="53"/>
      <c r="F82" s="53"/>
      <c r="G82" s="53"/>
      <c r="H82" s="53">
        <f t="shared" si="13"/>
        <v>0</v>
      </c>
      <c r="I82" s="53"/>
      <c r="J82" s="53">
        <f t="shared" si="12"/>
        <v>0</v>
      </c>
    </row>
    <row r="83" spans="1:10" ht="38.25">
      <c r="A83" s="363" t="s">
        <v>960</v>
      </c>
      <c r="B83" s="53"/>
      <c r="C83" s="53"/>
      <c r="D83" s="53"/>
      <c r="E83" s="53"/>
      <c r="F83" s="53"/>
      <c r="G83" s="53">
        <v>442</v>
      </c>
      <c r="H83" s="53">
        <f t="shared" si="13"/>
        <v>442</v>
      </c>
      <c r="I83" s="53">
        <v>15343</v>
      </c>
      <c r="J83" s="53">
        <f t="shared" si="12"/>
        <v>15785</v>
      </c>
    </row>
    <row r="84" spans="1:10" ht="25.5">
      <c r="A84" s="363" t="s">
        <v>1024</v>
      </c>
      <c r="B84" s="53">
        <f>SUM(B85:B87)</f>
        <v>0</v>
      </c>
      <c r="C84" s="53">
        <f aca="true" t="shared" si="16" ref="C84:I84">SUM(C85:C87)</f>
        <v>0</v>
      </c>
      <c r="D84" s="53">
        <f t="shared" si="16"/>
        <v>0</v>
      </c>
      <c r="E84" s="53">
        <f t="shared" si="16"/>
        <v>0</v>
      </c>
      <c r="F84" s="53">
        <f t="shared" si="16"/>
        <v>0</v>
      </c>
      <c r="G84" s="53">
        <f t="shared" si="16"/>
        <v>0</v>
      </c>
      <c r="H84" s="53">
        <f t="shared" si="13"/>
        <v>0</v>
      </c>
      <c r="I84" s="53">
        <f t="shared" si="16"/>
        <v>0</v>
      </c>
      <c r="J84" s="53">
        <f t="shared" si="12"/>
        <v>0</v>
      </c>
    </row>
    <row r="85" spans="1:10" ht="38.25">
      <c r="A85" s="363" t="s">
        <v>1025</v>
      </c>
      <c r="B85" s="53"/>
      <c r="C85" s="53"/>
      <c r="D85" s="53"/>
      <c r="E85" s="53"/>
      <c r="F85" s="53"/>
      <c r="G85" s="53"/>
      <c r="H85" s="53">
        <f t="shared" si="13"/>
        <v>0</v>
      </c>
      <c r="I85" s="53"/>
      <c r="J85" s="53">
        <f t="shared" si="12"/>
        <v>0</v>
      </c>
    </row>
    <row r="86" spans="1:10" ht="25.5">
      <c r="A86" s="363" t="s">
        <v>1026</v>
      </c>
      <c r="B86" s="53"/>
      <c r="C86" s="53"/>
      <c r="D86" s="53"/>
      <c r="E86" s="53"/>
      <c r="F86" s="53"/>
      <c r="G86" s="53"/>
      <c r="H86" s="53">
        <f t="shared" si="13"/>
        <v>0</v>
      </c>
      <c r="I86" s="53"/>
      <c r="J86" s="53">
        <f t="shared" si="12"/>
        <v>0</v>
      </c>
    </row>
    <row r="87" spans="1:10" ht="38.25">
      <c r="A87" s="363" t="s">
        <v>1027</v>
      </c>
      <c r="B87" s="53"/>
      <c r="C87" s="53"/>
      <c r="D87" s="53"/>
      <c r="E87" s="53"/>
      <c r="F87" s="53"/>
      <c r="G87" s="53"/>
      <c r="H87" s="53">
        <f t="shared" si="13"/>
        <v>0</v>
      </c>
      <c r="I87" s="53"/>
      <c r="J87" s="53">
        <f t="shared" si="12"/>
        <v>0</v>
      </c>
    </row>
    <row r="88" spans="1:10" ht="25.5">
      <c r="A88" s="362" t="s">
        <v>961</v>
      </c>
      <c r="B88" s="53">
        <f>B49+B51+B53+B60+B70+B76+B80+B84</f>
        <v>0</v>
      </c>
      <c r="C88" s="53">
        <f aca="true" t="shared" si="17" ref="C88:I88">C49+C51+C53+C60+C70+C76+C80+C84</f>
        <v>0</v>
      </c>
      <c r="D88" s="53">
        <f t="shared" si="17"/>
        <v>0</v>
      </c>
      <c r="E88" s="53">
        <f t="shared" si="17"/>
        <v>0</v>
      </c>
      <c r="F88" s="53">
        <f t="shared" si="17"/>
        <v>0</v>
      </c>
      <c r="G88" s="53">
        <f t="shared" si="17"/>
        <v>442</v>
      </c>
      <c r="H88" s="53">
        <f t="shared" si="13"/>
        <v>442</v>
      </c>
      <c r="I88" s="53">
        <f t="shared" si="17"/>
        <v>35239</v>
      </c>
      <c r="J88" s="53">
        <f t="shared" si="12"/>
        <v>35681</v>
      </c>
    </row>
    <row r="89" spans="1:10" ht="12.75">
      <c r="A89" s="363" t="s">
        <v>962</v>
      </c>
      <c r="B89" s="53">
        <f>SUM(B90:B95)</f>
        <v>48018</v>
      </c>
      <c r="C89" s="53">
        <f aca="true" t="shared" si="18" ref="C89:I89">SUM(C90:C95)</f>
        <v>699</v>
      </c>
      <c r="D89" s="53">
        <f t="shared" si="18"/>
        <v>0</v>
      </c>
      <c r="E89" s="53">
        <f t="shared" si="18"/>
        <v>1507</v>
      </c>
      <c r="F89" s="53">
        <f t="shared" si="18"/>
        <v>5568</v>
      </c>
      <c r="G89" s="53">
        <f t="shared" si="18"/>
        <v>858</v>
      </c>
      <c r="H89" s="53">
        <f t="shared" si="13"/>
        <v>56650</v>
      </c>
      <c r="I89" s="53">
        <f t="shared" si="18"/>
        <v>350</v>
      </c>
      <c r="J89" s="53">
        <f t="shared" si="12"/>
        <v>57000</v>
      </c>
    </row>
    <row r="90" spans="1:10" ht="12.75">
      <c r="A90" s="363" t="s">
        <v>1028</v>
      </c>
      <c r="B90" s="53"/>
      <c r="C90" s="53"/>
      <c r="D90" s="53"/>
      <c r="E90" s="53"/>
      <c r="F90" s="53"/>
      <c r="G90" s="53"/>
      <c r="H90" s="53">
        <f t="shared" si="13"/>
        <v>0</v>
      </c>
      <c r="I90" s="53"/>
      <c r="J90" s="53">
        <f t="shared" si="12"/>
        <v>0</v>
      </c>
    </row>
    <row r="91" spans="1:10" ht="12.75">
      <c r="A91" s="363" t="s">
        <v>1029</v>
      </c>
      <c r="B91" s="53"/>
      <c r="C91" s="53"/>
      <c r="D91" s="53"/>
      <c r="E91" s="53"/>
      <c r="F91" s="53"/>
      <c r="G91" s="53"/>
      <c r="H91" s="53">
        <f t="shared" si="13"/>
        <v>0</v>
      </c>
      <c r="I91" s="53"/>
      <c r="J91" s="53">
        <f t="shared" si="12"/>
        <v>0</v>
      </c>
    </row>
    <row r="92" spans="1:10" ht="12.75">
      <c r="A92" s="363" t="s">
        <v>963</v>
      </c>
      <c r="B92" s="53"/>
      <c r="C92" s="53">
        <v>362</v>
      </c>
      <c r="D92" s="53"/>
      <c r="E92" s="53"/>
      <c r="F92" s="53"/>
      <c r="G92" s="53"/>
      <c r="H92" s="53">
        <f t="shared" si="13"/>
        <v>362</v>
      </c>
      <c r="I92" s="53"/>
      <c r="J92" s="53">
        <f t="shared" si="12"/>
        <v>362</v>
      </c>
    </row>
    <row r="93" spans="1:10" ht="12.75">
      <c r="A93" s="363" t="s">
        <v>964</v>
      </c>
      <c r="B93" s="53">
        <v>47794</v>
      </c>
      <c r="C93" s="53"/>
      <c r="D93" s="53"/>
      <c r="E93" s="53">
        <v>1288</v>
      </c>
      <c r="F93" s="53"/>
      <c r="G93" s="53"/>
      <c r="H93" s="53">
        <f t="shared" si="13"/>
        <v>49082</v>
      </c>
      <c r="I93" s="53"/>
      <c r="J93" s="53">
        <f t="shared" si="12"/>
        <v>49082</v>
      </c>
    </row>
    <row r="94" spans="1:10" ht="12.75">
      <c r="A94" s="363" t="s">
        <v>965</v>
      </c>
      <c r="B94" s="53">
        <v>26</v>
      </c>
      <c r="C94" s="53">
        <v>337</v>
      </c>
      <c r="D94" s="53"/>
      <c r="E94" s="53">
        <v>219</v>
      </c>
      <c r="F94" s="53">
        <v>4791</v>
      </c>
      <c r="G94" s="53">
        <v>749</v>
      </c>
      <c r="H94" s="53">
        <f t="shared" si="13"/>
        <v>6122</v>
      </c>
      <c r="I94" s="53"/>
      <c r="J94" s="53">
        <f t="shared" si="12"/>
        <v>6122</v>
      </c>
    </row>
    <row r="95" spans="1:10" ht="12.75">
      <c r="A95" s="363" t="s">
        <v>966</v>
      </c>
      <c r="B95" s="53">
        <v>198</v>
      </c>
      <c r="C95" s="53"/>
      <c r="D95" s="53"/>
      <c r="E95" s="53"/>
      <c r="F95" s="53">
        <v>777</v>
      </c>
      <c r="G95" s="53">
        <v>109</v>
      </c>
      <c r="H95" s="53">
        <f t="shared" si="13"/>
        <v>1084</v>
      </c>
      <c r="I95" s="53">
        <v>350</v>
      </c>
      <c r="J95" s="53">
        <f t="shared" si="12"/>
        <v>1434</v>
      </c>
    </row>
    <row r="96" spans="1:10" ht="25.5">
      <c r="A96" s="363" t="s">
        <v>1030</v>
      </c>
      <c r="B96" s="53"/>
      <c r="C96" s="53"/>
      <c r="D96" s="53"/>
      <c r="E96" s="53"/>
      <c r="F96" s="53"/>
      <c r="G96" s="53"/>
      <c r="H96" s="53">
        <f t="shared" si="13"/>
        <v>0</v>
      </c>
      <c r="I96" s="53"/>
      <c r="J96" s="53">
        <f t="shared" si="12"/>
        <v>0</v>
      </c>
    </row>
    <row r="97" spans="1:10" ht="12.75">
      <c r="A97" s="363" t="s">
        <v>1031</v>
      </c>
      <c r="B97" s="53"/>
      <c r="C97" s="53"/>
      <c r="D97" s="53"/>
      <c r="E97" s="53"/>
      <c r="F97" s="53"/>
      <c r="G97" s="53"/>
      <c r="H97" s="53">
        <f t="shared" si="13"/>
        <v>0</v>
      </c>
      <c r="I97" s="53"/>
      <c r="J97" s="53">
        <f t="shared" si="12"/>
        <v>0</v>
      </c>
    </row>
    <row r="98" spans="1:10" ht="12.75">
      <c r="A98" s="363" t="s">
        <v>967</v>
      </c>
      <c r="B98" s="53"/>
      <c r="C98" s="53"/>
      <c r="D98" s="53"/>
      <c r="E98" s="53"/>
      <c r="F98" s="53"/>
      <c r="G98" s="53"/>
      <c r="H98" s="53">
        <f t="shared" si="13"/>
        <v>0</v>
      </c>
      <c r="I98" s="53">
        <v>3800</v>
      </c>
      <c r="J98" s="53">
        <f t="shared" si="12"/>
        <v>3800</v>
      </c>
    </row>
    <row r="99" spans="1:10" ht="25.5">
      <c r="A99" s="363" t="s">
        <v>1032</v>
      </c>
      <c r="B99" s="53"/>
      <c r="C99" s="53"/>
      <c r="D99" s="53"/>
      <c r="E99" s="53"/>
      <c r="F99" s="53"/>
      <c r="G99" s="53"/>
      <c r="H99" s="53">
        <f t="shared" si="13"/>
        <v>0</v>
      </c>
      <c r="I99" s="53"/>
      <c r="J99" s="53">
        <f t="shared" si="12"/>
        <v>0</v>
      </c>
    </row>
    <row r="100" spans="1:10" ht="25.5">
      <c r="A100" s="363" t="s">
        <v>1033</v>
      </c>
      <c r="B100" s="53"/>
      <c r="C100" s="53"/>
      <c r="D100" s="53"/>
      <c r="E100" s="53"/>
      <c r="F100" s="53"/>
      <c r="G100" s="53"/>
      <c r="H100" s="53">
        <f t="shared" si="13"/>
        <v>0</v>
      </c>
      <c r="I100" s="53"/>
      <c r="J100" s="53">
        <f t="shared" si="12"/>
        <v>0</v>
      </c>
    </row>
    <row r="101" spans="1:10" ht="25.5">
      <c r="A101" s="363" t="s">
        <v>1034</v>
      </c>
      <c r="B101" s="53"/>
      <c r="C101" s="53"/>
      <c r="D101" s="53"/>
      <c r="E101" s="53"/>
      <c r="F101" s="53"/>
      <c r="G101" s="53"/>
      <c r="H101" s="53">
        <f t="shared" si="13"/>
        <v>0</v>
      </c>
      <c r="I101" s="53"/>
      <c r="J101" s="53">
        <f t="shared" si="12"/>
        <v>0</v>
      </c>
    </row>
    <row r="102" spans="1:10" ht="28.5" customHeight="1">
      <c r="A102" s="363" t="s">
        <v>1035</v>
      </c>
      <c r="B102" s="53"/>
      <c r="C102" s="53"/>
      <c r="D102" s="53"/>
      <c r="E102" s="53"/>
      <c r="F102" s="53"/>
      <c r="G102" s="53"/>
      <c r="H102" s="53">
        <f t="shared" si="13"/>
        <v>0</v>
      </c>
      <c r="I102" s="53"/>
      <c r="J102" s="53">
        <f t="shared" si="12"/>
        <v>0</v>
      </c>
    </row>
    <row r="103" spans="1:10" ht="25.5">
      <c r="A103" s="363" t="s">
        <v>1036</v>
      </c>
      <c r="B103" s="53"/>
      <c r="C103" s="53"/>
      <c r="D103" s="53"/>
      <c r="E103" s="53"/>
      <c r="F103" s="53"/>
      <c r="G103" s="53"/>
      <c r="H103" s="53">
        <f t="shared" si="13"/>
        <v>0</v>
      </c>
      <c r="I103" s="53"/>
      <c r="J103" s="53">
        <f t="shared" si="12"/>
        <v>0</v>
      </c>
    </row>
    <row r="104" spans="1:10" ht="25.5">
      <c r="A104" s="362" t="s">
        <v>968</v>
      </c>
      <c r="B104" s="53">
        <f>B89+B96+B97+B98+B99+B100+B101+B102+B103</f>
        <v>48018</v>
      </c>
      <c r="C104" s="53">
        <f aca="true" t="shared" si="19" ref="C104:I104">C89+C96+C97+C98+C99+C100+C101+C102+C103</f>
        <v>699</v>
      </c>
      <c r="D104" s="53">
        <f t="shared" si="19"/>
        <v>0</v>
      </c>
      <c r="E104" s="53">
        <f t="shared" si="19"/>
        <v>1507</v>
      </c>
      <c r="F104" s="53">
        <f t="shared" si="19"/>
        <v>5568</v>
      </c>
      <c r="G104" s="53">
        <f t="shared" si="19"/>
        <v>858</v>
      </c>
      <c r="H104" s="53">
        <f t="shared" si="13"/>
        <v>56650</v>
      </c>
      <c r="I104" s="53">
        <f t="shared" si="19"/>
        <v>4150</v>
      </c>
      <c r="J104" s="53">
        <f t="shared" si="12"/>
        <v>60800</v>
      </c>
    </row>
    <row r="105" spans="1:10" ht="12.75">
      <c r="A105" s="362" t="s">
        <v>969</v>
      </c>
      <c r="B105" s="53">
        <f>B48+B88+B104</f>
        <v>54086</v>
      </c>
      <c r="C105" s="53">
        <f aca="true" t="shared" si="20" ref="C105:I105">C48+C88+C104</f>
        <v>733</v>
      </c>
      <c r="D105" s="53">
        <f t="shared" si="20"/>
        <v>61</v>
      </c>
      <c r="E105" s="53">
        <f t="shared" si="20"/>
        <v>2219</v>
      </c>
      <c r="F105" s="53">
        <f t="shared" si="20"/>
        <v>85250</v>
      </c>
      <c r="G105" s="53">
        <f t="shared" si="20"/>
        <v>2718</v>
      </c>
      <c r="H105" s="53">
        <f t="shared" si="13"/>
        <v>145067</v>
      </c>
      <c r="I105" s="53">
        <f t="shared" si="20"/>
        <v>240543</v>
      </c>
      <c r="J105" s="53">
        <f t="shared" si="12"/>
        <v>385610</v>
      </c>
    </row>
  </sheetData>
  <sheetProtection/>
  <mergeCells count="1">
    <mergeCell ref="A2:J2"/>
  </mergeCells>
  <printOptions/>
  <pageMargins left="0.31496062992125984" right="0" top="0.35433070866141736" bottom="0.5511811023622047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68"/>
  <sheetViews>
    <sheetView zoomScalePageLayoutView="0" workbookViewId="0" topLeftCell="A55">
      <selection activeCell="G58" sqref="G58"/>
    </sheetView>
  </sheetViews>
  <sheetFormatPr defaultColWidth="9.00390625" defaultRowHeight="12.75"/>
  <cols>
    <col min="1" max="1" width="44.875" style="0" customWidth="1"/>
  </cols>
  <sheetData>
    <row r="1" spans="1:10" s="137" customFormat="1" ht="12.75">
      <c r="A1" s="57" t="s">
        <v>179</v>
      </c>
      <c r="B1" s="185"/>
      <c r="C1" s="185"/>
      <c r="D1" s="185"/>
      <c r="E1" s="185"/>
      <c r="F1" s="185"/>
      <c r="G1" s="185"/>
      <c r="H1" s="185"/>
      <c r="I1" s="185"/>
      <c r="J1" s="186" t="s">
        <v>455</v>
      </c>
    </row>
    <row r="2" spans="1:10" ht="15.75">
      <c r="A2" s="523" t="s">
        <v>1101</v>
      </c>
      <c r="B2" s="523"/>
      <c r="C2" s="523"/>
      <c r="D2" s="523"/>
      <c r="E2" s="523"/>
      <c r="F2" s="523"/>
      <c r="G2" s="523"/>
      <c r="H2" s="523"/>
      <c r="I2" s="523"/>
      <c r="J2" s="523"/>
    </row>
    <row r="3" spans="1:10" ht="15.75">
      <c r="A3" s="178"/>
      <c r="B3" s="179"/>
      <c r="C3" s="179"/>
      <c r="D3" s="179"/>
      <c r="E3" s="179"/>
      <c r="F3" s="179"/>
      <c r="G3" s="179"/>
      <c r="H3" s="179"/>
      <c r="I3" s="179"/>
      <c r="J3" s="179"/>
    </row>
    <row r="4" spans="1:10" s="80" customFormat="1" ht="38.25">
      <c r="A4" s="181" t="s">
        <v>31</v>
      </c>
      <c r="B4" s="182" t="s">
        <v>47</v>
      </c>
      <c r="C4" s="182" t="s">
        <v>450</v>
      </c>
      <c r="D4" s="182" t="s">
        <v>98</v>
      </c>
      <c r="E4" s="182" t="s">
        <v>451</v>
      </c>
      <c r="F4" s="182" t="s">
        <v>449</v>
      </c>
      <c r="G4" s="182" t="s">
        <v>452</v>
      </c>
      <c r="H4" s="182" t="s">
        <v>100</v>
      </c>
      <c r="I4" s="182" t="s">
        <v>453</v>
      </c>
      <c r="J4" s="183" t="s">
        <v>50</v>
      </c>
    </row>
    <row r="5" spans="1:10" ht="25.5">
      <c r="A5" s="363" t="s">
        <v>1037</v>
      </c>
      <c r="B5" s="53"/>
      <c r="C5" s="53"/>
      <c r="D5" s="53"/>
      <c r="E5" s="53"/>
      <c r="F5" s="53"/>
      <c r="G5" s="53"/>
      <c r="H5" s="53">
        <f>SUM(B5:G5)</f>
        <v>0</v>
      </c>
      <c r="I5" s="53">
        <v>159</v>
      </c>
      <c r="J5" s="53">
        <f>SUM(H5:I5)</f>
        <v>159</v>
      </c>
    </row>
    <row r="6" spans="1:10" ht="38.25">
      <c r="A6" s="363" t="s">
        <v>1038</v>
      </c>
      <c r="B6" s="53"/>
      <c r="C6" s="53"/>
      <c r="D6" s="53"/>
      <c r="E6" s="53"/>
      <c r="F6" s="53"/>
      <c r="G6" s="53"/>
      <c r="H6" s="53">
        <f aca="true" t="shared" si="0" ref="H6:H68">SUM(B6:G6)</f>
        <v>0</v>
      </c>
      <c r="I6" s="53"/>
      <c r="J6" s="53">
        <f aca="true" t="shared" si="1" ref="J6:J68">SUM(H6:I6)</f>
        <v>0</v>
      </c>
    </row>
    <row r="7" spans="1:10" s="37" customFormat="1" ht="25.5">
      <c r="A7" s="365" t="s">
        <v>1039</v>
      </c>
      <c r="B7" s="96"/>
      <c r="C7" s="96">
        <v>5177</v>
      </c>
      <c r="D7" s="96"/>
      <c r="E7" s="96"/>
      <c r="F7" s="96">
        <v>1869</v>
      </c>
      <c r="G7" s="96">
        <v>76</v>
      </c>
      <c r="H7" s="96">
        <f t="shared" si="0"/>
        <v>7122</v>
      </c>
      <c r="I7" s="96">
        <v>964</v>
      </c>
      <c r="J7" s="96">
        <f t="shared" si="1"/>
        <v>8086</v>
      </c>
    </row>
    <row r="8" spans="1:10" ht="25.5">
      <c r="A8" s="363" t="s">
        <v>1040</v>
      </c>
      <c r="B8" s="53"/>
      <c r="C8" s="53"/>
      <c r="D8" s="53"/>
      <c r="E8" s="53"/>
      <c r="F8" s="53"/>
      <c r="G8" s="53"/>
      <c r="H8" s="53">
        <f t="shared" si="0"/>
        <v>0</v>
      </c>
      <c r="I8" s="53"/>
      <c r="J8" s="53">
        <f t="shared" si="1"/>
        <v>0</v>
      </c>
    </row>
    <row r="9" spans="1:10" ht="29.25" customHeight="1">
      <c r="A9" s="363" t="s">
        <v>1041</v>
      </c>
      <c r="B9" s="53"/>
      <c r="C9" s="53"/>
      <c r="D9" s="53"/>
      <c r="E9" s="53"/>
      <c r="F9" s="53"/>
      <c r="G9" s="53"/>
      <c r="H9" s="53">
        <f t="shared" si="0"/>
        <v>0</v>
      </c>
      <c r="I9" s="53"/>
      <c r="J9" s="53">
        <f t="shared" si="1"/>
        <v>0</v>
      </c>
    </row>
    <row r="10" spans="1:10" ht="51">
      <c r="A10" s="363" t="s">
        <v>1042</v>
      </c>
      <c r="B10" s="53"/>
      <c r="C10" s="53"/>
      <c r="D10" s="53"/>
      <c r="E10" s="53"/>
      <c r="F10" s="53"/>
      <c r="G10" s="53"/>
      <c r="H10" s="53">
        <f t="shared" si="0"/>
        <v>0</v>
      </c>
      <c r="I10" s="53"/>
      <c r="J10" s="53">
        <f t="shared" si="1"/>
        <v>0</v>
      </c>
    </row>
    <row r="11" spans="1:10" ht="38.25">
      <c r="A11" s="363" t="s">
        <v>1043</v>
      </c>
      <c r="B11" s="53"/>
      <c r="C11" s="53"/>
      <c r="D11" s="53"/>
      <c r="E11" s="53"/>
      <c r="F11" s="53"/>
      <c r="G11" s="53"/>
      <c r="H11" s="53">
        <f t="shared" si="0"/>
        <v>0</v>
      </c>
      <c r="I11" s="53"/>
      <c r="J11" s="53">
        <f t="shared" si="1"/>
        <v>0</v>
      </c>
    </row>
    <row r="12" spans="1:10" ht="25.5">
      <c r="A12" s="363" t="s">
        <v>1044</v>
      </c>
      <c r="B12" s="53"/>
      <c r="C12" s="53"/>
      <c r="D12" s="53"/>
      <c r="E12" s="53"/>
      <c r="F12" s="53"/>
      <c r="G12" s="53"/>
      <c r="H12" s="53">
        <f t="shared" si="0"/>
        <v>0</v>
      </c>
      <c r="I12" s="53">
        <v>191</v>
      </c>
      <c r="J12" s="53">
        <f t="shared" si="1"/>
        <v>191</v>
      </c>
    </row>
    <row r="13" spans="1:10" ht="25.5">
      <c r="A13" s="363" t="s">
        <v>1045</v>
      </c>
      <c r="B13" s="53"/>
      <c r="C13" s="53"/>
      <c r="D13" s="53"/>
      <c r="E13" s="53"/>
      <c r="F13" s="53"/>
      <c r="G13" s="53"/>
      <c r="H13" s="53">
        <f t="shared" si="0"/>
        <v>0</v>
      </c>
      <c r="I13" s="53"/>
      <c r="J13" s="53">
        <f t="shared" si="1"/>
        <v>0</v>
      </c>
    </row>
    <row r="14" spans="1:10" ht="38.25">
      <c r="A14" s="363" t="s">
        <v>1046</v>
      </c>
      <c r="B14" s="53"/>
      <c r="C14" s="53"/>
      <c r="D14" s="53"/>
      <c r="E14" s="53"/>
      <c r="F14" s="53"/>
      <c r="G14" s="53"/>
      <c r="H14" s="53">
        <f t="shared" si="0"/>
        <v>0</v>
      </c>
      <c r="I14" s="53"/>
      <c r="J14" s="53">
        <f t="shared" si="1"/>
        <v>0</v>
      </c>
    </row>
    <row r="15" spans="1:10" ht="51">
      <c r="A15" s="363" t="s">
        <v>1047</v>
      </c>
      <c r="B15" s="53"/>
      <c r="C15" s="53"/>
      <c r="D15" s="53"/>
      <c r="E15" s="53"/>
      <c r="F15" s="53"/>
      <c r="G15" s="53"/>
      <c r="H15" s="53">
        <f t="shared" si="0"/>
        <v>0</v>
      </c>
      <c r="I15" s="53"/>
      <c r="J15" s="53">
        <f t="shared" si="1"/>
        <v>0</v>
      </c>
    </row>
    <row r="16" spans="1:10" ht="38.25">
      <c r="A16" s="363" t="s">
        <v>1048</v>
      </c>
      <c r="B16" s="53"/>
      <c r="C16" s="53"/>
      <c r="D16" s="53"/>
      <c r="E16" s="53"/>
      <c r="F16" s="53"/>
      <c r="G16" s="53"/>
      <c r="H16" s="53">
        <f t="shared" si="0"/>
        <v>0</v>
      </c>
      <c r="I16" s="53"/>
      <c r="J16" s="53">
        <f t="shared" si="1"/>
        <v>0</v>
      </c>
    </row>
    <row r="17" spans="1:10" ht="27" customHeight="1">
      <c r="A17" s="363" t="s">
        <v>1049</v>
      </c>
      <c r="B17" s="53">
        <f>SUM(B18:B29)</f>
        <v>0</v>
      </c>
      <c r="C17" s="53">
        <f aca="true" t="shared" si="2" ref="C17:I17">SUM(C18:C29)</f>
        <v>0</v>
      </c>
      <c r="D17" s="53">
        <f t="shared" si="2"/>
        <v>0</v>
      </c>
      <c r="E17" s="53">
        <f t="shared" si="2"/>
        <v>0</v>
      </c>
      <c r="F17" s="53">
        <f t="shared" si="2"/>
        <v>0</v>
      </c>
      <c r="G17" s="53">
        <f t="shared" si="2"/>
        <v>0</v>
      </c>
      <c r="H17" s="53">
        <f t="shared" si="0"/>
        <v>0</v>
      </c>
      <c r="I17" s="53">
        <f t="shared" si="2"/>
        <v>0</v>
      </c>
      <c r="J17" s="53">
        <f t="shared" si="1"/>
        <v>0</v>
      </c>
    </row>
    <row r="18" spans="1:10" ht="38.25">
      <c r="A18" s="363" t="s">
        <v>1050</v>
      </c>
      <c r="B18" s="53"/>
      <c r="C18" s="53"/>
      <c r="D18" s="53"/>
      <c r="E18" s="53"/>
      <c r="F18" s="53"/>
      <c r="G18" s="53"/>
      <c r="H18" s="53">
        <f t="shared" si="0"/>
        <v>0</v>
      </c>
      <c r="I18" s="53"/>
      <c r="J18" s="53">
        <f t="shared" si="1"/>
        <v>0</v>
      </c>
    </row>
    <row r="19" spans="1:10" ht="38.25">
      <c r="A19" s="363" t="s">
        <v>1051</v>
      </c>
      <c r="B19" s="53"/>
      <c r="C19" s="53"/>
      <c r="D19" s="53"/>
      <c r="E19" s="53"/>
      <c r="F19" s="53"/>
      <c r="G19" s="53"/>
      <c r="H19" s="53">
        <f t="shared" si="0"/>
        <v>0</v>
      </c>
      <c r="I19" s="53"/>
      <c r="J19" s="53">
        <f t="shared" si="1"/>
        <v>0</v>
      </c>
    </row>
    <row r="20" spans="1:10" ht="25.5">
      <c r="A20" s="363" t="s">
        <v>1052</v>
      </c>
      <c r="B20" s="53"/>
      <c r="C20" s="53"/>
      <c r="D20" s="53"/>
      <c r="E20" s="53"/>
      <c r="F20" s="53"/>
      <c r="G20" s="53"/>
      <c r="H20" s="53">
        <f t="shared" si="0"/>
        <v>0</v>
      </c>
      <c r="I20" s="53"/>
      <c r="J20" s="53">
        <f t="shared" si="1"/>
        <v>0</v>
      </c>
    </row>
    <row r="21" spans="1:10" ht="38.25">
      <c r="A21" s="363" t="s">
        <v>1053</v>
      </c>
      <c r="B21" s="53"/>
      <c r="C21" s="53"/>
      <c r="D21" s="53"/>
      <c r="E21" s="53"/>
      <c r="F21" s="53"/>
      <c r="G21" s="53"/>
      <c r="H21" s="53">
        <f t="shared" si="0"/>
        <v>0</v>
      </c>
      <c r="I21" s="53"/>
      <c r="J21" s="53">
        <f t="shared" si="1"/>
        <v>0</v>
      </c>
    </row>
    <row r="22" spans="1:10" ht="25.5">
      <c r="A22" s="363" t="s">
        <v>1054</v>
      </c>
      <c r="B22" s="53"/>
      <c r="C22" s="53"/>
      <c r="D22" s="53"/>
      <c r="E22" s="53"/>
      <c r="F22" s="53"/>
      <c r="G22" s="53"/>
      <c r="H22" s="53">
        <f t="shared" si="0"/>
        <v>0</v>
      </c>
      <c r="I22" s="53"/>
      <c r="J22" s="53">
        <f t="shared" si="1"/>
        <v>0</v>
      </c>
    </row>
    <row r="23" spans="1:10" ht="38.25">
      <c r="A23" s="363" t="s">
        <v>1055</v>
      </c>
      <c r="B23" s="53"/>
      <c r="C23" s="53"/>
      <c r="D23" s="53"/>
      <c r="E23" s="53"/>
      <c r="F23" s="53"/>
      <c r="G23" s="53"/>
      <c r="H23" s="53">
        <f t="shared" si="0"/>
        <v>0</v>
      </c>
      <c r="I23" s="53"/>
      <c r="J23" s="53">
        <f t="shared" si="1"/>
        <v>0</v>
      </c>
    </row>
    <row r="24" spans="1:10" ht="38.25">
      <c r="A24" s="363" t="s">
        <v>1056</v>
      </c>
      <c r="B24" s="53"/>
      <c r="C24" s="53"/>
      <c r="D24" s="53"/>
      <c r="E24" s="53"/>
      <c r="F24" s="53"/>
      <c r="G24" s="53"/>
      <c r="H24" s="53">
        <f t="shared" si="0"/>
        <v>0</v>
      </c>
      <c r="I24" s="53"/>
      <c r="J24" s="53">
        <f t="shared" si="1"/>
        <v>0</v>
      </c>
    </row>
    <row r="25" spans="1:10" ht="25.5">
      <c r="A25" s="363" t="s">
        <v>1057</v>
      </c>
      <c r="B25" s="53"/>
      <c r="C25" s="53"/>
      <c r="D25" s="53"/>
      <c r="E25" s="53"/>
      <c r="F25" s="53"/>
      <c r="G25" s="53"/>
      <c r="H25" s="53">
        <f t="shared" si="0"/>
        <v>0</v>
      </c>
      <c r="I25" s="53"/>
      <c r="J25" s="53">
        <f t="shared" si="1"/>
        <v>0</v>
      </c>
    </row>
    <row r="26" spans="1:10" ht="25.5">
      <c r="A26" s="363" t="s">
        <v>1058</v>
      </c>
      <c r="B26" s="53"/>
      <c r="C26" s="53"/>
      <c r="D26" s="53"/>
      <c r="E26" s="53"/>
      <c r="F26" s="53"/>
      <c r="G26" s="53"/>
      <c r="H26" s="53">
        <f t="shared" si="0"/>
        <v>0</v>
      </c>
      <c r="I26" s="53"/>
      <c r="J26" s="53">
        <f t="shared" si="1"/>
        <v>0</v>
      </c>
    </row>
    <row r="27" spans="1:10" ht="51">
      <c r="A27" s="363" t="s">
        <v>1059</v>
      </c>
      <c r="B27" s="53"/>
      <c r="C27" s="53"/>
      <c r="D27" s="53"/>
      <c r="E27" s="53"/>
      <c r="F27" s="53"/>
      <c r="G27" s="53"/>
      <c r="H27" s="53">
        <f t="shared" si="0"/>
        <v>0</v>
      </c>
      <c r="I27" s="53"/>
      <c r="J27" s="53">
        <f t="shared" si="1"/>
        <v>0</v>
      </c>
    </row>
    <row r="28" spans="1:10" ht="38.25">
      <c r="A28" s="363" t="s">
        <v>1060</v>
      </c>
      <c r="B28" s="53"/>
      <c r="C28" s="53"/>
      <c r="D28" s="53"/>
      <c r="E28" s="53"/>
      <c r="F28" s="53"/>
      <c r="G28" s="53"/>
      <c r="H28" s="53">
        <f t="shared" si="0"/>
        <v>0</v>
      </c>
      <c r="I28" s="53"/>
      <c r="J28" s="53">
        <f t="shared" si="1"/>
        <v>0</v>
      </c>
    </row>
    <row r="29" spans="1:10" ht="25.5">
      <c r="A29" s="363" t="s">
        <v>1061</v>
      </c>
      <c r="B29" s="53"/>
      <c r="C29" s="53"/>
      <c r="D29" s="53"/>
      <c r="E29" s="53"/>
      <c r="F29" s="53"/>
      <c r="G29" s="53"/>
      <c r="H29" s="53">
        <f t="shared" si="0"/>
        <v>0</v>
      </c>
      <c r="I29" s="53"/>
      <c r="J29" s="53">
        <f t="shared" si="1"/>
        <v>0</v>
      </c>
    </row>
    <row r="30" spans="1:10" ht="25.5">
      <c r="A30" s="362" t="s">
        <v>1062</v>
      </c>
      <c r="B30" s="53">
        <f>B5+B6+B7+B8+B9+B12+B13+B14+B17</f>
        <v>0</v>
      </c>
      <c r="C30" s="53">
        <f aca="true" t="shared" si="3" ref="C30:I30">C5+C6+C7+C8+C9+C12+C13+C14+C17</f>
        <v>5177</v>
      </c>
      <c r="D30" s="53">
        <f t="shared" si="3"/>
        <v>0</v>
      </c>
      <c r="E30" s="53">
        <f t="shared" si="3"/>
        <v>0</v>
      </c>
      <c r="F30" s="53">
        <f t="shared" si="3"/>
        <v>1869</v>
      </c>
      <c r="G30" s="53">
        <f t="shared" si="3"/>
        <v>76</v>
      </c>
      <c r="H30" s="53">
        <f t="shared" si="0"/>
        <v>7122</v>
      </c>
      <c r="I30" s="53">
        <f t="shared" si="3"/>
        <v>1314</v>
      </c>
      <c r="J30" s="53">
        <f t="shared" si="1"/>
        <v>8436</v>
      </c>
    </row>
    <row r="31" spans="1:10" ht="25.5">
      <c r="A31" s="363" t="s">
        <v>1063</v>
      </c>
      <c r="B31" s="53"/>
      <c r="C31" s="53"/>
      <c r="D31" s="53"/>
      <c r="E31" s="53"/>
      <c r="F31" s="53"/>
      <c r="G31" s="53"/>
      <c r="H31" s="53">
        <f t="shared" si="0"/>
        <v>0</v>
      </c>
      <c r="I31" s="53"/>
      <c r="J31" s="53">
        <f t="shared" si="1"/>
        <v>0</v>
      </c>
    </row>
    <row r="32" spans="1:10" ht="38.25">
      <c r="A32" s="363" t="s">
        <v>1064</v>
      </c>
      <c r="B32" s="53"/>
      <c r="C32" s="53"/>
      <c r="D32" s="53"/>
      <c r="E32" s="53"/>
      <c r="F32" s="53"/>
      <c r="G32" s="53"/>
      <c r="H32" s="53">
        <f t="shared" si="0"/>
        <v>0</v>
      </c>
      <c r="I32" s="53"/>
      <c r="J32" s="53">
        <f t="shared" si="1"/>
        <v>0</v>
      </c>
    </row>
    <row r="33" spans="1:10" ht="25.5">
      <c r="A33" s="363" t="s">
        <v>1065</v>
      </c>
      <c r="B33" s="53"/>
      <c r="C33" s="53"/>
      <c r="D33" s="53"/>
      <c r="E33" s="53"/>
      <c r="F33" s="53">
        <v>22125</v>
      </c>
      <c r="G33" s="53">
        <v>292</v>
      </c>
      <c r="H33" s="53">
        <f t="shared" si="0"/>
        <v>22417</v>
      </c>
      <c r="I33" s="53">
        <v>6492</v>
      </c>
      <c r="J33" s="53">
        <f t="shared" si="1"/>
        <v>28909</v>
      </c>
    </row>
    <row r="34" spans="1:10" ht="25.5">
      <c r="A34" s="363" t="s">
        <v>1066</v>
      </c>
      <c r="B34" s="53"/>
      <c r="C34" s="53"/>
      <c r="D34" s="53"/>
      <c r="E34" s="53"/>
      <c r="F34" s="53"/>
      <c r="G34" s="53"/>
      <c r="H34" s="53">
        <f t="shared" si="0"/>
        <v>0</v>
      </c>
      <c r="I34" s="53"/>
      <c r="J34" s="53">
        <f t="shared" si="1"/>
        <v>0</v>
      </c>
    </row>
    <row r="35" spans="1:10" ht="38.25">
      <c r="A35" s="363" t="s">
        <v>1067</v>
      </c>
      <c r="B35" s="53"/>
      <c r="C35" s="53"/>
      <c r="D35" s="53"/>
      <c r="E35" s="53"/>
      <c r="F35" s="53"/>
      <c r="G35" s="53"/>
      <c r="H35" s="53">
        <f t="shared" si="0"/>
        <v>0</v>
      </c>
      <c r="I35" s="53"/>
      <c r="J35" s="53">
        <f t="shared" si="1"/>
        <v>0</v>
      </c>
    </row>
    <row r="36" spans="1:10" ht="51">
      <c r="A36" s="363" t="s">
        <v>1068</v>
      </c>
      <c r="B36" s="53"/>
      <c r="C36" s="53"/>
      <c r="D36" s="53"/>
      <c r="E36" s="53"/>
      <c r="F36" s="53"/>
      <c r="G36" s="53"/>
      <c r="H36" s="53">
        <f t="shared" si="0"/>
        <v>0</v>
      </c>
      <c r="I36" s="53"/>
      <c r="J36" s="53">
        <f t="shared" si="1"/>
        <v>0</v>
      </c>
    </row>
    <row r="37" spans="1:10" ht="38.25">
      <c r="A37" s="363" t="s">
        <v>1069</v>
      </c>
      <c r="B37" s="53"/>
      <c r="C37" s="53"/>
      <c r="D37" s="53"/>
      <c r="E37" s="53"/>
      <c r="F37" s="53"/>
      <c r="G37" s="53"/>
      <c r="H37" s="53">
        <f t="shared" si="0"/>
        <v>0</v>
      </c>
      <c r="I37" s="53"/>
      <c r="J37" s="53">
        <f t="shared" si="1"/>
        <v>0</v>
      </c>
    </row>
    <row r="38" spans="1:10" ht="25.5">
      <c r="A38" s="363" t="s">
        <v>1070</v>
      </c>
      <c r="B38" s="53"/>
      <c r="C38" s="53"/>
      <c r="D38" s="53"/>
      <c r="E38" s="53"/>
      <c r="F38" s="53"/>
      <c r="G38" s="53"/>
      <c r="H38" s="53">
        <f t="shared" si="0"/>
        <v>0</v>
      </c>
      <c r="I38" s="53"/>
      <c r="J38" s="53">
        <f t="shared" si="1"/>
        <v>0</v>
      </c>
    </row>
    <row r="39" spans="1:10" ht="25.5">
      <c r="A39" s="363" t="s">
        <v>1071</v>
      </c>
      <c r="B39" s="53"/>
      <c r="C39" s="53"/>
      <c r="D39" s="53"/>
      <c r="E39" s="53"/>
      <c r="F39" s="53"/>
      <c r="G39" s="53"/>
      <c r="H39" s="53">
        <f t="shared" si="0"/>
        <v>0</v>
      </c>
      <c r="I39" s="53"/>
      <c r="J39" s="53">
        <f t="shared" si="1"/>
        <v>0</v>
      </c>
    </row>
    <row r="40" spans="1:10" ht="38.25">
      <c r="A40" s="363" t="s">
        <v>1072</v>
      </c>
      <c r="B40" s="53"/>
      <c r="C40" s="53"/>
      <c r="D40" s="53"/>
      <c r="E40" s="53"/>
      <c r="F40" s="53"/>
      <c r="G40" s="53"/>
      <c r="H40" s="53">
        <f t="shared" si="0"/>
        <v>0</v>
      </c>
      <c r="I40" s="53"/>
      <c r="J40" s="53">
        <f t="shared" si="1"/>
        <v>0</v>
      </c>
    </row>
    <row r="41" spans="1:10" ht="51">
      <c r="A41" s="363" t="s">
        <v>1073</v>
      </c>
      <c r="B41" s="53"/>
      <c r="C41" s="53"/>
      <c r="D41" s="53"/>
      <c r="E41" s="53"/>
      <c r="F41" s="53"/>
      <c r="G41" s="53"/>
      <c r="H41" s="53">
        <f t="shared" si="0"/>
        <v>0</v>
      </c>
      <c r="I41" s="53"/>
      <c r="J41" s="53">
        <f t="shared" si="1"/>
        <v>0</v>
      </c>
    </row>
    <row r="42" spans="1:10" ht="38.25">
      <c r="A42" s="363" t="s">
        <v>1074</v>
      </c>
      <c r="B42" s="53"/>
      <c r="C42" s="53"/>
      <c r="D42" s="53"/>
      <c r="E42" s="53"/>
      <c r="F42" s="53"/>
      <c r="G42" s="53"/>
      <c r="H42" s="53">
        <f t="shared" si="0"/>
        <v>0</v>
      </c>
      <c r="I42" s="53"/>
      <c r="J42" s="53">
        <f t="shared" si="1"/>
        <v>0</v>
      </c>
    </row>
    <row r="43" spans="1:10" ht="38.25">
      <c r="A43" s="363" t="s">
        <v>1075</v>
      </c>
      <c r="B43" s="53">
        <f aca="true" t="shared" si="4" ref="B43:G43">SUM(B44:B52)</f>
        <v>0</v>
      </c>
      <c r="C43" s="53">
        <f t="shared" si="4"/>
        <v>0</v>
      </c>
      <c r="D43" s="53">
        <f t="shared" si="4"/>
        <v>0</v>
      </c>
      <c r="E43" s="53">
        <f t="shared" si="4"/>
        <v>0</v>
      </c>
      <c r="F43" s="53">
        <f t="shared" si="4"/>
        <v>0</v>
      </c>
      <c r="G43" s="53">
        <f t="shared" si="4"/>
        <v>0</v>
      </c>
      <c r="H43" s="53">
        <f t="shared" si="0"/>
        <v>0</v>
      </c>
      <c r="I43" s="53">
        <v>48833</v>
      </c>
      <c r="J43" s="53">
        <f t="shared" si="1"/>
        <v>48833</v>
      </c>
    </row>
    <row r="44" spans="1:10" ht="38.25">
      <c r="A44" s="363" t="s">
        <v>1076</v>
      </c>
      <c r="B44" s="53"/>
      <c r="C44" s="53"/>
      <c r="D44" s="53"/>
      <c r="E44" s="53"/>
      <c r="F44" s="53"/>
      <c r="G44" s="53"/>
      <c r="H44" s="53">
        <f t="shared" si="0"/>
        <v>0</v>
      </c>
      <c r="I44" s="53"/>
      <c r="J44" s="53">
        <f t="shared" si="1"/>
        <v>0</v>
      </c>
    </row>
    <row r="45" spans="1:10" ht="27" customHeight="1">
      <c r="A45" s="363" t="s">
        <v>1077</v>
      </c>
      <c r="B45" s="53"/>
      <c r="C45" s="53"/>
      <c r="D45" s="53"/>
      <c r="E45" s="53"/>
      <c r="F45" s="53"/>
      <c r="G45" s="53"/>
      <c r="H45" s="53">
        <f t="shared" si="0"/>
        <v>0</v>
      </c>
      <c r="I45" s="53"/>
      <c r="J45" s="53">
        <f t="shared" si="1"/>
        <v>0</v>
      </c>
    </row>
    <row r="46" spans="1:10" ht="28.5" customHeight="1">
      <c r="A46" s="363" t="s">
        <v>1078</v>
      </c>
      <c r="B46" s="53"/>
      <c r="C46" s="53"/>
      <c r="D46" s="53"/>
      <c r="E46" s="53"/>
      <c r="F46" s="53"/>
      <c r="G46" s="53"/>
      <c r="H46" s="53">
        <f t="shared" si="0"/>
        <v>0</v>
      </c>
      <c r="I46" s="53"/>
      <c r="J46" s="53">
        <f t="shared" si="1"/>
        <v>0</v>
      </c>
    </row>
    <row r="47" spans="1:10" ht="38.25">
      <c r="A47" s="363" t="s">
        <v>1079</v>
      </c>
      <c r="B47" s="53"/>
      <c r="C47" s="53"/>
      <c r="D47" s="53"/>
      <c r="E47" s="53"/>
      <c r="F47" s="53"/>
      <c r="G47" s="53"/>
      <c r="H47" s="53">
        <f t="shared" si="0"/>
        <v>0</v>
      </c>
      <c r="I47" s="53"/>
      <c r="J47" s="53">
        <f t="shared" si="1"/>
        <v>0</v>
      </c>
    </row>
    <row r="48" spans="1:10" ht="29.25" customHeight="1">
      <c r="A48" s="363" t="s">
        <v>1080</v>
      </c>
      <c r="B48" s="53"/>
      <c r="C48" s="53"/>
      <c r="D48" s="53"/>
      <c r="E48" s="53"/>
      <c r="F48" s="53"/>
      <c r="G48" s="53"/>
      <c r="H48" s="53">
        <f t="shared" si="0"/>
        <v>0</v>
      </c>
      <c r="I48" s="53"/>
      <c r="J48" s="53">
        <f t="shared" si="1"/>
        <v>0</v>
      </c>
    </row>
    <row r="49" spans="1:10" ht="27" customHeight="1">
      <c r="A49" s="363" t="s">
        <v>1081</v>
      </c>
      <c r="B49" s="53"/>
      <c r="C49" s="53"/>
      <c r="D49" s="53"/>
      <c r="E49" s="53"/>
      <c r="F49" s="53"/>
      <c r="G49" s="53"/>
      <c r="H49" s="53">
        <f t="shared" si="0"/>
        <v>0</v>
      </c>
      <c r="I49" s="53"/>
      <c r="J49" s="53">
        <f t="shared" si="1"/>
        <v>0</v>
      </c>
    </row>
    <row r="50" spans="1:10" ht="51">
      <c r="A50" s="363" t="s">
        <v>1082</v>
      </c>
      <c r="B50" s="53"/>
      <c r="C50" s="53"/>
      <c r="D50" s="53"/>
      <c r="E50" s="53"/>
      <c r="F50" s="53"/>
      <c r="G50" s="53"/>
      <c r="H50" s="53">
        <f t="shared" si="0"/>
        <v>0</v>
      </c>
      <c r="I50" s="53"/>
      <c r="J50" s="53">
        <f t="shared" si="1"/>
        <v>0</v>
      </c>
    </row>
    <row r="51" spans="1:10" ht="38.25">
      <c r="A51" s="363" t="s">
        <v>1083</v>
      </c>
      <c r="B51" s="53"/>
      <c r="C51" s="53"/>
      <c r="D51" s="53"/>
      <c r="E51" s="53"/>
      <c r="F51" s="53"/>
      <c r="G51" s="53"/>
      <c r="H51" s="53">
        <f t="shared" si="0"/>
        <v>0</v>
      </c>
      <c r="I51" s="53"/>
      <c r="J51" s="53">
        <f t="shared" si="1"/>
        <v>0</v>
      </c>
    </row>
    <row r="52" spans="1:10" ht="25.5">
      <c r="A52" s="363" t="s">
        <v>1084</v>
      </c>
      <c r="B52" s="53"/>
      <c r="C52" s="53"/>
      <c r="D52" s="53"/>
      <c r="E52" s="53"/>
      <c r="F52" s="53"/>
      <c r="G52" s="53"/>
      <c r="H52" s="53">
        <f t="shared" si="0"/>
        <v>0</v>
      </c>
      <c r="I52" s="53"/>
      <c r="J52" s="53">
        <f t="shared" si="1"/>
        <v>0</v>
      </c>
    </row>
    <row r="53" spans="1:10" ht="25.5">
      <c r="A53" s="362" t="s">
        <v>1085</v>
      </c>
      <c r="B53" s="53">
        <f>B31+B32+B33+B34+B35+B38+B39+B40+B43</f>
        <v>0</v>
      </c>
      <c r="C53" s="53">
        <f aca="true" t="shared" si="5" ref="C53:I53">C31+C32+C33+C34+C35+C38+C39+C40+C43</f>
        <v>0</v>
      </c>
      <c r="D53" s="53">
        <f t="shared" si="5"/>
        <v>0</v>
      </c>
      <c r="E53" s="53">
        <f t="shared" si="5"/>
        <v>0</v>
      </c>
      <c r="F53" s="53">
        <f t="shared" si="5"/>
        <v>22125</v>
      </c>
      <c r="G53" s="53">
        <f t="shared" si="5"/>
        <v>292</v>
      </c>
      <c r="H53" s="53">
        <f t="shared" si="0"/>
        <v>22417</v>
      </c>
      <c r="I53" s="53">
        <f t="shared" si="5"/>
        <v>55325</v>
      </c>
      <c r="J53" s="53">
        <f t="shared" si="1"/>
        <v>77742</v>
      </c>
    </row>
    <row r="54" spans="1:10" ht="12.75">
      <c r="A54" s="363" t="s">
        <v>1086</v>
      </c>
      <c r="B54" s="53">
        <f>SUM(B55:B57)</f>
        <v>0</v>
      </c>
      <c r="C54" s="53">
        <f aca="true" t="shared" si="6" ref="C54:I54">SUM(C55:C57)</f>
        <v>0</v>
      </c>
      <c r="D54" s="53">
        <f t="shared" si="6"/>
        <v>5</v>
      </c>
      <c r="E54" s="53">
        <f t="shared" si="6"/>
        <v>0</v>
      </c>
      <c r="F54" s="53">
        <f t="shared" si="6"/>
        <v>0</v>
      </c>
      <c r="G54" s="53">
        <f t="shared" si="6"/>
        <v>109477</v>
      </c>
      <c r="H54" s="53">
        <f t="shared" si="0"/>
        <v>109482</v>
      </c>
      <c r="I54" s="53">
        <f t="shared" si="6"/>
        <v>13385</v>
      </c>
      <c r="J54" s="53">
        <f t="shared" si="1"/>
        <v>122867</v>
      </c>
    </row>
    <row r="55" spans="1:10" ht="12.75">
      <c r="A55" s="363" t="s">
        <v>1087</v>
      </c>
      <c r="B55" s="53"/>
      <c r="C55" s="53"/>
      <c r="D55" s="53"/>
      <c r="E55" s="53"/>
      <c r="F55" s="53"/>
      <c r="G55" s="53"/>
      <c r="H55" s="53">
        <f t="shared" si="0"/>
        <v>0</v>
      </c>
      <c r="I55" s="53"/>
      <c r="J55" s="53">
        <f t="shared" si="1"/>
        <v>0</v>
      </c>
    </row>
    <row r="56" spans="1:10" ht="25.5">
      <c r="A56" s="363" t="s">
        <v>1088</v>
      </c>
      <c r="B56" s="53"/>
      <c r="C56" s="53"/>
      <c r="D56" s="53"/>
      <c r="E56" s="53"/>
      <c r="F56" s="53"/>
      <c r="G56" s="53"/>
      <c r="H56" s="53">
        <f t="shared" si="0"/>
        <v>0</v>
      </c>
      <c r="I56" s="53"/>
      <c r="J56" s="53">
        <f t="shared" si="1"/>
        <v>0</v>
      </c>
    </row>
    <row r="57" spans="1:10" ht="25.5">
      <c r="A57" s="363" t="s">
        <v>1089</v>
      </c>
      <c r="B57" s="53"/>
      <c r="C57" s="53"/>
      <c r="D57" s="53">
        <v>5</v>
      </c>
      <c r="E57" s="53"/>
      <c r="F57" s="53"/>
      <c r="G57" s="53">
        <v>109477</v>
      </c>
      <c r="H57" s="53">
        <f t="shared" si="0"/>
        <v>109482</v>
      </c>
      <c r="I57" s="53">
        <v>13385</v>
      </c>
      <c r="J57" s="53">
        <f t="shared" si="1"/>
        <v>122867</v>
      </c>
    </row>
    <row r="58" spans="1:10" ht="25.5">
      <c r="A58" s="363" t="s">
        <v>1090</v>
      </c>
      <c r="B58" s="53"/>
      <c r="C58" s="53"/>
      <c r="D58" s="53"/>
      <c r="E58" s="53"/>
      <c r="F58" s="53"/>
      <c r="G58" s="53"/>
      <c r="H58" s="53">
        <f t="shared" si="0"/>
        <v>0</v>
      </c>
      <c r="I58" s="53"/>
      <c r="J58" s="53">
        <f t="shared" si="1"/>
        <v>0</v>
      </c>
    </row>
    <row r="59" spans="1:10" ht="25.5">
      <c r="A59" s="363" t="s">
        <v>1091</v>
      </c>
      <c r="B59" s="53"/>
      <c r="C59" s="53"/>
      <c r="D59" s="53"/>
      <c r="E59" s="53"/>
      <c r="F59" s="53"/>
      <c r="G59" s="53">
        <v>1521</v>
      </c>
      <c r="H59" s="53">
        <f t="shared" si="0"/>
        <v>1521</v>
      </c>
      <c r="I59" s="53">
        <v>1103</v>
      </c>
      <c r="J59" s="53">
        <f t="shared" si="1"/>
        <v>2624</v>
      </c>
    </row>
    <row r="60" spans="1:10" ht="12.75">
      <c r="A60" s="363" t="s">
        <v>1092</v>
      </c>
      <c r="B60" s="53"/>
      <c r="C60" s="53"/>
      <c r="D60" s="53"/>
      <c r="E60" s="53"/>
      <c r="F60" s="53"/>
      <c r="G60" s="53"/>
      <c r="H60" s="53">
        <f t="shared" si="0"/>
        <v>0</v>
      </c>
      <c r="I60" s="53"/>
      <c r="J60" s="53">
        <f t="shared" si="1"/>
        <v>0</v>
      </c>
    </row>
    <row r="61" spans="1:10" ht="27.75" customHeight="1">
      <c r="A61" s="363" t="s">
        <v>1093</v>
      </c>
      <c r="B61" s="53"/>
      <c r="C61" s="53"/>
      <c r="D61" s="53"/>
      <c r="E61" s="53"/>
      <c r="F61" s="53"/>
      <c r="G61" s="53"/>
      <c r="H61" s="53">
        <f t="shared" si="0"/>
        <v>0</v>
      </c>
      <c r="I61" s="53"/>
      <c r="J61" s="53">
        <f t="shared" si="1"/>
        <v>0</v>
      </c>
    </row>
    <row r="62" spans="1:10" ht="38.25">
      <c r="A62" s="363" t="s">
        <v>1094</v>
      </c>
      <c r="B62" s="53"/>
      <c r="C62" s="53"/>
      <c r="D62" s="53"/>
      <c r="E62" s="53"/>
      <c r="F62" s="53"/>
      <c r="G62" s="53"/>
      <c r="H62" s="53">
        <f t="shared" si="0"/>
        <v>0</v>
      </c>
      <c r="I62" s="53"/>
      <c r="J62" s="53">
        <f t="shared" si="1"/>
        <v>0</v>
      </c>
    </row>
    <row r="63" spans="1:10" ht="25.5">
      <c r="A63" s="363" t="s">
        <v>1095</v>
      </c>
      <c r="B63" s="53"/>
      <c r="C63" s="53"/>
      <c r="D63" s="53"/>
      <c r="E63" s="53"/>
      <c r="F63" s="53"/>
      <c r="G63" s="53"/>
      <c r="H63" s="53">
        <f t="shared" si="0"/>
        <v>0</v>
      </c>
      <c r="I63" s="53"/>
      <c r="J63" s="53">
        <f t="shared" si="1"/>
        <v>0</v>
      </c>
    </row>
    <row r="64" spans="1:10" ht="25.5">
      <c r="A64" s="363" t="s">
        <v>1096</v>
      </c>
      <c r="B64" s="53"/>
      <c r="C64" s="53"/>
      <c r="D64" s="53"/>
      <c r="E64" s="53"/>
      <c r="F64" s="53"/>
      <c r="G64" s="53"/>
      <c r="H64" s="53">
        <f t="shared" si="0"/>
        <v>0</v>
      </c>
      <c r="I64" s="53">
        <v>1448</v>
      </c>
      <c r="J64" s="53">
        <f t="shared" si="1"/>
        <v>1448</v>
      </c>
    </row>
    <row r="65" spans="1:10" ht="25.5">
      <c r="A65" s="363" t="s">
        <v>1097</v>
      </c>
      <c r="B65" s="53"/>
      <c r="C65" s="53"/>
      <c r="D65" s="53"/>
      <c r="E65" s="53"/>
      <c r="F65" s="53"/>
      <c r="G65" s="53"/>
      <c r="H65" s="53">
        <f t="shared" si="0"/>
        <v>0</v>
      </c>
      <c r="I65" s="53"/>
      <c r="J65" s="53">
        <f t="shared" si="1"/>
        <v>0</v>
      </c>
    </row>
    <row r="66" spans="1:10" ht="25.5">
      <c r="A66" s="363" t="s">
        <v>1098</v>
      </c>
      <c r="B66" s="53"/>
      <c r="C66" s="53"/>
      <c r="D66" s="53"/>
      <c r="E66" s="53"/>
      <c r="F66" s="53"/>
      <c r="G66" s="53"/>
      <c r="H66" s="53">
        <f t="shared" si="0"/>
        <v>0</v>
      </c>
      <c r="I66" s="53"/>
      <c r="J66" s="53">
        <f t="shared" si="1"/>
        <v>0</v>
      </c>
    </row>
    <row r="67" spans="1:10" ht="25.5">
      <c r="A67" s="362" t="s">
        <v>1099</v>
      </c>
      <c r="B67" s="53">
        <f>B54+B58+B59+B60+B61+B62+B63+B64+B65+B66</f>
        <v>0</v>
      </c>
      <c r="C67" s="53">
        <f aca="true" t="shared" si="7" ref="C67:I67">C54+C58+C59+C60+C61+C62+C63+C64+C65+C66</f>
        <v>0</v>
      </c>
      <c r="D67" s="53">
        <f t="shared" si="7"/>
        <v>5</v>
      </c>
      <c r="E67" s="53">
        <f t="shared" si="7"/>
        <v>0</v>
      </c>
      <c r="F67" s="53">
        <f t="shared" si="7"/>
        <v>0</v>
      </c>
      <c r="G67" s="53">
        <f t="shared" si="7"/>
        <v>110998</v>
      </c>
      <c r="H67" s="53">
        <f t="shared" si="0"/>
        <v>111003</v>
      </c>
      <c r="I67" s="53">
        <f t="shared" si="7"/>
        <v>15936</v>
      </c>
      <c r="J67" s="53">
        <f t="shared" si="1"/>
        <v>126939</v>
      </c>
    </row>
    <row r="68" spans="1:10" ht="12.75">
      <c r="A68" s="362" t="s">
        <v>1100</v>
      </c>
      <c r="B68" s="53">
        <f>B30+B53+B67</f>
        <v>0</v>
      </c>
      <c r="C68" s="53">
        <f aca="true" t="shared" si="8" ref="C68:I68">C30+C53+C67</f>
        <v>5177</v>
      </c>
      <c r="D68" s="53">
        <f t="shared" si="8"/>
        <v>5</v>
      </c>
      <c r="E68" s="53">
        <f t="shared" si="8"/>
        <v>0</v>
      </c>
      <c r="F68" s="53">
        <f t="shared" si="8"/>
        <v>23994</v>
      </c>
      <c r="G68" s="53">
        <f t="shared" si="8"/>
        <v>111366</v>
      </c>
      <c r="H68" s="53">
        <f t="shared" si="0"/>
        <v>140542</v>
      </c>
      <c r="I68" s="53">
        <f t="shared" si="8"/>
        <v>72575</v>
      </c>
      <c r="J68" s="53">
        <f t="shared" si="1"/>
        <v>213117</v>
      </c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18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3.00390625" style="0" customWidth="1"/>
    <col min="2" max="2" width="37.25390625" style="0" customWidth="1"/>
    <col min="3" max="3" width="10.75390625" style="0" customWidth="1"/>
    <col min="4" max="4" width="11.75390625" style="0" customWidth="1"/>
    <col min="5" max="5" width="10.875" style="0" customWidth="1"/>
    <col min="6" max="6" width="2.875" style="0" customWidth="1"/>
    <col min="7" max="7" width="33.25390625" style="0" customWidth="1"/>
    <col min="8" max="8" width="11.625" style="0" customWidth="1"/>
    <col min="9" max="9" width="11.125" style="0" customWidth="1"/>
    <col min="10" max="10" width="11.375" style="0" customWidth="1"/>
  </cols>
  <sheetData>
    <row r="1" spans="1:10" ht="12.75">
      <c r="A1" t="s">
        <v>179</v>
      </c>
      <c r="J1" s="78" t="s">
        <v>217</v>
      </c>
    </row>
    <row r="2" spans="1:10" ht="15">
      <c r="A2" s="368" t="s">
        <v>1105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ht="15">
      <c r="A3" s="368" t="s">
        <v>475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1:10" ht="15">
      <c r="A4" s="157"/>
      <c r="B4" s="157"/>
      <c r="C4" s="157"/>
      <c r="D4" s="157"/>
      <c r="E4" s="157"/>
      <c r="F4" s="157"/>
      <c r="G4" s="157"/>
      <c r="H4" s="157"/>
      <c r="I4" s="157"/>
      <c r="J4" s="157"/>
    </row>
    <row r="6" spans="1:10" ht="31.5" customHeight="1">
      <c r="A6" s="369" t="s">
        <v>119</v>
      </c>
      <c r="B6" s="370"/>
      <c r="C6" s="52" t="s">
        <v>120</v>
      </c>
      <c r="D6" s="47" t="s">
        <v>87</v>
      </c>
      <c r="E6" s="47" t="s">
        <v>115</v>
      </c>
      <c r="F6" s="369" t="s">
        <v>121</v>
      </c>
      <c r="G6" s="370"/>
      <c r="H6" s="52" t="s">
        <v>120</v>
      </c>
      <c r="I6" s="47" t="s">
        <v>87</v>
      </c>
      <c r="J6" s="47" t="s">
        <v>115</v>
      </c>
    </row>
    <row r="7" spans="1:10" s="137" customFormat="1" ht="19.5" customHeight="1">
      <c r="A7" s="170">
        <v>1</v>
      </c>
      <c r="B7" s="171" t="s">
        <v>424</v>
      </c>
      <c r="C7" s="172">
        <v>1564308</v>
      </c>
      <c r="D7" s="173">
        <v>1669962</v>
      </c>
      <c r="E7" s="173">
        <v>1669962</v>
      </c>
      <c r="F7" s="170">
        <v>1</v>
      </c>
      <c r="G7" s="171" t="s">
        <v>52</v>
      </c>
      <c r="H7" s="172">
        <v>917888</v>
      </c>
      <c r="I7" s="173">
        <v>1813498</v>
      </c>
      <c r="J7" s="173">
        <v>1783069</v>
      </c>
    </row>
    <row r="8" spans="1:10" s="137" customFormat="1" ht="19.5" customHeight="1">
      <c r="A8" s="170">
        <v>2</v>
      </c>
      <c r="B8" s="171" t="s">
        <v>103</v>
      </c>
      <c r="C8" s="172">
        <v>0</v>
      </c>
      <c r="D8" s="173">
        <v>0</v>
      </c>
      <c r="E8" s="173">
        <v>0</v>
      </c>
      <c r="F8" s="170">
        <v>2</v>
      </c>
      <c r="G8" s="171" t="s">
        <v>435</v>
      </c>
      <c r="H8" s="172">
        <v>262318</v>
      </c>
      <c r="I8" s="173">
        <v>390783</v>
      </c>
      <c r="J8" s="173">
        <v>375283</v>
      </c>
    </row>
    <row r="9" spans="1:10" s="137" customFormat="1" ht="19.5" customHeight="1">
      <c r="A9" s="170">
        <v>3</v>
      </c>
      <c r="B9" s="171" t="s">
        <v>425</v>
      </c>
      <c r="C9" s="172">
        <v>260042</v>
      </c>
      <c r="D9" s="173">
        <v>1379329</v>
      </c>
      <c r="E9" s="173">
        <v>1353203</v>
      </c>
      <c r="F9" s="170">
        <v>3</v>
      </c>
      <c r="G9" s="171" t="s">
        <v>478</v>
      </c>
      <c r="H9" s="172">
        <v>1097574</v>
      </c>
      <c r="I9" s="173">
        <v>1389970</v>
      </c>
      <c r="J9" s="173">
        <v>1219437</v>
      </c>
    </row>
    <row r="10" spans="1:10" s="137" customFormat="1" ht="19.5" customHeight="1">
      <c r="A10" s="170">
        <v>4</v>
      </c>
      <c r="B10" s="171" t="s">
        <v>222</v>
      </c>
      <c r="C10" s="172">
        <v>766170</v>
      </c>
      <c r="D10" s="173">
        <v>843514</v>
      </c>
      <c r="E10" s="173">
        <v>894476</v>
      </c>
      <c r="F10" s="170">
        <v>4</v>
      </c>
      <c r="G10" s="171" t="s">
        <v>90</v>
      </c>
      <c r="H10" s="172">
        <v>143702</v>
      </c>
      <c r="I10" s="173">
        <v>160755</v>
      </c>
      <c r="J10" s="173">
        <v>104901</v>
      </c>
    </row>
    <row r="11" spans="1:10" s="137" customFormat="1" ht="19.5" customHeight="1">
      <c r="A11" s="170">
        <v>5</v>
      </c>
      <c r="B11" s="171" t="s">
        <v>17</v>
      </c>
      <c r="C11" s="172">
        <v>359420</v>
      </c>
      <c r="D11" s="173">
        <v>439405</v>
      </c>
      <c r="E11" s="173">
        <v>381267</v>
      </c>
      <c r="F11" s="170">
        <v>5</v>
      </c>
      <c r="G11" s="171" t="s">
        <v>103</v>
      </c>
      <c r="H11" s="172">
        <v>22805</v>
      </c>
      <c r="I11" s="173">
        <v>23021</v>
      </c>
      <c r="J11" s="173">
        <v>23020</v>
      </c>
    </row>
    <row r="12" spans="1:10" s="137" customFormat="1" ht="19.5" customHeight="1">
      <c r="A12" s="170">
        <v>6</v>
      </c>
      <c r="B12" s="171" t="s">
        <v>426</v>
      </c>
      <c r="C12" s="172">
        <v>3000</v>
      </c>
      <c r="D12" s="173">
        <v>18000</v>
      </c>
      <c r="E12" s="173">
        <v>18366</v>
      </c>
      <c r="F12" s="170">
        <v>6</v>
      </c>
      <c r="G12" s="171" t="s">
        <v>436</v>
      </c>
      <c r="H12" s="172">
        <v>281894</v>
      </c>
      <c r="I12" s="173">
        <v>294819</v>
      </c>
      <c r="J12" s="173">
        <v>294233</v>
      </c>
    </row>
    <row r="13" spans="1:10" s="137" customFormat="1" ht="19.5" customHeight="1">
      <c r="A13" s="170">
        <v>7</v>
      </c>
      <c r="B13" s="171" t="s">
        <v>427</v>
      </c>
      <c r="C13" s="172">
        <v>0</v>
      </c>
      <c r="D13" s="173">
        <v>23542</v>
      </c>
      <c r="E13" s="173">
        <v>14810</v>
      </c>
      <c r="F13" s="170">
        <v>7</v>
      </c>
      <c r="G13" s="171" t="s">
        <v>437</v>
      </c>
      <c r="H13" s="172">
        <v>5000</v>
      </c>
      <c r="I13" s="173">
        <v>20000</v>
      </c>
      <c r="J13" s="173">
        <v>18360</v>
      </c>
    </row>
    <row r="14" spans="1:10" s="137" customFormat="1" ht="19.5" customHeight="1">
      <c r="A14" s="170">
        <v>8</v>
      </c>
      <c r="B14" s="171" t="s">
        <v>434</v>
      </c>
      <c r="C14" s="172">
        <v>401699</v>
      </c>
      <c r="D14" s="173">
        <v>360740</v>
      </c>
      <c r="E14" s="173">
        <v>360740</v>
      </c>
      <c r="F14" s="170">
        <v>8</v>
      </c>
      <c r="G14" s="171" t="s">
        <v>438</v>
      </c>
      <c r="H14" s="172">
        <v>88548</v>
      </c>
      <c r="I14" s="173">
        <v>381605</v>
      </c>
      <c r="J14" s="173">
        <v>377141</v>
      </c>
    </row>
    <row r="15" spans="1:10" s="137" customFormat="1" ht="19.5" customHeight="1">
      <c r="A15" s="170">
        <v>9</v>
      </c>
      <c r="B15" s="171" t="s">
        <v>444</v>
      </c>
      <c r="C15" s="172"/>
      <c r="D15" s="173"/>
      <c r="E15" s="173"/>
      <c r="F15" s="170">
        <v>9</v>
      </c>
      <c r="G15" s="171" t="s">
        <v>92</v>
      </c>
      <c r="H15" s="172">
        <v>492292</v>
      </c>
      <c r="I15" s="173">
        <v>171744</v>
      </c>
      <c r="J15" s="173">
        <v>0</v>
      </c>
    </row>
    <row r="16" spans="1:10" s="137" customFormat="1" ht="19.5" customHeight="1">
      <c r="A16" s="170">
        <v>10</v>
      </c>
      <c r="B16" s="171" t="s">
        <v>241</v>
      </c>
      <c r="C16" s="172"/>
      <c r="D16" s="173"/>
      <c r="E16" s="173">
        <v>48833</v>
      </c>
      <c r="F16" s="170">
        <v>10</v>
      </c>
      <c r="G16" s="171" t="s">
        <v>442</v>
      </c>
      <c r="H16" s="172">
        <v>0</v>
      </c>
      <c r="I16" s="173">
        <v>0</v>
      </c>
      <c r="J16" s="173">
        <v>0</v>
      </c>
    </row>
    <row r="17" spans="1:10" s="137" customFormat="1" ht="19.5" customHeight="1">
      <c r="A17" s="170">
        <v>11</v>
      </c>
      <c r="B17" s="171" t="s">
        <v>458</v>
      </c>
      <c r="C17" s="172"/>
      <c r="D17" s="173">
        <v>-45679</v>
      </c>
      <c r="E17" s="173">
        <v>-71332</v>
      </c>
      <c r="F17" s="170">
        <v>11</v>
      </c>
      <c r="G17" s="171" t="s">
        <v>476</v>
      </c>
      <c r="H17" s="172">
        <v>42618</v>
      </c>
      <c r="I17" s="173">
        <v>42618</v>
      </c>
      <c r="J17" s="173">
        <v>42618</v>
      </c>
    </row>
    <row r="18" spans="1:10" ht="30.75" customHeight="1">
      <c r="A18" s="48"/>
      <c r="B18" s="51" t="s">
        <v>122</v>
      </c>
      <c r="C18" s="174">
        <f>SUM(C7:C17)</f>
        <v>3354639</v>
      </c>
      <c r="D18" s="174">
        <f>SUM(D7:D17)</f>
        <v>4688813</v>
      </c>
      <c r="E18" s="174">
        <f>SUM(E7:E17)</f>
        <v>4670325</v>
      </c>
      <c r="F18" s="48"/>
      <c r="G18" s="51" t="s">
        <v>123</v>
      </c>
      <c r="H18" s="174">
        <f>SUM(H7:H17)</f>
        <v>3354639</v>
      </c>
      <c r="I18" s="174">
        <f>SUM(I7:I17)</f>
        <v>4688813</v>
      </c>
      <c r="J18" s="174">
        <f>SUM(J7:J17)</f>
        <v>4238062</v>
      </c>
    </row>
  </sheetData>
  <sheetProtection/>
  <mergeCells count="4">
    <mergeCell ref="A2:J2"/>
    <mergeCell ref="A3:J3"/>
    <mergeCell ref="A6:B6"/>
    <mergeCell ref="F6:G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15"/>
  <sheetViews>
    <sheetView zoomScalePageLayoutView="0" workbookViewId="0" topLeftCell="A1">
      <selection activeCell="A3" sqref="A3:J3"/>
    </sheetView>
  </sheetViews>
  <sheetFormatPr defaultColWidth="9.00390625" defaultRowHeight="12.75"/>
  <cols>
    <col min="1" max="1" width="2.25390625" style="0" customWidth="1"/>
    <col min="2" max="2" width="37.25390625" style="0" customWidth="1"/>
    <col min="3" max="5" width="11.625" style="0" customWidth="1"/>
    <col min="6" max="6" width="2.75390625" style="0" customWidth="1"/>
    <col min="7" max="7" width="32.375" style="0" customWidth="1"/>
    <col min="8" max="8" width="11.125" style="49" bestFit="1" customWidth="1"/>
    <col min="9" max="9" width="13.75390625" style="0" bestFit="1" customWidth="1"/>
    <col min="10" max="10" width="11.00390625" style="0" bestFit="1" customWidth="1"/>
  </cols>
  <sheetData>
    <row r="1" spans="1:10" ht="12.75">
      <c r="A1" t="s">
        <v>179</v>
      </c>
      <c r="H1"/>
      <c r="J1" s="78" t="s">
        <v>221</v>
      </c>
    </row>
    <row r="2" spans="1:10" ht="15">
      <c r="A2" s="368" t="s">
        <v>1106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ht="15">
      <c r="A3" s="368" t="s">
        <v>475</v>
      </c>
      <c r="B3" s="368"/>
      <c r="C3" s="368"/>
      <c r="D3" s="368"/>
      <c r="E3" s="368"/>
      <c r="F3" s="368"/>
      <c r="G3" s="368"/>
      <c r="H3" s="368"/>
      <c r="I3" s="368"/>
      <c r="J3" s="368"/>
    </row>
    <row r="4" spans="1:10" ht="15">
      <c r="A4" s="157"/>
      <c r="B4" s="157"/>
      <c r="C4" s="157"/>
      <c r="D4" s="157"/>
      <c r="E4" s="157"/>
      <c r="F4" s="157"/>
      <c r="G4" s="157"/>
      <c r="H4" s="157"/>
      <c r="I4" s="157"/>
      <c r="J4" s="157"/>
    </row>
    <row r="6" spans="1:10" ht="31.5" customHeight="1">
      <c r="A6" s="369" t="s">
        <v>119</v>
      </c>
      <c r="B6" s="370"/>
      <c r="C6" s="52" t="s">
        <v>120</v>
      </c>
      <c r="D6" s="47" t="s">
        <v>87</v>
      </c>
      <c r="E6" s="47" t="s">
        <v>115</v>
      </c>
      <c r="F6" s="369" t="s">
        <v>121</v>
      </c>
      <c r="G6" s="370"/>
      <c r="H6" s="52" t="s">
        <v>120</v>
      </c>
      <c r="I6" s="47" t="s">
        <v>87</v>
      </c>
      <c r="J6" s="47" t="s">
        <v>115</v>
      </c>
    </row>
    <row r="7" spans="1:10" s="137" customFormat="1" ht="19.5" customHeight="1">
      <c r="A7" s="170">
        <v>1</v>
      </c>
      <c r="B7" s="171" t="s">
        <v>428</v>
      </c>
      <c r="C7" s="172">
        <v>4447</v>
      </c>
      <c r="D7" s="173">
        <v>24437</v>
      </c>
      <c r="E7" s="173">
        <v>24437</v>
      </c>
      <c r="F7" s="170">
        <v>1</v>
      </c>
      <c r="G7" s="171" t="s">
        <v>102</v>
      </c>
      <c r="H7" s="172">
        <v>924735</v>
      </c>
      <c r="I7" s="173">
        <v>1094389</v>
      </c>
      <c r="J7" s="173">
        <v>1085755</v>
      </c>
    </row>
    <row r="8" spans="1:10" s="137" customFormat="1" ht="19.5" customHeight="1">
      <c r="A8" s="170">
        <v>2</v>
      </c>
      <c r="B8" s="171" t="s">
        <v>429</v>
      </c>
      <c r="C8" s="172">
        <v>588441</v>
      </c>
      <c r="D8" s="173">
        <v>992626</v>
      </c>
      <c r="E8" s="173">
        <v>953054</v>
      </c>
      <c r="F8" s="170">
        <v>2</v>
      </c>
      <c r="G8" s="171" t="s">
        <v>93</v>
      </c>
      <c r="H8" s="172">
        <v>132792</v>
      </c>
      <c r="I8" s="173">
        <v>66305</v>
      </c>
      <c r="J8" s="173">
        <v>64687</v>
      </c>
    </row>
    <row r="9" spans="1:10" s="137" customFormat="1" ht="19.5" customHeight="1">
      <c r="A9" s="170">
        <v>3</v>
      </c>
      <c r="B9" s="171" t="s">
        <v>430</v>
      </c>
      <c r="C9" s="172">
        <v>8000</v>
      </c>
      <c r="D9" s="173">
        <v>17628</v>
      </c>
      <c r="E9" s="173">
        <v>17628</v>
      </c>
      <c r="F9" s="170">
        <v>3</v>
      </c>
      <c r="G9" s="171" t="s">
        <v>439</v>
      </c>
      <c r="H9" s="172">
        <v>3188</v>
      </c>
      <c r="I9" s="173">
        <v>3188</v>
      </c>
      <c r="J9" s="173">
        <v>3188</v>
      </c>
    </row>
    <row r="10" spans="1:10" s="137" customFormat="1" ht="19.5" customHeight="1">
      <c r="A10" s="170">
        <v>4</v>
      </c>
      <c r="B10" s="171" t="s">
        <v>431</v>
      </c>
      <c r="C10" s="172">
        <v>925</v>
      </c>
      <c r="D10" s="173">
        <v>1702</v>
      </c>
      <c r="E10" s="173">
        <v>1702</v>
      </c>
      <c r="F10" s="170">
        <v>4</v>
      </c>
      <c r="G10" s="171" t="s">
        <v>440</v>
      </c>
      <c r="H10" s="172">
        <v>6167</v>
      </c>
      <c r="I10" s="173">
        <v>7367</v>
      </c>
      <c r="J10" s="173">
        <v>3700</v>
      </c>
    </row>
    <row r="11" spans="1:10" s="137" customFormat="1" ht="19.5" customHeight="1">
      <c r="A11" s="170">
        <v>5</v>
      </c>
      <c r="B11" s="171" t="s">
        <v>432</v>
      </c>
      <c r="C11" s="172">
        <v>7500</v>
      </c>
      <c r="D11" s="173">
        <v>7218</v>
      </c>
      <c r="E11" s="173">
        <v>7218</v>
      </c>
      <c r="F11" s="170">
        <v>5</v>
      </c>
      <c r="G11" s="171" t="s">
        <v>441</v>
      </c>
      <c r="H11" s="172">
        <v>19000</v>
      </c>
      <c r="I11" s="173">
        <v>17707</v>
      </c>
      <c r="J11" s="173">
        <v>17707</v>
      </c>
    </row>
    <row r="12" spans="1:10" s="137" customFormat="1" ht="19.5" customHeight="1">
      <c r="A12" s="170">
        <v>6</v>
      </c>
      <c r="B12" s="171" t="s">
        <v>433</v>
      </c>
      <c r="C12" s="172">
        <v>99666</v>
      </c>
      <c r="D12" s="173">
        <v>99666</v>
      </c>
      <c r="E12" s="173">
        <v>99666</v>
      </c>
      <c r="F12" s="170">
        <v>6</v>
      </c>
      <c r="G12" s="171" t="s">
        <v>443</v>
      </c>
      <c r="H12" s="172"/>
      <c r="I12" s="173"/>
      <c r="J12" s="173"/>
    </row>
    <row r="13" spans="1:10" s="137" customFormat="1" ht="19.5" customHeight="1">
      <c r="A13" s="170">
        <v>7</v>
      </c>
      <c r="B13" s="171" t="s">
        <v>445</v>
      </c>
      <c r="C13" s="172">
        <v>391903</v>
      </c>
      <c r="D13" s="173"/>
      <c r="E13" s="173"/>
      <c r="F13" s="170">
        <v>7</v>
      </c>
      <c r="G13" s="171" t="s">
        <v>477</v>
      </c>
      <c r="H13" s="172">
        <v>15000</v>
      </c>
      <c r="I13" s="173"/>
      <c r="J13" s="173"/>
    </row>
    <row r="14" spans="1:10" s="137" customFormat="1" ht="19.5" customHeight="1">
      <c r="A14" s="170">
        <v>8</v>
      </c>
      <c r="B14" s="171" t="s">
        <v>457</v>
      </c>
      <c r="C14" s="172"/>
      <c r="D14" s="173">
        <v>45679</v>
      </c>
      <c r="E14" s="173">
        <v>71332</v>
      </c>
      <c r="F14" s="170"/>
      <c r="G14" s="171"/>
      <c r="H14" s="172"/>
      <c r="I14" s="173"/>
      <c r="J14" s="173"/>
    </row>
    <row r="15" spans="1:10" ht="30.75" customHeight="1">
      <c r="A15" s="48"/>
      <c r="B15" s="51" t="s">
        <v>122</v>
      </c>
      <c r="C15" s="174">
        <f>SUM(C7:C14)</f>
        <v>1100882</v>
      </c>
      <c r="D15" s="174">
        <f>SUM(D7:D14)</f>
        <v>1188956</v>
      </c>
      <c r="E15" s="174">
        <f>SUM(E7:E14)</f>
        <v>1175037</v>
      </c>
      <c r="F15" s="48"/>
      <c r="G15" s="51" t="s">
        <v>123</v>
      </c>
      <c r="H15" s="174">
        <f>SUM(H7:H13)</f>
        <v>1100882</v>
      </c>
      <c r="I15" s="174">
        <f>SUM(I7:I13)</f>
        <v>1188956</v>
      </c>
      <c r="J15" s="174">
        <f>SUM(J7:J13)</f>
        <v>1175037</v>
      </c>
    </row>
  </sheetData>
  <sheetProtection/>
  <mergeCells count="4">
    <mergeCell ref="A2:J2"/>
    <mergeCell ref="A3:J3"/>
    <mergeCell ref="A6:B6"/>
    <mergeCell ref="F6:G6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E184"/>
  <sheetViews>
    <sheetView zoomScalePageLayoutView="0" workbookViewId="0" topLeftCell="A40">
      <selection activeCell="B39" sqref="B39"/>
    </sheetView>
  </sheetViews>
  <sheetFormatPr defaultColWidth="9.00390625" defaultRowHeight="12.75"/>
  <cols>
    <col min="1" max="1" width="4.25390625" style="2" customWidth="1"/>
    <col min="2" max="2" width="55.75390625" style="17" customWidth="1"/>
    <col min="3" max="3" width="9.125" style="201" customWidth="1"/>
    <col min="4" max="16384" width="9.125" style="2" customWidth="1"/>
  </cols>
  <sheetData>
    <row r="1" spans="1:5" ht="12.75" customHeight="1">
      <c r="A1" s="2" t="s">
        <v>179</v>
      </c>
      <c r="D1" s="201"/>
      <c r="E1" s="201" t="s">
        <v>479</v>
      </c>
    </row>
    <row r="2" spans="1:5" ht="12.75" customHeight="1">
      <c r="A2" s="371" t="s">
        <v>554</v>
      </c>
      <c r="B2" s="371"/>
      <c r="C2" s="371"/>
      <c r="D2" s="371"/>
      <c r="E2" s="371"/>
    </row>
    <row r="3" spans="1:5" ht="12.75" customHeight="1">
      <c r="A3" s="371" t="s">
        <v>475</v>
      </c>
      <c r="B3" s="371"/>
      <c r="C3" s="371"/>
      <c r="D3" s="371"/>
      <c r="E3" s="371"/>
    </row>
    <row r="4" ht="12.75" customHeight="1"/>
    <row r="5" spans="1:5" ht="12.75" customHeight="1">
      <c r="A5" s="4"/>
      <c r="B5" s="202" t="s">
        <v>31</v>
      </c>
      <c r="C5" s="289" t="s">
        <v>86</v>
      </c>
      <c r="D5" s="230" t="s">
        <v>87</v>
      </c>
      <c r="E5" s="230" t="s">
        <v>115</v>
      </c>
    </row>
    <row r="6" spans="1:5" ht="12.75" customHeight="1">
      <c r="A6" s="203">
        <v>1</v>
      </c>
      <c r="B6" s="204" t="s">
        <v>224</v>
      </c>
      <c r="C6" s="205">
        <v>240669</v>
      </c>
      <c r="D6" s="205">
        <v>307065</v>
      </c>
      <c r="E6" s="13">
        <v>307065</v>
      </c>
    </row>
    <row r="7" spans="1:5" ht="12.75" customHeight="1">
      <c r="A7" s="206">
        <v>2</v>
      </c>
      <c r="B7" s="207" t="s">
        <v>225</v>
      </c>
      <c r="C7" s="161">
        <v>11720</v>
      </c>
      <c r="D7" s="161">
        <v>17067</v>
      </c>
      <c r="E7" s="13">
        <v>16992</v>
      </c>
    </row>
    <row r="8" spans="1:5" ht="12.75" customHeight="1">
      <c r="A8" s="206"/>
      <c r="B8" s="207" t="s">
        <v>0</v>
      </c>
      <c r="C8" s="161">
        <f>C6+C7</f>
        <v>252389</v>
      </c>
      <c r="D8" s="161">
        <f>D6+D7</f>
        <v>324132</v>
      </c>
      <c r="E8" s="161">
        <f>E6+E7</f>
        <v>324057</v>
      </c>
    </row>
    <row r="9" spans="1:5" ht="12.75" customHeight="1">
      <c r="A9" s="206">
        <v>3</v>
      </c>
      <c r="B9" s="207" t="s">
        <v>33</v>
      </c>
      <c r="C9" s="161">
        <f>C10</f>
        <v>107031</v>
      </c>
      <c r="D9" s="161">
        <f>D10</f>
        <v>115273</v>
      </c>
      <c r="E9" s="161">
        <f>E10</f>
        <v>57210</v>
      </c>
    </row>
    <row r="10" spans="1:5" s="17" customFormat="1" ht="12.75" customHeight="1">
      <c r="A10" s="208"/>
      <c r="B10" s="16" t="s">
        <v>17</v>
      </c>
      <c r="C10" s="21">
        <v>107031</v>
      </c>
      <c r="D10" s="21">
        <v>115273</v>
      </c>
      <c r="E10" s="21">
        <v>57210</v>
      </c>
    </row>
    <row r="11" spans="1:5" ht="12.75" customHeight="1">
      <c r="A11" s="206"/>
      <c r="B11" s="15" t="s">
        <v>480</v>
      </c>
      <c r="C11" s="160">
        <v>14000</v>
      </c>
      <c r="D11" s="160">
        <v>14000</v>
      </c>
      <c r="E11" s="160">
        <v>14000</v>
      </c>
    </row>
    <row r="12" spans="1:5" ht="12.75" customHeight="1">
      <c r="A12" s="206"/>
      <c r="B12" s="16" t="s">
        <v>481</v>
      </c>
      <c r="C12" s="160">
        <v>92443</v>
      </c>
      <c r="D12" s="160">
        <v>92443</v>
      </c>
      <c r="E12" s="21">
        <v>18116</v>
      </c>
    </row>
    <row r="13" spans="1:5" ht="12.75" customHeight="1">
      <c r="A13" s="206"/>
      <c r="B13" s="207" t="s">
        <v>51</v>
      </c>
      <c r="C13" s="161">
        <f>C8+C9</f>
        <v>359420</v>
      </c>
      <c r="D13" s="161">
        <f>D8+D9</f>
        <v>439405</v>
      </c>
      <c r="E13" s="161">
        <f>E8+E9</f>
        <v>381267</v>
      </c>
    </row>
    <row r="14" spans="1:5" ht="12.75" customHeight="1">
      <c r="A14" s="206">
        <v>4</v>
      </c>
      <c r="B14" s="207" t="s">
        <v>222</v>
      </c>
      <c r="C14" s="161">
        <f>SUM(C27:C28)</f>
        <v>766170</v>
      </c>
      <c r="D14" s="161">
        <f>SUM(D27:D28)</f>
        <v>843514</v>
      </c>
      <c r="E14" s="161">
        <f>SUM(E27:E28)</f>
        <v>894476</v>
      </c>
    </row>
    <row r="15" spans="1:5" ht="12.75" customHeight="1">
      <c r="A15" s="209"/>
      <c r="B15" s="16" t="s">
        <v>226</v>
      </c>
      <c r="C15" s="160">
        <v>409000</v>
      </c>
      <c r="D15" s="160">
        <v>465747</v>
      </c>
      <c r="E15" s="160">
        <v>508049</v>
      </c>
    </row>
    <row r="16" spans="1:5" ht="12.75" customHeight="1">
      <c r="A16" s="209"/>
      <c r="B16" s="16" t="s">
        <v>227</v>
      </c>
      <c r="C16" s="160">
        <v>160000</v>
      </c>
      <c r="D16" s="160">
        <v>173512</v>
      </c>
      <c r="E16" s="160">
        <v>173512</v>
      </c>
    </row>
    <row r="17" spans="1:5" ht="12.75" customHeight="1">
      <c r="A17" s="209"/>
      <c r="B17" s="16" t="s">
        <v>160</v>
      </c>
      <c r="C17" s="160">
        <v>115000</v>
      </c>
      <c r="D17" s="160">
        <v>123581</v>
      </c>
      <c r="E17" s="160">
        <v>123582</v>
      </c>
    </row>
    <row r="18" spans="1:5" ht="12.75" customHeight="1">
      <c r="A18" s="209"/>
      <c r="B18" s="16" t="s">
        <v>162</v>
      </c>
      <c r="C18" s="160">
        <v>28000</v>
      </c>
      <c r="D18" s="160">
        <v>26504</v>
      </c>
      <c r="E18" s="160">
        <v>26504</v>
      </c>
    </row>
    <row r="19" spans="1:5" ht="12.75" customHeight="1">
      <c r="A19" s="209"/>
      <c r="B19" s="16" t="s">
        <v>163</v>
      </c>
      <c r="C19" s="160">
        <v>6000</v>
      </c>
      <c r="D19" s="160">
        <v>6000</v>
      </c>
      <c r="E19" s="160">
        <v>10205</v>
      </c>
    </row>
    <row r="20" spans="1:5" s="213" customFormat="1" ht="12.75" customHeight="1">
      <c r="A20" s="210"/>
      <c r="B20" s="211" t="s">
        <v>228</v>
      </c>
      <c r="C20" s="212">
        <f>SUM(C15:C19)</f>
        <v>718000</v>
      </c>
      <c r="D20" s="212">
        <f>SUM(D15:D19)</f>
        <v>795344</v>
      </c>
      <c r="E20" s="212">
        <f>SUM(E15:E19)</f>
        <v>841852</v>
      </c>
    </row>
    <row r="21" spans="1:5" ht="12.75" customHeight="1">
      <c r="A21" s="209"/>
      <c r="B21" s="16" t="s">
        <v>21</v>
      </c>
      <c r="C21" s="160">
        <v>7000</v>
      </c>
      <c r="D21" s="160">
        <v>7000</v>
      </c>
      <c r="E21" s="160">
        <v>6403</v>
      </c>
    </row>
    <row r="22" spans="1:5" ht="12.75" customHeight="1">
      <c r="A22" s="209"/>
      <c r="B22" s="16" t="s">
        <v>54</v>
      </c>
      <c r="C22" s="160">
        <v>40000</v>
      </c>
      <c r="D22" s="160">
        <v>40000</v>
      </c>
      <c r="E22" s="160">
        <v>44847</v>
      </c>
    </row>
    <row r="23" spans="1:5" ht="12.75" customHeight="1">
      <c r="A23" s="209"/>
      <c r="B23" s="16" t="s">
        <v>24</v>
      </c>
      <c r="C23" s="160">
        <v>50</v>
      </c>
      <c r="D23" s="160">
        <v>50</v>
      </c>
      <c r="E23" s="160">
        <v>218</v>
      </c>
    </row>
    <row r="24" spans="1:5" ht="12.75" customHeight="1">
      <c r="A24" s="209"/>
      <c r="B24" s="16" t="s">
        <v>917</v>
      </c>
      <c r="C24" s="160"/>
      <c r="D24" s="160"/>
      <c r="E24" s="160">
        <v>5</v>
      </c>
    </row>
    <row r="25" spans="1:5" ht="12.75" customHeight="1">
      <c r="A25" s="209"/>
      <c r="B25" s="16" t="s">
        <v>482</v>
      </c>
      <c r="C25" s="160">
        <v>600</v>
      </c>
      <c r="D25" s="160">
        <v>600</v>
      </c>
      <c r="E25" s="160">
        <v>705</v>
      </c>
    </row>
    <row r="26" spans="1:5" ht="12.75" customHeight="1">
      <c r="A26" s="209"/>
      <c r="B26" s="16" t="s">
        <v>483</v>
      </c>
      <c r="C26" s="160">
        <v>400</v>
      </c>
      <c r="D26" s="160">
        <v>400</v>
      </c>
      <c r="E26" s="160">
        <v>261</v>
      </c>
    </row>
    <row r="27" spans="1:5" s="213" customFormat="1" ht="12.75" customHeight="1">
      <c r="A27" s="210"/>
      <c r="B27" s="211" t="s">
        <v>484</v>
      </c>
      <c r="C27" s="22">
        <f>SUM(C20:C26)</f>
        <v>766050</v>
      </c>
      <c r="D27" s="22">
        <f>SUM(D20:D26)</f>
        <v>843394</v>
      </c>
      <c r="E27" s="22">
        <f>SUM(E20:E26)</f>
        <v>894291</v>
      </c>
    </row>
    <row r="28" spans="1:5" ht="12.75" customHeight="1">
      <c r="A28" s="209"/>
      <c r="B28" s="16" t="s">
        <v>109</v>
      </c>
      <c r="C28" s="21">
        <v>120</v>
      </c>
      <c r="D28" s="21">
        <v>120</v>
      </c>
      <c r="E28" s="160">
        <v>185</v>
      </c>
    </row>
    <row r="29" spans="1:5" ht="12.75" customHeight="1">
      <c r="A29" s="206">
        <v>5</v>
      </c>
      <c r="B29" s="207" t="s">
        <v>55</v>
      </c>
      <c r="C29" s="18">
        <f>C30+C69+C77</f>
        <v>603941</v>
      </c>
      <c r="D29" s="18">
        <f>D38+D69+D77</f>
        <v>1017472</v>
      </c>
      <c r="E29" s="18">
        <f>E38+E69+E77</f>
        <v>977900</v>
      </c>
    </row>
    <row r="30" spans="1:5" ht="12.75" customHeight="1">
      <c r="A30" s="209"/>
      <c r="B30" s="16" t="s">
        <v>229</v>
      </c>
      <c r="C30" s="21">
        <f>SUM(C31:C32)</f>
        <v>8000</v>
      </c>
      <c r="D30" s="21">
        <f>SUM(D31:D32)</f>
        <v>15293</v>
      </c>
      <c r="E30" s="21">
        <f>SUM(E31:E32)</f>
        <v>15293</v>
      </c>
    </row>
    <row r="31" spans="1:5" ht="12.75" customHeight="1">
      <c r="A31" s="209"/>
      <c r="B31" s="16" t="s">
        <v>34</v>
      </c>
      <c r="C31" s="160">
        <v>7200</v>
      </c>
      <c r="D31" s="160">
        <v>14493</v>
      </c>
      <c r="E31" s="160">
        <v>14493</v>
      </c>
    </row>
    <row r="32" spans="1:5" ht="12.75" customHeight="1">
      <c r="A32" s="209"/>
      <c r="B32" s="16" t="s">
        <v>56</v>
      </c>
      <c r="C32" s="160">
        <v>800</v>
      </c>
      <c r="D32" s="160">
        <v>800</v>
      </c>
      <c r="E32" s="160">
        <v>800</v>
      </c>
    </row>
    <row r="33" spans="1:5" ht="12.75" customHeight="1">
      <c r="A33" s="209"/>
      <c r="B33" s="16" t="s">
        <v>639</v>
      </c>
      <c r="C33" s="160"/>
      <c r="D33" s="160">
        <v>79</v>
      </c>
      <c r="E33" s="160">
        <v>79</v>
      </c>
    </row>
    <row r="34" spans="1:5" ht="12.75" customHeight="1">
      <c r="A34" s="209"/>
      <c r="B34" s="16" t="s">
        <v>640</v>
      </c>
      <c r="C34" s="160"/>
      <c r="D34" s="160">
        <v>506</v>
      </c>
      <c r="E34" s="160">
        <v>506</v>
      </c>
    </row>
    <row r="35" spans="1:5" ht="12.75" customHeight="1">
      <c r="A35" s="209"/>
      <c r="B35" s="211" t="s">
        <v>485</v>
      </c>
      <c r="C35" s="160"/>
      <c r="D35" s="160">
        <f>D30+D33+D34</f>
        <v>15878</v>
      </c>
      <c r="E35" s="160">
        <f>E30+E33+E34</f>
        <v>15878</v>
      </c>
    </row>
    <row r="36" spans="1:5" ht="12.75" customHeight="1">
      <c r="A36" s="209"/>
      <c r="B36" s="16" t="s">
        <v>486</v>
      </c>
      <c r="C36" s="160"/>
      <c r="D36" s="160">
        <v>1750</v>
      </c>
      <c r="E36" s="160">
        <v>1750</v>
      </c>
    </row>
    <row r="37" spans="1:5" ht="12.75" customHeight="1">
      <c r="A37" s="209"/>
      <c r="B37" s="214" t="s">
        <v>487</v>
      </c>
      <c r="C37" s="160"/>
      <c r="D37" s="160">
        <f>SUM(D36)</f>
        <v>1750</v>
      </c>
      <c r="E37" s="160">
        <f>SUM(E36)</f>
        <v>1750</v>
      </c>
    </row>
    <row r="38" spans="1:5" ht="12.75" customHeight="1">
      <c r="A38" s="209"/>
      <c r="B38" s="214" t="s">
        <v>488</v>
      </c>
      <c r="C38" s="160"/>
      <c r="D38" s="160">
        <f>D35+D37</f>
        <v>17628</v>
      </c>
      <c r="E38" s="160">
        <f>E35+E37</f>
        <v>17628</v>
      </c>
    </row>
    <row r="39" spans="1:5" ht="12.75" customHeight="1">
      <c r="A39" s="209"/>
      <c r="B39" s="207" t="s">
        <v>57</v>
      </c>
      <c r="C39" s="215"/>
      <c r="D39" s="215"/>
      <c r="E39" s="215"/>
    </row>
    <row r="40" spans="1:5" ht="12.75" customHeight="1">
      <c r="A40" s="209"/>
      <c r="B40" s="16" t="s">
        <v>39</v>
      </c>
      <c r="C40" s="21">
        <v>3810</v>
      </c>
      <c r="D40" s="21">
        <v>3810</v>
      </c>
      <c r="E40" s="21">
        <v>3810</v>
      </c>
    </row>
    <row r="41" spans="1:5" ht="11.25">
      <c r="A41" s="209"/>
      <c r="B41" s="216" t="s">
        <v>489</v>
      </c>
      <c r="C41" s="21">
        <v>235904</v>
      </c>
      <c r="D41" s="21">
        <v>232556</v>
      </c>
      <c r="E41" s="160">
        <v>232556</v>
      </c>
    </row>
    <row r="42" spans="1:5" ht="11.25">
      <c r="A42" s="209"/>
      <c r="B42" s="217" t="s">
        <v>41</v>
      </c>
      <c r="C42" s="21">
        <v>46260</v>
      </c>
      <c r="D42" s="21">
        <v>46260</v>
      </c>
      <c r="E42" s="160">
        <v>54614</v>
      </c>
    </row>
    <row r="43" spans="1:5" ht="22.5">
      <c r="A43" s="209"/>
      <c r="B43" s="216" t="s">
        <v>42</v>
      </c>
      <c r="C43" s="21">
        <v>27225</v>
      </c>
      <c r="D43" s="21">
        <v>27225</v>
      </c>
      <c r="E43" s="21">
        <v>27224</v>
      </c>
    </row>
    <row r="44" spans="1:5" ht="22.5">
      <c r="A44" s="209"/>
      <c r="B44" s="216" t="s">
        <v>490</v>
      </c>
      <c r="C44" s="21">
        <v>4918</v>
      </c>
      <c r="D44" s="21">
        <v>4918</v>
      </c>
      <c r="E44" s="21">
        <v>4918</v>
      </c>
    </row>
    <row r="45" spans="1:5" ht="22.5">
      <c r="A45" s="209"/>
      <c r="B45" s="15" t="s">
        <v>44</v>
      </c>
      <c r="C45" s="21">
        <v>5133</v>
      </c>
      <c r="D45" s="21">
        <v>5133</v>
      </c>
      <c r="E45" s="160">
        <v>0</v>
      </c>
    </row>
    <row r="46" spans="1:5" ht="22.5">
      <c r="A46" s="209"/>
      <c r="B46" s="15" t="s">
        <v>45</v>
      </c>
      <c r="C46" s="21">
        <v>162</v>
      </c>
      <c r="D46" s="21">
        <v>162</v>
      </c>
      <c r="E46" s="160">
        <v>0</v>
      </c>
    </row>
    <row r="47" spans="1:5" ht="12.75" customHeight="1">
      <c r="A47" s="209"/>
      <c r="B47" s="15" t="s">
        <v>491</v>
      </c>
      <c r="C47" s="21">
        <v>117812</v>
      </c>
      <c r="D47" s="21">
        <v>151143</v>
      </c>
      <c r="E47" s="160">
        <v>151143</v>
      </c>
    </row>
    <row r="48" spans="1:5" ht="12.75" customHeight="1">
      <c r="A48" s="209"/>
      <c r="B48" s="15" t="s">
        <v>492</v>
      </c>
      <c r="C48" s="21">
        <v>116824</v>
      </c>
      <c r="D48" s="21">
        <v>116644</v>
      </c>
      <c r="E48" s="160">
        <v>116562</v>
      </c>
    </row>
    <row r="49" spans="1:5" ht="12.75" customHeight="1">
      <c r="A49" s="209"/>
      <c r="B49" s="15" t="s">
        <v>493</v>
      </c>
      <c r="C49" s="21">
        <v>500</v>
      </c>
      <c r="D49" s="21">
        <v>500</v>
      </c>
      <c r="E49" s="160">
        <v>500</v>
      </c>
    </row>
    <row r="50" spans="1:5" ht="12.75" customHeight="1">
      <c r="A50" s="209"/>
      <c r="B50" s="216" t="s">
        <v>494</v>
      </c>
      <c r="C50" s="21"/>
      <c r="D50" s="21">
        <v>27295</v>
      </c>
      <c r="E50" s="160">
        <v>27295</v>
      </c>
    </row>
    <row r="51" spans="1:5" ht="12.75" customHeight="1">
      <c r="A51" s="209"/>
      <c r="B51" s="216" t="s">
        <v>495</v>
      </c>
      <c r="C51" s="21"/>
      <c r="D51" s="21">
        <v>1041</v>
      </c>
      <c r="E51" s="160">
        <v>0</v>
      </c>
    </row>
    <row r="52" spans="1:5" ht="12.75" customHeight="1">
      <c r="A52" s="209"/>
      <c r="B52" s="216" t="s">
        <v>918</v>
      </c>
      <c r="C52" s="21"/>
      <c r="D52" s="21">
        <v>50250</v>
      </c>
      <c r="E52" s="160">
        <v>44784</v>
      </c>
    </row>
    <row r="53" spans="1:5" ht="12.75" customHeight="1">
      <c r="A53" s="209"/>
      <c r="B53" s="15" t="s">
        <v>641</v>
      </c>
      <c r="C53" s="21"/>
      <c r="D53" s="21">
        <v>4433</v>
      </c>
      <c r="E53" s="160">
        <v>0</v>
      </c>
    </row>
    <row r="54" spans="1:5" ht="12.75" customHeight="1">
      <c r="A54" s="209"/>
      <c r="B54" s="216" t="s">
        <v>919</v>
      </c>
      <c r="C54" s="21"/>
      <c r="D54" s="21">
        <v>174838</v>
      </c>
      <c r="E54" s="160">
        <v>158675</v>
      </c>
    </row>
    <row r="55" spans="1:5" ht="12.75" customHeight="1">
      <c r="A55" s="209"/>
      <c r="B55" s="15" t="s">
        <v>642</v>
      </c>
      <c r="C55" s="21"/>
      <c r="D55" s="21">
        <v>15427</v>
      </c>
      <c r="E55" s="160">
        <v>0</v>
      </c>
    </row>
    <row r="56" spans="1:5" ht="15" customHeight="1">
      <c r="A56" s="209"/>
      <c r="B56" s="15" t="s">
        <v>498</v>
      </c>
      <c r="C56" s="21">
        <v>1766</v>
      </c>
      <c r="D56" s="21">
        <v>1766</v>
      </c>
      <c r="E56" s="21">
        <v>1766</v>
      </c>
    </row>
    <row r="57" spans="1:5" ht="15" customHeight="1">
      <c r="A57" s="209"/>
      <c r="B57" s="15" t="s">
        <v>499</v>
      </c>
      <c r="C57" s="21"/>
      <c r="D57" s="21">
        <v>1422</v>
      </c>
      <c r="E57" s="21">
        <v>1422</v>
      </c>
    </row>
    <row r="58" spans="1:5" ht="11.25">
      <c r="A58" s="209"/>
      <c r="B58" s="15" t="s">
        <v>500</v>
      </c>
      <c r="C58" s="21">
        <v>18</v>
      </c>
      <c r="D58" s="21">
        <v>18</v>
      </c>
      <c r="E58" s="160">
        <v>0</v>
      </c>
    </row>
    <row r="59" spans="1:5" ht="11.25">
      <c r="A59" s="209"/>
      <c r="B59" s="15" t="s">
        <v>643</v>
      </c>
      <c r="C59" s="21"/>
      <c r="D59" s="21">
        <v>699</v>
      </c>
      <c r="E59" s="160">
        <v>699</v>
      </c>
    </row>
    <row r="60" spans="1:5" ht="11.25">
      <c r="A60" s="209"/>
      <c r="B60" s="216" t="s">
        <v>644</v>
      </c>
      <c r="C60" s="21"/>
      <c r="D60" s="21">
        <v>1320</v>
      </c>
      <c r="E60" s="21">
        <v>1320</v>
      </c>
    </row>
    <row r="61" spans="1:5" s="213" customFormat="1" ht="11.25">
      <c r="A61" s="210"/>
      <c r="B61" s="211" t="s">
        <v>485</v>
      </c>
      <c r="C61" s="22">
        <f>SUM(C40:C58)</f>
        <v>560332</v>
      </c>
      <c r="D61" s="22">
        <f>SUM(D40:D60)</f>
        <v>866860</v>
      </c>
      <c r="E61" s="22">
        <f>SUM(E40:E60)</f>
        <v>827288</v>
      </c>
    </row>
    <row r="62" spans="1:5" ht="22.5">
      <c r="A62" s="209"/>
      <c r="B62" s="15" t="s">
        <v>501</v>
      </c>
      <c r="C62" s="21">
        <v>1372</v>
      </c>
      <c r="D62" s="21">
        <v>1372</v>
      </c>
      <c r="E62" s="21">
        <v>1372</v>
      </c>
    </row>
    <row r="63" spans="1:5" ht="22.5">
      <c r="A63" s="209"/>
      <c r="B63" s="15" t="s">
        <v>502</v>
      </c>
      <c r="C63" s="21">
        <v>1766</v>
      </c>
      <c r="D63" s="21">
        <v>1766</v>
      </c>
      <c r="E63" s="21">
        <v>1766</v>
      </c>
    </row>
    <row r="64" spans="1:5" ht="22.5">
      <c r="A64" s="209"/>
      <c r="B64" s="15" t="s">
        <v>503</v>
      </c>
      <c r="C64" s="21">
        <v>19277</v>
      </c>
      <c r="D64" s="21">
        <v>19277</v>
      </c>
      <c r="E64" s="21">
        <v>19277</v>
      </c>
    </row>
    <row r="65" spans="1:5" ht="11.25">
      <c r="A65" s="209"/>
      <c r="B65" s="15" t="s">
        <v>504</v>
      </c>
      <c r="C65" s="21">
        <v>5694</v>
      </c>
      <c r="D65" s="21">
        <v>8492</v>
      </c>
      <c r="E65" s="21">
        <v>8492</v>
      </c>
    </row>
    <row r="66" spans="1:5" ht="11.25">
      <c r="A66" s="209"/>
      <c r="B66" s="216" t="s">
        <v>505</v>
      </c>
      <c r="C66" s="21"/>
      <c r="D66" s="21">
        <v>2966</v>
      </c>
      <c r="E66" s="21">
        <v>2966</v>
      </c>
    </row>
    <row r="67" spans="1:5" ht="11.25">
      <c r="A67" s="209"/>
      <c r="B67" s="15" t="s">
        <v>506</v>
      </c>
      <c r="C67" s="21"/>
      <c r="D67" s="21">
        <v>91893</v>
      </c>
      <c r="E67" s="21">
        <v>91893</v>
      </c>
    </row>
    <row r="68" spans="1:5" s="213" customFormat="1" ht="11.25">
      <c r="A68" s="210"/>
      <c r="B68" s="214" t="s">
        <v>487</v>
      </c>
      <c r="C68" s="22">
        <f>SUM(C62:C65)</f>
        <v>28109</v>
      </c>
      <c r="D68" s="22">
        <f>SUM(D62:D67)</f>
        <v>125766</v>
      </c>
      <c r="E68" s="22">
        <f>SUM(E62:E67)</f>
        <v>125766</v>
      </c>
    </row>
    <row r="69" spans="1:5" ht="11.25">
      <c r="A69" s="209"/>
      <c r="B69" s="15" t="s">
        <v>81</v>
      </c>
      <c r="C69" s="21">
        <f>C61+C68</f>
        <v>588441</v>
      </c>
      <c r="D69" s="21">
        <f>D61+D68</f>
        <v>992626</v>
      </c>
      <c r="E69" s="21">
        <f>E61+E68</f>
        <v>953054</v>
      </c>
    </row>
    <row r="70" spans="1:5" ht="11.25">
      <c r="A70" s="209"/>
      <c r="B70" s="15" t="s">
        <v>63</v>
      </c>
      <c r="C70" s="21">
        <v>7500</v>
      </c>
      <c r="D70" s="21">
        <v>0</v>
      </c>
      <c r="E70" s="160"/>
    </row>
    <row r="71" spans="1:5" ht="11.25">
      <c r="A71" s="209"/>
      <c r="B71" s="15" t="s">
        <v>645</v>
      </c>
      <c r="C71" s="21"/>
      <c r="D71" s="21">
        <v>5971</v>
      </c>
      <c r="E71" s="21">
        <v>5971</v>
      </c>
    </row>
    <row r="72" spans="1:5" ht="11.25">
      <c r="A72" s="209"/>
      <c r="B72" s="15" t="s">
        <v>113</v>
      </c>
      <c r="C72" s="21"/>
      <c r="D72" s="21">
        <v>31</v>
      </c>
      <c r="E72" s="21">
        <v>31</v>
      </c>
    </row>
    <row r="73" spans="1:5" ht="11.25">
      <c r="A73" s="209"/>
      <c r="B73" s="216" t="s">
        <v>40</v>
      </c>
      <c r="C73" s="21"/>
      <c r="D73" s="21">
        <v>464</v>
      </c>
      <c r="E73" s="21">
        <v>464</v>
      </c>
    </row>
    <row r="74" spans="1:5" ht="11.25">
      <c r="A74" s="209"/>
      <c r="B74" s="211" t="s">
        <v>485</v>
      </c>
      <c r="C74" s="21">
        <f>SUM(C70)</f>
        <v>7500</v>
      </c>
      <c r="D74" s="21">
        <f>SUM(D70:D73)</f>
        <v>6466</v>
      </c>
      <c r="E74" s="21">
        <f>SUM(E70:E73)</f>
        <v>6466</v>
      </c>
    </row>
    <row r="75" spans="1:5" ht="11.25">
      <c r="A75" s="209"/>
      <c r="B75" s="16" t="s">
        <v>507</v>
      </c>
      <c r="C75" s="21"/>
      <c r="D75" s="21">
        <v>752</v>
      </c>
      <c r="E75" s="21">
        <v>752</v>
      </c>
    </row>
    <row r="76" spans="1:5" ht="11.25">
      <c r="A76" s="209"/>
      <c r="B76" s="214" t="s">
        <v>487</v>
      </c>
      <c r="C76" s="21">
        <f>SUM(C75)</f>
        <v>0</v>
      </c>
      <c r="D76" s="21">
        <f>SUM(D75)</f>
        <v>752</v>
      </c>
      <c r="E76" s="21">
        <f>SUM(E75)</f>
        <v>752</v>
      </c>
    </row>
    <row r="77" spans="1:5" s="17" customFormat="1" ht="12.75" customHeight="1">
      <c r="A77" s="218"/>
      <c r="B77" s="16" t="s">
        <v>82</v>
      </c>
      <c r="C77" s="21">
        <f>C74+C76</f>
        <v>7500</v>
      </c>
      <c r="D77" s="21">
        <f>D74+D76</f>
        <v>7218</v>
      </c>
      <c r="E77" s="21">
        <f>E74+E76</f>
        <v>7218</v>
      </c>
    </row>
    <row r="78" spans="1:5" ht="11.25">
      <c r="A78" s="206">
        <v>6</v>
      </c>
      <c r="B78" s="207" t="s">
        <v>58</v>
      </c>
      <c r="C78" s="18">
        <f>C79+C99</f>
        <v>1568755</v>
      </c>
      <c r="D78" s="18">
        <f>D79+D99</f>
        <v>1694399</v>
      </c>
      <c r="E78" s="18">
        <f>E79+E99</f>
        <v>1694399</v>
      </c>
    </row>
    <row r="79" spans="1:5" ht="11.25">
      <c r="A79" s="209"/>
      <c r="B79" s="16" t="s">
        <v>15</v>
      </c>
      <c r="C79" s="21">
        <f>SUM(C80:C90)</f>
        <v>1564308</v>
      </c>
      <c r="D79" s="21">
        <f>D80+D81+D82+D84+D83+D85+D86+D87+D88+D89+D90+D97+D98</f>
        <v>1669962</v>
      </c>
      <c r="E79" s="21">
        <f>E80+E81+E82+E84+E83+E85+E86+E87+E88+E89+E90+E97+E98</f>
        <v>1669962</v>
      </c>
    </row>
    <row r="80" spans="1:5" ht="13.5" customHeight="1">
      <c r="A80" s="209"/>
      <c r="B80" s="16" t="s">
        <v>508</v>
      </c>
      <c r="C80" s="219">
        <v>423515</v>
      </c>
      <c r="D80" s="219">
        <v>423515</v>
      </c>
      <c r="E80" s="219">
        <v>423515</v>
      </c>
    </row>
    <row r="81" spans="1:5" ht="13.5" customHeight="1">
      <c r="A81" s="209"/>
      <c r="B81" s="16" t="s">
        <v>509</v>
      </c>
      <c r="C81" s="219"/>
      <c r="D81" s="219">
        <v>2143</v>
      </c>
      <c r="E81" s="219">
        <v>2143</v>
      </c>
    </row>
    <row r="82" spans="1:5" ht="13.5" customHeight="1">
      <c r="A82" s="209"/>
      <c r="B82" s="15" t="s">
        <v>510</v>
      </c>
      <c r="C82" s="219">
        <v>357866</v>
      </c>
      <c r="D82" s="219">
        <v>356010</v>
      </c>
      <c r="E82" s="219">
        <v>356010</v>
      </c>
    </row>
    <row r="83" spans="1:5" ht="13.5" customHeight="1">
      <c r="A83" s="209"/>
      <c r="B83" s="15" t="s">
        <v>646</v>
      </c>
      <c r="C83" s="219"/>
      <c r="D83" s="219">
        <v>24063</v>
      </c>
      <c r="E83" s="219">
        <v>24063</v>
      </c>
    </row>
    <row r="84" spans="1:5" ht="22.5">
      <c r="A84" s="209"/>
      <c r="B84" s="15" t="s">
        <v>511</v>
      </c>
      <c r="C84" s="219">
        <v>526366</v>
      </c>
      <c r="D84" s="219">
        <v>552184</v>
      </c>
      <c r="E84" s="219">
        <v>552184</v>
      </c>
    </row>
    <row r="85" spans="1:5" ht="11.25">
      <c r="A85" s="209"/>
      <c r="B85" s="15" t="s">
        <v>512</v>
      </c>
      <c r="C85" s="219"/>
      <c r="D85" s="219">
        <v>11537</v>
      </c>
      <c r="E85" s="219">
        <v>11537</v>
      </c>
    </row>
    <row r="86" spans="1:5" ht="11.25">
      <c r="A86" s="209"/>
      <c r="B86" s="15" t="s">
        <v>513</v>
      </c>
      <c r="C86" s="219"/>
      <c r="D86" s="219">
        <v>510</v>
      </c>
      <c r="E86" s="219">
        <v>510</v>
      </c>
    </row>
    <row r="87" spans="1:5" ht="11.25">
      <c r="A87" s="209"/>
      <c r="B87" s="15" t="s">
        <v>514</v>
      </c>
      <c r="C87" s="219"/>
      <c r="D87" s="219">
        <v>146</v>
      </c>
      <c r="E87" s="219">
        <v>146</v>
      </c>
    </row>
    <row r="88" spans="1:5" ht="11.25">
      <c r="A88" s="209"/>
      <c r="B88" s="15" t="s">
        <v>515</v>
      </c>
      <c r="C88" s="219">
        <v>29203</v>
      </c>
      <c r="D88" s="219">
        <v>29203</v>
      </c>
      <c r="E88" s="219">
        <v>29203</v>
      </c>
    </row>
    <row r="89" spans="1:5" ht="11.25">
      <c r="A89" s="209"/>
      <c r="B89" s="15" t="s">
        <v>83</v>
      </c>
      <c r="C89" s="219"/>
      <c r="D89" s="219">
        <v>933</v>
      </c>
      <c r="E89" s="219">
        <v>933</v>
      </c>
    </row>
    <row r="90" spans="1:5" s="17" customFormat="1" ht="11.25">
      <c r="A90" s="209"/>
      <c r="B90" s="15" t="s">
        <v>516</v>
      </c>
      <c r="C90" s="219">
        <v>227358</v>
      </c>
      <c r="D90" s="219">
        <f>SUM(D91:D96)</f>
        <v>243086</v>
      </c>
      <c r="E90" s="219">
        <f>SUM(E91:E96)</f>
        <v>243086</v>
      </c>
    </row>
    <row r="91" spans="1:5" s="17" customFormat="1" ht="33.75">
      <c r="A91" s="209"/>
      <c r="B91" s="15" t="s">
        <v>517</v>
      </c>
      <c r="C91" s="219">
        <v>227358</v>
      </c>
      <c r="D91" s="219">
        <v>200000</v>
      </c>
      <c r="E91" s="219">
        <v>200000</v>
      </c>
    </row>
    <row r="92" spans="1:5" s="17" customFormat="1" ht="11.25">
      <c r="A92" s="209"/>
      <c r="B92" s="15" t="s">
        <v>518</v>
      </c>
      <c r="C92" s="219"/>
      <c r="D92" s="219">
        <v>22693</v>
      </c>
      <c r="E92" s="219">
        <v>22693</v>
      </c>
    </row>
    <row r="93" spans="1:5" s="17" customFormat="1" ht="11.25">
      <c r="A93" s="209"/>
      <c r="B93" s="15" t="s">
        <v>519</v>
      </c>
      <c r="C93" s="219"/>
      <c r="D93" s="219">
        <v>4730</v>
      </c>
      <c r="E93" s="219">
        <v>4730</v>
      </c>
    </row>
    <row r="94" spans="1:5" s="17" customFormat="1" ht="11.25">
      <c r="A94" s="209"/>
      <c r="B94" s="15" t="s">
        <v>520</v>
      </c>
      <c r="C94" s="219"/>
      <c r="D94" s="219">
        <v>7372</v>
      </c>
      <c r="E94" s="219">
        <v>7372</v>
      </c>
    </row>
    <row r="95" spans="1:5" s="17" customFormat="1" ht="11.25">
      <c r="A95" s="209"/>
      <c r="B95" s="15" t="s">
        <v>521</v>
      </c>
      <c r="C95" s="219"/>
      <c r="D95" s="219">
        <v>6884</v>
      </c>
      <c r="E95" s="219">
        <v>6884</v>
      </c>
    </row>
    <row r="96" spans="1:5" s="17" customFormat="1" ht="11.25">
      <c r="A96" s="209"/>
      <c r="B96" s="15" t="s">
        <v>647</v>
      </c>
      <c r="C96" s="219"/>
      <c r="D96" s="219">
        <v>1407</v>
      </c>
      <c r="E96" s="219">
        <v>1407</v>
      </c>
    </row>
    <row r="97" spans="1:5" s="17" customFormat="1" ht="11.25">
      <c r="A97" s="209"/>
      <c r="B97" s="15" t="s">
        <v>522</v>
      </c>
      <c r="C97" s="219"/>
      <c r="D97" s="219">
        <v>4302</v>
      </c>
      <c r="E97" s="219">
        <v>4302</v>
      </c>
    </row>
    <row r="98" spans="1:5" s="17" customFormat="1" ht="11.25">
      <c r="A98" s="209"/>
      <c r="B98" s="15" t="s">
        <v>523</v>
      </c>
      <c r="C98" s="219"/>
      <c r="D98" s="219">
        <v>22330</v>
      </c>
      <c r="E98" s="219">
        <v>22330</v>
      </c>
    </row>
    <row r="99" spans="1:5" ht="12.75" customHeight="1">
      <c r="A99" s="209"/>
      <c r="B99" s="15" t="s">
        <v>85</v>
      </c>
      <c r="C99" s="21">
        <f>SUM(C100:C101)</f>
        <v>4447</v>
      </c>
      <c r="D99" s="21">
        <f>SUM(D100:D103)</f>
        <v>24437</v>
      </c>
      <c r="E99" s="21">
        <f>SUM(E100:E103)</f>
        <v>24437</v>
      </c>
    </row>
    <row r="100" spans="1:5" ht="12.75" customHeight="1">
      <c r="A100" s="209"/>
      <c r="B100" s="15" t="s">
        <v>84</v>
      </c>
      <c r="C100" s="21">
        <v>4447</v>
      </c>
      <c r="D100" s="21">
        <v>4437</v>
      </c>
      <c r="E100" s="21">
        <v>4437</v>
      </c>
    </row>
    <row r="101" spans="1:5" ht="12.75" customHeight="1">
      <c r="A101" s="220"/>
      <c r="B101" s="15" t="s">
        <v>524</v>
      </c>
      <c r="C101" s="21"/>
      <c r="D101" s="21">
        <v>3000</v>
      </c>
      <c r="E101" s="21">
        <v>3000</v>
      </c>
    </row>
    <row r="102" spans="1:5" ht="12.75" customHeight="1">
      <c r="A102" s="220"/>
      <c r="B102" s="15" t="s">
        <v>648</v>
      </c>
      <c r="C102" s="21"/>
      <c r="D102" s="21">
        <v>2000</v>
      </c>
      <c r="E102" s="21">
        <v>2000</v>
      </c>
    </row>
    <row r="103" spans="1:5" ht="12.75" customHeight="1">
      <c r="A103" s="220"/>
      <c r="B103" s="15" t="s">
        <v>649</v>
      </c>
      <c r="C103" s="21"/>
      <c r="D103" s="21">
        <v>15000</v>
      </c>
      <c r="E103" s="21">
        <v>15000</v>
      </c>
    </row>
    <row r="104" spans="1:5" ht="14.25" customHeight="1">
      <c r="A104" s="206">
        <v>7</v>
      </c>
      <c r="B104" s="207" t="s">
        <v>59</v>
      </c>
      <c r="C104" s="18">
        <f>C155</f>
        <v>260042</v>
      </c>
      <c r="D104" s="18">
        <f>D155+D164</f>
        <v>1402871</v>
      </c>
      <c r="E104" s="18">
        <f>E155+E164</f>
        <v>1368013</v>
      </c>
    </row>
    <row r="105" spans="1:5" ht="14.25" customHeight="1">
      <c r="A105" s="209"/>
      <c r="B105" s="16" t="s">
        <v>230</v>
      </c>
      <c r="C105" s="21">
        <v>47588</v>
      </c>
      <c r="D105" s="21">
        <v>47588</v>
      </c>
      <c r="E105" s="160">
        <v>48293</v>
      </c>
    </row>
    <row r="106" spans="1:5" ht="19.5">
      <c r="A106" s="209"/>
      <c r="B106" s="221" t="s">
        <v>231</v>
      </c>
      <c r="C106" s="21">
        <v>16375</v>
      </c>
      <c r="D106" s="21">
        <v>16375</v>
      </c>
      <c r="E106" s="21">
        <v>16375</v>
      </c>
    </row>
    <row r="107" spans="1:5" ht="11.25">
      <c r="A107" s="209"/>
      <c r="B107" s="216" t="s">
        <v>232</v>
      </c>
      <c r="C107" s="21">
        <v>1375</v>
      </c>
      <c r="D107" s="21">
        <v>1375</v>
      </c>
      <c r="E107" s="160">
        <v>874</v>
      </c>
    </row>
    <row r="108" spans="1:5" ht="11.25">
      <c r="A108" s="209"/>
      <c r="B108" s="216" t="s">
        <v>233</v>
      </c>
      <c r="C108" s="21">
        <v>4561</v>
      </c>
      <c r="D108" s="21">
        <v>4125</v>
      </c>
      <c r="E108" s="21">
        <v>4125</v>
      </c>
    </row>
    <row r="109" spans="1:5" ht="11.25">
      <c r="A109" s="209"/>
      <c r="B109" s="216" t="s">
        <v>234</v>
      </c>
      <c r="C109" s="21">
        <v>23396</v>
      </c>
      <c r="D109" s="21">
        <v>23396</v>
      </c>
      <c r="E109" s="21">
        <v>23396</v>
      </c>
    </row>
    <row r="110" spans="1:5" ht="19.5">
      <c r="A110" s="209"/>
      <c r="B110" s="222" t="s">
        <v>235</v>
      </c>
      <c r="C110" s="21">
        <v>130</v>
      </c>
      <c r="D110" s="21">
        <v>135</v>
      </c>
      <c r="E110" s="21">
        <v>135</v>
      </c>
    </row>
    <row r="111" spans="1:5" ht="22.5">
      <c r="A111" s="209"/>
      <c r="B111" s="216" t="s">
        <v>236</v>
      </c>
      <c r="C111" s="21">
        <v>6244</v>
      </c>
      <c r="D111" s="21">
        <v>6244</v>
      </c>
      <c r="E111" s="21">
        <v>6244</v>
      </c>
    </row>
    <row r="112" spans="1:5" ht="22.5">
      <c r="A112" s="209"/>
      <c r="B112" s="216" t="s">
        <v>43</v>
      </c>
      <c r="C112" s="21">
        <v>10420</v>
      </c>
      <c r="D112" s="21">
        <v>10420</v>
      </c>
      <c r="E112" s="160">
        <v>4800</v>
      </c>
    </row>
    <row r="113" spans="1:5" ht="11.25">
      <c r="A113" s="209"/>
      <c r="B113" s="216" t="s">
        <v>491</v>
      </c>
      <c r="C113" s="21">
        <v>47443</v>
      </c>
      <c r="D113" s="21">
        <v>10418</v>
      </c>
      <c r="E113" s="21">
        <v>10418</v>
      </c>
    </row>
    <row r="114" spans="1:5" ht="11.25">
      <c r="A114" s="209"/>
      <c r="B114" s="216" t="s">
        <v>492</v>
      </c>
      <c r="C114" s="21">
        <v>8511</v>
      </c>
      <c r="D114" s="21">
        <v>7374</v>
      </c>
      <c r="E114" s="21">
        <v>7374</v>
      </c>
    </row>
    <row r="115" spans="1:5" ht="11.25">
      <c r="A115" s="209"/>
      <c r="B115" s="216" t="s">
        <v>40</v>
      </c>
      <c r="C115" s="21">
        <v>15995</v>
      </c>
      <c r="D115" s="21">
        <v>0</v>
      </c>
      <c r="E115" s="21">
        <v>0</v>
      </c>
    </row>
    <row r="116" spans="1:5" ht="11.25">
      <c r="A116" s="209"/>
      <c r="B116" s="216" t="s">
        <v>494</v>
      </c>
      <c r="C116" s="21"/>
      <c r="D116" s="21">
        <v>680</v>
      </c>
      <c r="E116" s="21">
        <v>680</v>
      </c>
    </row>
    <row r="117" spans="1:5" ht="11.25">
      <c r="A117" s="209"/>
      <c r="B117" s="216" t="s">
        <v>495</v>
      </c>
      <c r="C117" s="21"/>
      <c r="D117" s="21">
        <v>20957</v>
      </c>
      <c r="E117" s="160">
        <v>0</v>
      </c>
    </row>
    <row r="118" spans="1:5" ht="11.25">
      <c r="A118" s="209"/>
      <c r="B118" s="216" t="s">
        <v>489</v>
      </c>
      <c r="C118" s="21"/>
      <c r="D118" s="21">
        <v>3000</v>
      </c>
      <c r="E118" s="21">
        <v>3000</v>
      </c>
    </row>
    <row r="119" spans="1:5" ht="11.25">
      <c r="A119" s="209"/>
      <c r="B119" s="216" t="s">
        <v>525</v>
      </c>
      <c r="C119" s="21">
        <v>1980</v>
      </c>
      <c r="D119" s="21">
        <v>1980</v>
      </c>
      <c r="E119" s="160">
        <v>1849</v>
      </c>
    </row>
    <row r="120" spans="1:5" ht="11.25">
      <c r="A120" s="209"/>
      <c r="B120" s="216" t="s">
        <v>526</v>
      </c>
      <c r="C120" s="21">
        <v>32009</v>
      </c>
      <c r="D120" s="21">
        <v>0</v>
      </c>
      <c r="E120" s="160">
        <v>0</v>
      </c>
    </row>
    <row r="121" spans="1:5" ht="11.25">
      <c r="A121" s="209"/>
      <c r="B121" s="216" t="s">
        <v>527</v>
      </c>
      <c r="C121" s="21"/>
      <c r="D121" s="21">
        <v>671</v>
      </c>
      <c r="E121" s="21">
        <v>671</v>
      </c>
    </row>
    <row r="122" spans="1:5" ht="11.25">
      <c r="A122" s="209"/>
      <c r="B122" s="216" t="s">
        <v>528</v>
      </c>
      <c r="C122" s="21"/>
      <c r="D122" s="21">
        <v>15144</v>
      </c>
      <c r="E122" s="160">
        <v>15052</v>
      </c>
    </row>
    <row r="123" spans="1:5" ht="11.25">
      <c r="A123" s="209"/>
      <c r="B123" s="216" t="s">
        <v>529</v>
      </c>
      <c r="C123" s="21"/>
      <c r="D123" s="21">
        <v>0</v>
      </c>
      <c r="E123" s="160">
        <v>0</v>
      </c>
    </row>
    <row r="124" spans="1:5" ht="11.25">
      <c r="A124" s="209"/>
      <c r="B124" s="216" t="s">
        <v>530</v>
      </c>
      <c r="C124" s="21"/>
      <c r="D124" s="21">
        <v>661</v>
      </c>
      <c r="E124" s="21">
        <v>661</v>
      </c>
    </row>
    <row r="125" spans="1:5" ht="11.25">
      <c r="A125" s="209"/>
      <c r="B125" s="216" t="s">
        <v>531</v>
      </c>
      <c r="C125" s="21"/>
      <c r="D125" s="21">
        <v>250</v>
      </c>
      <c r="E125" s="160">
        <v>0</v>
      </c>
    </row>
    <row r="126" spans="1:5" ht="11.25">
      <c r="A126" s="209"/>
      <c r="B126" s="216" t="s">
        <v>532</v>
      </c>
      <c r="C126" s="21"/>
      <c r="D126" s="21">
        <v>5000</v>
      </c>
      <c r="E126" s="21">
        <v>5000</v>
      </c>
    </row>
    <row r="127" spans="1:5" ht="11.25">
      <c r="A127" s="209"/>
      <c r="B127" s="15" t="s">
        <v>643</v>
      </c>
      <c r="C127" s="21"/>
      <c r="D127" s="21">
        <v>2301</v>
      </c>
      <c r="E127" s="21">
        <v>2301</v>
      </c>
    </row>
    <row r="128" spans="1:5" ht="11.25">
      <c r="A128" s="209"/>
      <c r="B128" s="15" t="s">
        <v>650</v>
      </c>
      <c r="C128" s="21"/>
      <c r="D128" s="21">
        <v>800</v>
      </c>
      <c r="E128" s="21">
        <v>800</v>
      </c>
    </row>
    <row r="129" spans="1:5" ht="11.25">
      <c r="A129" s="209"/>
      <c r="B129" s="15" t="s">
        <v>920</v>
      </c>
      <c r="C129" s="21"/>
      <c r="D129" s="21"/>
      <c r="E129" s="21">
        <v>189</v>
      </c>
    </row>
    <row r="130" spans="1:5" s="213" customFormat="1" ht="11.25">
      <c r="A130" s="210"/>
      <c r="B130" s="223" t="s">
        <v>485</v>
      </c>
      <c r="C130" s="22">
        <f>SUM(C105:C129)</f>
        <v>216027</v>
      </c>
      <c r="D130" s="22">
        <f>SUM(D105:D129)</f>
        <v>178894</v>
      </c>
      <c r="E130" s="22">
        <f>SUM(E105:E129)</f>
        <v>152237</v>
      </c>
    </row>
    <row r="131" spans="1:5" ht="22.5">
      <c r="A131" s="209"/>
      <c r="B131" s="216" t="s">
        <v>501</v>
      </c>
      <c r="C131" s="21">
        <v>13623</v>
      </c>
      <c r="D131" s="21">
        <v>12914</v>
      </c>
      <c r="E131" s="21">
        <v>12914</v>
      </c>
    </row>
    <row r="132" spans="1:5" ht="11.25">
      <c r="A132" s="209"/>
      <c r="B132" s="216" t="s">
        <v>533</v>
      </c>
      <c r="C132" s="21">
        <v>1046</v>
      </c>
      <c r="D132" s="21">
        <v>1046</v>
      </c>
      <c r="E132" s="21">
        <v>1046</v>
      </c>
    </row>
    <row r="133" spans="1:5" ht="11.25">
      <c r="A133" s="209"/>
      <c r="B133" s="216" t="s">
        <v>534</v>
      </c>
      <c r="C133" s="21">
        <v>210</v>
      </c>
      <c r="D133" s="21">
        <v>210</v>
      </c>
      <c r="E133" s="21">
        <v>210</v>
      </c>
    </row>
    <row r="134" spans="1:5" ht="11.25">
      <c r="A134" s="209"/>
      <c r="B134" s="216" t="s">
        <v>535</v>
      </c>
      <c r="C134" s="21"/>
      <c r="D134" s="21">
        <v>562</v>
      </c>
      <c r="E134" s="21">
        <v>1093</v>
      </c>
    </row>
    <row r="135" spans="1:5" ht="11.25">
      <c r="A135" s="209"/>
      <c r="B135" s="216" t="s">
        <v>504</v>
      </c>
      <c r="C135" s="21">
        <v>19271</v>
      </c>
      <c r="D135" s="21">
        <v>19271</v>
      </c>
      <c r="E135" s="21">
        <v>19271</v>
      </c>
    </row>
    <row r="136" spans="1:5" ht="11.25">
      <c r="A136" s="209"/>
      <c r="B136" s="216" t="s">
        <v>536</v>
      </c>
      <c r="C136" s="21"/>
      <c r="D136" s="21">
        <v>1210</v>
      </c>
      <c r="E136" s="21">
        <v>1210</v>
      </c>
    </row>
    <row r="137" spans="1:5" ht="11.25">
      <c r="A137" s="209"/>
      <c r="B137" s="216" t="s">
        <v>537</v>
      </c>
      <c r="C137" s="21"/>
      <c r="D137" s="21">
        <v>576</v>
      </c>
      <c r="E137" s="21">
        <v>576</v>
      </c>
    </row>
    <row r="138" spans="1:5" ht="11.25">
      <c r="A138" s="209"/>
      <c r="B138" s="216" t="s">
        <v>505</v>
      </c>
      <c r="C138" s="21"/>
      <c r="D138" s="21">
        <v>3034</v>
      </c>
      <c r="E138" s="21">
        <v>3034</v>
      </c>
    </row>
    <row r="139" spans="1:5" ht="11.25">
      <c r="A139" s="209"/>
      <c r="B139" s="216" t="s">
        <v>538</v>
      </c>
      <c r="C139" s="21"/>
      <c r="D139" s="21">
        <v>901</v>
      </c>
      <c r="E139" s="21">
        <v>901</v>
      </c>
    </row>
    <row r="140" spans="1:5" ht="11.25">
      <c r="A140" s="209"/>
      <c r="B140" s="216" t="s">
        <v>539</v>
      </c>
      <c r="C140" s="21"/>
      <c r="D140" s="21">
        <v>689</v>
      </c>
      <c r="E140" s="21">
        <v>689</v>
      </c>
    </row>
    <row r="141" spans="1:5" ht="11.25">
      <c r="A141" s="209"/>
      <c r="B141" s="216" t="s">
        <v>540</v>
      </c>
      <c r="C141" s="21"/>
      <c r="D141" s="21">
        <v>509</v>
      </c>
      <c r="E141" s="21">
        <v>509</v>
      </c>
    </row>
    <row r="142" spans="1:5" ht="11.25">
      <c r="A142" s="209"/>
      <c r="B142" s="216" t="s">
        <v>541</v>
      </c>
      <c r="C142" s="21"/>
      <c r="D142" s="21">
        <v>1000</v>
      </c>
      <c r="E142" s="21">
        <v>1000</v>
      </c>
    </row>
    <row r="143" spans="1:5" ht="11.25">
      <c r="A143" s="209"/>
      <c r="B143" s="216" t="s">
        <v>651</v>
      </c>
      <c r="C143" s="21"/>
      <c r="D143" s="21">
        <v>200</v>
      </c>
      <c r="E143" s="21">
        <v>200</v>
      </c>
    </row>
    <row r="144" spans="1:5" ht="11.25">
      <c r="A144" s="209"/>
      <c r="B144" s="216" t="s">
        <v>542</v>
      </c>
      <c r="C144" s="21">
        <v>1380</v>
      </c>
      <c r="D144" s="21">
        <v>3921</v>
      </c>
      <c r="E144" s="21">
        <v>3921</v>
      </c>
    </row>
    <row r="145" spans="1:5" ht="11.25">
      <c r="A145" s="209"/>
      <c r="B145" s="216" t="s">
        <v>543</v>
      </c>
      <c r="C145" s="21"/>
      <c r="D145" s="21">
        <v>2389</v>
      </c>
      <c r="E145" s="21">
        <v>2389</v>
      </c>
    </row>
    <row r="146" spans="1:5" ht="11.25">
      <c r="A146" s="209"/>
      <c r="B146" s="216" t="s">
        <v>544</v>
      </c>
      <c r="C146" s="21">
        <v>1854</v>
      </c>
      <c r="D146" s="21">
        <v>0</v>
      </c>
      <c r="E146" s="21">
        <v>0</v>
      </c>
    </row>
    <row r="147" spans="1:5" ht="11.25">
      <c r="A147" s="209"/>
      <c r="B147" s="216" t="s">
        <v>652</v>
      </c>
      <c r="C147" s="21"/>
      <c r="D147" s="21">
        <v>471</v>
      </c>
      <c r="E147" s="21">
        <v>471</v>
      </c>
    </row>
    <row r="148" spans="1:5" ht="11.25">
      <c r="A148" s="209"/>
      <c r="B148" s="216" t="s">
        <v>545</v>
      </c>
      <c r="C148" s="21">
        <v>3339</v>
      </c>
      <c r="D148" s="21">
        <v>5624</v>
      </c>
      <c r="E148" s="21">
        <v>5624</v>
      </c>
    </row>
    <row r="149" spans="1:5" ht="11.25">
      <c r="A149" s="209"/>
      <c r="B149" s="216" t="s">
        <v>546</v>
      </c>
      <c r="C149" s="21"/>
      <c r="D149" s="21">
        <v>1641</v>
      </c>
      <c r="E149" s="21">
        <v>1641</v>
      </c>
    </row>
    <row r="150" spans="1:5" ht="11.25">
      <c r="A150" s="209"/>
      <c r="B150" s="216" t="s">
        <v>547</v>
      </c>
      <c r="C150" s="21">
        <v>3292</v>
      </c>
      <c r="D150" s="21">
        <v>0</v>
      </c>
      <c r="E150" s="21">
        <v>0</v>
      </c>
    </row>
    <row r="151" spans="1:5" ht="11.25">
      <c r="A151" s="209"/>
      <c r="B151" s="216" t="s">
        <v>653</v>
      </c>
      <c r="C151" s="21"/>
      <c r="D151" s="21">
        <v>3810</v>
      </c>
      <c r="E151" s="21">
        <v>3810</v>
      </c>
    </row>
    <row r="152" spans="1:5" ht="11.25">
      <c r="A152" s="209"/>
      <c r="B152" s="216" t="s">
        <v>548</v>
      </c>
      <c r="C152" s="21"/>
      <c r="D152" s="21">
        <v>1134159</v>
      </c>
      <c r="E152" s="21">
        <v>1134159</v>
      </c>
    </row>
    <row r="153" spans="1:5" ht="11.25">
      <c r="A153" s="209"/>
      <c r="B153" s="216" t="s">
        <v>549</v>
      </c>
      <c r="C153" s="21"/>
      <c r="D153" s="21">
        <v>6298</v>
      </c>
      <c r="E153" s="21">
        <v>6298</v>
      </c>
    </row>
    <row r="154" spans="1:5" s="213" customFormat="1" ht="11.25">
      <c r="A154" s="210"/>
      <c r="B154" s="223" t="s">
        <v>550</v>
      </c>
      <c r="C154" s="22">
        <f>SUM(C131:C150)</f>
        <v>44015</v>
      </c>
      <c r="D154" s="22">
        <f>SUM(D131:D153)</f>
        <v>1200435</v>
      </c>
      <c r="E154" s="22">
        <f>SUM(E131:E153)</f>
        <v>1200966</v>
      </c>
    </row>
    <row r="155" spans="1:5" ht="11.25">
      <c r="A155" s="209"/>
      <c r="B155" s="15" t="s">
        <v>81</v>
      </c>
      <c r="C155" s="160">
        <f>C130+C154</f>
        <v>260042</v>
      </c>
      <c r="D155" s="160">
        <f>D130+D154</f>
        <v>1379329</v>
      </c>
      <c r="E155" s="160">
        <f>E130+E154</f>
        <v>1353203</v>
      </c>
    </row>
    <row r="156" spans="1:5" ht="11.25">
      <c r="A156" s="209"/>
      <c r="B156" s="15" t="s">
        <v>551</v>
      </c>
      <c r="C156" s="160"/>
      <c r="D156" s="160">
        <v>1906</v>
      </c>
      <c r="E156" s="160">
        <v>1906</v>
      </c>
    </row>
    <row r="157" spans="1:5" ht="11.25">
      <c r="A157" s="209"/>
      <c r="B157" s="15" t="s">
        <v>552</v>
      </c>
      <c r="C157" s="160"/>
      <c r="D157" s="160">
        <v>0</v>
      </c>
      <c r="E157" s="21"/>
    </row>
    <row r="158" spans="1:5" ht="11.25">
      <c r="A158" s="209"/>
      <c r="B158" s="15" t="s">
        <v>553</v>
      </c>
      <c r="C158" s="160"/>
      <c r="D158" s="160">
        <v>5400</v>
      </c>
      <c r="E158" s="21"/>
    </row>
    <row r="159" spans="1:5" ht="11.25">
      <c r="A159" s="209"/>
      <c r="B159" s="216" t="s">
        <v>40</v>
      </c>
      <c r="C159" s="160"/>
      <c r="D159" s="160">
        <v>15142</v>
      </c>
      <c r="E159" s="21">
        <v>11810</v>
      </c>
    </row>
    <row r="160" spans="1:5" ht="11.25">
      <c r="A160" s="209"/>
      <c r="B160" s="223" t="s">
        <v>485</v>
      </c>
      <c r="C160" s="160">
        <f>SUM(C156:C159)</f>
        <v>0</v>
      </c>
      <c r="D160" s="160">
        <f>SUM(D156:D159)</f>
        <v>22448</v>
      </c>
      <c r="E160" s="160">
        <f>SUM(E156:E159)</f>
        <v>13716</v>
      </c>
    </row>
    <row r="161" spans="1:5" ht="11.25">
      <c r="A161" s="209"/>
      <c r="B161" s="216" t="s">
        <v>535</v>
      </c>
      <c r="C161" s="160"/>
      <c r="D161" s="160">
        <v>878</v>
      </c>
      <c r="E161" s="160">
        <v>878</v>
      </c>
    </row>
    <row r="162" spans="1:5" ht="11.25">
      <c r="A162" s="209"/>
      <c r="B162" s="216" t="s">
        <v>654</v>
      </c>
      <c r="C162" s="160"/>
      <c r="D162" s="160">
        <v>216</v>
      </c>
      <c r="E162" s="160">
        <v>216</v>
      </c>
    </row>
    <row r="163" spans="1:5" ht="11.25">
      <c r="A163" s="209"/>
      <c r="B163" s="223" t="s">
        <v>550</v>
      </c>
      <c r="C163" s="160">
        <f>SUM(C161:C162)</f>
        <v>0</v>
      </c>
      <c r="D163" s="160">
        <f>SUM(D161:D162)</f>
        <v>1094</v>
      </c>
      <c r="E163" s="160">
        <f>SUM(E161:E162)</f>
        <v>1094</v>
      </c>
    </row>
    <row r="164" spans="1:5" ht="11.25">
      <c r="A164" s="209"/>
      <c r="B164" s="15" t="s">
        <v>108</v>
      </c>
      <c r="C164" s="160">
        <f>C160+C163</f>
        <v>0</v>
      </c>
      <c r="D164" s="160">
        <f>D160+D163</f>
        <v>23542</v>
      </c>
      <c r="E164" s="160">
        <f>E160+E163</f>
        <v>14810</v>
      </c>
    </row>
    <row r="165" spans="1:5" ht="11.25">
      <c r="A165" s="206">
        <v>8</v>
      </c>
      <c r="B165" s="224" t="s">
        <v>112</v>
      </c>
      <c r="C165" s="18">
        <f>SUM(C166:C170)</f>
        <v>3925</v>
      </c>
      <c r="D165" s="18">
        <f>SUM(D166:D170)</f>
        <v>19702</v>
      </c>
      <c r="E165" s="18">
        <f>SUM(E166:E170)</f>
        <v>20068</v>
      </c>
    </row>
    <row r="166" spans="1:5" ht="12.75" customHeight="1">
      <c r="A166" s="209"/>
      <c r="B166" s="224" t="s">
        <v>18</v>
      </c>
      <c r="C166" s="21">
        <v>3000</v>
      </c>
      <c r="D166" s="21">
        <v>3000</v>
      </c>
      <c r="E166" s="21">
        <v>3000</v>
      </c>
    </row>
    <row r="167" spans="1:5" ht="12.75" customHeight="1">
      <c r="A167" s="209"/>
      <c r="B167" s="224" t="s">
        <v>655</v>
      </c>
      <c r="C167" s="21"/>
      <c r="D167" s="21">
        <v>15000</v>
      </c>
      <c r="E167" s="21">
        <v>15000</v>
      </c>
    </row>
    <row r="168" spans="1:5" ht="12.75" customHeight="1">
      <c r="A168" s="209"/>
      <c r="B168" s="224" t="s">
        <v>921</v>
      </c>
      <c r="C168" s="21"/>
      <c r="D168" s="21"/>
      <c r="E168" s="21">
        <v>366</v>
      </c>
    </row>
    <row r="169" spans="1:5" ht="12.75" customHeight="1">
      <c r="A169" s="209"/>
      <c r="B169" s="224" t="s">
        <v>110</v>
      </c>
      <c r="C169" s="21">
        <v>800</v>
      </c>
      <c r="D169" s="21">
        <v>1569</v>
      </c>
      <c r="E169" s="160">
        <v>1569</v>
      </c>
    </row>
    <row r="170" spans="1:5" ht="12.75" customHeight="1">
      <c r="A170" s="203"/>
      <c r="B170" s="224" t="s">
        <v>111</v>
      </c>
      <c r="C170" s="160">
        <v>125</v>
      </c>
      <c r="D170" s="160">
        <v>133</v>
      </c>
      <c r="E170" s="160">
        <v>133</v>
      </c>
    </row>
    <row r="171" spans="1:5" ht="12.75" customHeight="1">
      <c r="A171" s="206">
        <v>9</v>
      </c>
      <c r="B171" s="207" t="s">
        <v>223</v>
      </c>
      <c r="C171" s="18">
        <f>SUM(C172:C175)</f>
        <v>501365</v>
      </c>
      <c r="D171" s="18">
        <f>SUM(D172:D175)</f>
        <v>460406</v>
      </c>
      <c r="E171" s="18">
        <f>SUM(E172:E175)</f>
        <v>460406</v>
      </c>
    </row>
    <row r="172" spans="1:5" ht="12.75" customHeight="1">
      <c r="A172" s="209"/>
      <c r="B172" s="225" t="s">
        <v>237</v>
      </c>
      <c r="C172" s="21">
        <v>270073</v>
      </c>
      <c r="D172" s="21">
        <v>270073</v>
      </c>
      <c r="E172" s="21">
        <v>270073</v>
      </c>
    </row>
    <row r="173" spans="1:5" ht="12.75" customHeight="1">
      <c r="A173" s="209"/>
      <c r="B173" s="225" t="s">
        <v>238</v>
      </c>
      <c r="C173" s="21">
        <v>91499</v>
      </c>
      <c r="D173" s="21">
        <v>91499</v>
      </c>
      <c r="E173" s="21">
        <v>91499</v>
      </c>
    </row>
    <row r="174" spans="1:5" ht="12.75" customHeight="1">
      <c r="A174" s="209"/>
      <c r="B174" s="225" t="s">
        <v>239</v>
      </c>
      <c r="C174" s="21">
        <v>131626</v>
      </c>
      <c r="D174" s="21">
        <v>90667</v>
      </c>
      <c r="E174" s="21">
        <v>90667</v>
      </c>
    </row>
    <row r="175" spans="1:5" ht="12.75" customHeight="1">
      <c r="A175" s="203"/>
      <c r="B175" s="225" t="s">
        <v>240</v>
      </c>
      <c r="C175" s="21">
        <v>8167</v>
      </c>
      <c r="D175" s="21">
        <v>8167</v>
      </c>
      <c r="E175" s="21">
        <v>8167</v>
      </c>
    </row>
    <row r="176" spans="1:5" ht="12.75" customHeight="1">
      <c r="A176" s="209">
        <v>10</v>
      </c>
      <c r="B176" s="225" t="s">
        <v>241</v>
      </c>
      <c r="C176" s="21"/>
      <c r="D176" s="21"/>
      <c r="E176" s="21">
        <v>48833</v>
      </c>
    </row>
    <row r="177" spans="1:5" s="20" customFormat="1" ht="12.75" customHeight="1">
      <c r="A177" s="206"/>
      <c r="B177" s="226" t="s">
        <v>2</v>
      </c>
      <c r="C177" s="18">
        <f>C9+C27+C30+C61+C74+C78+C130+C166+C169+C172+C173</f>
        <v>3599067</v>
      </c>
      <c r="D177" s="18">
        <f>D9+D27+D35+D61+D74+D78+D130+D160+D166+D169+D172+D173</f>
        <v>4109753</v>
      </c>
      <c r="E177" s="18">
        <f>E9+E27+E35+E61+E74+E78+E130+E160+E166+E169+E172+E173+E176</f>
        <v>4076459</v>
      </c>
    </row>
    <row r="178" spans="1:5" ht="12.75" customHeight="1">
      <c r="A178" s="209"/>
      <c r="B178" s="226" t="s">
        <v>3</v>
      </c>
      <c r="C178" s="18">
        <f>C13+C14+C29+C78+C104+C165+C171</f>
        <v>4063618</v>
      </c>
      <c r="D178" s="18">
        <f>D13+D14+D29+D78+D104+D165+D171</f>
        <v>5877769</v>
      </c>
      <c r="E178" s="18">
        <f>E13+E14+E29+E78+E104+E165+E171+E176</f>
        <v>5845362</v>
      </c>
    </row>
    <row r="179" spans="1:5" ht="12.75" customHeight="1">
      <c r="A179" s="209"/>
      <c r="B179" s="226" t="s">
        <v>1</v>
      </c>
      <c r="C179" s="161">
        <v>391903</v>
      </c>
      <c r="D179" s="161">
        <v>0</v>
      </c>
      <c r="E179" s="161">
        <v>0</v>
      </c>
    </row>
    <row r="180" spans="1:5" ht="12.75" customHeight="1">
      <c r="A180" s="227"/>
      <c r="B180" s="228" t="s">
        <v>4</v>
      </c>
      <c r="C180" s="18">
        <f>C177+C179</f>
        <v>3990970</v>
      </c>
      <c r="D180" s="18">
        <f>D177+D179</f>
        <v>4109753</v>
      </c>
      <c r="E180" s="18">
        <f>E177+E179</f>
        <v>4076459</v>
      </c>
    </row>
    <row r="181" spans="1:5" ht="12.75" customHeight="1">
      <c r="A181" s="203"/>
      <c r="B181" s="226" t="s">
        <v>5</v>
      </c>
      <c r="C181" s="18">
        <f>C178+C179</f>
        <v>4455521</v>
      </c>
      <c r="D181" s="18">
        <f>D178+D179</f>
        <v>5877769</v>
      </c>
      <c r="E181" s="18">
        <f>E178+E179</f>
        <v>5845362</v>
      </c>
    </row>
    <row r="184" spans="4:5" ht="11.25">
      <c r="D184" s="229"/>
      <c r="E184" s="229"/>
    </row>
  </sheetData>
  <sheetProtection/>
  <mergeCells count="2">
    <mergeCell ref="A2:E2"/>
    <mergeCell ref="A3:E3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84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6.625" style="37" customWidth="1"/>
    <col min="2" max="2" width="10.625" style="99" bestFit="1" customWidth="1"/>
    <col min="3" max="3" width="12.75390625" style="100" customWidth="1"/>
    <col min="4" max="4" width="12.375" style="37" bestFit="1" customWidth="1"/>
    <col min="5" max="5" width="52.375" style="37" customWidth="1"/>
    <col min="6" max="16384" width="9.125" style="37" customWidth="1"/>
  </cols>
  <sheetData>
    <row r="1" spans="1:5" ht="12.75">
      <c r="A1" s="37" t="s">
        <v>414</v>
      </c>
      <c r="E1" s="140" t="s">
        <v>618</v>
      </c>
    </row>
    <row r="2" ht="12.75">
      <c r="E2" s="140"/>
    </row>
    <row r="3" spans="1:5" ht="15">
      <c r="A3" s="376" t="s">
        <v>415</v>
      </c>
      <c r="B3" s="376"/>
      <c r="C3" s="376"/>
      <c r="D3" s="376"/>
      <c r="E3" s="376"/>
    </row>
    <row r="4" spans="1:6" ht="12.75">
      <c r="A4" s="385" t="s">
        <v>475</v>
      </c>
      <c r="B4" s="386"/>
      <c r="C4" s="386"/>
      <c r="D4" s="386"/>
      <c r="E4" s="386"/>
      <c r="F4" s="81"/>
    </row>
    <row r="5" spans="1:6" ht="12.75">
      <c r="A5" s="231"/>
      <c r="B5" s="81"/>
      <c r="C5" s="81"/>
      <c r="D5" s="81"/>
      <c r="E5" s="81"/>
      <c r="F5" s="81"/>
    </row>
    <row r="6" spans="1:6" ht="12.75">
      <c r="A6" s="231"/>
      <c r="B6" s="231"/>
      <c r="C6" s="231"/>
      <c r="D6" s="231"/>
      <c r="E6" s="232"/>
      <c r="F6" s="81"/>
    </row>
    <row r="7" spans="1:6" ht="12.75">
      <c r="A7" s="233" t="s">
        <v>555</v>
      </c>
      <c r="B7" s="234" t="s">
        <v>556</v>
      </c>
      <c r="C7" s="234" t="s">
        <v>557</v>
      </c>
      <c r="D7" s="235" t="s">
        <v>558</v>
      </c>
      <c r="E7" s="236" t="s">
        <v>559</v>
      </c>
      <c r="F7" s="81"/>
    </row>
    <row r="8" spans="1:6" ht="12.75" customHeight="1">
      <c r="A8" s="196" t="s">
        <v>560</v>
      </c>
      <c r="B8" s="86" t="s">
        <v>198</v>
      </c>
      <c r="C8" s="90" t="s">
        <v>268</v>
      </c>
      <c r="D8" s="193">
        <v>11810248</v>
      </c>
      <c r="E8" s="194" t="s">
        <v>561</v>
      </c>
      <c r="F8" s="81"/>
    </row>
    <row r="9" spans="1:6" ht="12.75" customHeight="1">
      <c r="A9" s="387" t="s">
        <v>124</v>
      </c>
      <c r="B9" s="388"/>
      <c r="C9" s="200"/>
      <c r="D9" s="237">
        <f>SUM(D8:D8)</f>
        <v>11810248</v>
      </c>
      <c r="E9" s="153"/>
      <c r="F9" s="81"/>
    </row>
    <row r="10" spans="1:6" ht="12.75" customHeight="1">
      <c r="A10" s="238" t="s">
        <v>562</v>
      </c>
      <c r="B10" s="239">
        <v>106020</v>
      </c>
      <c r="C10" s="240"/>
      <c r="D10" s="241">
        <v>1905720</v>
      </c>
      <c r="E10" s="153" t="s">
        <v>563</v>
      </c>
      <c r="F10" s="81"/>
    </row>
    <row r="11" spans="1:6" ht="12.75" customHeight="1">
      <c r="A11" s="377" t="s">
        <v>124</v>
      </c>
      <c r="B11" s="378"/>
      <c r="C11" s="240"/>
      <c r="D11" s="237">
        <f>SUM(D10)</f>
        <v>1905720</v>
      </c>
      <c r="E11" s="153"/>
      <c r="F11" s="81"/>
    </row>
    <row r="12" spans="1:5" ht="12.75">
      <c r="A12" s="379" t="s">
        <v>564</v>
      </c>
      <c r="B12" s="380"/>
      <c r="C12" s="381"/>
      <c r="D12" s="242">
        <f>SUM(D9+D11)</f>
        <v>13715968</v>
      </c>
      <c r="E12" s="123" t="s">
        <v>565</v>
      </c>
    </row>
    <row r="13" spans="1:5" ht="12.75">
      <c r="A13" s="134" t="s">
        <v>242</v>
      </c>
      <c r="B13" s="133" t="s">
        <v>198</v>
      </c>
      <c r="C13" s="87" t="s">
        <v>566</v>
      </c>
      <c r="D13" s="243">
        <v>31000</v>
      </c>
      <c r="E13" s="92" t="s">
        <v>243</v>
      </c>
    </row>
    <row r="14" spans="1:5" ht="12.75">
      <c r="A14" s="154" t="s">
        <v>244</v>
      </c>
      <c r="B14" s="133" t="s">
        <v>201</v>
      </c>
      <c r="C14" s="131"/>
      <c r="D14" s="243">
        <v>5971032</v>
      </c>
      <c r="E14" s="92" t="s">
        <v>567</v>
      </c>
    </row>
    <row r="15" spans="1:5" ht="12.75">
      <c r="A15" s="154" t="s">
        <v>568</v>
      </c>
      <c r="B15" s="86" t="s">
        <v>198</v>
      </c>
      <c r="C15" s="87" t="s">
        <v>268</v>
      </c>
      <c r="D15" s="243">
        <v>464104</v>
      </c>
      <c r="E15" s="194" t="s">
        <v>561</v>
      </c>
    </row>
    <row r="16" spans="1:5" ht="12.75">
      <c r="A16" s="382" t="s">
        <v>124</v>
      </c>
      <c r="B16" s="383"/>
      <c r="C16" s="384"/>
      <c r="D16" s="156">
        <f>SUM(D13:D15)</f>
        <v>6466136</v>
      </c>
      <c r="E16" s="113"/>
    </row>
    <row r="17" spans="1:5" ht="12.75">
      <c r="A17" s="379" t="s">
        <v>569</v>
      </c>
      <c r="B17" s="380"/>
      <c r="C17" s="381"/>
      <c r="D17" s="242">
        <f>SUM(D16)</f>
        <v>6466136</v>
      </c>
      <c r="E17" s="123" t="s">
        <v>570</v>
      </c>
    </row>
    <row r="18" spans="1:5" ht="12.75">
      <c r="A18" s="379" t="s">
        <v>149</v>
      </c>
      <c r="B18" s="380"/>
      <c r="C18" s="381"/>
      <c r="D18" s="244">
        <f>SUM(D12+D17)</f>
        <v>20182104</v>
      </c>
      <c r="E18" s="123" t="s">
        <v>571</v>
      </c>
    </row>
    <row r="19" spans="1:5" ht="12.75">
      <c r="A19" s="373" t="s">
        <v>245</v>
      </c>
      <c r="B19" s="398">
        <v>104051</v>
      </c>
      <c r="C19" s="87"/>
      <c r="D19" s="245">
        <v>15051000</v>
      </c>
      <c r="E19" s="246" t="s">
        <v>572</v>
      </c>
    </row>
    <row r="20" spans="1:5" ht="12.75">
      <c r="A20" s="374"/>
      <c r="B20" s="399"/>
      <c r="C20" s="131"/>
      <c r="D20" s="247">
        <v>671490</v>
      </c>
      <c r="E20" s="113" t="s">
        <v>258</v>
      </c>
    </row>
    <row r="21" spans="1:5" ht="12.75">
      <c r="A21" s="375"/>
      <c r="B21" s="248" t="s">
        <v>198</v>
      </c>
      <c r="C21" s="87" t="s">
        <v>573</v>
      </c>
      <c r="D21" s="247">
        <v>2301110</v>
      </c>
      <c r="E21" s="91" t="s">
        <v>574</v>
      </c>
    </row>
    <row r="22" spans="1:5" ht="12.75">
      <c r="A22" s="127" t="s">
        <v>124</v>
      </c>
      <c r="B22" s="84"/>
      <c r="C22" s="249"/>
      <c r="D22" s="156">
        <f>SUM(D19:D21)</f>
        <v>18023600</v>
      </c>
      <c r="E22" s="113"/>
    </row>
    <row r="23" spans="1:5" ht="12.75">
      <c r="A23" s="250" t="s">
        <v>259</v>
      </c>
      <c r="B23" s="248" t="s">
        <v>199</v>
      </c>
      <c r="C23" s="389"/>
      <c r="D23" s="251">
        <v>24918900</v>
      </c>
      <c r="E23" s="113" t="s">
        <v>260</v>
      </c>
    </row>
    <row r="24" spans="1:5" ht="12.75">
      <c r="A24" s="114"/>
      <c r="B24" s="248" t="s">
        <v>200</v>
      </c>
      <c r="C24" s="390"/>
      <c r="D24" s="251">
        <v>23374600</v>
      </c>
      <c r="E24" s="113" t="s">
        <v>261</v>
      </c>
    </row>
    <row r="25" spans="1:5" ht="12.75">
      <c r="A25" s="252" t="s">
        <v>124</v>
      </c>
      <c r="B25" s="82"/>
      <c r="C25" s="253"/>
      <c r="D25" s="156">
        <f>SUM(D23:D24)</f>
        <v>48293500</v>
      </c>
      <c r="E25" s="113"/>
    </row>
    <row r="26" spans="1:5" ht="12.75">
      <c r="A26" s="154" t="s">
        <v>262</v>
      </c>
      <c r="B26" s="254" t="s">
        <v>205</v>
      </c>
      <c r="C26" s="131"/>
      <c r="D26" s="98">
        <v>800000</v>
      </c>
      <c r="E26" s="91" t="s">
        <v>575</v>
      </c>
    </row>
    <row r="27" spans="1:5" ht="12.75">
      <c r="A27" s="132"/>
      <c r="B27" s="255" t="s">
        <v>183</v>
      </c>
      <c r="C27" s="87" t="s">
        <v>576</v>
      </c>
      <c r="D27" s="98">
        <v>5000000</v>
      </c>
      <c r="E27" s="91" t="s">
        <v>577</v>
      </c>
    </row>
    <row r="28" spans="1:5" ht="12.75">
      <c r="A28" s="391" t="s">
        <v>124</v>
      </c>
      <c r="B28" s="383"/>
      <c r="C28" s="384"/>
      <c r="D28" s="83">
        <f>SUM(D26:D27)</f>
        <v>5800000</v>
      </c>
      <c r="E28" s="113"/>
    </row>
    <row r="29" spans="1:5" ht="12.75">
      <c r="A29" s="373" t="s">
        <v>263</v>
      </c>
      <c r="B29" s="392" t="s">
        <v>180</v>
      </c>
      <c r="C29" s="395"/>
      <c r="D29" s="247">
        <v>420000</v>
      </c>
      <c r="E29" s="91" t="s">
        <v>578</v>
      </c>
    </row>
    <row r="30" spans="1:5" ht="12.75">
      <c r="A30" s="374"/>
      <c r="B30" s="393"/>
      <c r="C30" s="396"/>
      <c r="D30" s="247">
        <v>480000</v>
      </c>
      <c r="E30" s="91" t="s">
        <v>579</v>
      </c>
    </row>
    <row r="31" spans="1:5" ht="12.75">
      <c r="A31" s="374"/>
      <c r="B31" s="393"/>
      <c r="C31" s="396"/>
      <c r="D31" s="247">
        <v>135000</v>
      </c>
      <c r="E31" s="91" t="s">
        <v>264</v>
      </c>
    </row>
    <row r="32" spans="1:5" ht="12.75">
      <c r="A32" s="374"/>
      <c r="B32" s="393"/>
      <c r="C32" s="396"/>
      <c r="D32" s="247">
        <v>150000</v>
      </c>
      <c r="E32" s="91" t="s">
        <v>265</v>
      </c>
    </row>
    <row r="33" spans="1:5" ht="12.75">
      <c r="A33" s="374"/>
      <c r="B33" s="393"/>
      <c r="C33" s="396"/>
      <c r="D33" s="247">
        <v>168750</v>
      </c>
      <c r="E33" s="91" t="s">
        <v>580</v>
      </c>
    </row>
    <row r="34" spans="1:5" ht="12.75">
      <c r="A34" s="374"/>
      <c r="B34" s="393"/>
      <c r="C34" s="396"/>
      <c r="D34" s="256">
        <v>315000</v>
      </c>
      <c r="E34" s="91" t="s">
        <v>581</v>
      </c>
    </row>
    <row r="35" spans="1:5" ht="12.75">
      <c r="A35" s="374"/>
      <c r="B35" s="393"/>
      <c r="C35" s="396"/>
      <c r="D35" s="247">
        <v>180000</v>
      </c>
      <c r="E35" s="113" t="s">
        <v>266</v>
      </c>
    </row>
    <row r="36" spans="1:5" ht="12.75">
      <c r="A36" s="375"/>
      <c r="B36" s="394"/>
      <c r="C36" s="397"/>
      <c r="D36" s="247">
        <v>189000</v>
      </c>
      <c r="E36" s="113" t="s">
        <v>582</v>
      </c>
    </row>
    <row r="37" spans="1:5" ht="12.75">
      <c r="A37" s="257" t="s">
        <v>124</v>
      </c>
      <c r="B37" s="121"/>
      <c r="C37" s="258"/>
      <c r="D37" s="156">
        <f>SUM(D29:H36)</f>
        <v>2037750</v>
      </c>
      <c r="E37" s="113"/>
    </row>
    <row r="38" spans="1:5" ht="12.75">
      <c r="A38" s="233" t="s">
        <v>583</v>
      </c>
      <c r="B38" s="122" t="s">
        <v>180</v>
      </c>
      <c r="C38" s="259"/>
      <c r="D38" s="247">
        <v>16375000</v>
      </c>
      <c r="E38" s="91" t="s">
        <v>584</v>
      </c>
    </row>
    <row r="39" spans="1:5" ht="15">
      <c r="A39" s="400" t="s">
        <v>585</v>
      </c>
      <c r="B39" s="391"/>
      <c r="C39" s="401"/>
      <c r="D39" s="260">
        <f>SUM(D38)</f>
        <v>16375000</v>
      </c>
      <c r="E39" s="113"/>
    </row>
    <row r="40" spans="1:5" ht="12.75">
      <c r="A40" s="234" t="s">
        <v>586</v>
      </c>
      <c r="B40" s="261" t="s">
        <v>198</v>
      </c>
      <c r="C40" s="234"/>
      <c r="D40" s="262">
        <v>660953</v>
      </c>
      <c r="E40" s="246" t="s">
        <v>587</v>
      </c>
    </row>
    <row r="41" spans="1:5" ht="12.75">
      <c r="A41" s="113" t="s">
        <v>124</v>
      </c>
      <c r="B41" s="89"/>
      <c r="C41" s="87"/>
      <c r="D41" s="244">
        <f>SUM(D40)</f>
        <v>660953</v>
      </c>
      <c r="E41" s="195"/>
    </row>
    <row r="42" spans="1:5" ht="12.75">
      <c r="A42" s="373" t="s">
        <v>588</v>
      </c>
      <c r="B42" s="403" t="s">
        <v>198</v>
      </c>
      <c r="C42" s="90" t="s">
        <v>257</v>
      </c>
      <c r="D42" s="263">
        <v>23395748</v>
      </c>
      <c r="E42" s="91" t="s">
        <v>589</v>
      </c>
    </row>
    <row r="43" spans="1:5" ht="12.75">
      <c r="A43" s="374"/>
      <c r="B43" s="404"/>
      <c r="C43" s="90" t="s">
        <v>256</v>
      </c>
      <c r="D43" s="264">
        <v>10417718</v>
      </c>
      <c r="E43" s="91" t="s">
        <v>590</v>
      </c>
    </row>
    <row r="44" spans="1:5" ht="12.75">
      <c r="A44" s="374"/>
      <c r="B44" s="404"/>
      <c r="C44" s="90" t="s">
        <v>248</v>
      </c>
      <c r="D44" s="247">
        <v>4799246</v>
      </c>
      <c r="E44" s="91" t="s">
        <v>249</v>
      </c>
    </row>
    <row r="45" spans="1:5" ht="24.75" customHeight="1">
      <c r="A45" s="374"/>
      <c r="B45" s="404"/>
      <c r="C45" s="90" t="s">
        <v>246</v>
      </c>
      <c r="D45" s="247">
        <v>4125190</v>
      </c>
      <c r="E45" s="91" t="s">
        <v>247</v>
      </c>
    </row>
    <row r="46" spans="1:5" ht="12.75">
      <c r="A46" s="374"/>
      <c r="B46" s="404"/>
      <c r="C46" s="90" t="s">
        <v>114</v>
      </c>
      <c r="D46" s="247">
        <v>874093</v>
      </c>
      <c r="E46" s="91" t="s">
        <v>591</v>
      </c>
    </row>
    <row r="47" spans="1:5" ht="12.75">
      <c r="A47" s="374"/>
      <c r="B47" s="404"/>
      <c r="C47" s="90" t="s">
        <v>250</v>
      </c>
      <c r="D47" s="247">
        <v>135000</v>
      </c>
      <c r="E47" s="91" t="s">
        <v>251</v>
      </c>
    </row>
    <row r="48" spans="1:5" ht="12.75">
      <c r="A48" s="374"/>
      <c r="B48" s="404"/>
      <c r="C48" s="90" t="s">
        <v>252</v>
      </c>
      <c r="D48" s="247">
        <v>6244259</v>
      </c>
      <c r="E48" s="91" t="s">
        <v>253</v>
      </c>
    </row>
    <row r="49" spans="1:5" ht="12.75">
      <c r="A49" s="374"/>
      <c r="B49" s="404"/>
      <c r="C49" s="90" t="s">
        <v>254</v>
      </c>
      <c r="D49" s="264">
        <v>6650419</v>
      </c>
      <c r="E49" s="91" t="s">
        <v>255</v>
      </c>
    </row>
    <row r="50" spans="1:5" ht="12.75">
      <c r="A50" s="374"/>
      <c r="B50" s="93" t="s">
        <v>197</v>
      </c>
      <c r="C50" s="90" t="s">
        <v>592</v>
      </c>
      <c r="D50" s="265">
        <v>2999981</v>
      </c>
      <c r="E50" s="92" t="s">
        <v>593</v>
      </c>
    </row>
    <row r="51" spans="1:5" ht="12.75">
      <c r="A51" s="374"/>
      <c r="B51" s="261" t="s">
        <v>194</v>
      </c>
      <c r="C51" s="90" t="s">
        <v>254</v>
      </c>
      <c r="D51" s="265">
        <v>723900</v>
      </c>
      <c r="E51" s="91" t="s">
        <v>255</v>
      </c>
    </row>
    <row r="52" spans="1:5" ht="12.75">
      <c r="A52" s="375"/>
      <c r="B52" s="261" t="s">
        <v>198</v>
      </c>
      <c r="C52" s="90" t="s">
        <v>594</v>
      </c>
      <c r="D52" s="265">
        <v>680184</v>
      </c>
      <c r="E52" s="91" t="s">
        <v>595</v>
      </c>
    </row>
    <row r="53" spans="1:5" ht="12.75">
      <c r="A53" s="266" t="s">
        <v>124</v>
      </c>
      <c r="B53" s="84"/>
      <c r="C53" s="249"/>
      <c r="D53" s="156">
        <f>SUM(D42:D52)</f>
        <v>61045738</v>
      </c>
      <c r="E53" s="113"/>
    </row>
    <row r="54" spans="1:5" ht="25.5">
      <c r="A54" s="372" t="s">
        <v>596</v>
      </c>
      <c r="B54" s="372"/>
      <c r="C54" s="372"/>
      <c r="D54" s="156">
        <f>D41+D22+D25+D37+D53+D39+D28</f>
        <v>152236541</v>
      </c>
      <c r="E54" s="276" t="s">
        <v>597</v>
      </c>
    </row>
    <row r="55" spans="1:5" ht="15" customHeight="1">
      <c r="A55" s="268" t="s">
        <v>267</v>
      </c>
      <c r="B55" s="269" t="s">
        <v>198</v>
      </c>
      <c r="C55" s="87" t="s">
        <v>573</v>
      </c>
      <c r="D55" s="263">
        <v>698890</v>
      </c>
      <c r="E55" s="91" t="s">
        <v>574</v>
      </c>
    </row>
    <row r="56" spans="1:5" ht="15" customHeight="1">
      <c r="A56" s="400" t="s">
        <v>124</v>
      </c>
      <c r="B56" s="401"/>
      <c r="C56" s="267"/>
      <c r="D56" s="156">
        <f>SUM(D55)</f>
        <v>698890</v>
      </c>
      <c r="E56" s="123"/>
    </row>
    <row r="57" spans="1:5" ht="12.75">
      <c r="A57" s="405" t="s">
        <v>269</v>
      </c>
      <c r="B57" s="393" t="s">
        <v>180</v>
      </c>
      <c r="C57" s="396"/>
      <c r="D57" s="270">
        <v>480000</v>
      </c>
      <c r="E57" s="91" t="s">
        <v>598</v>
      </c>
    </row>
    <row r="58" spans="1:5" ht="12.75">
      <c r="A58" s="405"/>
      <c r="B58" s="393"/>
      <c r="C58" s="396"/>
      <c r="D58" s="270">
        <v>480000</v>
      </c>
      <c r="E58" s="91" t="s">
        <v>599</v>
      </c>
    </row>
    <row r="59" spans="1:5" ht="12.75">
      <c r="A59" s="405"/>
      <c r="B59" s="393"/>
      <c r="C59" s="396"/>
      <c r="D59" s="270">
        <v>360000</v>
      </c>
      <c r="E59" s="91" t="s">
        <v>600</v>
      </c>
    </row>
    <row r="60" spans="1:5" ht="12.75">
      <c r="A60" s="406"/>
      <c r="B60" s="271" t="s">
        <v>198</v>
      </c>
      <c r="C60" s="397"/>
      <c r="D60" s="270">
        <v>3187921</v>
      </c>
      <c r="E60" s="91" t="s">
        <v>601</v>
      </c>
    </row>
    <row r="61" spans="1:5" ht="12.75">
      <c r="A61" s="272" t="s">
        <v>124</v>
      </c>
      <c r="B61" s="84"/>
      <c r="C61" s="87"/>
      <c r="D61" s="156">
        <f>SUM(D57:D60)</f>
        <v>4507921</v>
      </c>
      <c r="E61" s="113"/>
    </row>
    <row r="62" spans="1:5" ht="12.75">
      <c r="A62" s="411" t="s">
        <v>602</v>
      </c>
      <c r="B62" s="120" t="s">
        <v>190</v>
      </c>
      <c r="C62" s="402" t="s">
        <v>603</v>
      </c>
      <c r="D62" s="273">
        <v>6298634</v>
      </c>
      <c r="E62" s="402" t="s">
        <v>255</v>
      </c>
    </row>
    <row r="63" spans="1:5" ht="12.75">
      <c r="A63" s="412"/>
      <c r="B63" s="120" t="s">
        <v>198</v>
      </c>
      <c r="C63" s="402"/>
      <c r="D63" s="273">
        <v>7299147</v>
      </c>
      <c r="E63" s="402"/>
    </row>
    <row r="64" spans="1:5" ht="12.75">
      <c r="A64" s="412"/>
      <c r="B64" s="120" t="s">
        <v>194</v>
      </c>
      <c r="C64" s="402"/>
      <c r="D64" s="273">
        <v>102964457</v>
      </c>
      <c r="E64" s="402"/>
    </row>
    <row r="65" spans="1:5" ht="12.75">
      <c r="A65" s="412"/>
      <c r="B65" s="120" t="s">
        <v>198</v>
      </c>
      <c r="C65" s="91" t="s">
        <v>604</v>
      </c>
      <c r="D65" s="273">
        <v>500000</v>
      </c>
      <c r="E65" s="91" t="s">
        <v>591</v>
      </c>
    </row>
    <row r="66" spans="1:5" ht="12.75">
      <c r="A66" s="412"/>
      <c r="B66" s="120" t="s">
        <v>198</v>
      </c>
      <c r="C66" s="91" t="s">
        <v>605</v>
      </c>
      <c r="D66" s="273">
        <v>3810000</v>
      </c>
      <c r="E66" s="91" t="s">
        <v>589</v>
      </c>
    </row>
    <row r="67" spans="1:5" ht="12.75">
      <c r="A67" s="412"/>
      <c r="B67" s="120" t="s">
        <v>194</v>
      </c>
      <c r="C67" s="402" t="s">
        <v>256</v>
      </c>
      <c r="D67" s="273">
        <v>118748606</v>
      </c>
      <c r="E67" s="402" t="s">
        <v>606</v>
      </c>
    </row>
    <row r="68" spans="1:5" ht="12.75">
      <c r="A68" s="412"/>
      <c r="B68" s="120" t="s">
        <v>190</v>
      </c>
      <c r="C68" s="402"/>
      <c r="D68" s="273">
        <v>9220400</v>
      </c>
      <c r="E68" s="402"/>
    </row>
    <row r="69" spans="1:5" ht="12.75">
      <c r="A69" s="412"/>
      <c r="B69" s="120" t="s">
        <v>198</v>
      </c>
      <c r="C69" s="402"/>
      <c r="D69" s="273">
        <v>23174453</v>
      </c>
      <c r="E69" s="402"/>
    </row>
    <row r="70" spans="1:5" ht="12.75">
      <c r="A70" s="412"/>
      <c r="B70" s="120" t="s">
        <v>198</v>
      </c>
      <c r="C70" s="91" t="s">
        <v>607</v>
      </c>
      <c r="D70" s="273">
        <v>32142341</v>
      </c>
      <c r="E70" s="91" t="s">
        <v>608</v>
      </c>
    </row>
    <row r="71" spans="1:5" ht="12.75">
      <c r="A71" s="412"/>
      <c r="B71" s="120" t="s">
        <v>201</v>
      </c>
      <c r="C71" s="91" t="s">
        <v>609</v>
      </c>
      <c r="D71" s="273">
        <v>54614262</v>
      </c>
      <c r="E71" s="91" t="s">
        <v>610</v>
      </c>
    </row>
    <row r="72" spans="1:5" ht="12.75">
      <c r="A72" s="412"/>
      <c r="B72" s="120" t="s">
        <v>197</v>
      </c>
      <c r="C72" s="402" t="s">
        <v>611</v>
      </c>
      <c r="D72" s="273">
        <v>232555241</v>
      </c>
      <c r="E72" s="402" t="s">
        <v>612</v>
      </c>
    </row>
    <row r="73" spans="1:5" ht="12.75">
      <c r="A73" s="412"/>
      <c r="B73" s="120" t="s">
        <v>198</v>
      </c>
      <c r="C73" s="402"/>
      <c r="D73" s="264">
        <v>158674640</v>
      </c>
      <c r="E73" s="402"/>
    </row>
    <row r="74" spans="1:5" ht="12.75">
      <c r="A74" s="412"/>
      <c r="B74" s="120" t="s">
        <v>201</v>
      </c>
      <c r="C74" s="402"/>
      <c r="D74" s="264">
        <v>44784113</v>
      </c>
      <c r="E74" s="402"/>
    </row>
    <row r="75" spans="1:5" ht="12.75">
      <c r="A75" s="412"/>
      <c r="B75" s="120" t="s">
        <v>199</v>
      </c>
      <c r="C75" s="402" t="s">
        <v>613</v>
      </c>
      <c r="D75" s="264">
        <v>17149699</v>
      </c>
      <c r="E75" s="402" t="s">
        <v>614</v>
      </c>
    </row>
    <row r="76" spans="1:5" ht="12.75">
      <c r="A76" s="413"/>
      <c r="B76" s="120" t="s">
        <v>200</v>
      </c>
      <c r="C76" s="402"/>
      <c r="D76" s="264">
        <v>10145420</v>
      </c>
      <c r="E76" s="402"/>
    </row>
    <row r="77" spans="1:5" ht="15" customHeight="1">
      <c r="A77" s="274" t="s">
        <v>124</v>
      </c>
      <c r="B77" s="82"/>
      <c r="C77" s="199"/>
      <c r="D77" s="275">
        <f>SUM(D62:D76)</f>
        <v>822081413</v>
      </c>
      <c r="E77" s="117"/>
    </row>
    <row r="78" spans="1:5" ht="25.5">
      <c r="A78" s="372" t="s">
        <v>615</v>
      </c>
      <c r="B78" s="372"/>
      <c r="C78" s="372"/>
      <c r="D78" s="83">
        <f>SUM(D77,D61,D56)</f>
        <v>827288224</v>
      </c>
      <c r="E78" s="276" t="s">
        <v>616</v>
      </c>
    </row>
    <row r="79" spans="1:5" ht="12.75">
      <c r="A79" s="372" t="s">
        <v>149</v>
      </c>
      <c r="B79" s="372"/>
      <c r="C79" s="372"/>
      <c r="D79" s="83">
        <f>SUM(D54+D78)</f>
        <v>979524765</v>
      </c>
      <c r="E79" s="123" t="s">
        <v>617</v>
      </c>
    </row>
    <row r="80" spans="1:5" ht="15">
      <c r="A80" s="407" t="s">
        <v>149</v>
      </c>
      <c r="B80" s="408"/>
      <c r="C80" s="409"/>
      <c r="D80" s="155">
        <f>SUM(D12,D17,D54,D78)</f>
        <v>999706869</v>
      </c>
      <c r="E80" s="113"/>
    </row>
    <row r="83" spans="1:3" ht="12.75">
      <c r="A83" s="410"/>
      <c r="B83" s="410"/>
      <c r="C83" s="410"/>
    </row>
    <row r="84" ht="15">
      <c r="D84" s="101"/>
    </row>
  </sheetData>
  <sheetProtection/>
  <mergeCells count="36">
    <mergeCell ref="A78:C78"/>
    <mergeCell ref="A80:C80"/>
    <mergeCell ref="A83:C83"/>
    <mergeCell ref="A62:A76"/>
    <mergeCell ref="C62:C64"/>
    <mergeCell ref="E62:E64"/>
    <mergeCell ref="C67:C69"/>
    <mergeCell ref="E67:E69"/>
    <mergeCell ref="C72:C74"/>
    <mergeCell ref="E72:E74"/>
    <mergeCell ref="A39:C39"/>
    <mergeCell ref="C75:C76"/>
    <mergeCell ref="E75:E76"/>
    <mergeCell ref="B42:B49"/>
    <mergeCell ref="A54:C54"/>
    <mergeCell ref="A56:B56"/>
    <mergeCell ref="A57:A60"/>
    <mergeCell ref="B57:B59"/>
    <mergeCell ref="C57:C60"/>
    <mergeCell ref="C23:C24"/>
    <mergeCell ref="A28:C28"/>
    <mergeCell ref="A29:A36"/>
    <mergeCell ref="B29:B36"/>
    <mergeCell ref="C29:C36"/>
    <mergeCell ref="A19:A21"/>
    <mergeCell ref="B19:B20"/>
    <mergeCell ref="A79:C79"/>
    <mergeCell ref="A42:A52"/>
    <mergeCell ref="A3:E3"/>
    <mergeCell ref="A11:B11"/>
    <mergeCell ref="A12:C12"/>
    <mergeCell ref="A16:C16"/>
    <mergeCell ref="A17:C17"/>
    <mergeCell ref="A18:C18"/>
    <mergeCell ref="A4:E4"/>
    <mergeCell ref="A9:B9"/>
  </mergeCells>
  <printOptions/>
  <pageMargins left="0.5118110236220472" right="0" top="0.7480314960629921" bottom="0.7874015748031497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BW21"/>
  <sheetViews>
    <sheetView zoomScalePageLayoutView="0" workbookViewId="0" topLeftCell="BA1">
      <selection activeCell="Y18" sqref="Y18"/>
    </sheetView>
  </sheetViews>
  <sheetFormatPr defaultColWidth="9.00390625" defaultRowHeight="12.75"/>
  <cols>
    <col min="1" max="1" width="15.75390625" style="17" customWidth="1"/>
    <col min="2" max="13" width="8.75390625" style="17" customWidth="1"/>
    <col min="14" max="15" width="7.875" style="17" customWidth="1"/>
    <col min="16" max="16" width="15.75390625" style="17" customWidth="1"/>
    <col min="17" max="30" width="8.75390625" style="17" customWidth="1"/>
    <col min="31" max="31" width="15.75390625" style="17" customWidth="1"/>
    <col min="32" max="34" width="8.75390625" style="17" customWidth="1"/>
    <col min="35" max="35" width="8.25390625" style="17" customWidth="1"/>
    <col min="36" max="36" width="7.75390625" style="17" customWidth="1"/>
    <col min="37" max="37" width="7.125" style="17" customWidth="1"/>
    <col min="38" max="38" width="7.375" style="17" customWidth="1"/>
    <col min="39" max="39" width="8.625" style="17" customWidth="1"/>
    <col min="40" max="40" width="8.125" style="17" customWidth="1"/>
    <col min="41" max="41" width="8.375" style="17" customWidth="1"/>
    <col min="42" max="42" width="8.75390625" style="17" customWidth="1"/>
    <col min="43" max="43" width="6.875" style="17" customWidth="1"/>
    <col min="44" max="46" width="8.75390625" style="17" customWidth="1"/>
    <col min="47" max="47" width="15.75390625" style="17" customWidth="1"/>
    <col min="48" max="50" width="8.75390625" style="20" customWidth="1"/>
    <col min="51" max="53" width="8.75390625" style="17" customWidth="1"/>
    <col min="54" max="59" width="8.75390625" style="20" customWidth="1"/>
    <col min="60" max="60" width="18.75390625" style="20" customWidth="1"/>
    <col min="61" max="61" width="15.75390625" style="17" customWidth="1"/>
    <col min="62" max="71" width="8.75390625" style="2" customWidth="1"/>
    <col min="72" max="72" width="8.75390625" style="17" customWidth="1"/>
    <col min="73" max="16384" width="9.125" style="17" customWidth="1"/>
  </cols>
  <sheetData>
    <row r="1" spans="1:75" ht="11.25">
      <c r="A1" s="17" t="s">
        <v>179</v>
      </c>
      <c r="M1" s="77" t="s">
        <v>638</v>
      </c>
      <c r="P1" s="17" t="s">
        <v>179</v>
      </c>
      <c r="AD1" s="77" t="s">
        <v>638</v>
      </c>
      <c r="AE1" s="17" t="s">
        <v>179</v>
      </c>
      <c r="AS1" s="77"/>
      <c r="AT1" s="77" t="s">
        <v>638</v>
      </c>
      <c r="AU1" s="17" t="s">
        <v>179</v>
      </c>
      <c r="AV1" s="17"/>
      <c r="AW1" s="17"/>
      <c r="AX1" s="17"/>
      <c r="BB1" s="17"/>
      <c r="BC1" s="17"/>
      <c r="BD1" s="17"/>
      <c r="BE1" s="17"/>
      <c r="BF1" s="17"/>
      <c r="BG1" s="77" t="s">
        <v>638</v>
      </c>
      <c r="BH1" s="17"/>
      <c r="BI1" s="17" t="s">
        <v>179</v>
      </c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77" t="s">
        <v>638</v>
      </c>
      <c r="BW1" s="77"/>
    </row>
    <row r="2" spans="1:75" ht="12.75" customHeight="1">
      <c r="A2" s="430" t="s">
        <v>106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32"/>
      <c r="O2" s="32"/>
      <c r="P2" s="430" t="s">
        <v>106</v>
      </c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 t="s">
        <v>106</v>
      </c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 t="s">
        <v>106</v>
      </c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32"/>
      <c r="BI2" s="430" t="s">
        <v>106</v>
      </c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32"/>
      <c r="BW2" s="32"/>
    </row>
    <row r="3" spans="1:75" ht="12.75" customHeight="1">
      <c r="A3" s="430" t="s">
        <v>637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32"/>
      <c r="O3" s="32"/>
      <c r="P3" s="430" t="s">
        <v>637</v>
      </c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 t="s">
        <v>637</v>
      </c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 t="s">
        <v>637</v>
      </c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32"/>
      <c r="BI3" s="430" t="s">
        <v>637</v>
      </c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32"/>
      <c r="BW3" s="32"/>
    </row>
    <row r="4" spans="8:75" ht="12.75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198"/>
      <c r="Y4" s="198"/>
      <c r="Z4" s="32"/>
      <c r="AA4" s="32"/>
      <c r="AB4" s="32"/>
      <c r="AC4" s="32"/>
      <c r="AD4" s="32"/>
      <c r="AE4" s="32"/>
      <c r="AF4" s="32"/>
      <c r="AG4" s="32"/>
      <c r="AH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198"/>
      <c r="BA4" s="198"/>
      <c r="BB4" s="17"/>
      <c r="BC4" s="17"/>
      <c r="BD4" s="17"/>
      <c r="BH4" s="288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</row>
    <row r="6" spans="1:72" ht="11.25">
      <c r="A6" s="202"/>
      <c r="B6" s="415" t="s">
        <v>619</v>
      </c>
      <c r="C6" s="416"/>
      <c r="D6" s="417"/>
      <c r="E6" s="415" t="s">
        <v>620</v>
      </c>
      <c r="F6" s="416"/>
      <c r="G6" s="417"/>
      <c r="H6" s="415" t="s">
        <v>621</v>
      </c>
      <c r="I6" s="416"/>
      <c r="J6" s="417"/>
      <c r="K6" s="432" t="s">
        <v>622</v>
      </c>
      <c r="L6" s="432"/>
      <c r="M6" s="432"/>
      <c r="N6" s="283"/>
      <c r="O6" s="283"/>
      <c r="P6" s="202"/>
      <c r="Q6" s="415" t="s">
        <v>623</v>
      </c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7"/>
      <c r="AE6" s="202"/>
      <c r="AF6" s="415" t="s">
        <v>624</v>
      </c>
      <c r="AG6" s="416"/>
      <c r="AH6" s="417"/>
      <c r="AI6" s="415" t="s">
        <v>625</v>
      </c>
      <c r="AJ6" s="416"/>
      <c r="AK6" s="417"/>
      <c r="AL6" s="415" t="s">
        <v>626</v>
      </c>
      <c r="AM6" s="416"/>
      <c r="AN6" s="416"/>
      <c r="AO6" s="416"/>
      <c r="AP6" s="416"/>
      <c r="AQ6" s="416"/>
      <c r="AR6" s="416"/>
      <c r="AS6" s="416"/>
      <c r="AT6" s="417"/>
      <c r="AU6" s="202"/>
      <c r="AV6" s="427" t="s">
        <v>627</v>
      </c>
      <c r="AW6" s="428"/>
      <c r="AX6" s="429"/>
      <c r="AY6" s="415" t="s">
        <v>628</v>
      </c>
      <c r="AZ6" s="416"/>
      <c r="BA6" s="417"/>
      <c r="BB6" s="427" t="s">
        <v>629</v>
      </c>
      <c r="BC6" s="428"/>
      <c r="BD6" s="429"/>
      <c r="BE6" s="414" t="s">
        <v>630</v>
      </c>
      <c r="BF6" s="414"/>
      <c r="BG6" s="414"/>
      <c r="BH6" s="277"/>
      <c r="BI6" s="202"/>
      <c r="BJ6" s="421" t="s">
        <v>631</v>
      </c>
      <c r="BK6" s="422"/>
      <c r="BL6" s="423"/>
      <c r="BM6" s="421"/>
      <c r="BN6" s="422"/>
      <c r="BO6" s="423"/>
      <c r="BP6" s="421"/>
      <c r="BQ6" s="423"/>
      <c r="BR6" s="282"/>
      <c r="BS6" s="421"/>
      <c r="BT6" s="423"/>
    </row>
    <row r="7" spans="1:72" s="25" customFormat="1" ht="11.25" customHeight="1">
      <c r="A7" s="23"/>
      <c r="B7" s="418"/>
      <c r="C7" s="419"/>
      <c r="D7" s="420"/>
      <c r="E7" s="418"/>
      <c r="F7" s="419"/>
      <c r="G7" s="420"/>
      <c r="H7" s="418"/>
      <c r="I7" s="419"/>
      <c r="J7" s="420"/>
      <c r="K7" s="433"/>
      <c r="L7" s="433"/>
      <c r="M7" s="433"/>
      <c r="N7" s="284"/>
      <c r="O7" s="284"/>
      <c r="P7" s="24"/>
      <c r="Q7" s="418" t="s">
        <v>88</v>
      </c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20"/>
      <c r="AE7" s="23"/>
      <c r="AF7" s="418"/>
      <c r="AG7" s="419"/>
      <c r="AH7" s="420"/>
      <c r="AI7" s="418"/>
      <c r="AJ7" s="419"/>
      <c r="AK7" s="420"/>
      <c r="AL7" s="418" t="s">
        <v>89</v>
      </c>
      <c r="AM7" s="419"/>
      <c r="AN7" s="419"/>
      <c r="AO7" s="419"/>
      <c r="AP7" s="419"/>
      <c r="AQ7" s="419"/>
      <c r="AR7" s="419"/>
      <c r="AS7" s="419"/>
      <c r="AT7" s="420"/>
      <c r="AU7" s="23"/>
      <c r="AV7" s="424"/>
      <c r="AW7" s="425"/>
      <c r="AX7" s="426"/>
      <c r="AY7" s="418"/>
      <c r="AZ7" s="419"/>
      <c r="BA7" s="420"/>
      <c r="BB7" s="424"/>
      <c r="BC7" s="425"/>
      <c r="BD7" s="426"/>
      <c r="BE7" s="431"/>
      <c r="BF7" s="431"/>
      <c r="BG7" s="431"/>
      <c r="BH7" s="278"/>
      <c r="BI7" s="23"/>
      <c r="BJ7" s="418"/>
      <c r="BK7" s="419"/>
      <c r="BL7" s="420"/>
      <c r="BM7" s="418"/>
      <c r="BN7" s="419"/>
      <c r="BO7" s="420"/>
      <c r="BP7" s="418"/>
      <c r="BQ7" s="420"/>
      <c r="BR7" s="197"/>
      <c r="BS7" s="418"/>
      <c r="BT7" s="420"/>
    </row>
    <row r="8" spans="1:72" s="27" customFormat="1" ht="102" customHeight="1">
      <c r="A8" s="24" t="s">
        <v>32</v>
      </c>
      <c r="B8" s="418" t="s">
        <v>52</v>
      </c>
      <c r="C8" s="419"/>
      <c r="D8" s="420"/>
      <c r="E8" s="418" t="s">
        <v>435</v>
      </c>
      <c r="F8" s="419"/>
      <c r="G8" s="420"/>
      <c r="H8" s="418" t="s">
        <v>53</v>
      </c>
      <c r="I8" s="419"/>
      <c r="J8" s="420"/>
      <c r="K8" s="433" t="s">
        <v>90</v>
      </c>
      <c r="L8" s="433"/>
      <c r="M8" s="433"/>
      <c r="N8" s="284"/>
      <c r="O8" s="284"/>
      <c r="P8" s="24" t="s">
        <v>32</v>
      </c>
      <c r="Q8" s="418" t="s">
        <v>103</v>
      </c>
      <c r="R8" s="419"/>
      <c r="S8" s="420"/>
      <c r="T8" s="418" t="s">
        <v>632</v>
      </c>
      <c r="U8" s="419"/>
      <c r="V8" s="420"/>
      <c r="W8" s="418" t="s">
        <v>91</v>
      </c>
      <c r="X8" s="419"/>
      <c r="Y8" s="420"/>
      <c r="Z8" s="418" t="s">
        <v>633</v>
      </c>
      <c r="AA8" s="419"/>
      <c r="AB8" s="420"/>
      <c r="AC8" s="418" t="s">
        <v>92</v>
      </c>
      <c r="AD8" s="420"/>
      <c r="AE8" s="24" t="s">
        <v>32</v>
      </c>
      <c r="AF8" s="418" t="s">
        <v>102</v>
      </c>
      <c r="AG8" s="419"/>
      <c r="AH8" s="420"/>
      <c r="AI8" s="418" t="s">
        <v>93</v>
      </c>
      <c r="AJ8" s="419"/>
      <c r="AK8" s="420"/>
      <c r="AL8" s="418" t="s">
        <v>634</v>
      </c>
      <c r="AM8" s="419"/>
      <c r="AN8" s="420"/>
      <c r="AO8" s="418" t="s">
        <v>94</v>
      </c>
      <c r="AP8" s="419"/>
      <c r="AQ8" s="420"/>
      <c r="AR8" s="418" t="s">
        <v>95</v>
      </c>
      <c r="AS8" s="419"/>
      <c r="AT8" s="420"/>
      <c r="AU8" s="24" t="s">
        <v>32</v>
      </c>
      <c r="AV8" s="424" t="s">
        <v>104</v>
      </c>
      <c r="AW8" s="425"/>
      <c r="AX8" s="426"/>
      <c r="AY8" s="418" t="s">
        <v>635</v>
      </c>
      <c r="AZ8" s="419"/>
      <c r="BA8" s="420"/>
      <c r="BB8" s="424" t="s">
        <v>105</v>
      </c>
      <c r="BC8" s="425"/>
      <c r="BD8" s="426"/>
      <c r="BE8" s="431" t="s">
        <v>96</v>
      </c>
      <c r="BF8" s="431"/>
      <c r="BG8" s="431"/>
      <c r="BH8" s="278"/>
      <c r="BI8" s="24" t="s">
        <v>32</v>
      </c>
      <c r="BJ8" s="418" t="s">
        <v>17</v>
      </c>
      <c r="BK8" s="419"/>
      <c r="BL8" s="420"/>
      <c r="BM8" s="418" t="s">
        <v>16</v>
      </c>
      <c r="BN8" s="419"/>
      <c r="BO8" s="420"/>
      <c r="BP8" s="418" t="s">
        <v>26</v>
      </c>
      <c r="BQ8" s="420"/>
      <c r="BR8" s="197" t="s">
        <v>456</v>
      </c>
      <c r="BS8" s="418" t="s">
        <v>636</v>
      </c>
      <c r="BT8" s="420"/>
    </row>
    <row r="9" spans="1:72" s="27" customFormat="1" ht="22.5">
      <c r="A9" s="24"/>
      <c r="B9" s="24" t="s">
        <v>86</v>
      </c>
      <c r="C9" s="24" t="s">
        <v>87</v>
      </c>
      <c r="D9" s="24" t="s">
        <v>115</v>
      </c>
      <c r="E9" s="24" t="s">
        <v>86</v>
      </c>
      <c r="F9" s="24" t="s">
        <v>87</v>
      </c>
      <c r="G9" s="24" t="s">
        <v>115</v>
      </c>
      <c r="H9" s="24" t="s">
        <v>86</v>
      </c>
      <c r="I9" s="24" t="s">
        <v>87</v>
      </c>
      <c r="J9" s="24" t="s">
        <v>115</v>
      </c>
      <c r="K9" s="24" t="s">
        <v>86</v>
      </c>
      <c r="L9" s="24" t="s">
        <v>87</v>
      </c>
      <c r="M9" s="24" t="s">
        <v>115</v>
      </c>
      <c r="N9" s="284"/>
      <c r="O9" s="284"/>
      <c r="P9" s="24"/>
      <c r="Q9" s="24" t="s">
        <v>86</v>
      </c>
      <c r="R9" s="24" t="s">
        <v>87</v>
      </c>
      <c r="S9" s="24" t="s">
        <v>115</v>
      </c>
      <c r="T9" s="24" t="s">
        <v>86</v>
      </c>
      <c r="U9" s="24" t="s">
        <v>87</v>
      </c>
      <c r="V9" s="24" t="s">
        <v>115</v>
      </c>
      <c r="W9" s="24" t="s">
        <v>86</v>
      </c>
      <c r="X9" s="24" t="s">
        <v>87</v>
      </c>
      <c r="Y9" s="24" t="s">
        <v>115</v>
      </c>
      <c r="Z9" s="24" t="s">
        <v>86</v>
      </c>
      <c r="AA9" s="24" t="s">
        <v>87</v>
      </c>
      <c r="AB9" s="24" t="s">
        <v>115</v>
      </c>
      <c r="AC9" s="24" t="s">
        <v>86</v>
      </c>
      <c r="AD9" s="24" t="s">
        <v>87</v>
      </c>
      <c r="AE9" s="24"/>
      <c r="AF9" s="24" t="s">
        <v>86</v>
      </c>
      <c r="AG9" s="24" t="s">
        <v>87</v>
      </c>
      <c r="AH9" s="24" t="s">
        <v>115</v>
      </c>
      <c r="AI9" s="24" t="s">
        <v>86</v>
      </c>
      <c r="AJ9" s="24" t="s">
        <v>87</v>
      </c>
      <c r="AK9" s="24" t="s">
        <v>115</v>
      </c>
      <c r="AL9" s="24" t="s">
        <v>86</v>
      </c>
      <c r="AM9" s="24" t="s">
        <v>87</v>
      </c>
      <c r="AN9" s="24" t="s">
        <v>115</v>
      </c>
      <c r="AO9" s="24" t="s">
        <v>86</v>
      </c>
      <c r="AP9" s="24" t="s">
        <v>87</v>
      </c>
      <c r="AQ9" s="24" t="s">
        <v>115</v>
      </c>
      <c r="AR9" s="24" t="s">
        <v>86</v>
      </c>
      <c r="AS9" s="24" t="s">
        <v>87</v>
      </c>
      <c r="AT9" s="24" t="s">
        <v>115</v>
      </c>
      <c r="AU9" s="24"/>
      <c r="AV9" s="26" t="s">
        <v>86</v>
      </c>
      <c r="AW9" s="26" t="s">
        <v>87</v>
      </c>
      <c r="AX9" s="26" t="s">
        <v>115</v>
      </c>
      <c r="AY9" s="24" t="s">
        <v>86</v>
      </c>
      <c r="AZ9" s="24" t="s">
        <v>87</v>
      </c>
      <c r="BA9" s="24" t="s">
        <v>115</v>
      </c>
      <c r="BB9" s="26" t="s">
        <v>86</v>
      </c>
      <c r="BC9" s="279" t="s">
        <v>87</v>
      </c>
      <c r="BD9" s="26" t="s">
        <v>115</v>
      </c>
      <c r="BE9" s="26" t="s">
        <v>86</v>
      </c>
      <c r="BF9" s="26" t="s">
        <v>87</v>
      </c>
      <c r="BG9" s="26" t="s">
        <v>115</v>
      </c>
      <c r="BH9" s="278"/>
      <c r="BI9" s="24"/>
      <c r="BJ9" s="24" t="s">
        <v>86</v>
      </c>
      <c r="BK9" s="24" t="s">
        <v>87</v>
      </c>
      <c r="BL9" s="24" t="s">
        <v>115</v>
      </c>
      <c r="BM9" s="24" t="s">
        <v>86</v>
      </c>
      <c r="BN9" s="24" t="s">
        <v>87</v>
      </c>
      <c r="BO9" s="24" t="s">
        <v>115</v>
      </c>
      <c r="BP9" s="24" t="s">
        <v>86</v>
      </c>
      <c r="BQ9" s="24" t="s">
        <v>87</v>
      </c>
      <c r="BR9" s="24"/>
      <c r="BS9" s="24" t="s">
        <v>86</v>
      </c>
      <c r="BT9" s="24" t="s">
        <v>87</v>
      </c>
    </row>
    <row r="10" spans="1:72" ht="11.25">
      <c r="A10" s="16" t="s">
        <v>47</v>
      </c>
      <c r="B10" s="160">
        <v>151376</v>
      </c>
      <c r="C10" s="160">
        <v>170258</v>
      </c>
      <c r="D10" s="160">
        <v>152605</v>
      </c>
      <c r="E10" s="160">
        <v>44833</v>
      </c>
      <c r="F10" s="160">
        <v>46098</v>
      </c>
      <c r="G10" s="160">
        <v>40221</v>
      </c>
      <c r="H10" s="160">
        <v>328088</v>
      </c>
      <c r="I10" s="160">
        <v>381721</v>
      </c>
      <c r="J10" s="160">
        <v>322322</v>
      </c>
      <c r="K10" s="160"/>
      <c r="L10" s="160"/>
      <c r="M10" s="160"/>
      <c r="N10" s="285"/>
      <c r="O10" s="285"/>
      <c r="P10" s="16" t="s">
        <v>47</v>
      </c>
      <c r="Q10" s="160">
        <v>434</v>
      </c>
      <c r="R10" s="160">
        <v>431</v>
      </c>
      <c r="S10" s="160">
        <v>431</v>
      </c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" t="s">
        <v>47</v>
      </c>
      <c r="AF10" s="160">
        <v>2750</v>
      </c>
      <c r="AG10" s="160">
        <v>4500</v>
      </c>
      <c r="AH10" s="160">
        <v>3700</v>
      </c>
      <c r="AI10" s="160">
        <v>3000</v>
      </c>
      <c r="AJ10" s="160">
        <v>3000</v>
      </c>
      <c r="AK10" s="160">
        <v>3000</v>
      </c>
      <c r="AL10" s="160"/>
      <c r="AM10" s="160"/>
      <c r="AN10" s="160"/>
      <c r="AO10" s="160"/>
      <c r="AP10" s="160"/>
      <c r="AQ10" s="160"/>
      <c r="AR10" s="160"/>
      <c r="AS10" s="160"/>
      <c r="AT10" s="160"/>
      <c r="AU10" s="16" t="s">
        <v>47</v>
      </c>
      <c r="AV10" s="18">
        <f aca="true" t="shared" si="0" ref="AV10:AW15">B10+E10+H10+K10+Q10+T10+W10+Z10+AC10+AF10+AI10+AL10+AO10+AR10</f>
        <v>530481</v>
      </c>
      <c r="AW10" s="18">
        <f t="shared" si="0"/>
        <v>606008</v>
      </c>
      <c r="AX10" s="18">
        <f aca="true" t="shared" si="1" ref="AX10:AX15">D10+G10+J10+M10+S10+V10+Y10+AB10+AH10+AK10+AN10+AQ10+AT10</f>
        <v>522279</v>
      </c>
      <c r="AY10" s="160"/>
      <c r="AZ10" s="160"/>
      <c r="BA10" s="160"/>
      <c r="BB10" s="18">
        <f aca="true" t="shared" si="2" ref="BB10:BD15">AY10</f>
        <v>0</v>
      </c>
      <c r="BC10" s="18">
        <f t="shared" si="2"/>
        <v>0</v>
      </c>
      <c r="BD10" s="18">
        <f t="shared" si="2"/>
        <v>0</v>
      </c>
      <c r="BE10" s="18">
        <f>AV10+BB10</f>
        <v>530481</v>
      </c>
      <c r="BF10" s="18">
        <f>AW10+BC10</f>
        <v>606008</v>
      </c>
      <c r="BG10" s="18">
        <f>AX10+BD10</f>
        <v>522279</v>
      </c>
      <c r="BH10" s="280"/>
      <c r="BI10" s="16" t="s">
        <v>47</v>
      </c>
      <c r="BJ10" s="160">
        <v>117194</v>
      </c>
      <c r="BK10" s="160">
        <v>141908</v>
      </c>
      <c r="BL10" s="160">
        <v>141908</v>
      </c>
      <c r="BM10" s="160"/>
      <c r="BN10" s="160"/>
      <c r="BO10" s="160"/>
      <c r="BP10" s="160">
        <v>79</v>
      </c>
      <c r="BQ10" s="160">
        <v>79</v>
      </c>
      <c r="BR10" s="160">
        <v>74</v>
      </c>
      <c r="BS10" s="160"/>
      <c r="BT10" s="160"/>
    </row>
    <row r="11" spans="1:72" ht="11.25">
      <c r="A11" s="16" t="s">
        <v>97</v>
      </c>
      <c r="B11" s="160">
        <v>305611</v>
      </c>
      <c r="C11" s="160">
        <v>306282</v>
      </c>
      <c r="D11" s="160">
        <v>303110</v>
      </c>
      <c r="E11" s="160">
        <v>86390</v>
      </c>
      <c r="F11" s="160">
        <v>87762</v>
      </c>
      <c r="G11" s="160">
        <v>82664</v>
      </c>
      <c r="H11" s="160">
        <v>109214</v>
      </c>
      <c r="I11" s="160">
        <v>123111</v>
      </c>
      <c r="J11" s="160">
        <v>117934</v>
      </c>
      <c r="K11" s="160"/>
      <c r="L11" s="160"/>
      <c r="M11" s="160"/>
      <c r="N11" s="285"/>
      <c r="O11" s="285"/>
      <c r="P11" s="16" t="s">
        <v>97</v>
      </c>
      <c r="Q11" s="160">
        <v>313</v>
      </c>
      <c r="R11" s="160">
        <v>369</v>
      </c>
      <c r="S11" s="160">
        <v>369</v>
      </c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" t="s">
        <v>97</v>
      </c>
      <c r="AF11" s="160">
        <v>2000</v>
      </c>
      <c r="AG11" s="160">
        <v>3075</v>
      </c>
      <c r="AH11" s="160">
        <v>3075</v>
      </c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" t="s">
        <v>97</v>
      </c>
      <c r="AV11" s="18">
        <f t="shared" si="0"/>
        <v>503528</v>
      </c>
      <c r="AW11" s="18">
        <f t="shared" si="0"/>
        <v>520599</v>
      </c>
      <c r="AX11" s="18">
        <f t="shared" si="1"/>
        <v>507152</v>
      </c>
      <c r="AY11" s="160"/>
      <c r="AZ11" s="160"/>
      <c r="BA11" s="160"/>
      <c r="BB11" s="18">
        <f t="shared" si="2"/>
        <v>0</v>
      </c>
      <c r="BC11" s="18">
        <f t="shared" si="2"/>
        <v>0</v>
      </c>
      <c r="BD11" s="18">
        <f t="shared" si="2"/>
        <v>0</v>
      </c>
      <c r="BE11" s="18">
        <f aca="true" t="shared" si="3" ref="BE11:BF15">AV11+BB11</f>
        <v>503528</v>
      </c>
      <c r="BF11" s="18">
        <f t="shared" si="3"/>
        <v>520599</v>
      </c>
      <c r="BG11" s="18">
        <f aca="true" t="shared" si="4" ref="BG11:BG17">AX11+BD11</f>
        <v>507152</v>
      </c>
      <c r="BH11" s="280"/>
      <c r="BI11" s="16" t="s">
        <v>97</v>
      </c>
      <c r="BJ11" s="160">
        <v>25905</v>
      </c>
      <c r="BK11" s="160">
        <v>29425</v>
      </c>
      <c r="BL11" s="160">
        <v>29425</v>
      </c>
      <c r="BM11" s="160"/>
      <c r="BN11" s="160"/>
      <c r="BO11" s="160"/>
      <c r="BP11" s="160">
        <v>108</v>
      </c>
      <c r="BQ11" s="160">
        <v>104</v>
      </c>
      <c r="BR11" s="160">
        <v>112</v>
      </c>
      <c r="BS11" s="160"/>
      <c r="BT11" s="160"/>
    </row>
    <row r="12" spans="1:72" ht="11.25">
      <c r="A12" s="16" t="s">
        <v>98</v>
      </c>
      <c r="B12" s="160">
        <v>16787</v>
      </c>
      <c r="C12" s="160">
        <v>18195</v>
      </c>
      <c r="D12" s="160">
        <v>17072</v>
      </c>
      <c r="E12" s="160">
        <v>4456</v>
      </c>
      <c r="F12" s="160">
        <v>4656</v>
      </c>
      <c r="G12" s="160">
        <v>4427</v>
      </c>
      <c r="H12" s="160">
        <v>30013</v>
      </c>
      <c r="I12" s="160">
        <v>35261</v>
      </c>
      <c r="J12" s="160">
        <v>33717</v>
      </c>
      <c r="K12" s="160"/>
      <c r="L12" s="160"/>
      <c r="M12" s="160"/>
      <c r="N12" s="285"/>
      <c r="O12" s="285"/>
      <c r="P12" s="16" t="s">
        <v>98</v>
      </c>
      <c r="Q12" s="160">
        <v>44</v>
      </c>
      <c r="R12" s="160">
        <v>44</v>
      </c>
      <c r="S12" s="160">
        <v>44</v>
      </c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" t="s">
        <v>98</v>
      </c>
      <c r="AF12" s="160">
        <v>26757</v>
      </c>
      <c r="AG12" s="160">
        <v>32533</v>
      </c>
      <c r="AH12" s="160">
        <v>30828</v>
      </c>
      <c r="AI12" s="160"/>
      <c r="AJ12" s="160"/>
      <c r="AK12" s="160"/>
      <c r="AL12" s="160">
        <v>1422</v>
      </c>
      <c r="AM12" s="160">
        <v>1422</v>
      </c>
      <c r="AN12" s="160">
        <v>1422</v>
      </c>
      <c r="AO12" s="160"/>
      <c r="AP12" s="160"/>
      <c r="AQ12" s="160"/>
      <c r="AR12" s="160"/>
      <c r="AS12" s="160"/>
      <c r="AT12" s="160"/>
      <c r="AU12" s="16" t="s">
        <v>98</v>
      </c>
      <c r="AV12" s="18">
        <f t="shared" si="0"/>
        <v>79479</v>
      </c>
      <c r="AW12" s="18">
        <f t="shared" si="0"/>
        <v>92111</v>
      </c>
      <c r="AX12" s="18">
        <f t="shared" si="1"/>
        <v>87510</v>
      </c>
      <c r="AY12" s="160"/>
      <c r="AZ12" s="160"/>
      <c r="BA12" s="160"/>
      <c r="BB12" s="18">
        <f t="shared" si="2"/>
        <v>0</v>
      </c>
      <c r="BC12" s="18">
        <f t="shared" si="2"/>
        <v>0</v>
      </c>
      <c r="BD12" s="18">
        <f t="shared" si="2"/>
        <v>0</v>
      </c>
      <c r="BE12" s="18">
        <f t="shared" si="3"/>
        <v>79479</v>
      </c>
      <c r="BF12" s="18">
        <f t="shared" si="3"/>
        <v>92111</v>
      </c>
      <c r="BG12" s="18">
        <f t="shared" si="4"/>
        <v>87510</v>
      </c>
      <c r="BH12" s="280"/>
      <c r="BI12" s="16" t="s">
        <v>98</v>
      </c>
      <c r="BJ12" s="160">
        <v>7244</v>
      </c>
      <c r="BK12" s="160">
        <v>7854</v>
      </c>
      <c r="BL12" s="160">
        <v>7854</v>
      </c>
      <c r="BM12" s="160"/>
      <c r="BN12" s="160"/>
      <c r="BO12" s="160"/>
      <c r="BP12" s="160">
        <v>7</v>
      </c>
      <c r="BQ12" s="160">
        <v>7</v>
      </c>
      <c r="BR12" s="160">
        <v>8</v>
      </c>
      <c r="BS12" s="160"/>
      <c r="BT12" s="160"/>
    </row>
    <row r="13" spans="1:72" ht="11.25">
      <c r="A13" s="16" t="s">
        <v>99</v>
      </c>
      <c r="B13" s="160">
        <v>35730</v>
      </c>
      <c r="C13" s="160">
        <v>43300</v>
      </c>
      <c r="D13" s="160">
        <v>43230</v>
      </c>
      <c r="E13" s="160">
        <v>9710</v>
      </c>
      <c r="F13" s="160">
        <v>11408</v>
      </c>
      <c r="G13" s="160">
        <v>11389</v>
      </c>
      <c r="H13" s="160">
        <v>35576</v>
      </c>
      <c r="I13" s="160">
        <v>45058</v>
      </c>
      <c r="J13" s="160">
        <v>42493</v>
      </c>
      <c r="K13" s="160"/>
      <c r="L13" s="160"/>
      <c r="M13" s="160"/>
      <c r="N13" s="285"/>
      <c r="O13" s="285"/>
      <c r="P13" s="16" t="s">
        <v>99</v>
      </c>
      <c r="Q13" s="160">
        <v>44</v>
      </c>
      <c r="R13" s="160">
        <v>44</v>
      </c>
      <c r="S13" s="160">
        <v>44</v>
      </c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" t="s">
        <v>99</v>
      </c>
      <c r="AF13" s="160">
        <v>1500</v>
      </c>
      <c r="AG13" s="160">
        <v>1546</v>
      </c>
      <c r="AH13" s="160">
        <v>1546</v>
      </c>
      <c r="AI13" s="160"/>
      <c r="AJ13" s="160"/>
      <c r="AK13" s="160"/>
      <c r="AL13" s="160">
        <v>1766</v>
      </c>
      <c r="AM13" s="160">
        <v>1766</v>
      </c>
      <c r="AN13" s="160">
        <v>1766</v>
      </c>
      <c r="AO13" s="160"/>
      <c r="AP13" s="160"/>
      <c r="AQ13" s="160"/>
      <c r="AR13" s="160"/>
      <c r="AS13" s="160"/>
      <c r="AT13" s="160"/>
      <c r="AU13" s="16" t="s">
        <v>99</v>
      </c>
      <c r="AV13" s="18">
        <f t="shared" si="0"/>
        <v>84326</v>
      </c>
      <c r="AW13" s="18">
        <f t="shared" si="0"/>
        <v>103122</v>
      </c>
      <c r="AX13" s="18">
        <f t="shared" si="1"/>
        <v>100468</v>
      </c>
      <c r="AY13" s="160"/>
      <c r="AZ13" s="160"/>
      <c r="BA13" s="160"/>
      <c r="BB13" s="18">
        <f t="shared" si="2"/>
        <v>0</v>
      </c>
      <c r="BC13" s="18">
        <f t="shared" si="2"/>
        <v>0</v>
      </c>
      <c r="BD13" s="18">
        <f t="shared" si="2"/>
        <v>0</v>
      </c>
      <c r="BE13" s="18">
        <f t="shared" si="3"/>
        <v>84326</v>
      </c>
      <c r="BF13" s="18">
        <f t="shared" si="3"/>
        <v>103122</v>
      </c>
      <c r="BG13" s="18">
        <f t="shared" si="4"/>
        <v>100468</v>
      </c>
      <c r="BH13" s="280"/>
      <c r="BI13" s="16" t="s">
        <v>99</v>
      </c>
      <c r="BJ13" s="160">
        <v>10926</v>
      </c>
      <c r="BK13" s="160">
        <v>18102</v>
      </c>
      <c r="BL13" s="160">
        <v>18102</v>
      </c>
      <c r="BM13" s="160"/>
      <c r="BN13" s="160"/>
      <c r="BO13" s="160"/>
      <c r="BP13" s="160">
        <v>17</v>
      </c>
      <c r="BQ13" s="160">
        <v>17</v>
      </c>
      <c r="BR13" s="160">
        <v>19</v>
      </c>
      <c r="BS13" s="160"/>
      <c r="BT13" s="160"/>
    </row>
    <row r="14" spans="1:72" ht="11.25">
      <c r="A14" s="16" t="s">
        <v>48</v>
      </c>
      <c r="B14" s="160">
        <v>62582</v>
      </c>
      <c r="C14" s="160">
        <v>936196</v>
      </c>
      <c r="D14" s="160">
        <v>936196</v>
      </c>
      <c r="E14" s="160">
        <v>15660</v>
      </c>
      <c r="F14" s="160">
        <v>141161</v>
      </c>
      <c r="G14" s="160">
        <v>141161</v>
      </c>
      <c r="H14" s="160">
        <v>227152</v>
      </c>
      <c r="I14" s="160">
        <v>427532</v>
      </c>
      <c r="J14" s="160">
        <v>418114</v>
      </c>
      <c r="K14" s="160"/>
      <c r="L14" s="160"/>
      <c r="M14" s="160"/>
      <c r="N14" s="285"/>
      <c r="O14" s="285"/>
      <c r="P14" s="16" t="s">
        <v>48</v>
      </c>
      <c r="Q14" s="160"/>
      <c r="R14" s="160">
        <v>0</v>
      </c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" t="s">
        <v>48</v>
      </c>
      <c r="AF14" s="160">
        <v>3000</v>
      </c>
      <c r="AG14" s="21">
        <v>124438</v>
      </c>
      <c r="AH14" s="160">
        <v>124438</v>
      </c>
      <c r="AI14" s="160">
        <v>3000</v>
      </c>
      <c r="AJ14" s="160">
        <v>3000</v>
      </c>
      <c r="AK14" s="160">
        <v>3000</v>
      </c>
      <c r="AL14" s="160"/>
      <c r="AM14" s="160"/>
      <c r="AN14" s="160"/>
      <c r="AO14" s="160"/>
      <c r="AP14" s="160"/>
      <c r="AQ14" s="160"/>
      <c r="AR14" s="160"/>
      <c r="AS14" s="160"/>
      <c r="AT14" s="160"/>
      <c r="AU14" s="16" t="s">
        <v>48</v>
      </c>
      <c r="AV14" s="18">
        <f t="shared" si="0"/>
        <v>311394</v>
      </c>
      <c r="AW14" s="18">
        <f t="shared" si="0"/>
        <v>1632327</v>
      </c>
      <c r="AX14" s="18">
        <f t="shared" si="1"/>
        <v>1622909</v>
      </c>
      <c r="AY14" s="160"/>
      <c r="AZ14" s="160"/>
      <c r="BA14" s="160"/>
      <c r="BB14" s="18">
        <f t="shared" si="2"/>
        <v>0</v>
      </c>
      <c r="BC14" s="18">
        <f t="shared" si="2"/>
        <v>0</v>
      </c>
      <c r="BD14" s="18">
        <f t="shared" si="2"/>
        <v>0</v>
      </c>
      <c r="BE14" s="18">
        <f t="shared" si="3"/>
        <v>311394</v>
      </c>
      <c r="BF14" s="18">
        <f t="shared" si="3"/>
        <v>1632327</v>
      </c>
      <c r="BG14" s="18">
        <f t="shared" si="4"/>
        <v>1622909</v>
      </c>
      <c r="BH14" s="280"/>
      <c r="BI14" s="16" t="s">
        <v>48</v>
      </c>
      <c r="BJ14" s="160">
        <v>79400</v>
      </c>
      <c r="BK14" s="160">
        <v>109776</v>
      </c>
      <c r="BL14" s="160">
        <v>109776</v>
      </c>
      <c r="BM14" s="160"/>
      <c r="BN14" s="160"/>
      <c r="BO14" s="160"/>
      <c r="BP14" s="160">
        <v>31</v>
      </c>
      <c r="BQ14" s="160">
        <v>31</v>
      </c>
      <c r="BR14" s="160">
        <v>942</v>
      </c>
      <c r="BS14" s="160">
        <v>900</v>
      </c>
      <c r="BT14" s="160">
        <v>900</v>
      </c>
    </row>
    <row r="15" spans="1:72" ht="11.25">
      <c r="A15" s="16" t="s">
        <v>101</v>
      </c>
      <c r="B15" s="160">
        <v>240903</v>
      </c>
      <c r="C15" s="160">
        <v>229737</v>
      </c>
      <c r="D15" s="160">
        <v>229186</v>
      </c>
      <c r="E15" s="160">
        <v>70593</v>
      </c>
      <c r="F15" s="160">
        <v>67428</v>
      </c>
      <c r="G15" s="160">
        <v>66515</v>
      </c>
      <c r="H15" s="160">
        <v>130007</v>
      </c>
      <c r="I15" s="160">
        <v>114868</v>
      </c>
      <c r="J15" s="160">
        <v>83888</v>
      </c>
      <c r="K15" s="160"/>
      <c r="L15" s="160"/>
      <c r="M15" s="160"/>
      <c r="N15" s="285"/>
      <c r="O15" s="285"/>
      <c r="P15" s="16" t="s">
        <v>101</v>
      </c>
      <c r="Q15" s="160">
        <v>340</v>
      </c>
      <c r="R15" s="160">
        <v>344</v>
      </c>
      <c r="S15" s="160">
        <v>344</v>
      </c>
      <c r="T15" s="160">
        <v>2000</v>
      </c>
      <c r="U15" s="160">
        <v>2000</v>
      </c>
      <c r="V15" s="160">
        <v>2000</v>
      </c>
      <c r="W15" s="160"/>
      <c r="X15" s="160"/>
      <c r="Y15" s="160"/>
      <c r="Z15" s="160"/>
      <c r="AA15" s="160"/>
      <c r="AB15" s="160"/>
      <c r="AC15" s="160"/>
      <c r="AD15" s="160"/>
      <c r="AE15" s="16" t="s">
        <v>101</v>
      </c>
      <c r="AF15" s="160">
        <v>11172</v>
      </c>
      <c r="AG15" s="160">
        <v>10489</v>
      </c>
      <c r="AH15" s="160">
        <v>8894</v>
      </c>
      <c r="AI15" s="160"/>
      <c r="AJ15" s="160"/>
      <c r="AK15" s="160"/>
      <c r="AL15" s="160"/>
      <c r="AM15" s="160"/>
      <c r="AN15" s="160"/>
      <c r="AO15" s="160">
        <v>3667</v>
      </c>
      <c r="AP15" s="160">
        <v>3667</v>
      </c>
      <c r="AQ15" s="160"/>
      <c r="AR15" s="160"/>
      <c r="AS15" s="160"/>
      <c r="AT15" s="160"/>
      <c r="AU15" s="16" t="s">
        <v>101</v>
      </c>
      <c r="AV15" s="18">
        <f t="shared" si="0"/>
        <v>458682</v>
      </c>
      <c r="AW15" s="18">
        <f t="shared" si="0"/>
        <v>428533</v>
      </c>
      <c r="AX15" s="18">
        <f t="shared" si="1"/>
        <v>390827</v>
      </c>
      <c r="AY15" s="160">
        <v>0</v>
      </c>
      <c r="AZ15" s="160"/>
      <c r="BA15" s="160"/>
      <c r="BB15" s="18">
        <f t="shared" si="2"/>
        <v>0</v>
      </c>
      <c r="BC15" s="18">
        <f t="shared" si="2"/>
        <v>0</v>
      </c>
      <c r="BD15" s="18">
        <f t="shared" si="2"/>
        <v>0</v>
      </c>
      <c r="BE15" s="18">
        <f t="shared" si="3"/>
        <v>458682</v>
      </c>
      <c r="BF15" s="18">
        <f t="shared" si="3"/>
        <v>428533</v>
      </c>
      <c r="BG15" s="18">
        <f t="shared" si="4"/>
        <v>390827</v>
      </c>
      <c r="BH15" s="280"/>
      <c r="BI15" s="16" t="s">
        <v>101</v>
      </c>
      <c r="BJ15" s="160">
        <v>11720</v>
      </c>
      <c r="BK15" s="160">
        <v>17067</v>
      </c>
      <c r="BL15" s="160">
        <v>16992</v>
      </c>
      <c r="BM15" s="160"/>
      <c r="BN15" s="160"/>
      <c r="BO15" s="160"/>
      <c r="BP15" s="160">
        <v>77</v>
      </c>
      <c r="BQ15" s="160">
        <v>77</v>
      </c>
      <c r="BR15" s="160">
        <v>74</v>
      </c>
      <c r="BS15" s="160"/>
      <c r="BT15" s="160"/>
    </row>
    <row r="16" spans="1:72" s="31" customFormat="1" ht="22.5">
      <c r="A16" s="33" t="s">
        <v>100</v>
      </c>
      <c r="B16" s="161">
        <f>SUM(B10:B15)</f>
        <v>812989</v>
      </c>
      <c r="C16" s="161">
        <f>SUM(C10:C15)</f>
        <v>1703968</v>
      </c>
      <c r="D16" s="161">
        <f aca="true" t="shared" si="5" ref="D16:AB16">SUM(D10:D15)</f>
        <v>1681399</v>
      </c>
      <c r="E16" s="161">
        <f t="shared" si="5"/>
        <v>231642</v>
      </c>
      <c r="F16" s="161">
        <f t="shared" si="5"/>
        <v>358513</v>
      </c>
      <c r="G16" s="161">
        <f t="shared" si="5"/>
        <v>346377</v>
      </c>
      <c r="H16" s="161">
        <f t="shared" si="5"/>
        <v>860050</v>
      </c>
      <c r="I16" s="161">
        <f t="shared" si="5"/>
        <v>1127551</v>
      </c>
      <c r="J16" s="161">
        <f t="shared" si="5"/>
        <v>1018468</v>
      </c>
      <c r="K16" s="161">
        <f t="shared" si="5"/>
        <v>0</v>
      </c>
      <c r="L16" s="161">
        <f t="shared" si="5"/>
        <v>0</v>
      </c>
      <c r="M16" s="161">
        <f t="shared" si="5"/>
        <v>0</v>
      </c>
      <c r="N16" s="281"/>
      <c r="O16" s="281"/>
      <c r="P16" s="33" t="s">
        <v>100</v>
      </c>
      <c r="Q16" s="161">
        <f t="shared" si="5"/>
        <v>1175</v>
      </c>
      <c r="R16" s="161">
        <f t="shared" si="5"/>
        <v>1232</v>
      </c>
      <c r="S16" s="161">
        <f t="shared" si="5"/>
        <v>1232</v>
      </c>
      <c r="T16" s="161">
        <f t="shared" si="5"/>
        <v>2000</v>
      </c>
      <c r="U16" s="161">
        <f t="shared" si="5"/>
        <v>2000</v>
      </c>
      <c r="V16" s="161">
        <f t="shared" si="5"/>
        <v>2000</v>
      </c>
      <c r="W16" s="161">
        <f t="shared" si="5"/>
        <v>0</v>
      </c>
      <c r="X16" s="161">
        <f t="shared" si="5"/>
        <v>0</v>
      </c>
      <c r="Y16" s="161">
        <f t="shared" si="5"/>
        <v>0</v>
      </c>
      <c r="Z16" s="161">
        <f t="shared" si="5"/>
        <v>0</v>
      </c>
      <c r="AA16" s="161">
        <f t="shared" si="5"/>
        <v>0</v>
      </c>
      <c r="AB16" s="161">
        <f t="shared" si="5"/>
        <v>0</v>
      </c>
      <c r="AC16" s="161">
        <f aca="true" t="shared" si="6" ref="AC16:BG16">SUM(AC10:AC15)</f>
        <v>0</v>
      </c>
      <c r="AD16" s="161">
        <f t="shared" si="6"/>
        <v>0</v>
      </c>
      <c r="AE16" s="33" t="s">
        <v>100</v>
      </c>
      <c r="AF16" s="161">
        <f t="shared" si="6"/>
        <v>47179</v>
      </c>
      <c r="AG16" s="161">
        <f t="shared" si="6"/>
        <v>176581</v>
      </c>
      <c r="AH16" s="161">
        <f t="shared" si="6"/>
        <v>172481</v>
      </c>
      <c r="AI16" s="161">
        <f t="shared" si="6"/>
        <v>6000</v>
      </c>
      <c r="AJ16" s="161">
        <f t="shared" si="6"/>
        <v>6000</v>
      </c>
      <c r="AK16" s="161">
        <f t="shared" si="6"/>
        <v>6000</v>
      </c>
      <c r="AL16" s="161">
        <f t="shared" si="6"/>
        <v>3188</v>
      </c>
      <c r="AM16" s="161">
        <f t="shared" si="6"/>
        <v>3188</v>
      </c>
      <c r="AN16" s="161">
        <f t="shared" si="6"/>
        <v>3188</v>
      </c>
      <c r="AO16" s="161">
        <f t="shared" si="6"/>
        <v>3667</v>
      </c>
      <c r="AP16" s="161">
        <f t="shared" si="6"/>
        <v>3667</v>
      </c>
      <c r="AQ16" s="161">
        <f t="shared" si="6"/>
        <v>0</v>
      </c>
      <c r="AR16" s="161">
        <f t="shared" si="6"/>
        <v>0</v>
      </c>
      <c r="AS16" s="161">
        <f t="shared" si="6"/>
        <v>0</v>
      </c>
      <c r="AT16" s="161">
        <f t="shared" si="6"/>
        <v>0</v>
      </c>
      <c r="AU16" s="33" t="s">
        <v>100</v>
      </c>
      <c r="AV16" s="161">
        <f t="shared" si="6"/>
        <v>1967890</v>
      </c>
      <c r="AW16" s="161">
        <f t="shared" si="6"/>
        <v>3382700</v>
      </c>
      <c r="AX16" s="161">
        <f t="shared" si="6"/>
        <v>3231145</v>
      </c>
      <c r="AY16" s="161">
        <f t="shared" si="6"/>
        <v>0</v>
      </c>
      <c r="AZ16" s="161">
        <f t="shared" si="6"/>
        <v>0</v>
      </c>
      <c r="BA16" s="161">
        <f t="shared" si="6"/>
        <v>0</v>
      </c>
      <c r="BB16" s="161">
        <f t="shared" si="6"/>
        <v>0</v>
      </c>
      <c r="BC16" s="161">
        <f t="shared" si="6"/>
        <v>0</v>
      </c>
      <c r="BD16" s="161">
        <f t="shared" si="6"/>
        <v>0</v>
      </c>
      <c r="BE16" s="161">
        <f t="shared" si="6"/>
        <v>1967890</v>
      </c>
      <c r="BF16" s="161">
        <f t="shared" si="6"/>
        <v>3382700</v>
      </c>
      <c r="BG16" s="161">
        <f t="shared" si="6"/>
        <v>3231145</v>
      </c>
      <c r="BH16" s="280"/>
      <c r="BI16" s="33" t="s">
        <v>100</v>
      </c>
      <c r="BJ16" s="18">
        <f>SUM(BJ10:BJ15)</f>
        <v>252389</v>
      </c>
      <c r="BK16" s="18">
        <f aca="true" t="shared" si="7" ref="BK16:BT16">SUM(BK10:BK15)</f>
        <v>324132</v>
      </c>
      <c r="BL16" s="18">
        <f t="shared" si="7"/>
        <v>324057</v>
      </c>
      <c r="BM16" s="18">
        <f t="shared" si="7"/>
        <v>0</v>
      </c>
      <c r="BN16" s="18">
        <f t="shared" si="7"/>
        <v>0</v>
      </c>
      <c r="BO16" s="18">
        <f t="shared" si="7"/>
        <v>0</v>
      </c>
      <c r="BP16" s="18">
        <f t="shared" si="7"/>
        <v>319</v>
      </c>
      <c r="BQ16" s="18">
        <f t="shared" si="7"/>
        <v>315</v>
      </c>
      <c r="BR16" s="18">
        <f t="shared" si="7"/>
        <v>1229</v>
      </c>
      <c r="BS16" s="18">
        <f t="shared" si="7"/>
        <v>900</v>
      </c>
      <c r="BT16" s="18">
        <f t="shared" si="7"/>
        <v>900</v>
      </c>
    </row>
    <row r="17" spans="1:72" s="30" customFormat="1" ht="11.25">
      <c r="A17" s="28" t="s">
        <v>49</v>
      </c>
      <c r="B17" s="21">
        <v>104899</v>
      </c>
      <c r="C17" s="21">
        <v>109530</v>
      </c>
      <c r="D17" s="21">
        <v>101670</v>
      </c>
      <c r="E17" s="21">
        <v>30676</v>
      </c>
      <c r="F17" s="21">
        <v>32270</v>
      </c>
      <c r="G17" s="21">
        <v>28906</v>
      </c>
      <c r="H17" s="21">
        <v>252524</v>
      </c>
      <c r="I17" s="21">
        <v>262419</v>
      </c>
      <c r="J17" s="21">
        <v>200969</v>
      </c>
      <c r="K17" s="21">
        <v>143702</v>
      </c>
      <c r="L17" s="21">
        <v>160755</v>
      </c>
      <c r="M17" s="21">
        <v>104901</v>
      </c>
      <c r="N17" s="286"/>
      <c r="O17" s="286"/>
      <c r="P17" s="28" t="s">
        <v>49</v>
      </c>
      <c r="Q17" s="21">
        <v>21630</v>
      </c>
      <c r="R17" s="21">
        <v>21789</v>
      </c>
      <c r="S17" s="21">
        <v>21788</v>
      </c>
      <c r="T17" s="21">
        <v>279894</v>
      </c>
      <c r="U17" s="21">
        <v>292819</v>
      </c>
      <c r="V17" s="21">
        <v>292233</v>
      </c>
      <c r="W17" s="21">
        <v>5000</v>
      </c>
      <c r="X17" s="21">
        <v>20000</v>
      </c>
      <c r="Y17" s="21">
        <v>18360</v>
      </c>
      <c r="Z17" s="21">
        <v>88548</v>
      </c>
      <c r="AA17" s="21">
        <v>381605</v>
      </c>
      <c r="AB17" s="21">
        <v>377141</v>
      </c>
      <c r="AC17" s="21">
        <v>492292</v>
      </c>
      <c r="AD17" s="21">
        <v>171744</v>
      </c>
      <c r="AE17" s="28" t="s">
        <v>49</v>
      </c>
      <c r="AF17" s="21">
        <v>877556</v>
      </c>
      <c r="AG17" s="21">
        <v>917808</v>
      </c>
      <c r="AH17" s="21">
        <v>913274</v>
      </c>
      <c r="AI17" s="21">
        <v>126792</v>
      </c>
      <c r="AJ17" s="21">
        <v>60305</v>
      </c>
      <c r="AK17" s="21">
        <v>58687</v>
      </c>
      <c r="AL17" s="21"/>
      <c r="AM17" s="21"/>
      <c r="AN17" s="21"/>
      <c r="AO17" s="21">
        <v>2500</v>
      </c>
      <c r="AP17" s="21">
        <v>3700</v>
      </c>
      <c r="AQ17" s="21">
        <v>3700</v>
      </c>
      <c r="AR17" s="21">
        <v>19000</v>
      </c>
      <c r="AS17" s="21">
        <v>17707</v>
      </c>
      <c r="AT17" s="21">
        <v>17707</v>
      </c>
      <c r="AU17" s="28" t="s">
        <v>49</v>
      </c>
      <c r="AV17" s="18">
        <f>B17+E17+H17+K17+Q17+T17+W17+Z17+AC17+AF17+AI17+AL17+AO17+AR17</f>
        <v>2445013</v>
      </c>
      <c r="AW17" s="18">
        <f>C17+F17+I17+L17+R17+U17+X17+AA17+AD17+AG17+AJ17+AM17+AP17+AS17</f>
        <v>2452451</v>
      </c>
      <c r="AX17" s="18">
        <f>D17+G17+J17+M17+S17+V17+Y17+AB17+AH17+AK17+AN17+AQ17+AT17</f>
        <v>2139336</v>
      </c>
      <c r="AY17" s="21">
        <v>42618</v>
      </c>
      <c r="AZ17" s="21">
        <v>42618</v>
      </c>
      <c r="BA17" s="21">
        <v>42618</v>
      </c>
      <c r="BB17" s="18">
        <f>AY17</f>
        <v>42618</v>
      </c>
      <c r="BC17" s="18">
        <f>AZ17</f>
        <v>42618</v>
      </c>
      <c r="BD17" s="18">
        <f>BA17</f>
        <v>42618</v>
      </c>
      <c r="BE17" s="18">
        <f>AV17+BB17</f>
        <v>2487631</v>
      </c>
      <c r="BF17" s="18">
        <f>AW17+BC17</f>
        <v>2495069</v>
      </c>
      <c r="BG17" s="18">
        <f t="shared" si="4"/>
        <v>2181954</v>
      </c>
      <c r="BH17" s="280"/>
      <c r="BI17" s="28" t="s">
        <v>49</v>
      </c>
      <c r="BJ17" s="160">
        <v>107031</v>
      </c>
      <c r="BK17" s="160">
        <v>115273</v>
      </c>
      <c r="BL17" s="160">
        <v>57210</v>
      </c>
      <c r="BM17" s="160">
        <v>47588</v>
      </c>
      <c r="BN17" s="160">
        <v>47588</v>
      </c>
      <c r="BO17" s="160">
        <v>48293</v>
      </c>
      <c r="BP17" s="160">
        <v>19</v>
      </c>
      <c r="BQ17" s="160">
        <v>19</v>
      </c>
      <c r="BR17" s="160">
        <v>22</v>
      </c>
      <c r="BS17" s="160"/>
      <c r="BT17" s="21"/>
    </row>
    <row r="18" spans="1:72" s="31" customFormat="1" ht="11.25">
      <c r="A18" s="29" t="s">
        <v>50</v>
      </c>
      <c r="B18" s="161">
        <f aca="true" t="shared" si="8" ref="B18:BG18">SUM(B16:B17)</f>
        <v>917888</v>
      </c>
      <c r="C18" s="161">
        <f t="shared" si="8"/>
        <v>1813498</v>
      </c>
      <c r="D18" s="161">
        <f t="shared" si="8"/>
        <v>1783069</v>
      </c>
      <c r="E18" s="161">
        <f t="shared" si="8"/>
        <v>262318</v>
      </c>
      <c r="F18" s="161">
        <f t="shared" si="8"/>
        <v>390783</v>
      </c>
      <c r="G18" s="161">
        <f t="shared" si="8"/>
        <v>375283</v>
      </c>
      <c r="H18" s="161">
        <f t="shared" si="8"/>
        <v>1112574</v>
      </c>
      <c r="I18" s="161">
        <f t="shared" si="8"/>
        <v>1389970</v>
      </c>
      <c r="J18" s="161">
        <f t="shared" si="8"/>
        <v>1219437</v>
      </c>
      <c r="K18" s="161">
        <f t="shared" si="8"/>
        <v>143702</v>
      </c>
      <c r="L18" s="161">
        <f t="shared" si="8"/>
        <v>160755</v>
      </c>
      <c r="M18" s="161">
        <f t="shared" si="8"/>
        <v>104901</v>
      </c>
      <c r="N18" s="281"/>
      <c r="O18" s="281"/>
      <c r="P18" s="29" t="s">
        <v>50</v>
      </c>
      <c r="Q18" s="161">
        <f t="shared" si="8"/>
        <v>22805</v>
      </c>
      <c r="R18" s="161">
        <f t="shared" si="8"/>
        <v>23021</v>
      </c>
      <c r="S18" s="161">
        <f t="shared" si="8"/>
        <v>23020</v>
      </c>
      <c r="T18" s="161">
        <f t="shared" si="8"/>
        <v>281894</v>
      </c>
      <c r="U18" s="161">
        <f t="shared" si="8"/>
        <v>294819</v>
      </c>
      <c r="V18" s="161">
        <f t="shared" si="8"/>
        <v>294233</v>
      </c>
      <c r="W18" s="161">
        <f t="shared" si="8"/>
        <v>5000</v>
      </c>
      <c r="X18" s="161">
        <f t="shared" si="8"/>
        <v>20000</v>
      </c>
      <c r="Y18" s="161">
        <f t="shared" si="8"/>
        <v>18360</v>
      </c>
      <c r="Z18" s="161">
        <f t="shared" si="8"/>
        <v>88548</v>
      </c>
      <c r="AA18" s="161">
        <f t="shared" si="8"/>
        <v>381605</v>
      </c>
      <c r="AB18" s="161">
        <f t="shared" si="8"/>
        <v>377141</v>
      </c>
      <c r="AC18" s="161">
        <f t="shared" si="8"/>
        <v>492292</v>
      </c>
      <c r="AD18" s="161">
        <f t="shared" si="8"/>
        <v>171744</v>
      </c>
      <c r="AE18" s="29" t="s">
        <v>50</v>
      </c>
      <c r="AF18" s="161">
        <f t="shared" si="8"/>
        <v>924735</v>
      </c>
      <c r="AG18" s="161">
        <f t="shared" si="8"/>
        <v>1094389</v>
      </c>
      <c r="AH18" s="161">
        <f t="shared" si="8"/>
        <v>1085755</v>
      </c>
      <c r="AI18" s="161">
        <f t="shared" si="8"/>
        <v>132792</v>
      </c>
      <c r="AJ18" s="161">
        <f t="shared" si="8"/>
        <v>66305</v>
      </c>
      <c r="AK18" s="161">
        <f t="shared" si="8"/>
        <v>64687</v>
      </c>
      <c r="AL18" s="161">
        <f t="shared" si="8"/>
        <v>3188</v>
      </c>
      <c r="AM18" s="161">
        <f t="shared" si="8"/>
        <v>3188</v>
      </c>
      <c r="AN18" s="161">
        <f t="shared" si="8"/>
        <v>3188</v>
      </c>
      <c r="AO18" s="161">
        <f t="shared" si="8"/>
        <v>6167</v>
      </c>
      <c r="AP18" s="161">
        <f t="shared" si="8"/>
        <v>7367</v>
      </c>
      <c r="AQ18" s="161">
        <f t="shared" si="8"/>
        <v>3700</v>
      </c>
      <c r="AR18" s="161">
        <f t="shared" si="8"/>
        <v>19000</v>
      </c>
      <c r="AS18" s="161">
        <f t="shared" si="8"/>
        <v>17707</v>
      </c>
      <c r="AT18" s="161">
        <f t="shared" si="8"/>
        <v>17707</v>
      </c>
      <c r="AU18" s="29" t="s">
        <v>50</v>
      </c>
      <c r="AV18" s="161">
        <f t="shared" si="8"/>
        <v>4412903</v>
      </c>
      <c r="AW18" s="161">
        <f t="shared" si="8"/>
        <v>5835151</v>
      </c>
      <c r="AX18" s="161">
        <f t="shared" si="8"/>
        <v>5370481</v>
      </c>
      <c r="AY18" s="161">
        <f t="shared" si="8"/>
        <v>42618</v>
      </c>
      <c r="AZ18" s="161">
        <f t="shared" si="8"/>
        <v>42618</v>
      </c>
      <c r="BA18" s="161">
        <f t="shared" si="8"/>
        <v>42618</v>
      </c>
      <c r="BB18" s="161">
        <f t="shared" si="8"/>
        <v>42618</v>
      </c>
      <c r="BC18" s="161">
        <f t="shared" si="8"/>
        <v>42618</v>
      </c>
      <c r="BD18" s="161">
        <f t="shared" si="8"/>
        <v>42618</v>
      </c>
      <c r="BE18" s="161">
        <f t="shared" si="8"/>
        <v>4455521</v>
      </c>
      <c r="BF18" s="161">
        <f t="shared" si="8"/>
        <v>5877769</v>
      </c>
      <c r="BG18" s="161">
        <f t="shared" si="8"/>
        <v>5413099</v>
      </c>
      <c r="BH18" s="280"/>
      <c r="BI18" s="29" t="s">
        <v>50</v>
      </c>
      <c r="BJ18" s="18">
        <f>SUM(BJ16:BJ17)</f>
        <v>359420</v>
      </c>
      <c r="BK18" s="18">
        <f aca="true" t="shared" si="9" ref="BK18:BT18">SUM(BK16:BK17)</f>
        <v>439405</v>
      </c>
      <c r="BL18" s="18">
        <f t="shared" si="9"/>
        <v>381267</v>
      </c>
      <c r="BM18" s="18">
        <f t="shared" si="9"/>
        <v>47588</v>
      </c>
      <c r="BN18" s="18">
        <f t="shared" si="9"/>
        <v>47588</v>
      </c>
      <c r="BO18" s="18">
        <f t="shared" si="9"/>
        <v>48293</v>
      </c>
      <c r="BP18" s="18">
        <f t="shared" si="9"/>
        <v>338</v>
      </c>
      <c r="BQ18" s="18">
        <f t="shared" si="9"/>
        <v>334</v>
      </c>
      <c r="BR18" s="18">
        <f t="shared" si="9"/>
        <v>1251</v>
      </c>
      <c r="BS18" s="18">
        <f t="shared" si="9"/>
        <v>900</v>
      </c>
      <c r="BT18" s="18">
        <f t="shared" si="9"/>
        <v>900</v>
      </c>
    </row>
    <row r="19" spans="14:15" ht="11.25">
      <c r="N19" s="287"/>
      <c r="O19" s="287"/>
    </row>
    <row r="20" spans="14:15" ht="11.25">
      <c r="N20" s="287"/>
      <c r="O20" s="287"/>
    </row>
    <row r="21" spans="14:15" ht="11.25">
      <c r="N21" s="287"/>
      <c r="O21" s="287"/>
    </row>
  </sheetData>
  <sheetProtection/>
  <mergeCells count="64">
    <mergeCell ref="AY8:BA8"/>
    <mergeCell ref="BB8:BD8"/>
    <mergeCell ref="AI6:AK6"/>
    <mergeCell ref="AL6:AT6"/>
    <mergeCell ref="BJ8:BL8"/>
    <mergeCell ref="BM8:BO8"/>
    <mergeCell ref="BM6:BO6"/>
    <mergeCell ref="AI8:AK8"/>
    <mergeCell ref="AL8:AN8"/>
    <mergeCell ref="AO8:AQ8"/>
    <mergeCell ref="K7:M7"/>
    <mergeCell ref="AV7:AX7"/>
    <mergeCell ref="AV6:AX6"/>
    <mergeCell ref="AY6:BA6"/>
    <mergeCell ref="AY7:BA7"/>
    <mergeCell ref="AI7:AK7"/>
    <mergeCell ref="AR8:AT8"/>
    <mergeCell ref="AL7:AT7"/>
    <mergeCell ref="T8:V8"/>
    <mergeCell ref="W8:Y8"/>
    <mergeCell ref="Z8:AB8"/>
    <mergeCell ref="AF6:AH6"/>
    <mergeCell ref="AF7:AH7"/>
    <mergeCell ref="AF8:AH8"/>
    <mergeCell ref="BS8:BT8"/>
    <mergeCell ref="B8:D8"/>
    <mergeCell ref="B6:D6"/>
    <mergeCell ref="E6:G6"/>
    <mergeCell ref="E8:G8"/>
    <mergeCell ref="H6:J6"/>
    <mergeCell ref="H8:J8"/>
    <mergeCell ref="K6:M6"/>
    <mergeCell ref="K8:M8"/>
    <mergeCell ref="Q8:S8"/>
    <mergeCell ref="BP8:BQ8"/>
    <mergeCell ref="BE8:BG8"/>
    <mergeCell ref="A2:M2"/>
    <mergeCell ref="A3:M3"/>
    <mergeCell ref="P2:AD2"/>
    <mergeCell ref="P3:AD3"/>
    <mergeCell ref="AV8:AX8"/>
    <mergeCell ref="AE2:AT2"/>
    <mergeCell ref="AE3:AT3"/>
    <mergeCell ref="AU2:BG2"/>
    <mergeCell ref="AU3:BG3"/>
    <mergeCell ref="BI2:BU2"/>
    <mergeCell ref="BI3:BU3"/>
    <mergeCell ref="BS7:BT7"/>
    <mergeCell ref="AC8:AD8"/>
    <mergeCell ref="BP7:BQ7"/>
    <mergeCell ref="BE7:BG7"/>
    <mergeCell ref="BP6:BQ6"/>
    <mergeCell ref="BS6:BT6"/>
    <mergeCell ref="Q7:AD7"/>
    <mergeCell ref="BE6:BG6"/>
    <mergeCell ref="Q6:AD6"/>
    <mergeCell ref="B7:D7"/>
    <mergeCell ref="BM7:BO7"/>
    <mergeCell ref="E7:G7"/>
    <mergeCell ref="H7:J7"/>
    <mergeCell ref="BJ6:BL6"/>
    <mergeCell ref="BJ7:BL7"/>
    <mergeCell ref="BB7:BD7"/>
    <mergeCell ref="BB6:BD6"/>
  </mergeCells>
  <printOptions horizontalCentered="1" verticalCentered="1"/>
  <pageMargins left="0.5905511811023623" right="0.1968503937007874" top="0.984251968503937" bottom="0.984251968503937" header="0.5118110236220472" footer="0.5118110236220472"/>
  <pageSetup horizontalDpi="360" verticalDpi="360" orientation="landscape" paperSize="9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S164"/>
  <sheetViews>
    <sheetView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5" sqref="Q5"/>
    </sheetView>
  </sheetViews>
  <sheetFormatPr defaultColWidth="9.00390625" defaultRowHeight="12.75"/>
  <cols>
    <col min="1" max="1" width="7.25390625" style="75" customWidth="1"/>
    <col min="2" max="2" width="4.875" style="43" customWidth="1"/>
    <col min="3" max="3" width="7.625" style="43" customWidth="1"/>
    <col min="4" max="4" width="7.375" style="43" bestFit="1" customWidth="1"/>
    <col min="5" max="6" width="7.625" style="43" bestFit="1" customWidth="1"/>
    <col min="7" max="7" width="7.75390625" style="43" customWidth="1"/>
    <col min="8" max="8" width="8.25390625" style="43" bestFit="1" customWidth="1"/>
    <col min="9" max="9" width="7.125" style="43" customWidth="1"/>
    <col min="10" max="10" width="8.25390625" style="43" customWidth="1"/>
    <col min="11" max="11" width="7.25390625" style="43" customWidth="1"/>
    <col min="12" max="12" width="8.125" style="43" bestFit="1" customWidth="1"/>
    <col min="13" max="13" width="7.75390625" style="43" customWidth="1"/>
    <col min="14" max="14" width="8.125" style="43" bestFit="1" customWidth="1"/>
    <col min="15" max="15" width="7.75390625" style="43" customWidth="1"/>
    <col min="16" max="17" width="7.875" style="43" customWidth="1"/>
    <col min="18" max="18" width="9.125" style="43" bestFit="1" customWidth="1"/>
    <col min="19" max="19" width="8.875" style="43" customWidth="1"/>
    <col min="20" max="16384" width="9.125" style="43" customWidth="1"/>
  </cols>
  <sheetData>
    <row r="1" spans="1:19" ht="12">
      <c r="A1" s="75" t="s">
        <v>179</v>
      </c>
      <c r="R1" s="168"/>
      <c r="S1" s="158" t="s">
        <v>417</v>
      </c>
    </row>
    <row r="2" spans="1:19" ht="12.75" customHeight="1">
      <c r="A2" s="438" t="s">
        <v>178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</row>
    <row r="3" spans="1:19" ht="12.75" customHeight="1">
      <c r="A3" s="438" t="s">
        <v>475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</row>
    <row r="5" spans="1:19" s="74" customFormat="1" ht="45">
      <c r="A5" s="76"/>
      <c r="B5" s="40"/>
      <c r="C5" s="39" t="s">
        <v>52</v>
      </c>
      <c r="D5" s="39" t="s">
        <v>173</v>
      </c>
      <c r="E5" s="39" t="s">
        <v>53</v>
      </c>
      <c r="F5" s="39" t="s">
        <v>90</v>
      </c>
      <c r="G5" s="39" t="s">
        <v>174</v>
      </c>
      <c r="H5" s="39" t="s">
        <v>175</v>
      </c>
      <c r="I5" s="39" t="s">
        <v>214</v>
      </c>
      <c r="J5" s="39" t="s">
        <v>418</v>
      </c>
      <c r="K5" s="39" t="s">
        <v>212</v>
      </c>
      <c r="L5" s="39" t="s">
        <v>213</v>
      </c>
      <c r="M5" s="39" t="s">
        <v>93</v>
      </c>
      <c r="N5" s="39" t="s">
        <v>176</v>
      </c>
      <c r="O5" s="39" t="s">
        <v>215</v>
      </c>
      <c r="P5" s="39" t="s">
        <v>177</v>
      </c>
      <c r="Q5" s="39" t="s">
        <v>662</v>
      </c>
      <c r="R5" s="39" t="s">
        <v>216</v>
      </c>
      <c r="S5" s="73" t="s">
        <v>50</v>
      </c>
    </row>
    <row r="6" spans="1:19" s="38" customFormat="1" ht="12" customHeight="1">
      <c r="A6" s="437" t="s">
        <v>180</v>
      </c>
      <c r="B6" s="40" t="s">
        <v>116</v>
      </c>
      <c r="C6" s="162">
        <v>35579</v>
      </c>
      <c r="D6" s="162">
        <v>10421</v>
      </c>
      <c r="E6" s="162">
        <v>90008</v>
      </c>
      <c r="F6" s="162"/>
      <c r="G6" s="163">
        <v>44</v>
      </c>
      <c r="H6" s="163">
        <v>279830</v>
      </c>
      <c r="I6" s="163"/>
      <c r="J6" s="162">
        <v>50</v>
      </c>
      <c r="K6" s="162">
        <v>418317</v>
      </c>
      <c r="L6" s="162">
        <v>13991</v>
      </c>
      <c r="M6" s="162"/>
      <c r="N6" s="162"/>
      <c r="O6" s="162"/>
      <c r="P6" s="162"/>
      <c r="Q6" s="162"/>
      <c r="R6" s="162"/>
      <c r="S6" s="164">
        <f aca="true" t="shared" si="0" ref="S6:S47">SUM(C6:R6)</f>
        <v>848240</v>
      </c>
    </row>
    <row r="7" spans="1:19" ht="12" customHeight="1">
      <c r="A7" s="437"/>
      <c r="B7" s="42" t="s">
        <v>117</v>
      </c>
      <c r="C7" s="165">
        <v>41284</v>
      </c>
      <c r="D7" s="165">
        <v>12282</v>
      </c>
      <c r="E7" s="165">
        <v>81766</v>
      </c>
      <c r="F7" s="165"/>
      <c r="G7" s="165"/>
      <c r="H7" s="165">
        <v>13447</v>
      </c>
      <c r="I7" s="165"/>
      <c r="J7" s="165">
        <v>50</v>
      </c>
      <c r="K7" s="165">
        <v>158344</v>
      </c>
      <c r="L7" s="165">
        <v>3241</v>
      </c>
      <c r="M7" s="165"/>
      <c r="N7" s="165"/>
      <c r="O7" s="165"/>
      <c r="P7" s="165"/>
      <c r="Q7" s="165"/>
      <c r="R7" s="165"/>
      <c r="S7" s="164">
        <f t="shared" si="0"/>
        <v>310414</v>
      </c>
    </row>
    <row r="8" spans="1:19" ht="12">
      <c r="A8" s="437"/>
      <c r="B8" s="42" t="s">
        <v>118</v>
      </c>
      <c r="C8" s="165">
        <v>36507</v>
      </c>
      <c r="D8" s="165">
        <v>10214</v>
      </c>
      <c r="E8" s="165">
        <v>51134</v>
      </c>
      <c r="F8" s="165"/>
      <c r="G8" s="165"/>
      <c r="H8" s="165">
        <v>13261</v>
      </c>
      <c r="I8" s="165"/>
      <c r="J8" s="165">
        <v>50</v>
      </c>
      <c r="K8" s="165"/>
      <c r="L8" s="165">
        <v>3241</v>
      </c>
      <c r="M8" s="165"/>
      <c r="N8" s="165"/>
      <c r="O8" s="165"/>
      <c r="P8" s="165"/>
      <c r="Q8" s="165"/>
      <c r="R8" s="165"/>
      <c r="S8" s="164">
        <f t="shared" si="0"/>
        <v>114407</v>
      </c>
    </row>
    <row r="9" spans="1:19" ht="12">
      <c r="A9" s="437" t="s">
        <v>656</v>
      </c>
      <c r="B9" s="40" t="s">
        <v>116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4">
        <f>SUM(C9:R9)</f>
        <v>0</v>
      </c>
    </row>
    <row r="10" spans="1:19" ht="12">
      <c r="A10" s="437"/>
      <c r="B10" s="42" t="s">
        <v>117</v>
      </c>
      <c r="C10" s="162"/>
      <c r="D10" s="162"/>
      <c r="E10" s="162"/>
      <c r="F10" s="162"/>
      <c r="G10" s="163"/>
      <c r="H10" s="163"/>
      <c r="I10" s="163"/>
      <c r="J10" s="162"/>
      <c r="K10" s="162"/>
      <c r="L10" s="162">
        <v>118</v>
      </c>
      <c r="M10" s="162"/>
      <c r="N10" s="162"/>
      <c r="O10" s="162"/>
      <c r="P10" s="162"/>
      <c r="Q10" s="162"/>
      <c r="R10" s="162"/>
      <c r="S10" s="164">
        <f>SUM(C10:R10)</f>
        <v>118</v>
      </c>
    </row>
    <row r="11" spans="1:19" ht="12">
      <c r="A11" s="437"/>
      <c r="B11" s="42" t="s">
        <v>118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>
        <v>118</v>
      </c>
      <c r="M11" s="165"/>
      <c r="N11" s="165"/>
      <c r="O11" s="165"/>
      <c r="P11" s="165"/>
      <c r="Q11" s="165"/>
      <c r="R11" s="165"/>
      <c r="S11" s="164">
        <f>SUM(C11:R11)</f>
        <v>118</v>
      </c>
    </row>
    <row r="12" spans="1:19" ht="12">
      <c r="A12" s="437" t="s">
        <v>181</v>
      </c>
      <c r="B12" s="40" t="s">
        <v>116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4">
        <f t="shared" si="0"/>
        <v>0</v>
      </c>
    </row>
    <row r="13" spans="1:19" s="38" customFormat="1" ht="12" customHeight="1">
      <c r="A13" s="437"/>
      <c r="B13" s="42" t="s">
        <v>117</v>
      </c>
      <c r="C13" s="162"/>
      <c r="D13" s="162"/>
      <c r="E13" s="162">
        <v>75</v>
      </c>
      <c r="F13" s="162"/>
      <c r="G13" s="163"/>
      <c r="H13" s="163"/>
      <c r="I13" s="163"/>
      <c r="J13" s="162"/>
      <c r="K13" s="162"/>
      <c r="L13" s="162">
        <v>4000</v>
      </c>
      <c r="M13" s="162"/>
      <c r="N13" s="162"/>
      <c r="O13" s="162"/>
      <c r="P13" s="162"/>
      <c r="Q13" s="162"/>
      <c r="R13" s="162"/>
      <c r="S13" s="164">
        <f t="shared" si="0"/>
        <v>4075</v>
      </c>
    </row>
    <row r="14" spans="1:19" ht="12" customHeight="1">
      <c r="A14" s="437"/>
      <c r="B14" s="42" t="s">
        <v>118</v>
      </c>
      <c r="C14" s="165"/>
      <c r="D14" s="165"/>
      <c r="E14" s="165">
        <v>75</v>
      </c>
      <c r="F14" s="165"/>
      <c r="G14" s="165"/>
      <c r="H14" s="165"/>
      <c r="I14" s="165"/>
      <c r="J14" s="165"/>
      <c r="K14" s="165"/>
      <c r="L14" s="165">
        <v>4000</v>
      </c>
      <c r="M14" s="165"/>
      <c r="N14" s="165"/>
      <c r="O14" s="165"/>
      <c r="P14" s="165"/>
      <c r="Q14" s="165"/>
      <c r="R14" s="165"/>
      <c r="S14" s="164">
        <f t="shared" si="0"/>
        <v>4075</v>
      </c>
    </row>
    <row r="15" spans="1:19" ht="12" customHeight="1">
      <c r="A15" s="437" t="s">
        <v>182</v>
      </c>
      <c r="B15" s="40" t="s">
        <v>116</v>
      </c>
      <c r="C15" s="165"/>
      <c r="D15" s="165"/>
      <c r="E15" s="165">
        <v>2000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4">
        <f t="shared" si="0"/>
        <v>2000</v>
      </c>
    </row>
    <row r="16" spans="1:19" ht="12">
      <c r="A16" s="437"/>
      <c r="B16" s="42" t="s">
        <v>117</v>
      </c>
      <c r="C16" s="165"/>
      <c r="D16" s="165"/>
      <c r="E16" s="165">
        <v>2000</v>
      </c>
      <c r="F16" s="165"/>
      <c r="G16" s="165"/>
      <c r="H16" s="165">
        <v>3810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4">
        <f t="shared" si="0"/>
        <v>5810</v>
      </c>
    </row>
    <row r="17" spans="1:19" ht="12">
      <c r="A17" s="437"/>
      <c r="B17" s="42" t="s">
        <v>118</v>
      </c>
      <c r="C17" s="165"/>
      <c r="D17" s="165"/>
      <c r="E17" s="165">
        <v>1778</v>
      </c>
      <c r="F17" s="165"/>
      <c r="G17" s="165"/>
      <c r="H17" s="165">
        <v>3810</v>
      </c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4">
        <f t="shared" si="0"/>
        <v>5588</v>
      </c>
    </row>
    <row r="18" spans="1:19" ht="12.75" customHeight="1">
      <c r="A18" s="434" t="s">
        <v>183</v>
      </c>
      <c r="B18" s="40" t="s">
        <v>116</v>
      </c>
      <c r="C18" s="165">
        <v>5135</v>
      </c>
      <c r="D18" s="165">
        <v>2670</v>
      </c>
      <c r="E18" s="165">
        <v>13305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4">
        <f t="shared" si="0"/>
        <v>21110</v>
      </c>
    </row>
    <row r="19" spans="1:19" ht="12">
      <c r="A19" s="435"/>
      <c r="B19" s="42" t="s">
        <v>117</v>
      </c>
      <c r="C19" s="165">
        <v>10564</v>
      </c>
      <c r="D19" s="165">
        <v>4304</v>
      </c>
      <c r="E19" s="165">
        <v>20989</v>
      </c>
      <c r="F19" s="165"/>
      <c r="G19" s="165"/>
      <c r="H19" s="165"/>
      <c r="I19" s="165"/>
      <c r="J19" s="165">
        <v>100</v>
      </c>
      <c r="K19" s="165"/>
      <c r="L19" s="165"/>
      <c r="M19" s="165"/>
      <c r="N19" s="165"/>
      <c r="O19" s="165"/>
      <c r="P19" s="165"/>
      <c r="Q19" s="165"/>
      <c r="R19" s="165"/>
      <c r="S19" s="164">
        <f t="shared" si="0"/>
        <v>35957</v>
      </c>
    </row>
    <row r="20" spans="1:19" ht="12">
      <c r="A20" s="436"/>
      <c r="B20" s="42" t="s">
        <v>118</v>
      </c>
      <c r="C20" s="165">
        <v>9777</v>
      </c>
      <c r="D20" s="165">
        <v>3693</v>
      </c>
      <c r="E20" s="165">
        <v>20562</v>
      </c>
      <c r="F20" s="165"/>
      <c r="G20" s="165"/>
      <c r="H20" s="165"/>
      <c r="I20" s="165"/>
      <c r="J20" s="165">
        <v>100</v>
      </c>
      <c r="K20" s="165"/>
      <c r="L20" s="165"/>
      <c r="M20" s="165"/>
      <c r="N20" s="165"/>
      <c r="O20" s="165"/>
      <c r="P20" s="165"/>
      <c r="Q20" s="165"/>
      <c r="R20" s="165"/>
      <c r="S20" s="164">
        <f t="shared" si="0"/>
        <v>34132</v>
      </c>
    </row>
    <row r="21" spans="1:19" ht="12.75" customHeight="1">
      <c r="A21" s="434" t="s">
        <v>184</v>
      </c>
      <c r="B21" s="40" t="s">
        <v>116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>
        <v>42618</v>
      </c>
      <c r="R21" s="165"/>
      <c r="S21" s="164">
        <f t="shared" si="0"/>
        <v>42618</v>
      </c>
    </row>
    <row r="22" spans="1:19" ht="12">
      <c r="A22" s="435"/>
      <c r="B22" s="42" t="s">
        <v>117</v>
      </c>
      <c r="C22" s="165"/>
      <c r="D22" s="165"/>
      <c r="E22" s="165">
        <v>8633</v>
      </c>
      <c r="F22" s="165"/>
      <c r="G22" s="165">
        <v>21789</v>
      </c>
      <c r="H22" s="165"/>
      <c r="I22" s="165"/>
      <c r="J22" s="165"/>
      <c r="K22" s="165"/>
      <c r="L22" s="165"/>
      <c r="M22" s="165"/>
      <c r="N22" s="165"/>
      <c r="O22" s="165"/>
      <c r="P22" s="165"/>
      <c r="Q22" s="165">
        <v>42618</v>
      </c>
      <c r="R22" s="165"/>
      <c r="S22" s="164">
        <f t="shared" si="0"/>
        <v>73040</v>
      </c>
    </row>
    <row r="23" spans="1:19" ht="12.75" customHeight="1">
      <c r="A23" s="436"/>
      <c r="B23" s="42" t="s">
        <v>118</v>
      </c>
      <c r="C23" s="165"/>
      <c r="D23" s="165"/>
      <c r="E23" s="165">
        <v>4853</v>
      </c>
      <c r="F23" s="165"/>
      <c r="G23" s="165">
        <v>21788</v>
      </c>
      <c r="H23" s="165"/>
      <c r="I23" s="165"/>
      <c r="J23" s="165"/>
      <c r="K23" s="165"/>
      <c r="L23" s="165"/>
      <c r="M23" s="165"/>
      <c r="N23" s="165"/>
      <c r="O23" s="165"/>
      <c r="P23" s="165"/>
      <c r="Q23" s="165">
        <v>42618</v>
      </c>
      <c r="R23" s="165"/>
      <c r="S23" s="164">
        <f t="shared" si="0"/>
        <v>69259</v>
      </c>
    </row>
    <row r="24" spans="1:19" ht="12.75" customHeight="1">
      <c r="A24" s="434" t="s">
        <v>185</v>
      </c>
      <c r="B24" s="40" t="s">
        <v>116</v>
      </c>
      <c r="C24" s="165"/>
      <c r="D24" s="165"/>
      <c r="E24" s="165"/>
      <c r="F24" s="165"/>
      <c r="G24" s="165">
        <v>21571</v>
      </c>
      <c r="H24" s="165"/>
      <c r="I24" s="165"/>
      <c r="J24" s="165"/>
      <c r="K24" s="165">
        <v>20000</v>
      </c>
      <c r="L24" s="165"/>
      <c r="M24" s="165"/>
      <c r="N24" s="165"/>
      <c r="O24" s="165"/>
      <c r="P24" s="165"/>
      <c r="Q24" s="165"/>
      <c r="R24" s="165"/>
      <c r="S24" s="164">
        <f t="shared" si="0"/>
        <v>41571</v>
      </c>
    </row>
    <row r="25" spans="1:19" ht="12">
      <c r="A25" s="435"/>
      <c r="B25" s="42" t="s">
        <v>117</v>
      </c>
      <c r="C25" s="165"/>
      <c r="D25" s="165"/>
      <c r="E25" s="165"/>
      <c r="F25" s="165"/>
      <c r="G25" s="165"/>
      <c r="H25" s="165"/>
      <c r="I25" s="165"/>
      <c r="J25" s="165"/>
      <c r="K25" s="165">
        <v>11172</v>
      </c>
      <c r="L25" s="165"/>
      <c r="M25" s="165"/>
      <c r="N25" s="165"/>
      <c r="O25" s="165"/>
      <c r="P25" s="165"/>
      <c r="Q25" s="165"/>
      <c r="R25" s="165"/>
      <c r="S25" s="164">
        <f t="shared" si="0"/>
        <v>11172</v>
      </c>
    </row>
    <row r="26" spans="1:19" ht="12">
      <c r="A26" s="436"/>
      <c r="B26" s="42" t="s">
        <v>118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>
        <f t="shared" si="0"/>
        <v>0</v>
      </c>
    </row>
    <row r="27" spans="1:19" ht="12.75" customHeight="1">
      <c r="A27" s="434" t="s">
        <v>186</v>
      </c>
      <c r="B27" s="40" t="s">
        <v>116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>
        <v>1636797</v>
      </c>
      <c r="S27" s="164">
        <f t="shared" si="0"/>
        <v>1636797</v>
      </c>
    </row>
    <row r="28" spans="1:19" ht="12">
      <c r="A28" s="435"/>
      <c r="B28" s="42" t="s">
        <v>117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>
        <v>1629684</v>
      </c>
      <c r="S28" s="164">
        <f t="shared" si="0"/>
        <v>1629684</v>
      </c>
    </row>
    <row r="29" spans="1:19" ht="12">
      <c r="A29" s="436"/>
      <c r="B29" s="42" t="s">
        <v>118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>
        <v>1629684</v>
      </c>
      <c r="S29" s="164">
        <f t="shared" si="0"/>
        <v>1629684</v>
      </c>
    </row>
    <row r="30" spans="1:19" ht="12.75" customHeight="1">
      <c r="A30" s="434" t="s">
        <v>187</v>
      </c>
      <c r="B30" s="40" t="s">
        <v>116</v>
      </c>
      <c r="C30" s="165">
        <v>300</v>
      </c>
      <c r="D30" s="165">
        <v>155</v>
      </c>
      <c r="E30" s="165">
        <v>595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4">
        <f t="shared" si="0"/>
        <v>1050</v>
      </c>
    </row>
    <row r="31" spans="1:19" ht="12">
      <c r="A31" s="435"/>
      <c r="B31" s="42" t="s">
        <v>117</v>
      </c>
      <c r="C31" s="165">
        <v>300</v>
      </c>
      <c r="D31" s="165">
        <v>155</v>
      </c>
      <c r="E31" s="165">
        <v>595</v>
      </c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4">
        <f t="shared" si="0"/>
        <v>1050</v>
      </c>
    </row>
    <row r="32" spans="1:19" ht="12">
      <c r="A32" s="436"/>
      <c r="B32" s="42" t="s">
        <v>118</v>
      </c>
      <c r="C32" s="165">
        <v>138</v>
      </c>
      <c r="D32" s="165">
        <v>72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4">
        <f t="shared" si="0"/>
        <v>210</v>
      </c>
    </row>
    <row r="33" spans="1:19" ht="12.75" customHeight="1">
      <c r="A33" s="434" t="s">
        <v>188</v>
      </c>
      <c r="B33" s="40" t="s">
        <v>116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4">
        <f t="shared" si="0"/>
        <v>0</v>
      </c>
    </row>
    <row r="34" spans="1:19" ht="12">
      <c r="A34" s="435"/>
      <c r="B34" s="42" t="s">
        <v>117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4">
        <f t="shared" si="0"/>
        <v>0</v>
      </c>
    </row>
    <row r="35" spans="1:19" ht="12">
      <c r="A35" s="436"/>
      <c r="B35" s="42" t="s">
        <v>118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4">
        <f t="shared" si="0"/>
        <v>0</v>
      </c>
    </row>
    <row r="36" spans="1:19" ht="12.75" customHeight="1">
      <c r="A36" s="434" t="s">
        <v>189</v>
      </c>
      <c r="B36" s="40" t="s">
        <v>116</v>
      </c>
      <c r="C36" s="165"/>
      <c r="D36" s="165"/>
      <c r="E36" s="165"/>
      <c r="F36" s="165"/>
      <c r="G36" s="165"/>
      <c r="H36" s="165"/>
      <c r="I36" s="165"/>
      <c r="J36" s="165"/>
      <c r="K36" s="165">
        <v>43975</v>
      </c>
      <c r="L36" s="165"/>
      <c r="M36" s="165"/>
      <c r="N36" s="165"/>
      <c r="O36" s="165"/>
      <c r="P36" s="165"/>
      <c r="Q36" s="165"/>
      <c r="R36" s="165"/>
      <c r="S36" s="164">
        <f t="shared" si="0"/>
        <v>43975</v>
      </c>
    </row>
    <row r="37" spans="1:19" ht="12">
      <c r="A37" s="435"/>
      <c r="B37" s="42" t="s">
        <v>117</v>
      </c>
      <c r="C37" s="165"/>
      <c r="D37" s="165"/>
      <c r="E37" s="165"/>
      <c r="F37" s="165"/>
      <c r="G37" s="165"/>
      <c r="H37" s="165"/>
      <c r="I37" s="165"/>
      <c r="J37" s="165"/>
      <c r="K37" s="165">
        <v>1603</v>
      </c>
      <c r="L37" s="165"/>
      <c r="M37" s="165"/>
      <c r="N37" s="165"/>
      <c r="O37" s="165"/>
      <c r="P37" s="165"/>
      <c r="Q37" s="165"/>
      <c r="R37" s="165"/>
      <c r="S37" s="164">
        <f t="shared" si="0"/>
        <v>1603</v>
      </c>
    </row>
    <row r="38" spans="1:19" ht="12">
      <c r="A38" s="436"/>
      <c r="B38" s="42" t="s">
        <v>118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4">
        <f t="shared" si="0"/>
        <v>0</v>
      </c>
    </row>
    <row r="39" spans="1:19" ht="12">
      <c r="A39" s="434" t="s">
        <v>663</v>
      </c>
      <c r="B39" s="40" t="s">
        <v>116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4">
        <f>SUM(C39:R39)</f>
        <v>0</v>
      </c>
    </row>
    <row r="40" spans="1:19" ht="12">
      <c r="A40" s="435"/>
      <c r="B40" s="42" t="s">
        <v>117</v>
      </c>
      <c r="C40" s="165"/>
      <c r="D40" s="165"/>
      <c r="E40" s="165"/>
      <c r="F40" s="165"/>
      <c r="G40" s="165"/>
      <c r="H40" s="165">
        <v>3793</v>
      </c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4">
        <f>SUM(C40:R40)</f>
        <v>3793</v>
      </c>
    </row>
    <row r="41" spans="1:19" ht="12">
      <c r="A41" s="436"/>
      <c r="B41" s="42" t="s">
        <v>118</v>
      </c>
      <c r="C41" s="165"/>
      <c r="D41" s="165"/>
      <c r="E41" s="165"/>
      <c r="F41" s="165"/>
      <c r="G41" s="165"/>
      <c r="H41" s="165">
        <v>3793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4">
        <f>SUM(C41:R41)</f>
        <v>3793</v>
      </c>
    </row>
    <row r="42" spans="1:19" ht="12.75" customHeight="1">
      <c r="A42" s="434" t="s">
        <v>190</v>
      </c>
      <c r="B42" s="40" t="s">
        <v>116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>
        <v>15519</v>
      </c>
      <c r="M42" s="165">
        <v>9353</v>
      </c>
      <c r="N42" s="165"/>
      <c r="O42" s="165"/>
      <c r="P42" s="165"/>
      <c r="Q42" s="165"/>
      <c r="R42" s="165"/>
      <c r="S42" s="164">
        <f t="shared" si="0"/>
        <v>24872</v>
      </c>
    </row>
    <row r="43" spans="1:19" ht="12">
      <c r="A43" s="435"/>
      <c r="B43" s="42" t="s">
        <v>117</v>
      </c>
      <c r="C43" s="165"/>
      <c r="D43" s="165"/>
      <c r="E43" s="165">
        <v>8</v>
      </c>
      <c r="F43" s="165"/>
      <c r="G43" s="165"/>
      <c r="H43" s="165"/>
      <c r="I43" s="165"/>
      <c r="J43" s="165"/>
      <c r="K43" s="165"/>
      <c r="L43" s="165">
        <v>16569</v>
      </c>
      <c r="M43" s="165">
        <v>2592</v>
      </c>
      <c r="N43" s="165"/>
      <c r="O43" s="165"/>
      <c r="P43" s="165"/>
      <c r="Q43" s="165"/>
      <c r="R43" s="165"/>
      <c r="S43" s="164">
        <f t="shared" si="0"/>
        <v>19169</v>
      </c>
    </row>
    <row r="44" spans="1:19" ht="12">
      <c r="A44" s="436"/>
      <c r="B44" s="42" t="s">
        <v>118</v>
      </c>
      <c r="C44" s="165"/>
      <c r="D44" s="165"/>
      <c r="E44" s="165">
        <v>8</v>
      </c>
      <c r="F44" s="165"/>
      <c r="G44" s="165"/>
      <c r="H44" s="165"/>
      <c r="I44" s="165"/>
      <c r="J44" s="165"/>
      <c r="K44" s="165"/>
      <c r="L44" s="165">
        <v>15869</v>
      </c>
      <c r="M44" s="165">
        <v>2592</v>
      </c>
      <c r="N44" s="165"/>
      <c r="O44" s="165"/>
      <c r="P44" s="165"/>
      <c r="Q44" s="165"/>
      <c r="R44" s="165"/>
      <c r="S44" s="164">
        <f t="shared" si="0"/>
        <v>18469</v>
      </c>
    </row>
    <row r="45" spans="1:19" ht="12.75" customHeight="1">
      <c r="A45" s="434" t="s">
        <v>191</v>
      </c>
      <c r="B45" s="40" t="s">
        <v>116</v>
      </c>
      <c r="C45" s="165"/>
      <c r="D45" s="165"/>
      <c r="E45" s="165">
        <v>1905</v>
      </c>
      <c r="F45" s="165"/>
      <c r="G45" s="165"/>
      <c r="H45" s="165"/>
      <c r="I45" s="165"/>
      <c r="J45" s="165">
        <v>14000</v>
      </c>
      <c r="K45" s="165"/>
      <c r="L45" s="165"/>
      <c r="M45" s="165"/>
      <c r="N45" s="165"/>
      <c r="O45" s="165"/>
      <c r="P45" s="165"/>
      <c r="Q45" s="165"/>
      <c r="R45" s="165"/>
      <c r="S45" s="164">
        <f t="shared" si="0"/>
        <v>15905</v>
      </c>
    </row>
    <row r="46" spans="1:19" ht="12">
      <c r="A46" s="435"/>
      <c r="B46" s="42" t="s">
        <v>117</v>
      </c>
      <c r="C46" s="165"/>
      <c r="D46" s="165"/>
      <c r="E46" s="165">
        <v>1905</v>
      </c>
      <c r="F46" s="165"/>
      <c r="G46" s="165"/>
      <c r="H46" s="165"/>
      <c r="I46" s="165"/>
      <c r="J46" s="165">
        <v>220884</v>
      </c>
      <c r="K46" s="165"/>
      <c r="L46" s="165"/>
      <c r="M46" s="165"/>
      <c r="N46" s="165"/>
      <c r="O46" s="165"/>
      <c r="P46" s="165"/>
      <c r="Q46" s="165"/>
      <c r="R46" s="165"/>
      <c r="S46" s="164">
        <f t="shared" si="0"/>
        <v>222789</v>
      </c>
    </row>
    <row r="47" spans="1:19" ht="12">
      <c r="A47" s="436"/>
      <c r="B47" s="42" t="s">
        <v>118</v>
      </c>
      <c r="C47" s="165"/>
      <c r="D47" s="165"/>
      <c r="E47" s="165">
        <v>1346</v>
      </c>
      <c r="F47" s="165"/>
      <c r="G47" s="165"/>
      <c r="H47" s="165"/>
      <c r="I47" s="165"/>
      <c r="J47" s="165">
        <v>220884</v>
      </c>
      <c r="K47" s="165"/>
      <c r="L47" s="165"/>
      <c r="M47" s="165"/>
      <c r="N47" s="165"/>
      <c r="O47" s="165"/>
      <c r="P47" s="165"/>
      <c r="Q47" s="165"/>
      <c r="R47" s="165"/>
      <c r="S47" s="164">
        <f t="shared" si="0"/>
        <v>222230</v>
      </c>
    </row>
    <row r="48" spans="1:19" ht="12">
      <c r="A48" s="434" t="s">
        <v>664</v>
      </c>
      <c r="B48" s="40" t="s">
        <v>116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4">
        <f>SUM(C48:R48)</f>
        <v>0</v>
      </c>
    </row>
    <row r="49" spans="1:19" ht="12">
      <c r="A49" s="435"/>
      <c r="B49" s="42" t="s">
        <v>117</v>
      </c>
      <c r="C49" s="165"/>
      <c r="D49" s="165"/>
      <c r="E49" s="165"/>
      <c r="F49" s="165"/>
      <c r="G49" s="165"/>
      <c r="H49" s="165"/>
      <c r="I49" s="165"/>
      <c r="J49" s="165">
        <v>10000</v>
      </c>
      <c r="K49" s="165"/>
      <c r="L49" s="165"/>
      <c r="M49" s="165"/>
      <c r="N49" s="165"/>
      <c r="O49" s="165"/>
      <c r="P49" s="165"/>
      <c r="Q49" s="165"/>
      <c r="R49" s="165"/>
      <c r="S49" s="164">
        <f>SUM(C49:R49)</f>
        <v>10000</v>
      </c>
    </row>
    <row r="50" spans="1:19" ht="12">
      <c r="A50" s="436"/>
      <c r="B50" s="42" t="s">
        <v>118</v>
      </c>
      <c r="C50" s="165"/>
      <c r="D50" s="165"/>
      <c r="E50" s="165"/>
      <c r="F50" s="165"/>
      <c r="G50" s="165"/>
      <c r="H50" s="165"/>
      <c r="I50" s="165"/>
      <c r="J50" s="165">
        <v>10000</v>
      </c>
      <c r="K50" s="165"/>
      <c r="L50" s="165"/>
      <c r="M50" s="165"/>
      <c r="N50" s="165"/>
      <c r="O50" s="165"/>
      <c r="P50" s="165"/>
      <c r="Q50" s="165"/>
      <c r="R50" s="165"/>
      <c r="S50" s="164">
        <f>SUM(C50:R50)</f>
        <v>10000</v>
      </c>
    </row>
    <row r="51" spans="1:19" ht="12">
      <c r="A51" s="434" t="s">
        <v>657</v>
      </c>
      <c r="B51" s="40" t="s">
        <v>116</v>
      </c>
      <c r="C51" s="165"/>
      <c r="D51" s="165"/>
      <c r="E51" s="165"/>
      <c r="F51" s="165"/>
      <c r="G51" s="165"/>
      <c r="H51" s="165"/>
      <c r="I51" s="165"/>
      <c r="J51" s="165">
        <v>2879</v>
      </c>
      <c r="K51" s="165"/>
      <c r="L51" s="165"/>
      <c r="M51" s="165"/>
      <c r="N51" s="165"/>
      <c r="O51" s="165"/>
      <c r="P51" s="165"/>
      <c r="Q51" s="165"/>
      <c r="R51" s="165"/>
      <c r="S51" s="164">
        <f aca="true" t="shared" si="1" ref="S51:S59">SUM(C51:R51)</f>
        <v>2879</v>
      </c>
    </row>
    <row r="52" spans="1:19" ht="12">
      <c r="A52" s="435"/>
      <c r="B52" s="42" t="s">
        <v>117</v>
      </c>
      <c r="C52" s="165"/>
      <c r="D52" s="165"/>
      <c r="E52" s="165"/>
      <c r="F52" s="165"/>
      <c r="G52" s="165"/>
      <c r="H52" s="165"/>
      <c r="I52" s="165"/>
      <c r="J52" s="165">
        <v>2879</v>
      </c>
      <c r="K52" s="165"/>
      <c r="L52" s="165"/>
      <c r="M52" s="165"/>
      <c r="N52" s="165"/>
      <c r="O52" s="165"/>
      <c r="P52" s="165"/>
      <c r="Q52" s="165"/>
      <c r="R52" s="165"/>
      <c r="S52" s="164">
        <f t="shared" si="1"/>
        <v>2879</v>
      </c>
    </row>
    <row r="53" spans="1:19" ht="12">
      <c r="A53" s="436"/>
      <c r="B53" s="42" t="s">
        <v>118</v>
      </c>
      <c r="C53" s="165"/>
      <c r="D53" s="165"/>
      <c r="E53" s="165"/>
      <c r="F53" s="165"/>
      <c r="G53" s="165"/>
      <c r="H53" s="165"/>
      <c r="I53" s="165"/>
      <c r="J53" s="165">
        <v>2879</v>
      </c>
      <c r="K53" s="165"/>
      <c r="L53" s="165"/>
      <c r="M53" s="165"/>
      <c r="N53" s="165"/>
      <c r="O53" s="165"/>
      <c r="P53" s="165"/>
      <c r="Q53" s="165"/>
      <c r="R53" s="165"/>
      <c r="S53" s="164">
        <f t="shared" si="1"/>
        <v>2879</v>
      </c>
    </row>
    <row r="54" spans="1:19" ht="12">
      <c r="A54" s="434" t="s">
        <v>658</v>
      </c>
      <c r="B54" s="40" t="s">
        <v>116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>
        <v>5000</v>
      </c>
      <c r="Q54" s="165"/>
      <c r="R54" s="165"/>
      <c r="S54" s="164">
        <f t="shared" si="1"/>
        <v>5000</v>
      </c>
    </row>
    <row r="55" spans="1:19" ht="12">
      <c r="A55" s="435"/>
      <c r="B55" s="42" t="s">
        <v>117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>
        <v>3754</v>
      </c>
      <c r="Q55" s="165"/>
      <c r="R55" s="165"/>
      <c r="S55" s="164">
        <f t="shared" si="1"/>
        <v>3754</v>
      </c>
    </row>
    <row r="56" spans="1:19" ht="12">
      <c r="A56" s="436"/>
      <c r="B56" s="42" t="s">
        <v>118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>
        <v>3754</v>
      </c>
      <c r="Q56" s="165"/>
      <c r="R56" s="165"/>
      <c r="S56" s="164">
        <f t="shared" si="1"/>
        <v>3754</v>
      </c>
    </row>
    <row r="57" spans="1:19" ht="12">
      <c r="A57" s="434" t="s">
        <v>659</v>
      </c>
      <c r="B57" s="40" t="s">
        <v>116</v>
      </c>
      <c r="C57" s="165"/>
      <c r="D57" s="165"/>
      <c r="E57" s="165"/>
      <c r="F57" s="165"/>
      <c r="G57" s="165"/>
      <c r="H57" s="165"/>
      <c r="I57" s="165"/>
      <c r="J57" s="165"/>
      <c r="K57" s="165">
        <v>10000</v>
      </c>
      <c r="L57" s="165"/>
      <c r="M57" s="165"/>
      <c r="N57" s="165"/>
      <c r="O57" s="165"/>
      <c r="P57" s="165"/>
      <c r="Q57" s="165"/>
      <c r="R57" s="165"/>
      <c r="S57" s="164">
        <f t="shared" si="1"/>
        <v>10000</v>
      </c>
    </row>
    <row r="58" spans="1:19" ht="12">
      <c r="A58" s="435"/>
      <c r="B58" s="42" t="s">
        <v>117</v>
      </c>
      <c r="C58" s="165"/>
      <c r="D58" s="165"/>
      <c r="E58" s="165"/>
      <c r="F58" s="165"/>
      <c r="G58" s="165"/>
      <c r="H58" s="165"/>
      <c r="I58" s="165"/>
      <c r="J58" s="165">
        <v>9375</v>
      </c>
      <c r="K58" s="165">
        <v>625</v>
      </c>
      <c r="L58" s="165"/>
      <c r="M58" s="165"/>
      <c r="N58" s="165"/>
      <c r="O58" s="165"/>
      <c r="P58" s="165"/>
      <c r="Q58" s="165"/>
      <c r="R58" s="165"/>
      <c r="S58" s="164">
        <f t="shared" si="1"/>
        <v>10000</v>
      </c>
    </row>
    <row r="59" spans="1:19" ht="12">
      <c r="A59" s="436"/>
      <c r="B59" s="42" t="s">
        <v>118</v>
      </c>
      <c r="C59" s="165"/>
      <c r="D59" s="165"/>
      <c r="E59" s="165"/>
      <c r="F59" s="165"/>
      <c r="G59" s="165"/>
      <c r="H59" s="165"/>
      <c r="I59" s="165"/>
      <c r="J59" s="165">
        <v>8250</v>
      </c>
      <c r="K59" s="165"/>
      <c r="L59" s="165"/>
      <c r="M59" s="165"/>
      <c r="N59" s="165"/>
      <c r="O59" s="165"/>
      <c r="P59" s="165"/>
      <c r="Q59" s="165"/>
      <c r="R59" s="165"/>
      <c r="S59" s="164">
        <f t="shared" si="1"/>
        <v>8250</v>
      </c>
    </row>
    <row r="60" spans="1:19" ht="12.75" customHeight="1">
      <c r="A60" s="434" t="s">
        <v>192</v>
      </c>
      <c r="B60" s="40" t="s">
        <v>116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4">
        <f aca="true" t="shared" si="2" ref="S60:S92">SUM(C60:R60)</f>
        <v>0</v>
      </c>
    </row>
    <row r="61" spans="1:19" ht="12">
      <c r="A61" s="435"/>
      <c r="B61" s="42" t="s">
        <v>117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>
        <v>10097</v>
      </c>
      <c r="N61" s="165"/>
      <c r="O61" s="165"/>
      <c r="P61" s="165"/>
      <c r="Q61" s="165"/>
      <c r="R61" s="165"/>
      <c r="S61" s="164">
        <f t="shared" si="2"/>
        <v>10097</v>
      </c>
    </row>
    <row r="62" spans="1:19" ht="12">
      <c r="A62" s="436"/>
      <c r="B62" s="42" t="s">
        <v>118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>
        <v>10096</v>
      </c>
      <c r="N62" s="165"/>
      <c r="O62" s="165"/>
      <c r="P62" s="165"/>
      <c r="Q62" s="165"/>
      <c r="R62" s="165"/>
      <c r="S62" s="164">
        <f t="shared" si="2"/>
        <v>10096</v>
      </c>
    </row>
    <row r="63" spans="1:19" ht="12.75" customHeight="1">
      <c r="A63" s="434" t="s">
        <v>193</v>
      </c>
      <c r="B63" s="40" t="s">
        <v>116</v>
      </c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>
        <v>92433</v>
      </c>
      <c r="N63" s="165"/>
      <c r="O63" s="165"/>
      <c r="P63" s="165"/>
      <c r="Q63" s="165"/>
      <c r="R63" s="165"/>
      <c r="S63" s="164">
        <f t="shared" si="2"/>
        <v>92433</v>
      </c>
    </row>
    <row r="64" spans="1:19" ht="12" customHeight="1">
      <c r="A64" s="435"/>
      <c r="B64" s="42" t="s">
        <v>117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>
        <v>0</v>
      </c>
      <c r="N64" s="165"/>
      <c r="O64" s="165"/>
      <c r="P64" s="165"/>
      <c r="Q64" s="165"/>
      <c r="R64" s="165"/>
      <c r="S64" s="164">
        <f t="shared" si="2"/>
        <v>0</v>
      </c>
    </row>
    <row r="65" spans="1:19" ht="12" customHeight="1">
      <c r="A65" s="436"/>
      <c r="B65" s="42" t="s">
        <v>118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4">
        <f t="shared" si="2"/>
        <v>0</v>
      </c>
    </row>
    <row r="66" spans="1:19" ht="12" customHeight="1">
      <c r="A66" s="434" t="s">
        <v>194</v>
      </c>
      <c r="B66" s="40" t="s">
        <v>116</v>
      </c>
      <c r="C66" s="165"/>
      <c r="D66" s="165"/>
      <c r="E66" s="165">
        <v>724</v>
      </c>
      <c r="F66" s="165"/>
      <c r="G66" s="165"/>
      <c r="H66" s="165"/>
      <c r="I66" s="165"/>
      <c r="J66" s="165"/>
      <c r="K66" s="165"/>
      <c r="L66" s="165">
        <v>234496</v>
      </c>
      <c r="M66" s="165">
        <v>5000</v>
      </c>
      <c r="N66" s="165"/>
      <c r="O66" s="165"/>
      <c r="P66" s="165">
        <v>10000</v>
      </c>
      <c r="Q66" s="165"/>
      <c r="R66" s="165"/>
      <c r="S66" s="164">
        <f t="shared" si="2"/>
        <v>250220</v>
      </c>
    </row>
    <row r="67" spans="1:19" ht="12">
      <c r="A67" s="435"/>
      <c r="B67" s="42" t="s">
        <v>117</v>
      </c>
      <c r="C67" s="165"/>
      <c r="D67" s="165"/>
      <c r="E67" s="165">
        <v>724</v>
      </c>
      <c r="F67" s="165"/>
      <c r="G67" s="165"/>
      <c r="H67" s="165"/>
      <c r="I67" s="165"/>
      <c r="J67" s="165"/>
      <c r="K67" s="165"/>
      <c r="L67" s="165">
        <v>221714</v>
      </c>
      <c r="M67" s="165">
        <v>0</v>
      </c>
      <c r="N67" s="165"/>
      <c r="O67" s="165"/>
      <c r="P67" s="165">
        <v>9753</v>
      </c>
      <c r="Q67" s="165"/>
      <c r="R67" s="165"/>
      <c r="S67" s="164">
        <f t="shared" si="2"/>
        <v>232191</v>
      </c>
    </row>
    <row r="68" spans="1:19" ht="12">
      <c r="A68" s="436"/>
      <c r="B68" s="42" t="s">
        <v>118</v>
      </c>
      <c r="C68" s="165"/>
      <c r="D68" s="165"/>
      <c r="E68" s="165">
        <v>724</v>
      </c>
      <c r="F68" s="165"/>
      <c r="G68" s="165"/>
      <c r="H68" s="165"/>
      <c r="I68" s="165"/>
      <c r="J68" s="165"/>
      <c r="K68" s="165"/>
      <c r="L68" s="165">
        <v>221714</v>
      </c>
      <c r="M68" s="165"/>
      <c r="N68" s="165"/>
      <c r="O68" s="165"/>
      <c r="P68" s="165">
        <v>9753</v>
      </c>
      <c r="Q68" s="165"/>
      <c r="R68" s="165"/>
      <c r="S68" s="164">
        <f t="shared" si="2"/>
        <v>232191</v>
      </c>
    </row>
    <row r="69" spans="1:19" ht="12.75" customHeight="1">
      <c r="A69" s="434" t="s">
        <v>195</v>
      </c>
      <c r="B69" s="40" t="s">
        <v>116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>
        <v>2500</v>
      </c>
      <c r="P69" s="165">
        <v>3500</v>
      </c>
      <c r="Q69" s="165"/>
      <c r="R69" s="165"/>
      <c r="S69" s="164">
        <f t="shared" si="2"/>
        <v>6000</v>
      </c>
    </row>
    <row r="70" spans="1:19" ht="12" customHeight="1">
      <c r="A70" s="435"/>
      <c r="B70" s="42" t="s">
        <v>117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>
        <v>3700</v>
      </c>
      <c r="P70" s="165">
        <v>3700</v>
      </c>
      <c r="Q70" s="165"/>
      <c r="R70" s="165"/>
      <c r="S70" s="164">
        <f t="shared" si="2"/>
        <v>7400</v>
      </c>
    </row>
    <row r="71" spans="1:19" ht="12">
      <c r="A71" s="436"/>
      <c r="B71" s="42" t="s">
        <v>118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>
        <v>3700</v>
      </c>
      <c r="P71" s="165">
        <v>3700</v>
      </c>
      <c r="Q71" s="165"/>
      <c r="R71" s="165"/>
      <c r="S71" s="164">
        <f t="shared" si="2"/>
        <v>7400</v>
      </c>
    </row>
    <row r="72" spans="1:19" ht="12.75" customHeight="1">
      <c r="A72" s="434" t="s">
        <v>196</v>
      </c>
      <c r="B72" s="40" t="s">
        <v>116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4">
        <f t="shared" si="2"/>
        <v>0</v>
      </c>
    </row>
    <row r="73" spans="1:19" ht="12">
      <c r="A73" s="435"/>
      <c r="B73" s="42" t="s">
        <v>117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>
        <v>13791</v>
      </c>
      <c r="N73" s="165"/>
      <c r="O73" s="165"/>
      <c r="P73" s="165"/>
      <c r="Q73" s="165"/>
      <c r="R73" s="165"/>
      <c r="S73" s="164">
        <f t="shared" si="2"/>
        <v>13791</v>
      </c>
    </row>
    <row r="74" spans="1:19" ht="12">
      <c r="A74" s="436"/>
      <c r="B74" s="42" t="s">
        <v>118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>
        <v>12911</v>
      </c>
      <c r="N74" s="165"/>
      <c r="O74" s="165"/>
      <c r="P74" s="165"/>
      <c r="Q74" s="165"/>
      <c r="R74" s="165"/>
      <c r="S74" s="164">
        <f t="shared" si="2"/>
        <v>12911</v>
      </c>
    </row>
    <row r="75" spans="1:19" s="38" customFormat="1" ht="12" customHeight="1">
      <c r="A75" s="434" t="s">
        <v>197</v>
      </c>
      <c r="B75" s="40" t="s">
        <v>116</v>
      </c>
      <c r="C75" s="162"/>
      <c r="D75" s="162"/>
      <c r="E75" s="162"/>
      <c r="F75" s="162"/>
      <c r="G75" s="163"/>
      <c r="H75" s="163"/>
      <c r="I75" s="163"/>
      <c r="J75" s="162"/>
      <c r="K75" s="166"/>
      <c r="L75" s="162">
        <v>259024</v>
      </c>
      <c r="M75" s="162"/>
      <c r="N75" s="162"/>
      <c r="O75" s="162"/>
      <c r="P75" s="166"/>
      <c r="Q75" s="166"/>
      <c r="R75" s="166"/>
      <c r="S75" s="164">
        <f t="shared" si="2"/>
        <v>259024</v>
      </c>
    </row>
    <row r="76" spans="1:19" ht="12">
      <c r="A76" s="435"/>
      <c r="B76" s="42" t="s">
        <v>117</v>
      </c>
      <c r="C76" s="165">
        <v>2414</v>
      </c>
      <c r="D76" s="165">
        <v>587</v>
      </c>
      <c r="E76" s="165"/>
      <c r="F76" s="165"/>
      <c r="G76" s="165"/>
      <c r="H76" s="165"/>
      <c r="I76" s="165"/>
      <c r="J76" s="165"/>
      <c r="K76" s="165"/>
      <c r="L76" s="165">
        <v>257801</v>
      </c>
      <c r="M76" s="165"/>
      <c r="N76" s="165"/>
      <c r="O76" s="165"/>
      <c r="P76" s="165"/>
      <c r="Q76" s="165"/>
      <c r="R76" s="165"/>
      <c r="S76" s="164">
        <f t="shared" si="2"/>
        <v>260802</v>
      </c>
    </row>
    <row r="77" spans="1:19" ht="12">
      <c r="A77" s="436"/>
      <c r="B77" s="42" t="s">
        <v>118</v>
      </c>
      <c r="C77" s="165">
        <v>2414</v>
      </c>
      <c r="D77" s="165">
        <v>586</v>
      </c>
      <c r="E77" s="165"/>
      <c r="F77" s="165"/>
      <c r="G77" s="165"/>
      <c r="H77" s="165"/>
      <c r="I77" s="165"/>
      <c r="J77" s="165"/>
      <c r="K77" s="165"/>
      <c r="L77" s="165">
        <v>257801</v>
      </c>
      <c r="M77" s="165"/>
      <c r="N77" s="165"/>
      <c r="O77" s="165"/>
      <c r="P77" s="165"/>
      <c r="Q77" s="165"/>
      <c r="R77" s="165"/>
      <c r="S77" s="164">
        <f t="shared" si="2"/>
        <v>260801</v>
      </c>
    </row>
    <row r="78" spans="1:19" ht="12.75" customHeight="1">
      <c r="A78" s="434" t="s">
        <v>198</v>
      </c>
      <c r="B78" s="40" t="s">
        <v>116</v>
      </c>
      <c r="C78" s="165">
        <v>23935</v>
      </c>
      <c r="D78" s="165">
        <v>6403</v>
      </c>
      <c r="E78" s="165">
        <v>104378</v>
      </c>
      <c r="F78" s="165"/>
      <c r="G78" s="165"/>
      <c r="H78" s="165"/>
      <c r="I78" s="165">
        <v>3000</v>
      </c>
      <c r="J78" s="165">
        <v>5500</v>
      </c>
      <c r="K78" s="165"/>
      <c r="L78" s="165">
        <v>300125</v>
      </c>
      <c r="M78" s="165">
        <v>14000</v>
      </c>
      <c r="N78" s="165"/>
      <c r="O78" s="165"/>
      <c r="P78" s="165">
        <v>500</v>
      </c>
      <c r="Q78" s="165"/>
      <c r="R78" s="165"/>
      <c r="S78" s="164">
        <f t="shared" si="2"/>
        <v>457841</v>
      </c>
    </row>
    <row r="79" spans="1:19" ht="12">
      <c r="A79" s="435"/>
      <c r="B79" s="42" t="s">
        <v>117</v>
      </c>
      <c r="C79" s="165">
        <v>13328</v>
      </c>
      <c r="D79" s="165">
        <v>3467</v>
      </c>
      <c r="E79" s="165">
        <v>132330</v>
      </c>
      <c r="F79" s="165"/>
      <c r="G79" s="165"/>
      <c r="H79" s="165"/>
      <c r="I79" s="165">
        <v>18000</v>
      </c>
      <c r="J79" s="165">
        <v>5500</v>
      </c>
      <c r="K79" s="165"/>
      <c r="L79" s="165">
        <v>292549</v>
      </c>
      <c r="M79" s="165">
        <v>5033</v>
      </c>
      <c r="N79" s="165"/>
      <c r="O79" s="165"/>
      <c r="P79" s="165">
        <v>500</v>
      </c>
      <c r="Q79" s="165"/>
      <c r="R79" s="165"/>
      <c r="S79" s="164">
        <f t="shared" si="2"/>
        <v>470707</v>
      </c>
    </row>
    <row r="80" spans="1:19" ht="12">
      <c r="A80" s="436"/>
      <c r="B80" s="42" t="s">
        <v>118</v>
      </c>
      <c r="C80" s="165">
        <v>12030</v>
      </c>
      <c r="D80" s="165">
        <v>3076</v>
      </c>
      <c r="E80" s="165">
        <v>112139</v>
      </c>
      <c r="F80" s="165"/>
      <c r="G80" s="165"/>
      <c r="H80" s="165"/>
      <c r="I80" s="165">
        <v>18000</v>
      </c>
      <c r="J80" s="165">
        <v>2164</v>
      </c>
      <c r="K80" s="165"/>
      <c r="L80" s="165">
        <v>288715</v>
      </c>
      <c r="M80" s="165">
        <v>4296</v>
      </c>
      <c r="N80" s="165"/>
      <c r="O80" s="165"/>
      <c r="P80" s="165">
        <v>500</v>
      </c>
      <c r="Q80" s="165"/>
      <c r="R80" s="165"/>
      <c r="S80" s="164">
        <f t="shared" si="2"/>
        <v>440920</v>
      </c>
    </row>
    <row r="81" spans="1:19" ht="12.75" customHeight="1">
      <c r="A81" s="434" t="s">
        <v>199</v>
      </c>
      <c r="B81" s="40" t="s">
        <v>116</v>
      </c>
      <c r="C81" s="165">
        <v>21442</v>
      </c>
      <c r="D81" s="165">
        <v>5926</v>
      </c>
      <c r="E81" s="165">
        <v>3033</v>
      </c>
      <c r="F81" s="165"/>
      <c r="G81" s="165">
        <v>15</v>
      </c>
      <c r="H81" s="165"/>
      <c r="I81" s="165"/>
      <c r="J81" s="165"/>
      <c r="K81" s="165"/>
      <c r="L81" s="165">
        <v>347</v>
      </c>
      <c r="M81" s="165"/>
      <c r="N81" s="165"/>
      <c r="O81" s="165"/>
      <c r="P81" s="165"/>
      <c r="Q81" s="165"/>
      <c r="R81" s="165"/>
      <c r="S81" s="164">
        <f t="shared" si="2"/>
        <v>30763</v>
      </c>
    </row>
    <row r="82" spans="1:19" ht="12">
      <c r="A82" s="435"/>
      <c r="B82" s="42" t="s">
        <v>117</v>
      </c>
      <c r="C82" s="165">
        <v>22592</v>
      </c>
      <c r="D82" s="165">
        <v>6225</v>
      </c>
      <c r="E82" s="165">
        <v>3166</v>
      </c>
      <c r="F82" s="165"/>
      <c r="G82" s="165"/>
      <c r="H82" s="165"/>
      <c r="I82" s="165"/>
      <c r="J82" s="165"/>
      <c r="K82" s="165"/>
      <c r="L82" s="165">
        <v>5757</v>
      </c>
      <c r="M82" s="165">
        <v>11427</v>
      </c>
      <c r="N82" s="165"/>
      <c r="O82" s="165"/>
      <c r="P82" s="165"/>
      <c r="Q82" s="165"/>
      <c r="R82" s="165"/>
      <c r="S82" s="164">
        <f t="shared" si="2"/>
        <v>49167</v>
      </c>
    </row>
    <row r="83" spans="1:19" ht="12">
      <c r="A83" s="436"/>
      <c r="B83" s="42" t="s">
        <v>118</v>
      </c>
      <c r="C83" s="165">
        <v>21789</v>
      </c>
      <c r="D83" s="165">
        <v>6017</v>
      </c>
      <c r="E83" s="165">
        <v>1757</v>
      </c>
      <c r="F83" s="165"/>
      <c r="G83" s="165"/>
      <c r="H83" s="165"/>
      <c r="I83" s="165"/>
      <c r="J83" s="165"/>
      <c r="K83" s="165"/>
      <c r="L83" s="165">
        <v>5757</v>
      </c>
      <c r="M83" s="165">
        <v>11427</v>
      </c>
      <c r="N83" s="165"/>
      <c r="O83" s="165"/>
      <c r="P83" s="165"/>
      <c r="Q83" s="165"/>
      <c r="R83" s="165"/>
      <c r="S83" s="164">
        <f t="shared" si="2"/>
        <v>46747</v>
      </c>
    </row>
    <row r="84" spans="1:19" ht="12.75" customHeight="1">
      <c r="A84" s="434" t="s">
        <v>200</v>
      </c>
      <c r="B84" s="40" t="s">
        <v>116</v>
      </c>
      <c r="C84" s="165">
        <v>18508</v>
      </c>
      <c r="D84" s="165">
        <v>5101</v>
      </c>
      <c r="E84" s="165">
        <v>1576</v>
      </c>
      <c r="F84" s="165"/>
      <c r="G84" s="165"/>
      <c r="H84" s="165"/>
      <c r="I84" s="165"/>
      <c r="J84" s="165"/>
      <c r="K84" s="165"/>
      <c r="L84" s="165">
        <v>884</v>
      </c>
      <c r="M84" s="165"/>
      <c r="N84" s="165"/>
      <c r="O84" s="165"/>
      <c r="P84" s="165"/>
      <c r="Q84" s="165"/>
      <c r="R84" s="165"/>
      <c r="S84" s="164">
        <f t="shared" si="2"/>
        <v>26069</v>
      </c>
    </row>
    <row r="85" spans="1:19" ht="12">
      <c r="A85" s="435"/>
      <c r="B85" s="42" t="s">
        <v>117</v>
      </c>
      <c r="C85" s="165">
        <v>19048</v>
      </c>
      <c r="D85" s="165">
        <v>5250</v>
      </c>
      <c r="E85" s="165">
        <v>1576</v>
      </c>
      <c r="F85" s="165"/>
      <c r="G85" s="165"/>
      <c r="H85" s="165"/>
      <c r="I85" s="165"/>
      <c r="J85" s="165"/>
      <c r="K85" s="165"/>
      <c r="L85" s="165">
        <v>3772</v>
      </c>
      <c r="M85" s="165">
        <v>6994</v>
      </c>
      <c r="N85" s="165"/>
      <c r="O85" s="165"/>
      <c r="P85" s="165"/>
      <c r="Q85" s="165"/>
      <c r="R85" s="165"/>
      <c r="S85" s="164">
        <f t="shared" si="2"/>
        <v>36640</v>
      </c>
    </row>
    <row r="86" spans="1:19" ht="12">
      <c r="A86" s="436"/>
      <c r="B86" s="42" t="s">
        <v>118</v>
      </c>
      <c r="C86" s="165">
        <v>19015</v>
      </c>
      <c r="D86" s="165">
        <v>5248</v>
      </c>
      <c r="E86" s="165">
        <v>1063</v>
      </c>
      <c r="F86" s="165"/>
      <c r="G86" s="165"/>
      <c r="H86" s="165"/>
      <c r="I86" s="165"/>
      <c r="J86" s="165"/>
      <c r="K86" s="165"/>
      <c r="L86" s="165">
        <v>3772</v>
      </c>
      <c r="M86" s="165">
        <v>6994</v>
      </c>
      <c r="N86" s="165"/>
      <c r="O86" s="165"/>
      <c r="P86" s="165"/>
      <c r="Q86" s="165"/>
      <c r="R86" s="165"/>
      <c r="S86" s="164">
        <f t="shared" si="2"/>
        <v>36092</v>
      </c>
    </row>
    <row r="87" spans="1:19" ht="12.75" customHeight="1">
      <c r="A87" s="434" t="s">
        <v>201</v>
      </c>
      <c r="B87" s="40" t="s">
        <v>116</v>
      </c>
      <c r="C87" s="165"/>
      <c r="D87" s="165"/>
      <c r="E87" s="165"/>
      <c r="F87" s="165"/>
      <c r="G87" s="165"/>
      <c r="H87" s="165"/>
      <c r="I87" s="165"/>
      <c r="J87" s="165">
        <v>35000</v>
      </c>
      <c r="K87" s="165"/>
      <c r="L87" s="165">
        <v>53170</v>
      </c>
      <c r="M87" s="165">
        <v>6006</v>
      </c>
      <c r="N87" s="165"/>
      <c r="O87" s="165"/>
      <c r="P87" s="165"/>
      <c r="Q87" s="165"/>
      <c r="R87" s="165"/>
      <c r="S87" s="164">
        <f t="shared" si="2"/>
        <v>94176</v>
      </c>
    </row>
    <row r="88" spans="1:19" ht="12">
      <c r="A88" s="435"/>
      <c r="B88" s="42" t="s">
        <v>117</v>
      </c>
      <c r="C88" s="165"/>
      <c r="D88" s="165"/>
      <c r="E88" s="165"/>
      <c r="F88" s="165"/>
      <c r="G88" s="165"/>
      <c r="H88" s="165"/>
      <c r="I88" s="165"/>
      <c r="J88" s="165">
        <v>35000</v>
      </c>
      <c r="K88" s="165"/>
      <c r="L88" s="165">
        <v>112287</v>
      </c>
      <c r="M88" s="165">
        <v>10371</v>
      </c>
      <c r="N88" s="165"/>
      <c r="O88" s="165"/>
      <c r="P88" s="165"/>
      <c r="Q88" s="165"/>
      <c r="R88" s="165"/>
      <c r="S88" s="164">
        <f t="shared" si="2"/>
        <v>157658</v>
      </c>
    </row>
    <row r="89" spans="1:19" ht="12">
      <c r="A89" s="436"/>
      <c r="B89" s="42" t="s">
        <v>118</v>
      </c>
      <c r="C89" s="165"/>
      <c r="D89" s="165"/>
      <c r="E89" s="165"/>
      <c r="F89" s="165"/>
      <c r="G89" s="165"/>
      <c r="H89" s="165"/>
      <c r="I89" s="165"/>
      <c r="J89" s="165">
        <v>35000</v>
      </c>
      <c r="K89" s="165"/>
      <c r="L89" s="165">
        <v>112287</v>
      </c>
      <c r="M89" s="165">
        <v>10371</v>
      </c>
      <c r="N89" s="165"/>
      <c r="O89" s="165"/>
      <c r="P89" s="165"/>
      <c r="Q89" s="165"/>
      <c r="R89" s="165"/>
      <c r="S89" s="164">
        <f t="shared" si="2"/>
        <v>157658</v>
      </c>
    </row>
    <row r="90" spans="1:19" ht="12.75" customHeight="1">
      <c r="A90" s="434" t="s">
        <v>202</v>
      </c>
      <c r="B90" s="40" t="s">
        <v>116</v>
      </c>
      <c r="C90" s="165"/>
      <c r="D90" s="165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4">
        <f t="shared" si="2"/>
        <v>0</v>
      </c>
    </row>
    <row r="91" spans="1:19" ht="12">
      <c r="A91" s="435"/>
      <c r="B91" s="42" t="s">
        <v>117</v>
      </c>
      <c r="C91" s="165"/>
      <c r="D91" s="165"/>
      <c r="E91" s="165"/>
      <c r="F91" s="165"/>
      <c r="G91" s="165"/>
      <c r="H91" s="165"/>
      <c r="I91" s="165"/>
      <c r="J91" s="165">
        <v>56674</v>
      </c>
      <c r="K91" s="165"/>
      <c r="L91" s="165"/>
      <c r="M91" s="165"/>
      <c r="N91" s="165"/>
      <c r="O91" s="165"/>
      <c r="P91" s="165"/>
      <c r="Q91" s="165"/>
      <c r="R91" s="165"/>
      <c r="S91" s="164">
        <f t="shared" si="2"/>
        <v>56674</v>
      </c>
    </row>
    <row r="92" spans="1:19" ht="12">
      <c r="A92" s="436"/>
      <c r="B92" s="42" t="s">
        <v>118</v>
      </c>
      <c r="C92" s="165"/>
      <c r="D92" s="165"/>
      <c r="E92" s="165"/>
      <c r="F92" s="165"/>
      <c r="G92" s="165"/>
      <c r="H92" s="165"/>
      <c r="I92" s="165"/>
      <c r="J92" s="165">
        <v>56674</v>
      </c>
      <c r="K92" s="165"/>
      <c r="L92" s="165"/>
      <c r="M92" s="165"/>
      <c r="N92" s="165"/>
      <c r="O92" s="165"/>
      <c r="P92" s="165"/>
      <c r="Q92" s="165"/>
      <c r="R92" s="165"/>
      <c r="S92" s="164">
        <f t="shared" si="2"/>
        <v>56674</v>
      </c>
    </row>
    <row r="93" spans="1:19" ht="12.75" customHeight="1">
      <c r="A93" s="434" t="s">
        <v>331</v>
      </c>
      <c r="B93" s="40" t="s">
        <v>116</v>
      </c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4">
        <f>SUM(C93:R93)</f>
        <v>0</v>
      </c>
    </row>
    <row r="94" spans="1:19" ht="12">
      <c r="A94" s="435"/>
      <c r="B94" s="42" t="s">
        <v>117</v>
      </c>
      <c r="C94" s="165"/>
      <c r="D94" s="165"/>
      <c r="E94" s="165"/>
      <c r="F94" s="165"/>
      <c r="G94" s="165"/>
      <c r="H94" s="165"/>
      <c r="I94" s="165"/>
      <c r="J94" s="165">
        <v>460</v>
      </c>
      <c r="K94" s="165"/>
      <c r="L94" s="165"/>
      <c r="M94" s="165"/>
      <c r="N94" s="165"/>
      <c r="O94" s="165"/>
      <c r="P94" s="165"/>
      <c r="Q94" s="165"/>
      <c r="R94" s="165"/>
      <c r="S94" s="164">
        <f aca="true" t="shared" si="3" ref="S94:S161">SUM(C94:R94)</f>
        <v>460</v>
      </c>
    </row>
    <row r="95" spans="1:19" ht="12">
      <c r="A95" s="436"/>
      <c r="B95" s="42" t="s">
        <v>118</v>
      </c>
      <c r="C95" s="165"/>
      <c r="D95" s="165"/>
      <c r="E95" s="165"/>
      <c r="F95" s="165"/>
      <c r="G95" s="165"/>
      <c r="H95" s="165"/>
      <c r="I95" s="165"/>
      <c r="J95" s="165">
        <v>460</v>
      </c>
      <c r="K95" s="165"/>
      <c r="L95" s="165"/>
      <c r="M95" s="165"/>
      <c r="N95" s="165"/>
      <c r="O95" s="165"/>
      <c r="P95" s="165"/>
      <c r="Q95" s="165"/>
      <c r="R95" s="165"/>
      <c r="S95" s="164">
        <f t="shared" si="3"/>
        <v>460</v>
      </c>
    </row>
    <row r="96" spans="1:19" ht="12.75" customHeight="1">
      <c r="A96" s="434" t="s">
        <v>203</v>
      </c>
      <c r="B96" s="40" t="s">
        <v>116</v>
      </c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4">
        <f t="shared" si="3"/>
        <v>0</v>
      </c>
    </row>
    <row r="97" spans="1:19" ht="12">
      <c r="A97" s="435"/>
      <c r="B97" s="42" t="s">
        <v>117</v>
      </c>
      <c r="C97" s="165"/>
      <c r="D97" s="165"/>
      <c r="E97" s="165"/>
      <c r="F97" s="165"/>
      <c r="G97" s="165"/>
      <c r="H97" s="165"/>
      <c r="I97" s="165"/>
      <c r="J97" s="165">
        <v>805</v>
      </c>
      <c r="K97" s="165"/>
      <c r="L97" s="165"/>
      <c r="M97" s="165"/>
      <c r="N97" s="165"/>
      <c r="O97" s="165"/>
      <c r="P97" s="165"/>
      <c r="Q97" s="165"/>
      <c r="R97" s="165"/>
      <c r="S97" s="164">
        <f t="shared" si="3"/>
        <v>805</v>
      </c>
    </row>
    <row r="98" spans="1:19" ht="12">
      <c r="A98" s="436"/>
      <c r="B98" s="42" t="s">
        <v>118</v>
      </c>
      <c r="C98" s="165"/>
      <c r="D98" s="165"/>
      <c r="E98" s="165"/>
      <c r="F98" s="165"/>
      <c r="G98" s="165"/>
      <c r="H98" s="165"/>
      <c r="I98" s="165"/>
      <c r="J98" s="165">
        <v>805</v>
      </c>
      <c r="K98" s="165"/>
      <c r="L98" s="165"/>
      <c r="M98" s="165"/>
      <c r="N98" s="165"/>
      <c r="O98" s="165"/>
      <c r="P98" s="165"/>
      <c r="Q98" s="165"/>
      <c r="R98" s="165"/>
      <c r="S98" s="164">
        <f t="shared" si="3"/>
        <v>805</v>
      </c>
    </row>
    <row r="99" spans="1:19" ht="12">
      <c r="A99" s="434" t="s">
        <v>660</v>
      </c>
      <c r="B99" s="40" t="s">
        <v>116</v>
      </c>
      <c r="C99" s="165"/>
      <c r="D99" s="165"/>
      <c r="E99" s="165"/>
      <c r="F99" s="165"/>
      <c r="G99" s="165"/>
      <c r="H99" s="165"/>
      <c r="I99" s="165"/>
      <c r="J99" s="165">
        <v>5000</v>
      </c>
      <c r="K99" s="165"/>
      <c r="L99" s="165"/>
      <c r="M99" s="165"/>
      <c r="N99" s="165"/>
      <c r="O99" s="165"/>
      <c r="P99" s="165"/>
      <c r="Q99" s="165"/>
      <c r="R99" s="165"/>
      <c r="S99" s="164">
        <f>SUM(C99:R99)</f>
        <v>5000</v>
      </c>
    </row>
    <row r="100" spans="1:19" ht="12">
      <c r="A100" s="435"/>
      <c r="B100" s="42" t="s">
        <v>117</v>
      </c>
      <c r="C100" s="165"/>
      <c r="D100" s="165"/>
      <c r="E100" s="165"/>
      <c r="F100" s="165"/>
      <c r="G100" s="165"/>
      <c r="H100" s="165"/>
      <c r="I100" s="165"/>
      <c r="J100" s="165">
        <v>5500</v>
      </c>
      <c r="K100" s="165"/>
      <c r="L100" s="165"/>
      <c r="M100" s="165"/>
      <c r="N100" s="165"/>
      <c r="O100" s="165"/>
      <c r="P100" s="165"/>
      <c r="Q100" s="165"/>
      <c r="R100" s="165"/>
      <c r="S100" s="164">
        <f>SUM(C100:R100)</f>
        <v>5500</v>
      </c>
    </row>
    <row r="101" spans="1:19" ht="12">
      <c r="A101" s="436"/>
      <c r="B101" s="42" t="s">
        <v>118</v>
      </c>
      <c r="C101" s="165"/>
      <c r="D101" s="165"/>
      <c r="E101" s="165"/>
      <c r="F101" s="165"/>
      <c r="G101" s="165"/>
      <c r="H101" s="165"/>
      <c r="I101" s="165"/>
      <c r="J101" s="165">
        <v>5500</v>
      </c>
      <c r="K101" s="165"/>
      <c r="L101" s="165"/>
      <c r="M101" s="165"/>
      <c r="N101" s="165"/>
      <c r="O101" s="165"/>
      <c r="P101" s="165"/>
      <c r="Q101" s="165"/>
      <c r="R101" s="165"/>
      <c r="S101" s="164">
        <f>SUM(C101:R101)</f>
        <v>5500</v>
      </c>
    </row>
    <row r="102" spans="1:19" ht="12.75" customHeight="1">
      <c r="A102" s="434" t="s">
        <v>204</v>
      </c>
      <c r="B102" s="40" t="s">
        <v>116</v>
      </c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4">
        <f t="shared" si="3"/>
        <v>0</v>
      </c>
    </row>
    <row r="103" spans="1:19" ht="12">
      <c r="A103" s="435"/>
      <c r="B103" s="42" t="s">
        <v>117</v>
      </c>
      <c r="C103" s="165"/>
      <c r="D103" s="165"/>
      <c r="E103" s="165"/>
      <c r="F103" s="165"/>
      <c r="G103" s="165"/>
      <c r="H103" s="165"/>
      <c r="I103" s="165"/>
      <c r="J103" s="165">
        <v>3849</v>
      </c>
      <c r="K103" s="165"/>
      <c r="L103" s="165"/>
      <c r="M103" s="165"/>
      <c r="N103" s="165"/>
      <c r="O103" s="165"/>
      <c r="P103" s="165"/>
      <c r="Q103" s="165"/>
      <c r="R103" s="165"/>
      <c r="S103" s="164">
        <f t="shared" si="3"/>
        <v>3849</v>
      </c>
    </row>
    <row r="104" spans="1:19" ht="12">
      <c r="A104" s="436"/>
      <c r="B104" s="42" t="s">
        <v>118</v>
      </c>
      <c r="C104" s="165"/>
      <c r="D104" s="165"/>
      <c r="E104" s="165"/>
      <c r="F104" s="165"/>
      <c r="G104" s="165"/>
      <c r="H104" s="165"/>
      <c r="I104" s="165"/>
      <c r="J104" s="165">
        <v>3849</v>
      </c>
      <c r="K104" s="165"/>
      <c r="L104" s="165"/>
      <c r="M104" s="165"/>
      <c r="N104" s="165"/>
      <c r="O104" s="165"/>
      <c r="P104" s="165"/>
      <c r="Q104" s="165"/>
      <c r="R104" s="165"/>
      <c r="S104" s="164">
        <f t="shared" si="3"/>
        <v>3849</v>
      </c>
    </row>
    <row r="105" spans="1:19" ht="12.75" customHeight="1">
      <c r="A105" s="434" t="s">
        <v>205</v>
      </c>
      <c r="B105" s="40" t="s">
        <v>116</v>
      </c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4">
        <f t="shared" si="3"/>
        <v>0</v>
      </c>
    </row>
    <row r="106" spans="1:19" ht="12">
      <c r="A106" s="435"/>
      <c r="B106" s="42" t="s">
        <v>117</v>
      </c>
      <c r="C106" s="165"/>
      <c r="D106" s="165"/>
      <c r="E106" s="165">
        <v>800</v>
      </c>
      <c r="F106" s="165"/>
      <c r="G106" s="165"/>
      <c r="H106" s="165"/>
      <c r="I106" s="165"/>
      <c r="J106" s="165">
        <v>4410</v>
      </c>
      <c r="K106" s="165"/>
      <c r="L106" s="165"/>
      <c r="M106" s="165"/>
      <c r="N106" s="165"/>
      <c r="O106" s="165"/>
      <c r="P106" s="165"/>
      <c r="Q106" s="165"/>
      <c r="R106" s="165"/>
      <c r="S106" s="164">
        <f t="shared" si="3"/>
        <v>5210</v>
      </c>
    </row>
    <row r="107" spans="1:19" ht="12">
      <c r="A107" s="436"/>
      <c r="B107" s="42" t="s">
        <v>118</v>
      </c>
      <c r="C107" s="165"/>
      <c r="D107" s="165"/>
      <c r="E107" s="165">
        <v>800</v>
      </c>
      <c r="F107" s="165"/>
      <c r="G107" s="165"/>
      <c r="H107" s="165"/>
      <c r="I107" s="165"/>
      <c r="J107" s="165">
        <v>4407</v>
      </c>
      <c r="K107" s="165"/>
      <c r="L107" s="165"/>
      <c r="M107" s="165"/>
      <c r="N107" s="165"/>
      <c r="O107" s="165"/>
      <c r="P107" s="165"/>
      <c r="Q107" s="165"/>
      <c r="R107" s="165"/>
      <c r="S107" s="164">
        <f t="shared" si="3"/>
        <v>5207</v>
      </c>
    </row>
    <row r="108" spans="1:19" ht="12">
      <c r="A108" s="434" t="s">
        <v>665</v>
      </c>
      <c r="B108" s="40" t="s">
        <v>116</v>
      </c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4">
        <f>SUM(C108:R108)</f>
        <v>0</v>
      </c>
    </row>
    <row r="109" spans="1:19" ht="12">
      <c r="A109" s="435"/>
      <c r="B109" s="42" t="s">
        <v>117</v>
      </c>
      <c r="C109" s="165"/>
      <c r="D109" s="165"/>
      <c r="E109" s="165"/>
      <c r="F109" s="165"/>
      <c r="G109" s="165"/>
      <c r="H109" s="165">
        <v>2650</v>
      </c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4">
        <f>SUM(C109:R109)</f>
        <v>2650</v>
      </c>
    </row>
    <row r="110" spans="1:19" ht="12">
      <c r="A110" s="436"/>
      <c r="B110" s="42" t="s">
        <v>118</v>
      </c>
      <c r="C110" s="165"/>
      <c r="D110" s="165"/>
      <c r="E110" s="165"/>
      <c r="F110" s="165"/>
      <c r="G110" s="165"/>
      <c r="H110" s="165">
        <v>2280</v>
      </c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4">
        <f>SUM(C110:R110)</f>
        <v>2280</v>
      </c>
    </row>
    <row r="111" spans="1:19" ht="12.75" customHeight="1">
      <c r="A111" s="434" t="s">
        <v>206</v>
      </c>
      <c r="B111" s="40" t="s">
        <v>116</v>
      </c>
      <c r="C111" s="165"/>
      <c r="D111" s="165"/>
      <c r="E111" s="165"/>
      <c r="F111" s="165">
        <v>5350</v>
      </c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4">
        <f t="shared" si="3"/>
        <v>5350</v>
      </c>
    </row>
    <row r="112" spans="1:19" ht="12">
      <c r="A112" s="435"/>
      <c r="B112" s="42" t="s">
        <v>117</v>
      </c>
      <c r="C112" s="165"/>
      <c r="D112" s="165"/>
      <c r="E112" s="165"/>
      <c r="F112" s="165">
        <v>5350</v>
      </c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4">
        <f t="shared" si="3"/>
        <v>5350</v>
      </c>
    </row>
    <row r="113" spans="1:19" ht="12">
      <c r="A113" s="436"/>
      <c r="B113" s="42" t="s">
        <v>118</v>
      </c>
      <c r="C113" s="165"/>
      <c r="D113" s="165"/>
      <c r="E113" s="165"/>
      <c r="F113" s="165">
        <v>1095</v>
      </c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4">
        <f t="shared" si="3"/>
        <v>1095</v>
      </c>
    </row>
    <row r="114" spans="1:19" ht="12">
      <c r="A114" s="434" t="s">
        <v>661</v>
      </c>
      <c r="B114" s="40" t="s">
        <v>116</v>
      </c>
      <c r="C114" s="165"/>
      <c r="D114" s="165"/>
      <c r="E114" s="165"/>
      <c r="F114" s="165"/>
      <c r="G114" s="165"/>
      <c r="H114" s="165"/>
      <c r="I114" s="165"/>
      <c r="J114" s="165">
        <v>26119</v>
      </c>
      <c r="K114" s="165"/>
      <c r="L114" s="165"/>
      <c r="M114" s="165"/>
      <c r="N114" s="165"/>
      <c r="O114" s="165"/>
      <c r="P114" s="165"/>
      <c r="Q114" s="165"/>
      <c r="R114" s="165"/>
      <c r="S114" s="164">
        <f>SUM(C114:R114)</f>
        <v>26119</v>
      </c>
    </row>
    <row r="115" spans="1:19" ht="12">
      <c r="A115" s="435"/>
      <c r="B115" s="42" t="s">
        <v>117</v>
      </c>
      <c r="C115" s="165"/>
      <c r="D115" s="165"/>
      <c r="E115" s="165"/>
      <c r="F115" s="165"/>
      <c r="G115" s="165"/>
      <c r="H115" s="165"/>
      <c r="I115" s="165"/>
      <c r="J115" s="165">
        <v>26119</v>
      </c>
      <c r="K115" s="165"/>
      <c r="L115" s="165"/>
      <c r="M115" s="165"/>
      <c r="N115" s="165"/>
      <c r="O115" s="165"/>
      <c r="P115" s="165"/>
      <c r="Q115" s="165"/>
      <c r="R115" s="165"/>
      <c r="S115" s="164">
        <f>SUM(C115:R115)</f>
        <v>26119</v>
      </c>
    </row>
    <row r="116" spans="1:19" ht="12">
      <c r="A116" s="436"/>
      <c r="B116" s="42" t="s">
        <v>118</v>
      </c>
      <c r="C116" s="165"/>
      <c r="D116" s="165"/>
      <c r="E116" s="165"/>
      <c r="F116" s="165"/>
      <c r="G116" s="165"/>
      <c r="H116" s="165"/>
      <c r="I116" s="165"/>
      <c r="J116" s="165">
        <v>26119</v>
      </c>
      <c r="K116" s="165"/>
      <c r="L116" s="165"/>
      <c r="M116" s="165"/>
      <c r="N116" s="165"/>
      <c r="O116" s="165"/>
      <c r="P116" s="165"/>
      <c r="Q116" s="165"/>
      <c r="R116" s="165"/>
      <c r="S116" s="164">
        <f>SUM(C116:R116)</f>
        <v>26119</v>
      </c>
    </row>
    <row r="117" spans="1:19" ht="12">
      <c r="A117" s="434" t="s">
        <v>666</v>
      </c>
      <c r="B117" s="40" t="s">
        <v>116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4">
        <f aca="true" t="shared" si="4" ref="S117:S122">SUM(C117:R117)</f>
        <v>0</v>
      </c>
    </row>
    <row r="118" spans="1:19" ht="12">
      <c r="A118" s="435"/>
      <c r="B118" s="42" t="s">
        <v>117</v>
      </c>
      <c r="C118" s="165"/>
      <c r="D118" s="165"/>
      <c r="E118" s="165"/>
      <c r="F118" s="165"/>
      <c r="G118" s="165"/>
      <c r="H118" s="165">
        <v>7948</v>
      </c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4">
        <f t="shared" si="4"/>
        <v>7948</v>
      </c>
    </row>
    <row r="119" spans="1:19" ht="12">
      <c r="A119" s="436"/>
      <c r="B119" s="42" t="s">
        <v>118</v>
      </c>
      <c r="C119" s="165"/>
      <c r="D119" s="165"/>
      <c r="E119" s="165"/>
      <c r="F119" s="165"/>
      <c r="G119" s="165"/>
      <c r="H119" s="165">
        <v>7948</v>
      </c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4">
        <f t="shared" si="4"/>
        <v>7948</v>
      </c>
    </row>
    <row r="120" spans="1:19" ht="12">
      <c r="A120" s="434" t="s">
        <v>667</v>
      </c>
      <c r="B120" s="40" t="s">
        <v>116</v>
      </c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4">
        <f t="shared" si="4"/>
        <v>0</v>
      </c>
    </row>
    <row r="121" spans="1:19" ht="12">
      <c r="A121" s="435"/>
      <c r="B121" s="42" t="s">
        <v>117</v>
      </c>
      <c r="C121" s="165"/>
      <c r="D121" s="165"/>
      <c r="E121" s="165"/>
      <c r="F121" s="165"/>
      <c r="G121" s="165"/>
      <c r="H121" s="165">
        <v>46276</v>
      </c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4">
        <f t="shared" si="4"/>
        <v>46276</v>
      </c>
    </row>
    <row r="122" spans="1:19" ht="12">
      <c r="A122" s="436"/>
      <c r="B122" s="42" t="s">
        <v>118</v>
      </c>
      <c r="C122" s="165"/>
      <c r="D122" s="165"/>
      <c r="E122" s="165"/>
      <c r="F122" s="165"/>
      <c r="G122" s="165"/>
      <c r="H122" s="165">
        <v>46275</v>
      </c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4">
        <f t="shared" si="4"/>
        <v>46275</v>
      </c>
    </row>
    <row r="123" spans="1:19" ht="12">
      <c r="A123" s="434" t="s">
        <v>668</v>
      </c>
      <c r="B123" s="40" t="s">
        <v>116</v>
      </c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4">
        <f aca="true" t="shared" si="5" ref="S123:S131">SUM(C123:R123)</f>
        <v>0</v>
      </c>
    </row>
    <row r="124" spans="1:19" ht="12">
      <c r="A124" s="435"/>
      <c r="B124" s="42" t="s">
        <v>117</v>
      </c>
      <c r="C124" s="165"/>
      <c r="D124" s="165"/>
      <c r="E124" s="165"/>
      <c r="F124" s="165"/>
      <c r="G124" s="165"/>
      <c r="H124" s="165">
        <v>9011</v>
      </c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4">
        <f t="shared" si="5"/>
        <v>9011</v>
      </c>
    </row>
    <row r="125" spans="1:19" ht="12">
      <c r="A125" s="436"/>
      <c r="B125" s="42" t="s">
        <v>118</v>
      </c>
      <c r="C125" s="165"/>
      <c r="D125" s="165"/>
      <c r="E125" s="165"/>
      <c r="F125" s="165"/>
      <c r="G125" s="165"/>
      <c r="H125" s="165">
        <v>9011</v>
      </c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4">
        <f t="shared" si="5"/>
        <v>9011</v>
      </c>
    </row>
    <row r="126" spans="1:19" ht="12">
      <c r="A126" s="434" t="s">
        <v>669</v>
      </c>
      <c r="B126" s="40" t="s">
        <v>116</v>
      </c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4">
        <f t="shared" si="5"/>
        <v>0</v>
      </c>
    </row>
    <row r="127" spans="1:19" ht="12">
      <c r="A127" s="435"/>
      <c r="B127" s="42" t="s">
        <v>117</v>
      </c>
      <c r="C127" s="165"/>
      <c r="D127" s="165"/>
      <c r="E127" s="165"/>
      <c r="F127" s="165"/>
      <c r="G127" s="165"/>
      <c r="H127" s="165">
        <v>2</v>
      </c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4">
        <f t="shared" si="5"/>
        <v>2</v>
      </c>
    </row>
    <row r="128" spans="1:19" ht="12">
      <c r="A128" s="436"/>
      <c r="B128" s="42" t="s">
        <v>118</v>
      </c>
      <c r="C128" s="165"/>
      <c r="D128" s="165"/>
      <c r="E128" s="165"/>
      <c r="F128" s="165"/>
      <c r="G128" s="165"/>
      <c r="H128" s="165">
        <v>2</v>
      </c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4">
        <f t="shared" si="5"/>
        <v>2</v>
      </c>
    </row>
    <row r="129" spans="1:19" ht="12">
      <c r="A129" s="434" t="s">
        <v>670</v>
      </c>
      <c r="B129" s="40" t="s">
        <v>116</v>
      </c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4">
        <f t="shared" si="5"/>
        <v>0</v>
      </c>
    </row>
    <row r="130" spans="1:19" ht="12">
      <c r="A130" s="435"/>
      <c r="B130" s="42" t="s">
        <v>117</v>
      </c>
      <c r="C130" s="165"/>
      <c r="D130" s="165"/>
      <c r="E130" s="165"/>
      <c r="F130" s="165"/>
      <c r="G130" s="165"/>
      <c r="H130" s="165">
        <v>47004</v>
      </c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4">
        <f t="shared" si="5"/>
        <v>47004</v>
      </c>
    </row>
    <row r="131" spans="1:19" ht="12">
      <c r="A131" s="436"/>
      <c r="B131" s="42" t="s">
        <v>118</v>
      </c>
      <c r="C131" s="165"/>
      <c r="D131" s="165"/>
      <c r="E131" s="165"/>
      <c r="F131" s="165"/>
      <c r="G131" s="165"/>
      <c r="H131" s="165">
        <v>47004</v>
      </c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4">
        <f t="shared" si="5"/>
        <v>47004</v>
      </c>
    </row>
    <row r="132" spans="1:19" ht="12.75" customHeight="1">
      <c r="A132" s="434" t="s">
        <v>207</v>
      </c>
      <c r="B132" s="40" t="s">
        <v>116</v>
      </c>
      <c r="C132" s="165"/>
      <c r="D132" s="165"/>
      <c r="E132" s="165"/>
      <c r="F132" s="165"/>
      <c r="G132" s="165"/>
      <c r="H132" s="165">
        <v>64</v>
      </c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4">
        <f t="shared" si="3"/>
        <v>64</v>
      </c>
    </row>
    <row r="133" spans="1:19" ht="12">
      <c r="A133" s="435"/>
      <c r="B133" s="42" t="s">
        <v>117</v>
      </c>
      <c r="C133" s="165"/>
      <c r="D133" s="165"/>
      <c r="E133" s="165"/>
      <c r="F133" s="165">
        <v>16360</v>
      </c>
      <c r="G133" s="165"/>
      <c r="H133" s="165">
        <v>29</v>
      </c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4">
        <f t="shared" si="3"/>
        <v>16389</v>
      </c>
    </row>
    <row r="134" spans="1:19" ht="12">
      <c r="A134" s="436"/>
      <c r="B134" s="42" t="s">
        <v>118</v>
      </c>
      <c r="C134" s="165"/>
      <c r="D134" s="165"/>
      <c r="E134" s="165"/>
      <c r="F134" s="165">
        <v>16174</v>
      </c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4">
        <f t="shared" si="3"/>
        <v>16174</v>
      </c>
    </row>
    <row r="135" spans="1:19" ht="12.75" customHeight="1">
      <c r="A135" s="434" t="s">
        <v>208</v>
      </c>
      <c r="B135" s="40" t="s">
        <v>116</v>
      </c>
      <c r="C135" s="165"/>
      <c r="D135" s="165"/>
      <c r="E135" s="165"/>
      <c r="F135" s="165">
        <v>34952</v>
      </c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4">
        <f t="shared" si="3"/>
        <v>34952</v>
      </c>
    </row>
    <row r="136" spans="1:19" ht="12">
      <c r="A136" s="435"/>
      <c r="B136" s="42" t="s">
        <v>117</v>
      </c>
      <c r="C136" s="165"/>
      <c r="D136" s="165"/>
      <c r="E136" s="165"/>
      <c r="F136" s="165">
        <v>35921</v>
      </c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4">
        <f t="shared" si="3"/>
        <v>35921</v>
      </c>
    </row>
    <row r="137" spans="1:19" ht="12">
      <c r="A137" s="436"/>
      <c r="B137" s="42" t="s">
        <v>118</v>
      </c>
      <c r="C137" s="165"/>
      <c r="D137" s="165"/>
      <c r="E137" s="165"/>
      <c r="F137" s="165">
        <v>15295</v>
      </c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4">
        <f t="shared" si="3"/>
        <v>15295</v>
      </c>
    </row>
    <row r="138" spans="1:19" ht="12.75" customHeight="1">
      <c r="A138" s="434" t="s">
        <v>209</v>
      </c>
      <c r="B138" s="40" t="s">
        <v>116</v>
      </c>
      <c r="C138" s="165"/>
      <c r="D138" s="165"/>
      <c r="E138" s="165"/>
      <c r="F138" s="165">
        <v>72900</v>
      </c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4">
        <f t="shared" si="3"/>
        <v>72900</v>
      </c>
    </row>
    <row r="139" spans="1:19" ht="12">
      <c r="A139" s="435"/>
      <c r="B139" s="42" t="s">
        <v>117</v>
      </c>
      <c r="C139" s="165"/>
      <c r="D139" s="165"/>
      <c r="E139" s="165"/>
      <c r="F139" s="165">
        <v>75746</v>
      </c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4">
        <f t="shared" si="3"/>
        <v>75746</v>
      </c>
    </row>
    <row r="140" spans="1:19" ht="12">
      <c r="A140" s="436"/>
      <c r="B140" s="42" t="s">
        <v>118</v>
      </c>
      <c r="C140" s="165"/>
      <c r="D140" s="165"/>
      <c r="E140" s="165"/>
      <c r="F140" s="165">
        <v>55003</v>
      </c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4">
        <f t="shared" si="3"/>
        <v>55003</v>
      </c>
    </row>
    <row r="141" spans="1:19" ht="12">
      <c r="A141" s="434" t="s">
        <v>671</v>
      </c>
      <c r="B141" s="40" t="s">
        <v>116</v>
      </c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4">
        <f t="shared" si="3"/>
        <v>0</v>
      </c>
    </row>
    <row r="142" spans="1:19" ht="12">
      <c r="A142" s="435"/>
      <c r="B142" s="42" t="s">
        <v>117</v>
      </c>
      <c r="C142" s="165"/>
      <c r="D142" s="165"/>
      <c r="E142" s="165"/>
      <c r="F142" s="165"/>
      <c r="G142" s="165"/>
      <c r="H142" s="165">
        <v>20758</v>
      </c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4">
        <f t="shared" si="3"/>
        <v>20758</v>
      </c>
    </row>
    <row r="143" spans="1:19" ht="12">
      <c r="A143" s="436"/>
      <c r="B143" s="42" t="s">
        <v>118</v>
      </c>
      <c r="C143" s="165"/>
      <c r="D143" s="165"/>
      <c r="E143" s="165"/>
      <c r="F143" s="165"/>
      <c r="G143" s="165"/>
      <c r="H143" s="165">
        <v>20758</v>
      </c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4">
        <f t="shared" si="3"/>
        <v>20758</v>
      </c>
    </row>
    <row r="144" spans="1:19" ht="12">
      <c r="A144" s="434" t="s">
        <v>672</v>
      </c>
      <c r="B144" s="40" t="s">
        <v>116</v>
      </c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4">
        <f t="shared" si="3"/>
        <v>0</v>
      </c>
    </row>
    <row r="145" spans="1:19" ht="12">
      <c r="A145" s="435"/>
      <c r="B145" s="42" t="s">
        <v>117</v>
      </c>
      <c r="C145" s="165"/>
      <c r="D145" s="165"/>
      <c r="E145" s="165"/>
      <c r="F145" s="165"/>
      <c r="G145" s="165"/>
      <c r="H145" s="165">
        <v>11827</v>
      </c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4">
        <f t="shared" si="3"/>
        <v>11827</v>
      </c>
    </row>
    <row r="146" spans="1:19" ht="12">
      <c r="A146" s="436"/>
      <c r="B146" s="42" t="s">
        <v>118</v>
      </c>
      <c r="C146" s="165"/>
      <c r="D146" s="165"/>
      <c r="E146" s="165"/>
      <c r="F146" s="165"/>
      <c r="G146" s="165"/>
      <c r="H146" s="165">
        <v>11827</v>
      </c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4">
        <f t="shared" si="3"/>
        <v>11827</v>
      </c>
    </row>
    <row r="147" spans="1:19" ht="12">
      <c r="A147" s="434" t="s">
        <v>673</v>
      </c>
      <c r="B147" s="40" t="s">
        <v>116</v>
      </c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4">
        <f t="shared" si="3"/>
        <v>0</v>
      </c>
    </row>
    <row r="148" spans="1:19" ht="12">
      <c r="A148" s="435"/>
      <c r="B148" s="42" t="s">
        <v>117</v>
      </c>
      <c r="C148" s="165"/>
      <c r="D148" s="165"/>
      <c r="E148" s="165"/>
      <c r="F148" s="165"/>
      <c r="G148" s="165"/>
      <c r="H148" s="165">
        <v>87889</v>
      </c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4">
        <f t="shared" si="3"/>
        <v>87889</v>
      </c>
    </row>
    <row r="149" spans="1:19" ht="12">
      <c r="A149" s="436"/>
      <c r="B149" s="42" t="s">
        <v>118</v>
      </c>
      <c r="C149" s="165"/>
      <c r="D149" s="165"/>
      <c r="E149" s="165"/>
      <c r="F149" s="165"/>
      <c r="G149" s="165"/>
      <c r="H149" s="165">
        <v>87889</v>
      </c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4">
        <f t="shared" si="3"/>
        <v>87889</v>
      </c>
    </row>
    <row r="150" spans="1:19" ht="12">
      <c r="A150" s="434" t="s">
        <v>674</v>
      </c>
      <c r="B150" s="40" t="s">
        <v>116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4">
        <f t="shared" si="3"/>
        <v>0</v>
      </c>
    </row>
    <row r="151" spans="1:19" ht="12">
      <c r="A151" s="435"/>
      <c r="B151" s="42" t="s">
        <v>117</v>
      </c>
      <c r="C151" s="165"/>
      <c r="D151" s="165"/>
      <c r="E151" s="165"/>
      <c r="F151" s="165"/>
      <c r="G151" s="165"/>
      <c r="H151" s="165">
        <v>2499</v>
      </c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4">
        <f t="shared" si="3"/>
        <v>2499</v>
      </c>
    </row>
    <row r="152" spans="1:19" ht="12">
      <c r="A152" s="436"/>
      <c r="B152" s="42" t="s">
        <v>118</v>
      </c>
      <c r="C152" s="165"/>
      <c r="D152" s="165"/>
      <c r="E152" s="165"/>
      <c r="F152" s="165"/>
      <c r="G152" s="165"/>
      <c r="H152" s="165">
        <v>2499</v>
      </c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4">
        <f t="shared" si="3"/>
        <v>2499</v>
      </c>
    </row>
    <row r="153" spans="1:19" ht="12">
      <c r="A153" s="434" t="s">
        <v>675</v>
      </c>
      <c r="B153" s="40" t="s">
        <v>116</v>
      </c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4">
        <f t="shared" si="3"/>
        <v>0</v>
      </c>
    </row>
    <row r="154" spans="1:19" ht="12">
      <c r="A154" s="435"/>
      <c r="B154" s="42" t="s">
        <v>117</v>
      </c>
      <c r="C154" s="165"/>
      <c r="D154" s="165"/>
      <c r="E154" s="165"/>
      <c r="F154" s="165"/>
      <c r="G154" s="165"/>
      <c r="H154" s="165">
        <v>35876</v>
      </c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4">
        <f t="shared" si="3"/>
        <v>35876</v>
      </c>
    </row>
    <row r="155" spans="1:19" ht="12">
      <c r="A155" s="436"/>
      <c r="B155" s="42" t="s">
        <v>118</v>
      </c>
      <c r="C155" s="165"/>
      <c r="D155" s="165"/>
      <c r="E155" s="165"/>
      <c r="F155" s="165"/>
      <c r="G155" s="165"/>
      <c r="H155" s="165">
        <v>35876</v>
      </c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4">
        <f t="shared" si="3"/>
        <v>35876</v>
      </c>
    </row>
    <row r="156" spans="1:19" ht="12.75" customHeight="1">
      <c r="A156" s="434" t="s">
        <v>210</v>
      </c>
      <c r="B156" s="40" t="s">
        <v>116</v>
      </c>
      <c r="C156" s="165"/>
      <c r="D156" s="165"/>
      <c r="E156" s="165"/>
      <c r="F156" s="165">
        <v>30500</v>
      </c>
      <c r="G156" s="165"/>
      <c r="H156" s="165"/>
      <c r="I156" s="165">
        <v>2000</v>
      </c>
      <c r="J156" s="165"/>
      <c r="K156" s="165"/>
      <c r="L156" s="165"/>
      <c r="M156" s="165"/>
      <c r="N156" s="165"/>
      <c r="O156" s="165"/>
      <c r="P156" s="165"/>
      <c r="Q156" s="165"/>
      <c r="R156" s="165"/>
      <c r="S156" s="164">
        <f t="shared" si="3"/>
        <v>32500</v>
      </c>
    </row>
    <row r="157" spans="1:19" ht="12">
      <c r="A157" s="435"/>
      <c r="B157" s="42" t="s">
        <v>117</v>
      </c>
      <c r="C157" s="165"/>
      <c r="D157" s="165"/>
      <c r="E157" s="165">
        <v>7852</v>
      </c>
      <c r="F157" s="165">
        <v>27378</v>
      </c>
      <c r="G157" s="165"/>
      <c r="H157" s="165"/>
      <c r="I157" s="165">
        <v>2000</v>
      </c>
      <c r="J157" s="165"/>
      <c r="K157" s="165"/>
      <c r="L157" s="165"/>
      <c r="M157" s="165"/>
      <c r="N157" s="165"/>
      <c r="O157" s="165"/>
      <c r="P157" s="165"/>
      <c r="Q157" s="165"/>
      <c r="R157" s="165"/>
      <c r="S157" s="164">
        <f t="shared" si="3"/>
        <v>37230</v>
      </c>
    </row>
    <row r="158" spans="1:19" ht="12">
      <c r="A158" s="436"/>
      <c r="B158" s="42" t="s">
        <v>118</v>
      </c>
      <c r="C158" s="165"/>
      <c r="D158" s="165"/>
      <c r="E158" s="165">
        <v>4730</v>
      </c>
      <c r="F158" s="165">
        <v>17334</v>
      </c>
      <c r="G158" s="165"/>
      <c r="H158" s="165"/>
      <c r="I158" s="165">
        <v>360</v>
      </c>
      <c r="J158" s="165"/>
      <c r="K158" s="165"/>
      <c r="L158" s="165"/>
      <c r="M158" s="165"/>
      <c r="N158" s="165"/>
      <c r="O158" s="165"/>
      <c r="P158" s="165"/>
      <c r="Q158" s="165"/>
      <c r="R158" s="165"/>
      <c r="S158" s="164">
        <f t="shared" si="3"/>
        <v>22424</v>
      </c>
    </row>
    <row r="159" spans="1:19" ht="12.75" customHeight="1">
      <c r="A159" s="434" t="s">
        <v>211</v>
      </c>
      <c r="B159" s="40" t="s">
        <v>116</v>
      </c>
      <c r="C159" s="165"/>
      <c r="D159" s="165"/>
      <c r="E159" s="165">
        <v>35000</v>
      </c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4">
        <f t="shared" si="3"/>
        <v>35000</v>
      </c>
    </row>
    <row r="160" spans="1:19" ht="12">
      <c r="A160" s="435"/>
      <c r="B160" s="42" t="s">
        <v>117</v>
      </c>
      <c r="C160" s="165"/>
      <c r="D160" s="165"/>
      <c r="E160" s="165">
        <v>0</v>
      </c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4">
        <f t="shared" si="3"/>
        <v>0</v>
      </c>
    </row>
    <row r="161" spans="1:19" ht="12">
      <c r="A161" s="436"/>
      <c r="B161" s="42" t="s">
        <v>118</v>
      </c>
      <c r="C161" s="165"/>
      <c r="D161" s="165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4">
        <f t="shared" si="3"/>
        <v>0</v>
      </c>
    </row>
    <row r="162" spans="1:19" ht="12.75" customHeight="1">
      <c r="A162" s="439" t="s">
        <v>416</v>
      </c>
      <c r="B162" s="44" t="s">
        <v>116</v>
      </c>
      <c r="C162" s="167">
        <f>C6+C9+C12+C15+C18+C21+C24+C27+C30+C33+C36+C39+C42+C45+C48+C51+C54+C57+C60+C63+C66+C69+C72+C75+C78+C81+C84+C87+C90+C93+C96+C99+C102+C105+C108+C111+C114+C117+C120+C123+C126+C129+C132+C135+C138+C141+C144+C147+C150+C153+C156+C159</f>
        <v>104899</v>
      </c>
      <c r="D162" s="167">
        <f aca="true" t="shared" si="6" ref="D162:R162">D6+D9+D12+D15+D18+D21+D24+D27+D30+D33+D36+D39+D42+D45+D48+D51+D54+D57+D60+D63+D66+D69+D72+D75+D78+D81+D84+D87+D90+D93+D96+D99+D102+D105+D108+D111+D114+D117+D120+D123+D126+D129+D132+D135+D138+D141+D144+D147+D150+D153+D156+D159</f>
        <v>30676</v>
      </c>
      <c r="E162" s="167">
        <f t="shared" si="6"/>
        <v>252524</v>
      </c>
      <c r="F162" s="167">
        <f t="shared" si="6"/>
        <v>143702</v>
      </c>
      <c r="G162" s="167">
        <f t="shared" si="6"/>
        <v>21630</v>
      </c>
      <c r="H162" s="167">
        <f t="shared" si="6"/>
        <v>279894</v>
      </c>
      <c r="I162" s="167">
        <f t="shared" si="6"/>
        <v>5000</v>
      </c>
      <c r="J162" s="167">
        <f t="shared" si="6"/>
        <v>88548</v>
      </c>
      <c r="K162" s="167">
        <f t="shared" si="6"/>
        <v>492292</v>
      </c>
      <c r="L162" s="167">
        <f t="shared" si="6"/>
        <v>877556</v>
      </c>
      <c r="M162" s="167">
        <f t="shared" si="6"/>
        <v>126792</v>
      </c>
      <c r="N162" s="167">
        <f t="shared" si="6"/>
        <v>0</v>
      </c>
      <c r="O162" s="167">
        <f t="shared" si="6"/>
        <v>2500</v>
      </c>
      <c r="P162" s="167">
        <f t="shared" si="6"/>
        <v>19000</v>
      </c>
      <c r="Q162" s="167">
        <f t="shared" si="6"/>
        <v>42618</v>
      </c>
      <c r="R162" s="167">
        <f t="shared" si="6"/>
        <v>1636797</v>
      </c>
      <c r="S162" s="164">
        <f>SUM(C162:R162)</f>
        <v>4124428</v>
      </c>
    </row>
    <row r="163" spans="1:19" s="46" customFormat="1" ht="12">
      <c r="A163" s="440"/>
      <c r="B163" s="41" t="s">
        <v>117</v>
      </c>
      <c r="C163" s="167">
        <f>C7+C10+C13+C16+C19+C22+C25+C28+C31+C34+C37+C40+C43+C46+C49+C52+C55+C58+C61+C64+C67+C70+C73+C76+C79+C82+C85+C88+C91+C94+C97+C100+C103+C106+C109+C112+C115+C118+C121+C124+C127+C130+C133+C136+C139+C142+C145+C148+C151+C154+C157+C160</f>
        <v>109530</v>
      </c>
      <c r="D163" s="167">
        <f aca="true" t="shared" si="7" ref="D163:R163">D7+D10+D13+D16+D19+D22+D25+D28+D31+D34+D37+D40+D43+D46+D49+D52+D55+D58+D61+D64+D67+D70+D73+D76+D79+D82+D85+D88+D91+D94+D97+D100+D103+D106+D109+D112+D115+D118+D121+D124+D127+D130+D133+D136+D139+D142+D145+D148+D151+D154+D157+D160</f>
        <v>32270</v>
      </c>
      <c r="E163" s="167">
        <f t="shared" si="7"/>
        <v>262419</v>
      </c>
      <c r="F163" s="167">
        <f t="shared" si="7"/>
        <v>160755</v>
      </c>
      <c r="G163" s="167">
        <f t="shared" si="7"/>
        <v>21789</v>
      </c>
      <c r="H163" s="167">
        <f t="shared" si="7"/>
        <v>292819</v>
      </c>
      <c r="I163" s="167">
        <f t="shared" si="7"/>
        <v>20000</v>
      </c>
      <c r="J163" s="167">
        <f t="shared" si="7"/>
        <v>381605</v>
      </c>
      <c r="K163" s="167">
        <f t="shared" si="7"/>
        <v>171744</v>
      </c>
      <c r="L163" s="167">
        <f t="shared" si="7"/>
        <v>917808</v>
      </c>
      <c r="M163" s="167">
        <f t="shared" si="7"/>
        <v>60305</v>
      </c>
      <c r="N163" s="167">
        <f t="shared" si="7"/>
        <v>0</v>
      </c>
      <c r="O163" s="167">
        <f t="shared" si="7"/>
        <v>3700</v>
      </c>
      <c r="P163" s="167">
        <f t="shared" si="7"/>
        <v>17707</v>
      </c>
      <c r="Q163" s="167">
        <f t="shared" si="7"/>
        <v>42618</v>
      </c>
      <c r="R163" s="167">
        <f t="shared" si="7"/>
        <v>1629684</v>
      </c>
      <c r="S163" s="164">
        <f>SUM(C163:R163)</f>
        <v>4124753</v>
      </c>
    </row>
    <row r="164" spans="1:19" s="46" customFormat="1" ht="12" customHeight="1">
      <c r="A164" s="441"/>
      <c r="B164" s="41" t="s">
        <v>118</v>
      </c>
      <c r="C164" s="167">
        <f>C8+C11+C14+C17+C20+C23+C26+C29+C32+C35+C38+C41+C44+C47+C50+C53+C56+C59+C62+C65+C68+C71+C74+C77+C80+C83+C86+C89+C92+C95+C98+C101+C104+C107+C110+C113+C116+C119+C122+C125+C128+C131+C134+C137+C140+C143+C146+C149+C152+C155+C158+C161</f>
        <v>101670</v>
      </c>
      <c r="D164" s="167">
        <f aca="true" t="shared" si="8" ref="D164:R164">D8+D11+D14+D17+D20+D23+D26+D29+D32+D35+D38+D41+D44+D47+D50+D53+D56+D59+D62+D65+D68+D71+D74+D77+D80+D83+D86+D89+D92+D95+D98+D101+D104+D107+D110+D113+D116+D119+D122+D125+D128+D131+D134+D137+D140+D143+D146+D149+D152+D155+D158+D161</f>
        <v>28906</v>
      </c>
      <c r="E164" s="167">
        <f t="shared" si="8"/>
        <v>200969</v>
      </c>
      <c r="F164" s="167">
        <f t="shared" si="8"/>
        <v>104901</v>
      </c>
      <c r="G164" s="167">
        <f t="shared" si="8"/>
        <v>21788</v>
      </c>
      <c r="H164" s="167">
        <f t="shared" si="8"/>
        <v>292233</v>
      </c>
      <c r="I164" s="167">
        <f t="shared" si="8"/>
        <v>18360</v>
      </c>
      <c r="J164" s="167">
        <f t="shared" si="8"/>
        <v>377141</v>
      </c>
      <c r="K164" s="167">
        <f t="shared" si="8"/>
        <v>0</v>
      </c>
      <c r="L164" s="167">
        <f t="shared" si="8"/>
        <v>913274</v>
      </c>
      <c r="M164" s="167">
        <f t="shared" si="8"/>
        <v>58687</v>
      </c>
      <c r="N164" s="167">
        <f t="shared" si="8"/>
        <v>0</v>
      </c>
      <c r="O164" s="167">
        <f t="shared" si="8"/>
        <v>3700</v>
      </c>
      <c r="P164" s="167">
        <f t="shared" si="8"/>
        <v>17707</v>
      </c>
      <c r="Q164" s="167">
        <f t="shared" si="8"/>
        <v>42618</v>
      </c>
      <c r="R164" s="167">
        <f t="shared" si="8"/>
        <v>1629684</v>
      </c>
      <c r="S164" s="164">
        <f>SUM(C164:R164)</f>
        <v>3811638</v>
      </c>
    </row>
  </sheetData>
  <sheetProtection/>
  <mergeCells count="55">
    <mergeCell ref="A153:A155"/>
    <mergeCell ref="A162:A164"/>
    <mergeCell ref="A132:A134"/>
    <mergeCell ref="A135:A137"/>
    <mergeCell ref="A144:A146"/>
    <mergeCell ref="A123:A125"/>
    <mergeCell ref="A129:A131"/>
    <mergeCell ref="A141:A143"/>
    <mergeCell ref="A120:A122"/>
    <mergeCell ref="A138:A140"/>
    <mergeCell ref="A90:A92"/>
    <mergeCell ref="A72:A74"/>
    <mergeCell ref="A147:A149"/>
    <mergeCell ref="A150:A152"/>
    <mergeCell ref="A111:A113"/>
    <mergeCell ref="A93:A95"/>
    <mergeCell ref="A99:A101"/>
    <mergeCell ref="A114:A116"/>
    <mergeCell ref="A108:A110"/>
    <mergeCell ref="A117:A119"/>
    <mergeCell ref="A63:A65"/>
    <mergeCell ref="A3:S3"/>
    <mergeCell ref="A81:A83"/>
    <mergeCell ref="A36:A38"/>
    <mergeCell ref="A42:A44"/>
    <mergeCell ref="A51:A53"/>
    <mergeCell ref="A39:A41"/>
    <mergeCell ref="A66:A68"/>
    <mergeCell ref="A69:A71"/>
    <mergeCell ref="A78:A80"/>
    <mergeCell ref="A156:A158"/>
    <mergeCell ref="A159:A161"/>
    <mergeCell ref="A84:A86"/>
    <mergeCell ref="A87:A89"/>
    <mergeCell ref="A96:A98"/>
    <mergeCell ref="A102:A104"/>
    <mergeCell ref="A105:A107"/>
    <mergeCell ref="A126:A128"/>
    <mergeCell ref="A45:A47"/>
    <mergeCell ref="A60:A62"/>
    <mergeCell ref="A48:A50"/>
    <mergeCell ref="A54:A56"/>
    <mergeCell ref="A57:A59"/>
    <mergeCell ref="A2:S2"/>
    <mergeCell ref="A9:A11"/>
    <mergeCell ref="A75:A77"/>
    <mergeCell ref="A6:A8"/>
    <mergeCell ref="A12:A14"/>
    <mergeCell ref="A15:A17"/>
    <mergeCell ref="A18:A20"/>
    <mergeCell ref="A21:A23"/>
    <mergeCell ref="A24:A26"/>
    <mergeCell ref="A27:A29"/>
    <mergeCell ref="A30:A32"/>
    <mergeCell ref="A33:A35"/>
  </mergeCells>
  <printOptions/>
  <pageMargins left="0.11811023622047245" right="0" top="0.5511811023622047" bottom="0.5511811023622047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S2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7.25390625" style="75" customWidth="1"/>
    <col min="2" max="2" width="4.875" style="43" customWidth="1"/>
    <col min="3" max="3" width="7.625" style="43" customWidth="1"/>
    <col min="4" max="4" width="7.375" style="43" bestFit="1" customWidth="1"/>
    <col min="5" max="6" width="7.625" style="43" bestFit="1" customWidth="1"/>
    <col min="7" max="7" width="7.75390625" style="43" customWidth="1"/>
    <col min="8" max="8" width="8.25390625" style="43" bestFit="1" customWidth="1"/>
    <col min="9" max="9" width="7.125" style="43" customWidth="1"/>
    <col min="10" max="10" width="8.25390625" style="43" customWidth="1"/>
    <col min="11" max="11" width="7.25390625" style="43" customWidth="1"/>
    <col min="12" max="12" width="8.125" style="43" bestFit="1" customWidth="1"/>
    <col min="13" max="13" width="7.75390625" style="43" customWidth="1"/>
    <col min="14" max="14" width="8.125" style="43" bestFit="1" customWidth="1"/>
    <col min="15" max="15" width="7.75390625" style="43" customWidth="1"/>
    <col min="16" max="17" width="7.875" style="43" customWidth="1"/>
    <col min="18" max="18" width="9.125" style="43" bestFit="1" customWidth="1"/>
    <col min="19" max="19" width="8.875" style="43" customWidth="1"/>
    <col min="20" max="16384" width="9.125" style="43" customWidth="1"/>
  </cols>
  <sheetData>
    <row r="1" spans="1:19" ht="12">
      <c r="A1" s="75" t="s">
        <v>179</v>
      </c>
      <c r="R1" s="168"/>
      <c r="S1" s="158" t="s">
        <v>417</v>
      </c>
    </row>
    <row r="2" spans="1:19" ht="12.75" customHeight="1">
      <c r="A2" s="438" t="s">
        <v>220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</row>
    <row r="3" spans="1:19" ht="12.75" customHeight="1">
      <c r="A3" s="438" t="s">
        <v>475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</row>
    <row r="5" spans="1:19" s="74" customFormat="1" ht="45">
      <c r="A5" s="76"/>
      <c r="B5" s="40"/>
      <c r="C5" s="39" t="s">
        <v>52</v>
      </c>
      <c r="D5" s="39" t="s">
        <v>173</v>
      </c>
      <c r="E5" s="39" t="s">
        <v>53</v>
      </c>
      <c r="F5" s="39" t="s">
        <v>90</v>
      </c>
      <c r="G5" s="39" t="s">
        <v>174</v>
      </c>
      <c r="H5" s="39" t="s">
        <v>175</v>
      </c>
      <c r="I5" s="39" t="s">
        <v>214</v>
      </c>
      <c r="J5" s="39" t="s">
        <v>418</v>
      </c>
      <c r="K5" s="39" t="s">
        <v>212</v>
      </c>
      <c r="L5" s="39" t="s">
        <v>213</v>
      </c>
      <c r="M5" s="39" t="s">
        <v>93</v>
      </c>
      <c r="N5" s="39" t="s">
        <v>176</v>
      </c>
      <c r="O5" s="39" t="s">
        <v>215</v>
      </c>
      <c r="P5" s="39" t="s">
        <v>177</v>
      </c>
      <c r="Q5" s="39" t="s">
        <v>662</v>
      </c>
      <c r="R5" s="39" t="s">
        <v>216</v>
      </c>
      <c r="S5" s="73" t="s">
        <v>50</v>
      </c>
    </row>
    <row r="6" spans="1:19" s="38" customFormat="1" ht="12" customHeight="1">
      <c r="A6" s="437" t="s">
        <v>180</v>
      </c>
      <c r="B6" s="40" t="s">
        <v>116</v>
      </c>
      <c r="C6" s="162">
        <v>238343</v>
      </c>
      <c r="D6" s="162">
        <v>68802</v>
      </c>
      <c r="E6" s="162">
        <v>127007</v>
      </c>
      <c r="F6" s="162"/>
      <c r="G6" s="163">
        <v>340</v>
      </c>
      <c r="H6" s="163">
        <v>2000</v>
      </c>
      <c r="I6" s="163"/>
      <c r="J6" s="162"/>
      <c r="K6" s="162"/>
      <c r="L6" s="162">
        <v>11172</v>
      </c>
      <c r="M6" s="162"/>
      <c r="N6" s="162"/>
      <c r="O6" s="162"/>
      <c r="P6" s="162"/>
      <c r="Q6" s="162"/>
      <c r="R6" s="162"/>
      <c r="S6" s="164">
        <f aca="true" t="shared" si="0" ref="S6:S20">SUM(C6:R6)</f>
        <v>447664</v>
      </c>
    </row>
    <row r="7" spans="1:19" ht="12" customHeight="1">
      <c r="A7" s="437"/>
      <c r="B7" s="42" t="s">
        <v>117</v>
      </c>
      <c r="C7" s="165">
        <v>227926</v>
      </c>
      <c r="D7" s="165">
        <v>65637</v>
      </c>
      <c r="E7" s="165">
        <v>112592</v>
      </c>
      <c r="F7" s="165"/>
      <c r="G7" s="165"/>
      <c r="H7" s="165">
        <v>2000</v>
      </c>
      <c r="I7" s="165"/>
      <c r="J7" s="165"/>
      <c r="K7" s="165"/>
      <c r="L7" s="165">
        <v>10489</v>
      </c>
      <c r="M7" s="165"/>
      <c r="N7" s="165"/>
      <c r="O7" s="165"/>
      <c r="P7" s="165"/>
      <c r="Q7" s="165"/>
      <c r="R7" s="165"/>
      <c r="S7" s="164">
        <f t="shared" si="0"/>
        <v>418644</v>
      </c>
    </row>
    <row r="8" spans="1:19" ht="12">
      <c r="A8" s="437"/>
      <c r="B8" s="42" t="s">
        <v>118</v>
      </c>
      <c r="C8" s="165">
        <v>227375</v>
      </c>
      <c r="D8" s="165">
        <v>65635</v>
      </c>
      <c r="E8" s="165">
        <v>81887</v>
      </c>
      <c r="F8" s="165"/>
      <c r="G8" s="165"/>
      <c r="H8" s="165">
        <v>2000</v>
      </c>
      <c r="I8" s="165"/>
      <c r="J8" s="165"/>
      <c r="K8" s="165"/>
      <c r="L8" s="165">
        <v>8894</v>
      </c>
      <c r="M8" s="165"/>
      <c r="N8" s="165"/>
      <c r="O8" s="165"/>
      <c r="P8" s="165"/>
      <c r="Q8" s="165"/>
      <c r="R8" s="165"/>
      <c r="S8" s="164">
        <f t="shared" si="0"/>
        <v>385791</v>
      </c>
    </row>
    <row r="9" spans="1:19" ht="12">
      <c r="A9" s="437" t="s">
        <v>181</v>
      </c>
      <c r="B9" s="40" t="s">
        <v>116</v>
      </c>
      <c r="C9" s="165"/>
      <c r="D9" s="165"/>
      <c r="E9" s="165">
        <v>2000</v>
      </c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4">
        <f t="shared" si="0"/>
        <v>2000</v>
      </c>
    </row>
    <row r="10" spans="1:19" ht="12">
      <c r="A10" s="437"/>
      <c r="B10" s="42" t="s">
        <v>117</v>
      </c>
      <c r="C10" s="162"/>
      <c r="D10" s="162"/>
      <c r="E10" s="162">
        <v>1835</v>
      </c>
      <c r="F10" s="162"/>
      <c r="G10" s="163"/>
      <c r="H10" s="163"/>
      <c r="I10" s="163"/>
      <c r="J10" s="162"/>
      <c r="K10" s="162"/>
      <c r="L10" s="162"/>
      <c r="M10" s="162"/>
      <c r="N10" s="162"/>
      <c r="O10" s="162"/>
      <c r="P10" s="162"/>
      <c r="Q10" s="162"/>
      <c r="R10" s="162"/>
      <c r="S10" s="164">
        <f t="shared" si="0"/>
        <v>1835</v>
      </c>
    </row>
    <row r="11" spans="1:19" ht="12">
      <c r="A11" s="437"/>
      <c r="B11" s="42" t="s">
        <v>118</v>
      </c>
      <c r="C11" s="165"/>
      <c r="D11" s="165"/>
      <c r="E11" s="165">
        <v>1739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4">
        <f t="shared" si="0"/>
        <v>1739</v>
      </c>
    </row>
    <row r="12" spans="1:19" ht="12">
      <c r="A12" s="437" t="s">
        <v>676</v>
      </c>
      <c r="B12" s="40" t="s">
        <v>116</v>
      </c>
      <c r="C12" s="165">
        <v>60</v>
      </c>
      <c r="D12" s="165">
        <v>15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4">
        <f t="shared" si="0"/>
        <v>75</v>
      </c>
    </row>
    <row r="13" spans="1:19" s="38" customFormat="1" ht="12" customHeight="1">
      <c r="A13" s="437"/>
      <c r="B13" s="42" t="s">
        <v>117</v>
      </c>
      <c r="C13" s="162">
        <v>60</v>
      </c>
      <c r="D13" s="162">
        <v>15</v>
      </c>
      <c r="E13" s="162"/>
      <c r="F13" s="162"/>
      <c r="G13" s="163"/>
      <c r="H13" s="163"/>
      <c r="I13" s="163"/>
      <c r="J13" s="162"/>
      <c r="K13" s="162"/>
      <c r="L13" s="162"/>
      <c r="M13" s="162"/>
      <c r="N13" s="162"/>
      <c r="O13" s="162"/>
      <c r="P13" s="162"/>
      <c r="Q13" s="162"/>
      <c r="R13" s="162"/>
      <c r="S13" s="164">
        <f t="shared" si="0"/>
        <v>75</v>
      </c>
    </row>
    <row r="14" spans="1:19" ht="12" customHeight="1">
      <c r="A14" s="437"/>
      <c r="B14" s="42" t="s">
        <v>118</v>
      </c>
      <c r="C14" s="165">
        <v>60</v>
      </c>
      <c r="D14" s="165">
        <v>15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4">
        <f t="shared" si="0"/>
        <v>75</v>
      </c>
    </row>
    <row r="15" spans="1:19" ht="12" customHeight="1">
      <c r="A15" s="437" t="s">
        <v>183</v>
      </c>
      <c r="B15" s="40" t="s">
        <v>116</v>
      </c>
      <c r="C15" s="165">
        <v>2500</v>
      </c>
      <c r="D15" s="165">
        <v>1776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4">
        <f t="shared" si="0"/>
        <v>4276</v>
      </c>
    </row>
    <row r="16" spans="1:19" ht="12">
      <c r="A16" s="437"/>
      <c r="B16" s="42" t="s">
        <v>117</v>
      </c>
      <c r="C16" s="165">
        <v>1751</v>
      </c>
      <c r="D16" s="165">
        <v>1776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4">
        <f t="shared" si="0"/>
        <v>3527</v>
      </c>
    </row>
    <row r="17" spans="1:19" ht="12">
      <c r="A17" s="437"/>
      <c r="B17" s="42" t="s">
        <v>118</v>
      </c>
      <c r="C17" s="165">
        <v>1751</v>
      </c>
      <c r="D17" s="165">
        <v>865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4">
        <f t="shared" si="0"/>
        <v>2616</v>
      </c>
    </row>
    <row r="18" spans="1:19" ht="12.75" customHeight="1">
      <c r="A18" s="434" t="s">
        <v>186</v>
      </c>
      <c r="B18" s="40" t="s">
        <v>116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4">
        <f t="shared" si="0"/>
        <v>0</v>
      </c>
    </row>
    <row r="19" spans="1:19" ht="12">
      <c r="A19" s="435"/>
      <c r="B19" s="42" t="s">
        <v>117</v>
      </c>
      <c r="C19" s="165"/>
      <c r="D19" s="165"/>
      <c r="E19" s="165"/>
      <c r="F19" s="165"/>
      <c r="G19" s="165">
        <v>344</v>
      </c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4">
        <f t="shared" si="0"/>
        <v>344</v>
      </c>
    </row>
    <row r="20" spans="1:19" ht="12">
      <c r="A20" s="436"/>
      <c r="B20" s="42" t="s">
        <v>118</v>
      </c>
      <c r="C20" s="165"/>
      <c r="D20" s="165"/>
      <c r="E20" s="165"/>
      <c r="F20" s="165"/>
      <c r="G20" s="165">
        <v>344</v>
      </c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4">
        <f t="shared" si="0"/>
        <v>344</v>
      </c>
    </row>
    <row r="21" spans="1:19" ht="12.75" customHeight="1">
      <c r="A21" s="434" t="s">
        <v>195</v>
      </c>
      <c r="B21" s="40" t="s">
        <v>116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>
        <v>3667</v>
      </c>
      <c r="P21" s="165"/>
      <c r="Q21" s="165"/>
      <c r="R21" s="165"/>
      <c r="S21" s="164">
        <f aca="true" t="shared" si="1" ref="S21:S26">SUM(C21:R21)</f>
        <v>3667</v>
      </c>
    </row>
    <row r="22" spans="1:19" ht="12">
      <c r="A22" s="435"/>
      <c r="B22" s="42" t="s">
        <v>117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>
        <v>3667</v>
      </c>
      <c r="P22" s="165"/>
      <c r="Q22" s="165"/>
      <c r="R22" s="165"/>
      <c r="S22" s="164">
        <f t="shared" si="1"/>
        <v>3667</v>
      </c>
    </row>
    <row r="23" spans="1:19" ht="12">
      <c r="A23" s="436"/>
      <c r="B23" s="42" t="s">
        <v>118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4">
        <f t="shared" si="1"/>
        <v>0</v>
      </c>
    </row>
    <row r="24" spans="1:19" ht="12.75" customHeight="1">
      <c r="A24" s="434" t="s">
        <v>198</v>
      </c>
      <c r="B24" s="40" t="s">
        <v>116</v>
      </c>
      <c r="C24" s="165"/>
      <c r="D24" s="165"/>
      <c r="E24" s="165">
        <v>1000</v>
      </c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4">
        <f t="shared" si="1"/>
        <v>1000</v>
      </c>
    </row>
    <row r="25" spans="1:19" ht="12">
      <c r="A25" s="435"/>
      <c r="B25" s="42" t="s">
        <v>117</v>
      </c>
      <c r="C25" s="165"/>
      <c r="D25" s="165"/>
      <c r="E25" s="165">
        <v>441</v>
      </c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4">
        <f t="shared" si="1"/>
        <v>441</v>
      </c>
    </row>
    <row r="26" spans="1:19" ht="12">
      <c r="A26" s="436"/>
      <c r="B26" s="42" t="s">
        <v>118</v>
      </c>
      <c r="C26" s="165"/>
      <c r="D26" s="165"/>
      <c r="E26" s="165">
        <v>262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4">
        <f t="shared" si="1"/>
        <v>262</v>
      </c>
    </row>
    <row r="27" spans="1:19" ht="12.75" customHeight="1">
      <c r="A27" s="439" t="s">
        <v>416</v>
      </c>
      <c r="B27" s="44" t="s">
        <v>116</v>
      </c>
      <c r="C27" s="167">
        <f>C6+C9+C12+C15+C18+C21+C24</f>
        <v>240903</v>
      </c>
      <c r="D27" s="167">
        <f aca="true" t="shared" si="2" ref="D27:R27">D6+D9+D12+D15+D18+D21+D24</f>
        <v>70593</v>
      </c>
      <c r="E27" s="167">
        <f t="shared" si="2"/>
        <v>130007</v>
      </c>
      <c r="F27" s="167">
        <f t="shared" si="2"/>
        <v>0</v>
      </c>
      <c r="G27" s="167">
        <f t="shared" si="2"/>
        <v>340</v>
      </c>
      <c r="H27" s="167">
        <f t="shared" si="2"/>
        <v>2000</v>
      </c>
      <c r="I27" s="167">
        <f t="shared" si="2"/>
        <v>0</v>
      </c>
      <c r="J27" s="167">
        <f t="shared" si="2"/>
        <v>0</v>
      </c>
      <c r="K27" s="167">
        <f t="shared" si="2"/>
        <v>0</v>
      </c>
      <c r="L27" s="167">
        <f t="shared" si="2"/>
        <v>11172</v>
      </c>
      <c r="M27" s="167">
        <f t="shared" si="2"/>
        <v>0</v>
      </c>
      <c r="N27" s="167">
        <f t="shared" si="2"/>
        <v>0</v>
      </c>
      <c r="O27" s="167">
        <f t="shared" si="2"/>
        <v>3667</v>
      </c>
      <c r="P27" s="167">
        <f t="shared" si="2"/>
        <v>0</v>
      </c>
      <c r="Q27" s="167">
        <f t="shared" si="2"/>
        <v>0</v>
      </c>
      <c r="R27" s="167">
        <f t="shared" si="2"/>
        <v>0</v>
      </c>
      <c r="S27" s="164">
        <f>SUM(C27:R27)</f>
        <v>458682</v>
      </c>
    </row>
    <row r="28" spans="1:19" s="46" customFormat="1" ht="12">
      <c r="A28" s="440"/>
      <c r="B28" s="41" t="s">
        <v>117</v>
      </c>
      <c r="C28" s="167">
        <f aca="true" t="shared" si="3" ref="C28:R29">C7+C10+C13+C16+C19+C22+C25</f>
        <v>229737</v>
      </c>
      <c r="D28" s="167">
        <f t="shared" si="3"/>
        <v>67428</v>
      </c>
      <c r="E28" s="167">
        <f t="shared" si="3"/>
        <v>114868</v>
      </c>
      <c r="F28" s="167">
        <f t="shared" si="3"/>
        <v>0</v>
      </c>
      <c r="G28" s="167">
        <f t="shared" si="3"/>
        <v>344</v>
      </c>
      <c r="H28" s="167">
        <f t="shared" si="3"/>
        <v>2000</v>
      </c>
      <c r="I28" s="167">
        <f t="shared" si="3"/>
        <v>0</v>
      </c>
      <c r="J28" s="167">
        <f t="shared" si="3"/>
        <v>0</v>
      </c>
      <c r="K28" s="167">
        <f t="shared" si="3"/>
        <v>0</v>
      </c>
      <c r="L28" s="167">
        <f t="shared" si="3"/>
        <v>10489</v>
      </c>
      <c r="M28" s="167">
        <f t="shared" si="3"/>
        <v>0</v>
      </c>
      <c r="N28" s="167">
        <f t="shared" si="3"/>
        <v>0</v>
      </c>
      <c r="O28" s="167">
        <f t="shared" si="3"/>
        <v>3667</v>
      </c>
      <c r="P28" s="167">
        <f t="shared" si="3"/>
        <v>0</v>
      </c>
      <c r="Q28" s="167">
        <f t="shared" si="3"/>
        <v>0</v>
      </c>
      <c r="R28" s="167">
        <f t="shared" si="3"/>
        <v>0</v>
      </c>
      <c r="S28" s="164">
        <f>SUM(C28:R28)</f>
        <v>428533</v>
      </c>
    </row>
    <row r="29" spans="1:19" s="46" customFormat="1" ht="12" customHeight="1">
      <c r="A29" s="441"/>
      <c r="B29" s="41" t="s">
        <v>118</v>
      </c>
      <c r="C29" s="167">
        <f t="shared" si="3"/>
        <v>229186</v>
      </c>
      <c r="D29" s="167">
        <f t="shared" si="3"/>
        <v>66515</v>
      </c>
      <c r="E29" s="167">
        <f t="shared" si="3"/>
        <v>83888</v>
      </c>
      <c r="F29" s="167">
        <f t="shared" si="3"/>
        <v>0</v>
      </c>
      <c r="G29" s="167">
        <f t="shared" si="3"/>
        <v>344</v>
      </c>
      <c r="H29" s="167">
        <f t="shared" si="3"/>
        <v>2000</v>
      </c>
      <c r="I29" s="167">
        <f t="shared" si="3"/>
        <v>0</v>
      </c>
      <c r="J29" s="167">
        <f t="shared" si="3"/>
        <v>0</v>
      </c>
      <c r="K29" s="167">
        <f t="shared" si="3"/>
        <v>0</v>
      </c>
      <c r="L29" s="167">
        <f t="shared" si="3"/>
        <v>8894</v>
      </c>
      <c r="M29" s="167">
        <f t="shared" si="3"/>
        <v>0</v>
      </c>
      <c r="N29" s="167">
        <f t="shared" si="3"/>
        <v>0</v>
      </c>
      <c r="O29" s="167">
        <f t="shared" si="3"/>
        <v>0</v>
      </c>
      <c r="P29" s="167">
        <f t="shared" si="3"/>
        <v>0</v>
      </c>
      <c r="Q29" s="167">
        <f t="shared" si="3"/>
        <v>0</v>
      </c>
      <c r="R29" s="167">
        <f t="shared" si="3"/>
        <v>0</v>
      </c>
      <c r="S29" s="164">
        <f>SUM(C29:R29)</f>
        <v>390827</v>
      </c>
    </row>
  </sheetData>
  <sheetProtection/>
  <mergeCells count="10">
    <mergeCell ref="A27:A29"/>
    <mergeCell ref="A2:S2"/>
    <mergeCell ref="A3:S3"/>
    <mergeCell ref="A21:A23"/>
    <mergeCell ref="A24:A26"/>
    <mergeCell ref="A6:A8"/>
    <mergeCell ref="A9:A11"/>
    <mergeCell ref="A12:A14"/>
    <mergeCell ref="A15:A17"/>
    <mergeCell ref="A18:A2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D128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60.875" style="0" customWidth="1"/>
    <col min="2" max="3" width="11.125" style="0" customWidth="1"/>
    <col min="4" max="4" width="9.125" style="37" customWidth="1"/>
    <col min="7" max="7" width="9.125" style="0" customWidth="1"/>
  </cols>
  <sheetData>
    <row r="1" spans="1:4" ht="12.75">
      <c r="A1" t="s">
        <v>179</v>
      </c>
      <c r="D1" s="140" t="s">
        <v>419</v>
      </c>
    </row>
    <row r="2" spans="1:4" ht="12.75">
      <c r="A2" s="442" t="s">
        <v>107</v>
      </c>
      <c r="B2" s="442"/>
      <c r="C2" s="442"/>
      <c r="D2" s="442"/>
    </row>
    <row r="3" spans="1:4" ht="12.75">
      <c r="A3" s="442" t="s">
        <v>475</v>
      </c>
      <c r="B3" s="442"/>
      <c r="C3" s="442"/>
      <c r="D3" s="442"/>
    </row>
    <row r="4" spans="1:2" ht="12.75">
      <c r="A4" s="34"/>
      <c r="B4" s="34"/>
    </row>
    <row r="5" spans="1:4" ht="68.25" customHeight="1">
      <c r="A5" s="14" t="s">
        <v>31</v>
      </c>
      <c r="B5" s="3" t="s">
        <v>86</v>
      </c>
      <c r="C5" s="3" t="s">
        <v>87</v>
      </c>
      <c r="D5" s="39" t="s">
        <v>115</v>
      </c>
    </row>
    <row r="6" spans="1:4" ht="15" customHeight="1">
      <c r="A6" s="6" t="s">
        <v>20</v>
      </c>
      <c r="B6" s="12"/>
      <c r="C6" s="12"/>
      <c r="D6" s="113"/>
    </row>
    <row r="7" spans="1:4" ht="12.75">
      <c r="A7" s="7" t="s">
        <v>677</v>
      </c>
      <c r="B7" s="36">
        <v>10000</v>
      </c>
      <c r="C7" s="36">
        <v>1132</v>
      </c>
      <c r="D7" s="36">
        <v>953</v>
      </c>
    </row>
    <row r="8" spans="1:4" ht="12.75">
      <c r="A8" s="7" t="s">
        <v>678</v>
      </c>
      <c r="B8" s="36">
        <v>29756</v>
      </c>
      <c r="C8" s="36">
        <v>29756</v>
      </c>
      <c r="D8" s="36">
        <v>29756</v>
      </c>
    </row>
    <row r="9" spans="1:4" ht="12.75">
      <c r="A9" s="7" t="s">
        <v>64</v>
      </c>
      <c r="B9" s="36">
        <v>53170</v>
      </c>
      <c r="C9" s="36">
        <v>53170</v>
      </c>
      <c r="D9" s="36">
        <v>53170</v>
      </c>
    </row>
    <row r="10" spans="1:4" ht="15.75" customHeight="1">
      <c r="A10" s="7" t="s">
        <v>66</v>
      </c>
      <c r="B10" s="36">
        <v>1524</v>
      </c>
      <c r="C10" s="36">
        <v>1524</v>
      </c>
      <c r="D10" s="36">
        <v>1524</v>
      </c>
    </row>
    <row r="11" spans="1:4" ht="12.75">
      <c r="A11" s="7" t="s">
        <v>679</v>
      </c>
      <c r="B11" s="36">
        <v>9900</v>
      </c>
      <c r="C11" s="36">
        <v>9900</v>
      </c>
      <c r="D11" s="36">
        <v>9900</v>
      </c>
    </row>
    <row r="12" spans="1:4" ht="12.75">
      <c r="A12" s="7" t="s">
        <v>67</v>
      </c>
      <c r="B12" s="36">
        <v>5403</v>
      </c>
      <c r="C12" s="36">
        <v>5403</v>
      </c>
      <c r="D12" s="36">
        <v>2039</v>
      </c>
    </row>
    <row r="13" spans="1:4" ht="12.75">
      <c r="A13" s="15" t="s">
        <v>680</v>
      </c>
      <c r="B13" s="36">
        <v>18913</v>
      </c>
      <c r="C13" s="36">
        <v>18913</v>
      </c>
      <c r="D13" s="36">
        <v>18913</v>
      </c>
    </row>
    <row r="14" spans="1:4" ht="33.75">
      <c r="A14" s="15" t="s">
        <v>681</v>
      </c>
      <c r="B14" s="36">
        <v>3000</v>
      </c>
      <c r="C14" s="36">
        <v>4745</v>
      </c>
      <c r="D14" s="36">
        <v>4746</v>
      </c>
    </row>
    <row r="15" spans="1:4" ht="12.75">
      <c r="A15" s="7" t="s">
        <v>682</v>
      </c>
      <c r="B15" s="36">
        <v>71334</v>
      </c>
      <c r="C15" s="36">
        <v>0</v>
      </c>
      <c r="D15" s="36"/>
    </row>
    <row r="16" spans="1:4" ht="12.75">
      <c r="A16" s="7" t="s">
        <v>683</v>
      </c>
      <c r="B16" s="36">
        <v>112900</v>
      </c>
      <c r="C16" s="36">
        <v>0</v>
      </c>
      <c r="D16" s="36"/>
    </row>
    <row r="17" spans="1:4" ht="12.75">
      <c r="A17" s="7" t="s">
        <v>684</v>
      </c>
      <c r="B17" s="36">
        <v>5125</v>
      </c>
      <c r="C17" s="36">
        <v>2826</v>
      </c>
      <c r="D17" s="36">
        <v>2825</v>
      </c>
    </row>
    <row r="18" spans="1:4" ht="12.75">
      <c r="A18" s="7" t="s">
        <v>685</v>
      </c>
      <c r="B18" s="36">
        <v>1207</v>
      </c>
      <c r="C18" s="36">
        <v>1207</v>
      </c>
      <c r="D18" s="36">
        <v>1207</v>
      </c>
    </row>
    <row r="19" spans="1:4" ht="12.75">
      <c r="A19" s="7" t="s">
        <v>686</v>
      </c>
      <c r="B19" s="36">
        <v>235904</v>
      </c>
      <c r="C19" s="36">
        <v>232555</v>
      </c>
      <c r="D19" s="36">
        <v>232555</v>
      </c>
    </row>
    <row r="20" spans="1:4" ht="12.75">
      <c r="A20" s="7" t="s">
        <v>687</v>
      </c>
      <c r="B20" s="36">
        <v>1456</v>
      </c>
      <c r="C20" s="36">
        <v>10</v>
      </c>
      <c r="D20" s="36"/>
    </row>
    <row r="21" spans="1:4" ht="12.75">
      <c r="A21" s="7" t="s">
        <v>688</v>
      </c>
      <c r="B21" s="36">
        <v>116562</v>
      </c>
      <c r="C21" s="36">
        <v>116562</v>
      </c>
      <c r="D21" s="36">
        <v>116562</v>
      </c>
    </row>
    <row r="22" spans="1:4" ht="12.75">
      <c r="A22" s="7" t="s">
        <v>689</v>
      </c>
      <c r="B22" s="36">
        <v>151144</v>
      </c>
      <c r="C22" s="36">
        <v>152525</v>
      </c>
      <c r="D22" s="36">
        <v>152524</v>
      </c>
    </row>
    <row r="23" spans="1:4" ht="12.75">
      <c r="A23" s="7" t="s">
        <v>690</v>
      </c>
      <c r="B23" s="36">
        <v>371</v>
      </c>
      <c r="C23" s="36">
        <v>371</v>
      </c>
      <c r="D23" s="36">
        <v>371</v>
      </c>
    </row>
    <row r="24" spans="1:4" ht="12.75">
      <c r="A24" s="7" t="s">
        <v>691</v>
      </c>
      <c r="B24" s="36">
        <v>2620</v>
      </c>
      <c r="C24" s="36">
        <v>2620</v>
      </c>
      <c r="D24" s="36">
        <v>2620</v>
      </c>
    </row>
    <row r="25" spans="1:4" ht="12.75">
      <c r="A25" s="7" t="s">
        <v>692</v>
      </c>
      <c r="B25" s="36">
        <v>24370</v>
      </c>
      <c r="C25" s="36">
        <v>0</v>
      </c>
      <c r="D25" s="36"/>
    </row>
    <row r="26" spans="1:4" ht="12.75">
      <c r="A26" s="7" t="s">
        <v>693</v>
      </c>
      <c r="B26" s="36">
        <v>3175</v>
      </c>
      <c r="C26" s="36">
        <v>0</v>
      </c>
      <c r="D26" s="36"/>
    </row>
    <row r="27" spans="1:4" ht="12.75">
      <c r="A27" s="7" t="s">
        <v>694</v>
      </c>
      <c r="B27" s="36">
        <v>4500</v>
      </c>
      <c r="C27" s="36">
        <v>0</v>
      </c>
      <c r="D27" s="36"/>
    </row>
    <row r="28" spans="1:4" ht="12.75">
      <c r="A28" s="7" t="s">
        <v>695</v>
      </c>
      <c r="B28" s="36">
        <v>8000</v>
      </c>
      <c r="C28" s="36">
        <v>0</v>
      </c>
      <c r="D28" s="36"/>
    </row>
    <row r="29" spans="1:4" ht="12.75">
      <c r="A29" s="7" t="s">
        <v>696</v>
      </c>
      <c r="B29" s="36">
        <v>1832</v>
      </c>
      <c r="C29" s="36">
        <v>0</v>
      </c>
      <c r="D29" s="36"/>
    </row>
    <row r="30" spans="1:4" ht="12.75">
      <c r="A30" s="7" t="s">
        <v>11</v>
      </c>
      <c r="B30" s="36">
        <v>2559</v>
      </c>
      <c r="C30" s="36">
        <v>1552</v>
      </c>
      <c r="D30" s="36">
        <v>1552</v>
      </c>
    </row>
    <row r="31" spans="1:4" ht="12.75">
      <c r="A31" s="7" t="s">
        <v>12</v>
      </c>
      <c r="B31" s="36">
        <v>1300</v>
      </c>
      <c r="C31" s="36"/>
      <c r="D31" s="36"/>
    </row>
    <row r="32" spans="1:4" ht="12.75">
      <c r="A32" s="7" t="s">
        <v>929</v>
      </c>
      <c r="B32" s="36"/>
      <c r="C32" s="36">
        <v>317</v>
      </c>
      <c r="D32" s="36">
        <v>317</v>
      </c>
    </row>
    <row r="33" spans="1:4" ht="12.75">
      <c r="A33" s="7" t="s">
        <v>697</v>
      </c>
      <c r="B33" s="36">
        <v>300</v>
      </c>
      <c r="C33" s="36">
        <v>159</v>
      </c>
      <c r="D33" s="36">
        <v>157</v>
      </c>
    </row>
    <row r="34" spans="1:4" ht="12.75">
      <c r="A34" s="7" t="s">
        <v>930</v>
      </c>
      <c r="B34" s="36"/>
      <c r="C34" s="36">
        <v>172</v>
      </c>
      <c r="D34" s="36">
        <v>172</v>
      </c>
    </row>
    <row r="35" spans="1:4" ht="12.75">
      <c r="A35" s="7" t="s">
        <v>14</v>
      </c>
      <c r="B35" s="36">
        <v>140</v>
      </c>
      <c r="C35" s="36">
        <v>0</v>
      </c>
      <c r="D35" s="36"/>
    </row>
    <row r="36" spans="1:4" ht="12.75">
      <c r="A36" s="7" t="s">
        <v>6</v>
      </c>
      <c r="B36" s="36">
        <v>160</v>
      </c>
      <c r="C36" s="36">
        <v>0</v>
      </c>
      <c r="D36" s="36"/>
    </row>
    <row r="37" spans="1:4" ht="12.75">
      <c r="A37" s="7" t="s">
        <v>7</v>
      </c>
      <c r="B37" s="36">
        <v>47</v>
      </c>
      <c r="C37" s="36">
        <v>34</v>
      </c>
      <c r="D37" s="36">
        <v>34</v>
      </c>
    </row>
    <row r="38" spans="1:4" ht="12.75">
      <c r="A38" s="7" t="s">
        <v>698</v>
      </c>
      <c r="B38" s="36">
        <v>324</v>
      </c>
      <c r="C38" s="36">
        <v>159</v>
      </c>
      <c r="D38" s="36">
        <v>159</v>
      </c>
    </row>
    <row r="39" spans="1:4" ht="12.75">
      <c r="A39" s="7" t="s">
        <v>699</v>
      </c>
      <c r="B39" s="36">
        <v>560</v>
      </c>
      <c r="C39" s="36">
        <v>463</v>
      </c>
      <c r="D39" s="36">
        <v>463</v>
      </c>
    </row>
    <row r="40" spans="1:4" ht="12.75">
      <c r="A40" s="7" t="s">
        <v>700</v>
      </c>
      <c r="B40" s="36"/>
      <c r="C40" s="36">
        <v>118</v>
      </c>
      <c r="D40" s="36">
        <v>118</v>
      </c>
    </row>
    <row r="41" spans="1:4" ht="12.75">
      <c r="A41" s="216" t="s">
        <v>494</v>
      </c>
      <c r="B41" s="36"/>
      <c r="C41" s="36">
        <v>8874</v>
      </c>
      <c r="D41" s="36">
        <v>8874</v>
      </c>
    </row>
    <row r="42" spans="1:4" ht="12.75">
      <c r="A42" s="216" t="s">
        <v>495</v>
      </c>
      <c r="B42" s="36"/>
      <c r="C42" s="36">
        <v>1041</v>
      </c>
      <c r="D42" s="36">
        <v>1041</v>
      </c>
    </row>
    <row r="43" spans="1:4" ht="12.75">
      <c r="A43" s="216" t="s">
        <v>701</v>
      </c>
      <c r="B43" s="36"/>
      <c r="C43" s="36">
        <v>788</v>
      </c>
      <c r="D43" s="36">
        <v>510</v>
      </c>
    </row>
    <row r="44" spans="1:4" ht="12.75">
      <c r="A44" s="216" t="s">
        <v>702</v>
      </c>
      <c r="B44" s="36"/>
      <c r="C44" s="36">
        <v>4000</v>
      </c>
      <c r="D44" s="36">
        <v>4000</v>
      </c>
    </row>
    <row r="45" spans="1:4" ht="12.75">
      <c r="A45" s="216" t="s">
        <v>496</v>
      </c>
      <c r="B45" s="36"/>
      <c r="C45" s="36">
        <v>59118</v>
      </c>
      <c r="D45" s="36">
        <v>59117</v>
      </c>
    </row>
    <row r="46" spans="1:4" ht="12.75">
      <c r="A46" s="216" t="s">
        <v>497</v>
      </c>
      <c r="B46" s="36"/>
      <c r="C46" s="36">
        <v>205691</v>
      </c>
      <c r="D46" s="36">
        <v>205692</v>
      </c>
    </row>
    <row r="47" spans="1:4" ht="22.5">
      <c r="A47" s="293" t="s">
        <v>703</v>
      </c>
      <c r="B47" s="36"/>
      <c r="C47" s="36">
        <v>1050</v>
      </c>
      <c r="D47" s="36">
        <v>350</v>
      </c>
    </row>
    <row r="48" spans="1:4" ht="12.75">
      <c r="A48" s="293" t="s">
        <v>704</v>
      </c>
      <c r="B48" s="36"/>
      <c r="C48" s="36">
        <v>699</v>
      </c>
      <c r="D48" s="36">
        <v>699</v>
      </c>
    </row>
    <row r="49" spans="1:4" ht="12.75">
      <c r="A49" s="293" t="s">
        <v>40</v>
      </c>
      <c r="B49" s="36"/>
      <c r="C49" s="36">
        <v>354</v>
      </c>
      <c r="D49" s="36">
        <v>354</v>
      </c>
    </row>
    <row r="50" spans="1:4" ht="12.75">
      <c r="A50" s="294" t="s">
        <v>485</v>
      </c>
      <c r="B50" s="22">
        <f>SUM(B7:B39)</f>
        <v>877556</v>
      </c>
      <c r="C50" s="22">
        <f>SUM(C7:C49)</f>
        <v>917808</v>
      </c>
      <c r="D50" s="22">
        <f>SUM(D7:D49)</f>
        <v>913274</v>
      </c>
    </row>
    <row r="51" spans="1:4" ht="12.75">
      <c r="A51" s="7" t="s">
        <v>65</v>
      </c>
      <c r="B51" s="21">
        <v>17855</v>
      </c>
      <c r="C51" s="21">
        <v>17855</v>
      </c>
      <c r="D51" s="36">
        <v>17855</v>
      </c>
    </row>
    <row r="52" spans="1:4" ht="12.75">
      <c r="A52" s="7" t="s">
        <v>705</v>
      </c>
      <c r="B52" s="21">
        <v>8802</v>
      </c>
      <c r="C52" s="21">
        <v>11848</v>
      </c>
      <c r="D52" s="36">
        <v>11848</v>
      </c>
    </row>
    <row r="53" spans="1:4" ht="12.75">
      <c r="A53" s="7" t="s">
        <v>706</v>
      </c>
      <c r="B53" s="21">
        <v>1372</v>
      </c>
      <c r="C53" s="21">
        <v>1372</v>
      </c>
      <c r="D53" s="21">
        <v>1372</v>
      </c>
    </row>
    <row r="54" spans="1:4" ht="12.75">
      <c r="A54" s="7" t="s">
        <v>707</v>
      </c>
      <c r="B54" s="21"/>
      <c r="C54" s="21">
        <v>116263</v>
      </c>
      <c r="D54" s="21">
        <v>116263</v>
      </c>
    </row>
    <row r="55" spans="1:4" ht="12.75">
      <c r="A55" s="7" t="s">
        <v>708</v>
      </c>
      <c r="B55" s="21"/>
      <c r="C55" s="21">
        <v>2000</v>
      </c>
      <c r="D55" s="21">
        <v>2000</v>
      </c>
    </row>
    <row r="56" spans="1:4" ht="12.75">
      <c r="A56" s="7" t="s">
        <v>76</v>
      </c>
      <c r="B56" s="36"/>
      <c r="C56" s="36"/>
      <c r="D56" s="36"/>
    </row>
    <row r="57" spans="1:4" ht="12.75">
      <c r="A57" s="7" t="s">
        <v>71</v>
      </c>
      <c r="B57" s="36">
        <v>2000</v>
      </c>
      <c r="C57" s="36">
        <v>1680</v>
      </c>
      <c r="D57" s="36">
        <v>1680</v>
      </c>
    </row>
    <row r="58" spans="1:4" ht="12.75">
      <c r="A58" s="7" t="s">
        <v>72</v>
      </c>
      <c r="B58" s="36">
        <v>1000</v>
      </c>
      <c r="C58" s="36">
        <v>1000</v>
      </c>
      <c r="D58" s="36">
        <v>500</v>
      </c>
    </row>
    <row r="59" spans="1:4" ht="12.75">
      <c r="A59" s="7" t="s">
        <v>709</v>
      </c>
      <c r="B59" s="36">
        <v>3000</v>
      </c>
      <c r="C59" s="36">
        <v>2340</v>
      </c>
      <c r="D59" s="36">
        <v>1579</v>
      </c>
    </row>
    <row r="60" spans="1:4" ht="12.75">
      <c r="A60" s="7" t="s">
        <v>13</v>
      </c>
      <c r="B60" s="36">
        <v>800</v>
      </c>
      <c r="C60" s="36">
        <v>800</v>
      </c>
      <c r="D60" s="36">
        <v>466</v>
      </c>
    </row>
    <row r="61" spans="1:4" ht="12.75">
      <c r="A61" s="7" t="s">
        <v>77</v>
      </c>
      <c r="B61" s="36">
        <v>1000</v>
      </c>
      <c r="C61" s="36">
        <v>387</v>
      </c>
      <c r="D61" s="36">
        <v>387</v>
      </c>
    </row>
    <row r="62" spans="1:4" ht="22.5">
      <c r="A62" s="7" t="s">
        <v>710</v>
      </c>
      <c r="B62" s="36">
        <v>2000</v>
      </c>
      <c r="C62" s="36">
        <v>2910</v>
      </c>
      <c r="D62" s="36">
        <v>2910</v>
      </c>
    </row>
    <row r="63" spans="1:4" ht="12.75">
      <c r="A63" s="7" t="s">
        <v>73</v>
      </c>
      <c r="B63" s="36"/>
      <c r="C63" s="36"/>
      <c r="D63" s="36"/>
    </row>
    <row r="64" spans="1:4" ht="12.75">
      <c r="A64" s="7" t="s">
        <v>74</v>
      </c>
      <c r="B64" s="36">
        <v>3000</v>
      </c>
      <c r="C64" s="36">
        <v>3000</v>
      </c>
      <c r="D64" s="36">
        <v>3000</v>
      </c>
    </row>
    <row r="65" spans="1:4" ht="12.75">
      <c r="A65" s="7" t="s">
        <v>711</v>
      </c>
      <c r="B65" s="36"/>
      <c r="C65" s="36">
        <v>3175</v>
      </c>
      <c r="D65" s="36">
        <v>3175</v>
      </c>
    </row>
    <row r="66" spans="1:4" ht="12.75">
      <c r="A66" s="7" t="s">
        <v>75</v>
      </c>
      <c r="B66" s="36">
        <v>2750</v>
      </c>
      <c r="C66" s="36">
        <v>2750</v>
      </c>
      <c r="D66" s="36">
        <v>1950</v>
      </c>
    </row>
    <row r="67" spans="1:4" ht="12.75">
      <c r="A67" s="7" t="s">
        <v>712</v>
      </c>
      <c r="B67" s="36"/>
      <c r="C67" s="36">
        <v>1750</v>
      </c>
      <c r="D67" s="36">
        <v>1750</v>
      </c>
    </row>
    <row r="68" spans="1:4" ht="12.75">
      <c r="A68" s="7" t="s">
        <v>8</v>
      </c>
      <c r="B68" s="36">
        <v>2000</v>
      </c>
      <c r="C68" s="36">
        <v>3075</v>
      </c>
      <c r="D68" s="36">
        <v>3075</v>
      </c>
    </row>
    <row r="69" spans="1:4" ht="12.75">
      <c r="A69" s="7" t="s">
        <v>9</v>
      </c>
      <c r="B69" s="36">
        <v>1500</v>
      </c>
      <c r="C69" s="36">
        <v>1546</v>
      </c>
      <c r="D69" s="36">
        <v>1546</v>
      </c>
    </row>
    <row r="70" spans="1:4" ht="12.75">
      <c r="A70" s="7" t="s">
        <v>10</v>
      </c>
      <c r="B70" s="36">
        <v>100</v>
      </c>
      <c r="C70" s="36">
        <v>95</v>
      </c>
      <c r="D70" s="36">
        <v>95</v>
      </c>
    </row>
    <row r="71" spans="1:4" ht="12.75">
      <c r="A71" s="7" t="s">
        <v>713</v>
      </c>
      <c r="B71" s="36"/>
      <c r="C71" s="36">
        <v>2735</v>
      </c>
      <c r="D71" s="36">
        <v>1030</v>
      </c>
    </row>
    <row r="72" spans="1:4" ht="12.75">
      <c r="A72" s="214" t="s">
        <v>487</v>
      </c>
      <c r="B72" s="22">
        <f>SUM(B51:B70)</f>
        <v>47179</v>
      </c>
      <c r="C72" s="22">
        <f>SUM(C51:C71)</f>
        <v>176581</v>
      </c>
      <c r="D72" s="22">
        <f>SUM(D51:D71)</f>
        <v>172481</v>
      </c>
    </row>
    <row r="73" spans="1:4" ht="12.75">
      <c r="A73" s="5" t="s">
        <v>27</v>
      </c>
      <c r="B73" s="161">
        <f>B50+B72</f>
        <v>924735</v>
      </c>
      <c r="C73" s="161">
        <f>C50+C72</f>
        <v>1094389</v>
      </c>
      <c r="D73" s="161">
        <f>D50+D72</f>
        <v>1085755</v>
      </c>
    </row>
    <row r="74" spans="1:4" ht="12.75">
      <c r="A74" s="6" t="s">
        <v>78</v>
      </c>
      <c r="B74" s="189"/>
      <c r="C74" s="189"/>
      <c r="D74" s="36"/>
    </row>
    <row r="75" spans="1:4" ht="12.75">
      <c r="A75" s="7" t="s">
        <v>35</v>
      </c>
      <c r="B75" s="36">
        <v>5000</v>
      </c>
      <c r="C75" s="36">
        <v>3754</v>
      </c>
      <c r="D75" s="36">
        <v>3754</v>
      </c>
    </row>
    <row r="76" spans="1:4" ht="12.75">
      <c r="A76" s="4" t="s">
        <v>23</v>
      </c>
      <c r="B76" s="36">
        <v>500</v>
      </c>
      <c r="C76" s="36">
        <v>500</v>
      </c>
      <c r="D76" s="36">
        <v>500</v>
      </c>
    </row>
    <row r="77" spans="1:4" ht="12.75">
      <c r="A77" s="4" t="s">
        <v>68</v>
      </c>
      <c r="B77" s="36">
        <v>10000</v>
      </c>
      <c r="C77" s="36">
        <v>9753</v>
      </c>
      <c r="D77" s="36">
        <v>9753</v>
      </c>
    </row>
    <row r="78" spans="1:4" s="1" customFormat="1" ht="14.25" customHeight="1">
      <c r="A78" s="16" t="s">
        <v>28</v>
      </c>
      <c r="B78" s="36">
        <v>1000</v>
      </c>
      <c r="C78" s="36">
        <v>0</v>
      </c>
      <c r="D78" s="189"/>
    </row>
    <row r="79" spans="1:4" ht="15" customHeight="1">
      <c r="A79" s="4" t="s">
        <v>714</v>
      </c>
      <c r="B79" s="36">
        <v>5000</v>
      </c>
      <c r="C79" s="36">
        <v>7400</v>
      </c>
      <c r="D79" s="36">
        <v>7400</v>
      </c>
    </row>
    <row r="80" spans="1:4" s="10" customFormat="1" ht="13.5" customHeight="1">
      <c r="A80" s="4" t="s">
        <v>46</v>
      </c>
      <c r="B80" s="36">
        <v>0</v>
      </c>
      <c r="C80" s="36">
        <v>0</v>
      </c>
      <c r="D80" s="36"/>
    </row>
    <row r="81" spans="1:4" ht="12.75">
      <c r="A81" s="214" t="s">
        <v>485</v>
      </c>
      <c r="B81" s="36">
        <f>SUM(B75:B80)</f>
        <v>21500</v>
      </c>
      <c r="C81" s="36">
        <f>SUM(C75:C80)</f>
        <v>21407</v>
      </c>
      <c r="D81" s="36">
        <f>SUM(D75:D80)</f>
        <v>21407</v>
      </c>
    </row>
    <row r="82" spans="1:4" ht="12.75">
      <c r="A82" s="4" t="s">
        <v>715</v>
      </c>
      <c r="B82" s="36">
        <v>3667</v>
      </c>
      <c r="C82" s="36">
        <v>3667</v>
      </c>
      <c r="D82" s="36"/>
    </row>
    <row r="83" spans="1:4" ht="12.75">
      <c r="A83" s="4" t="s">
        <v>716</v>
      </c>
      <c r="B83" s="36">
        <v>1766</v>
      </c>
      <c r="C83" s="36">
        <v>1766</v>
      </c>
      <c r="D83" s="36">
        <v>1766</v>
      </c>
    </row>
    <row r="84" spans="1:4" ht="12.75">
      <c r="A84" s="4" t="s">
        <v>717</v>
      </c>
      <c r="B84" s="36">
        <v>1422</v>
      </c>
      <c r="C84" s="36">
        <v>1422</v>
      </c>
      <c r="D84" s="36">
        <v>1422</v>
      </c>
    </row>
    <row r="85" spans="1:4" ht="12.75">
      <c r="A85" s="214" t="s">
        <v>487</v>
      </c>
      <c r="B85" s="36">
        <f>SUM(B82:B84)</f>
        <v>6855</v>
      </c>
      <c r="C85" s="36">
        <f>SUM(C82:C84)</f>
        <v>6855</v>
      </c>
      <c r="D85" s="36">
        <f>SUM(D82:D84)</f>
        <v>3188</v>
      </c>
    </row>
    <row r="86" spans="1:4" ht="12.75">
      <c r="A86" s="9" t="s">
        <v>79</v>
      </c>
      <c r="B86" s="161">
        <f>B81+B85</f>
        <v>28355</v>
      </c>
      <c r="C86" s="161">
        <f>C81+C85</f>
        <v>28262</v>
      </c>
      <c r="D86" s="161">
        <f>D81+D85</f>
        <v>24595</v>
      </c>
    </row>
    <row r="87" spans="1:4" ht="12.75">
      <c r="A87" s="295" t="s">
        <v>29</v>
      </c>
      <c r="B87" s="189"/>
      <c r="C87" s="189"/>
      <c r="D87" s="36"/>
    </row>
    <row r="88" spans="1:4" ht="12.75">
      <c r="A88" s="4" t="s">
        <v>19</v>
      </c>
      <c r="B88" s="21">
        <v>4000</v>
      </c>
      <c r="C88" s="21">
        <v>0</v>
      </c>
      <c r="D88" s="36"/>
    </row>
    <row r="89" spans="1:4" s="1" customFormat="1" ht="14.25" customHeight="1">
      <c r="A89" s="4" t="s">
        <v>37</v>
      </c>
      <c r="B89" s="21">
        <v>3000</v>
      </c>
      <c r="C89" s="21">
        <v>0</v>
      </c>
      <c r="D89" s="189"/>
    </row>
    <row r="90" spans="1:4" s="1" customFormat="1" ht="15.75" customHeight="1">
      <c r="A90" s="7" t="s">
        <v>60</v>
      </c>
      <c r="B90" s="21">
        <v>0</v>
      </c>
      <c r="C90" s="21">
        <v>0</v>
      </c>
      <c r="D90" s="145"/>
    </row>
    <row r="91" spans="1:4" ht="12.75">
      <c r="A91" s="7" t="s">
        <v>61</v>
      </c>
      <c r="B91" s="21">
        <v>10000</v>
      </c>
      <c r="C91" s="21">
        <v>0</v>
      </c>
      <c r="D91" s="36"/>
    </row>
    <row r="92" spans="1:4" ht="12.75">
      <c r="A92" s="7" t="s">
        <v>718</v>
      </c>
      <c r="B92" s="21">
        <v>5367</v>
      </c>
      <c r="C92" s="21">
        <v>5325</v>
      </c>
      <c r="D92" s="36">
        <v>4446</v>
      </c>
    </row>
    <row r="93" spans="1:4" ht="12.75">
      <c r="A93" s="7" t="s">
        <v>62</v>
      </c>
      <c r="B93" s="21">
        <v>87066</v>
      </c>
      <c r="C93" s="21">
        <v>18562</v>
      </c>
      <c r="D93" s="36">
        <v>18562</v>
      </c>
    </row>
    <row r="94" spans="1:4" ht="12.75">
      <c r="A94" s="7" t="s">
        <v>80</v>
      </c>
      <c r="B94" s="21">
        <v>2000</v>
      </c>
      <c r="C94" s="21">
        <v>0</v>
      </c>
      <c r="D94" s="36"/>
    </row>
    <row r="95" spans="1:4" ht="12.75">
      <c r="A95" s="7" t="s">
        <v>719</v>
      </c>
      <c r="B95" s="21">
        <v>6353</v>
      </c>
      <c r="C95" s="21">
        <v>6152</v>
      </c>
      <c r="D95" s="36">
        <v>6150</v>
      </c>
    </row>
    <row r="96" spans="1:4" ht="12.75">
      <c r="A96" s="7" t="s">
        <v>720</v>
      </c>
      <c r="B96" s="21">
        <v>3000</v>
      </c>
      <c r="C96" s="21">
        <v>0</v>
      </c>
      <c r="D96" s="36"/>
    </row>
    <row r="97" spans="1:4" ht="12.75">
      <c r="A97" s="7" t="s">
        <v>721</v>
      </c>
      <c r="B97" s="21">
        <v>6006</v>
      </c>
      <c r="C97" s="21">
        <v>5970</v>
      </c>
      <c r="D97" s="36">
        <v>5970</v>
      </c>
    </row>
    <row r="98" spans="1:4" ht="12.75">
      <c r="A98" s="7" t="s">
        <v>722</v>
      </c>
      <c r="B98" s="36">
        <v>0</v>
      </c>
      <c r="C98" s="36">
        <v>0</v>
      </c>
      <c r="D98" s="36"/>
    </row>
    <row r="99" spans="1:4" ht="12.75">
      <c r="A99" s="216" t="s">
        <v>494</v>
      </c>
      <c r="B99" s="36"/>
      <c r="C99" s="36">
        <v>18421</v>
      </c>
      <c r="D99" s="36">
        <v>18421</v>
      </c>
    </row>
    <row r="100" spans="1:4" ht="12.75">
      <c r="A100" s="216" t="s">
        <v>723</v>
      </c>
      <c r="B100" s="36"/>
      <c r="C100" s="36">
        <v>4400</v>
      </c>
      <c r="D100" s="36">
        <v>4400</v>
      </c>
    </row>
    <row r="101" spans="1:4" ht="12.75">
      <c r="A101" s="216" t="s">
        <v>701</v>
      </c>
      <c r="B101" s="36"/>
      <c r="C101" s="36">
        <v>1475</v>
      </c>
      <c r="D101" s="36">
        <v>738</v>
      </c>
    </row>
    <row r="102" spans="1:4" ht="12.75">
      <c r="A102" s="211" t="s">
        <v>485</v>
      </c>
      <c r="B102" s="22">
        <f>SUM(B88:B98)</f>
        <v>126792</v>
      </c>
      <c r="C102" s="22">
        <f>SUM(C88:C101)</f>
        <v>60305</v>
      </c>
      <c r="D102" s="22">
        <f>SUM(D88:D101)</f>
        <v>58687</v>
      </c>
    </row>
    <row r="103" spans="1:4" ht="12.75">
      <c r="A103" s="4" t="s">
        <v>36</v>
      </c>
      <c r="B103" s="36">
        <v>3000</v>
      </c>
      <c r="C103" s="36">
        <v>3000</v>
      </c>
      <c r="D103" s="36">
        <v>3000</v>
      </c>
    </row>
    <row r="104" spans="1:4" ht="12.75">
      <c r="A104" s="4" t="s">
        <v>38</v>
      </c>
      <c r="B104" s="36">
        <v>3000</v>
      </c>
      <c r="C104" s="36">
        <v>3000</v>
      </c>
      <c r="D104" s="36">
        <v>3000</v>
      </c>
    </row>
    <row r="105" spans="1:4" ht="12.75">
      <c r="A105" s="296" t="s">
        <v>487</v>
      </c>
      <c r="B105" s="22">
        <f>SUM(B103:B104)</f>
        <v>6000</v>
      </c>
      <c r="C105" s="22">
        <f>SUM(C103:C104)</f>
        <v>6000</v>
      </c>
      <c r="D105" s="22">
        <f>SUM(D103:D104)</f>
        <v>6000</v>
      </c>
    </row>
    <row r="106" spans="1:4" ht="12.75">
      <c r="A106" s="5" t="s">
        <v>30</v>
      </c>
      <c r="B106" s="161">
        <f>B102+B105</f>
        <v>132792</v>
      </c>
      <c r="C106" s="161">
        <f>C102+C105</f>
        <v>66305</v>
      </c>
      <c r="D106" s="161">
        <f>D102+D105</f>
        <v>64687</v>
      </c>
    </row>
    <row r="107" spans="1:4" ht="13.5" customHeight="1">
      <c r="A107" s="5" t="s">
        <v>724</v>
      </c>
      <c r="B107" s="161">
        <f>B50+B81+B102</f>
        <v>1025848</v>
      </c>
      <c r="C107" s="161">
        <f>C50+C81+C102</f>
        <v>999520</v>
      </c>
      <c r="D107" s="161">
        <f>D50+D81+D102</f>
        <v>993368</v>
      </c>
    </row>
    <row r="108" spans="1:4" ht="16.5" customHeight="1">
      <c r="A108" s="5" t="s">
        <v>725</v>
      </c>
      <c r="B108" s="161">
        <f aca="true" t="shared" si="0" ref="B108:D109">B72+B85+B105</f>
        <v>60034</v>
      </c>
      <c r="C108" s="161">
        <f t="shared" si="0"/>
        <v>189436</v>
      </c>
      <c r="D108" s="161">
        <f t="shared" si="0"/>
        <v>181669</v>
      </c>
    </row>
    <row r="109" spans="1:4" ht="14.25" customHeight="1">
      <c r="A109" s="5" t="s">
        <v>22</v>
      </c>
      <c r="B109" s="161">
        <f t="shared" si="0"/>
        <v>1085882</v>
      </c>
      <c r="C109" s="161">
        <f t="shared" si="0"/>
        <v>1188956</v>
      </c>
      <c r="D109" s="161">
        <f t="shared" si="0"/>
        <v>1175037</v>
      </c>
    </row>
    <row r="110" spans="1:4" ht="12.75">
      <c r="A110" s="7" t="s">
        <v>70</v>
      </c>
      <c r="B110" s="189">
        <v>15000</v>
      </c>
      <c r="C110" s="189">
        <v>0</v>
      </c>
      <c r="D110" s="189">
        <v>0</v>
      </c>
    </row>
    <row r="111" spans="1:4" ht="12.75">
      <c r="A111" s="207" t="s">
        <v>69</v>
      </c>
      <c r="B111" s="161">
        <f>SUM(B110)</f>
        <v>15000</v>
      </c>
      <c r="C111" s="161">
        <f>SUM(C110)</f>
        <v>0</v>
      </c>
      <c r="D111" s="161">
        <f>SUM(D110)</f>
        <v>0</v>
      </c>
    </row>
    <row r="112" spans="1:3" ht="12.75">
      <c r="A112" s="11"/>
      <c r="B112" s="8"/>
      <c r="C112" s="8"/>
    </row>
    <row r="113" spans="1:3" ht="12.75">
      <c r="A113" s="8"/>
      <c r="B113" s="8"/>
      <c r="C113" s="8"/>
    </row>
    <row r="114" spans="1:3" ht="12.75">
      <c r="A114" s="8"/>
      <c r="B114" s="8"/>
      <c r="C114" s="8"/>
    </row>
    <row r="115" spans="1:3" ht="12.75">
      <c r="A115" s="8"/>
      <c r="B115" s="8"/>
      <c r="C115" s="8"/>
    </row>
    <row r="116" spans="1:3" ht="12.75">
      <c r="A116" s="19"/>
      <c r="B116" s="8"/>
      <c r="C116" s="8"/>
    </row>
    <row r="117" spans="1:3" ht="12.75">
      <c r="A117" s="8"/>
      <c r="B117" s="8"/>
      <c r="C117" s="8"/>
    </row>
    <row r="118" spans="1:3" ht="12.75">
      <c r="A118" s="8"/>
      <c r="B118" s="8"/>
      <c r="C118" s="8"/>
    </row>
    <row r="119" spans="1:3" ht="12.75">
      <c r="A119" s="8"/>
      <c r="B119" s="8"/>
      <c r="C119" s="8"/>
    </row>
    <row r="120" spans="1:3" ht="12.75">
      <c r="A120" s="8"/>
      <c r="B120" s="8"/>
      <c r="C120" s="8"/>
    </row>
    <row r="121" spans="1:3" ht="12.75">
      <c r="A121" s="11"/>
      <c r="B121" s="11"/>
      <c r="C121" s="11"/>
    </row>
    <row r="122" spans="1:3" ht="12.75">
      <c r="A122" s="11"/>
      <c r="B122" s="8"/>
      <c r="C122" s="8"/>
    </row>
    <row r="123" spans="1:3" ht="12.75">
      <c r="A123" s="8"/>
      <c r="B123" s="8"/>
      <c r="C123" s="8"/>
    </row>
    <row r="124" spans="1:3" ht="12.75">
      <c r="A124" s="11"/>
      <c r="B124" s="11"/>
      <c r="C124" s="11"/>
    </row>
    <row r="125" spans="1:3" ht="12.75">
      <c r="A125" s="11"/>
      <c r="B125" s="11"/>
      <c r="C125" s="11"/>
    </row>
    <row r="126" spans="1:3" ht="12.75">
      <c r="A126" s="8"/>
      <c r="B126" s="8"/>
      <c r="C126" s="8"/>
    </row>
    <row r="127" spans="1:3" ht="12.75">
      <c r="A127" s="8"/>
      <c r="B127" s="8"/>
      <c r="C127" s="8"/>
    </row>
    <row r="128" spans="1:3" ht="12.75">
      <c r="A128" s="8"/>
      <c r="B128" s="8"/>
      <c r="C128" s="8"/>
    </row>
  </sheetData>
  <sheetProtection/>
  <mergeCells count="2">
    <mergeCell ref="A2:D2"/>
    <mergeCell ref="A3:D3"/>
  </mergeCells>
  <printOptions horizontalCentered="1"/>
  <pageMargins left="0.3937007874015748" right="0.3937007874015748" top="0.5905511811023623" bottom="0.3937007874015748" header="0.11811023622047245" footer="0.11811023622047245"/>
  <pageSetup horizontalDpi="360" verticalDpi="360" orientation="portrait" paperSize="9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2016-05-10T14:00:43Z</cp:lastPrinted>
  <dcterms:created xsi:type="dcterms:W3CDTF">2002-01-04T07:43:44Z</dcterms:created>
  <dcterms:modified xsi:type="dcterms:W3CDTF">2016-05-11T07:04:00Z</dcterms:modified>
  <cp:category/>
  <cp:version/>
  <cp:contentType/>
  <cp:contentStatus/>
</cp:coreProperties>
</file>