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'Munka1'!$A$1:$I$138</definedName>
  </definedNames>
  <calcPr fullCalcOnLoad="1"/>
</workbook>
</file>

<file path=xl/sharedStrings.xml><?xml version="1.0" encoding="utf-8"?>
<sst xmlns="http://schemas.openxmlformats.org/spreadsheetml/2006/main" count="167" uniqueCount="114">
  <si>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</si>
  <si>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</si>
  <si>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</si>
  <si>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</si>
  <si>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</si>
  <si>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</si>
  <si>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</si>
  <si>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</si>
  <si>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</si>
  <si>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</si>
  <si>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</si>
  <si>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</si>
  <si>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</si>
  <si>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</si>
  <si>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</si>
  <si>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</si>
  <si>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</si>
  <si>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</si>
  <si>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</si>
  <si>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</si>
  <si>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</si>
  <si>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</si>
  <si>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</si>
  <si>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</si>
  <si>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</si>
  <si>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</si>
  <si>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</si>
  <si>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</si>
  <si>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</si>
  <si>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</si>
  <si>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</si>
  <si>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</si>
  <si>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</si>
  <si>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889942-1</t>
  </si>
  <si>
    <t>Lakás támogatás</t>
  </si>
  <si>
    <t>támogatási kölcsön nyújtása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</si>
  <si>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</si>
  <si>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</si>
  <si>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</si>
  <si>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</si>
  <si>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</si>
  <si>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</si>
  <si>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</si>
  <si>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</si>
  <si>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</si>
  <si>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</si>
  <si>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</si>
  <si>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</si>
  <si>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</si>
  <si>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</si>
  <si>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</si>
  <si>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</si>
  <si>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882123-1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</si>
  <si>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</si>
  <si>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</si>
  <si>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</si>
  <si>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</si>
  <si>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</si>
  <si>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</si>
  <si>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841112-1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</si>
  <si>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</si>
  <si>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</si>
  <si>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</si>
  <si>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</si>
  <si>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</si>
  <si>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</si>
  <si>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</si>
  <si>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</si>
  <si>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</si>
  <si>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</si>
  <si>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</si>
  <si>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</si>
  <si>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</si>
  <si>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</si>
  <si>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</si>
  <si>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</si>
  <si>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</si>
  <si>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</si>
  <si>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</si>
  <si>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</si>
  <si>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</si>
  <si>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</si>
  <si>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</si>
  <si>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882119-1</t>
  </si>
  <si>
    <t>Óvodáztatási támogatás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</si>
  <si>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</si>
  <si>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</si>
  <si>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</si>
  <si>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</si>
  <si>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010001-2</t>
  </si>
  <si>
    <t>Növénytermesztés és kapcs.szolg.</t>
  </si>
  <si>
    <t>841191-1</t>
  </si>
  <si>
    <t>Nemzeti ünnepek programjai</t>
  </si>
  <si>
    <t>Önk.jogalkotás</t>
  </si>
  <si>
    <t>862301-1</t>
  </si>
  <si>
    <t>Fogorvosi alapellátás</t>
  </si>
  <si>
    <t>egyéb működési kiadás</t>
  </si>
  <si>
    <t>882129-1</t>
  </si>
  <si>
    <t>Egyéb eseti pénzbeli</t>
  </si>
  <si>
    <t>882116-1</t>
  </si>
  <si>
    <t>Ápolási díj egyéb</t>
  </si>
  <si>
    <t>Közn.int. Működtetése</t>
  </si>
  <si>
    <t>Önkormányzati elszámolás</t>
  </si>
  <si>
    <t>841901-9</t>
  </si>
  <si>
    <t>Egyéb működési kiadások</t>
  </si>
  <si>
    <t>Egyéb működési célú kiadás</t>
  </si>
  <si>
    <t>Épületfelújítás áfával</t>
  </si>
  <si>
    <t>Módosított ei.</t>
  </si>
  <si>
    <t>Felújítási kiadások</t>
  </si>
  <si>
    <t>Házt.-nak fc tám.kölcsön</t>
  </si>
  <si>
    <t>Társulás egy.műk.c.tám.</t>
  </si>
  <si>
    <t>D</t>
  </si>
  <si>
    <t>Kiadások előirányzata feladatonként, tevékenységenként 2016. év módosított</t>
  </si>
  <si>
    <t>4. melléklet a 14/2016. (IX. 29.)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</si>
</sst>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9" fontId="3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22" xfId="0" applyFont="1" applyBorder="1" applyAlignment="1">
      <alignment/>
    </xf>
    <xf numFmtId="0" fontId="2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5" width="16.00390625" style="0" bestFit="1" customWidth="1"/>
    <col min="6" max="6" width="0" style="0" hidden="1" customWidth="1"/>
    <col min="7" max="7" width="12.00390625" style="0" bestFit="1" customWidth="1"/>
    <col min="8" max="8" width="13.7109375" style="0" bestFit="1" customWidth="1"/>
  </cols>
  <sheetData>
    <row r="1" spans="1:5" ht="12.75">
      <c r="A1" s="61" t="s">
        <v>113</v>
      </c>
      <c r="B1" s="62"/>
      <c r="C1" s="62"/>
      <c r="D1" s="62"/>
      <c r="E1" s="62"/>
    </row>
    <row r="2" spans="1:5" ht="12.75">
      <c r="A2" s="1"/>
      <c r="B2" s="1"/>
      <c r="C2" s="1"/>
      <c r="D2" s="1"/>
      <c r="E2" s="1"/>
    </row>
    <row r="3" spans="1:6" ht="15" customHeight="1">
      <c r="A3" s="63" t="s">
        <v>112</v>
      </c>
      <c r="B3" s="63"/>
      <c r="C3" s="63"/>
      <c r="D3" s="63"/>
      <c r="E3" s="63"/>
      <c r="F3" s="1"/>
    </row>
    <row r="4" spans="1:6" ht="23.25" customHeight="1">
      <c r="A4" s="63"/>
      <c r="B4" s="63"/>
      <c r="C4" s="63"/>
      <c r="D4" s="63"/>
      <c r="E4" s="63"/>
      <c r="F4" s="1"/>
    </row>
    <row r="5" spans="1:5" ht="15.75" thickBot="1">
      <c r="A5" s="2"/>
      <c r="B5" s="2"/>
      <c r="C5" s="2"/>
      <c r="D5" s="2"/>
      <c r="E5" s="2"/>
    </row>
    <row r="6" spans="1:8" ht="15.75">
      <c r="A6" s="47"/>
      <c r="B6" s="48"/>
      <c r="C6" s="49" t="s">
        <v>0</v>
      </c>
      <c r="D6" s="49" t="s">
        <v>1</v>
      </c>
      <c r="E6" s="49" t="s">
        <v>2</v>
      </c>
      <c r="F6" s="50"/>
      <c r="G6" s="57" t="s">
        <v>111</v>
      </c>
      <c r="H6" s="58"/>
    </row>
    <row r="7" spans="1:8" ht="15.75">
      <c r="A7" s="51"/>
      <c r="B7" s="43" t="s">
        <v>3</v>
      </c>
      <c r="C7" s="43" t="s">
        <v>4</v>
      </c>
      <c r="D7" s="43" t="s">
        <v>5</v>
      </c>
      <c r="E7" s="43" t="s">
        <v>107</v>
      </c>
      <c r="F7" s="8"/>
      <c r="G7" s="43" t="s">
        <v>6</v>
      </c>
      <c r="H7" s="52"/>
    </row>
    <row r="8" spans="1:8" ht="15">
      <c r="A8" s="26"/>
      <c r="B8" s="21"/>
      <c r="C8" s="21"/>
      <c r="D8" s="21"/>
      <c r="E8" s="21"/>
      <c r="F8" s="8"/>
      <c r="G8" s="8"/>
      <c r="H8" s="53"/>
    </row>
    <row r="9" spans="1:8" ht="15.75">
      <c r="A9" s="54"/>
      <c r="B9" s="19"/>
      <c r="C9" s="64" t="s">
        <v>7</v>
      </c>
      <c r="D9" s="64"/>
      <c r="E9" s="5">
        <f>SUM(E11,E14,E20,E23,E25,E17,E28,E32,E35,E52,E57,E60,E62,E67,E69,E71,E76,E78,E80,E85,E92,E95,E97,E103,E105,E46,E48)</f>
        <v>704195</v>
      </c>
      <c r="F9" s="5">
        <f>SUM(F11,F14,F20,F23,F25,F17,F28,F32,F35,F52,F57,F60,F62,F67,F69,F71,F76,F78,F80,F85,F92,F95,F97,F103,F105,F46,F48)</f>
        <v>0</v>
      </c>
      <c r="G9" s="5">
        <f>SUM(G11,G14,G20,G23,G25,G17,G28,G32,G35,G52,G57,G60,G62,G67,G69,G71,G76,G78,G80,G85,G92,G95,G97,G103,G105,G46,G48)</f>
        <v>682317</v>
      </c>
      <c r="H9" s="27"/>
    </row>
    <row r="10" spans="1:8" ht="15">
      <c r="A10" s="26"/>
      <c r="B10" s="21"/>
      <c r="C10" s="21"/>
      <c r="D10" s="21"/>
      <c r="E10" s="6"/>
      <c r="F10" s="8"/>
      <c r="G10" s="8"/>
      <c r="H10" s="27"/>
    </row>
    <row r="11" spans="1:8" ht="15">
      <c r="A11" s="26"/>
      <c r="B11" s="22" t="s">
        <v>8</v>
      </c>
      <c r="C11" s="22" t="s">
        <v>9</v>
      </c>
      <c r="D11" s="22"/>
      <c r="E11" s="7">
        <f>SUM(E12:E13)</f>
        <v>3252</v>
      </c>
      <c r="F11" s="7">
        <f>SUM(F12:F13)</f>
        <v>0</v>
      </c>
      <c r="G11" s="7">
        <f>SUM(G12:G13)</f>
        <v>3052</v>
      </c>
      <c r="H11" s="27"/>
    </row>
    <row r="12" spans="1:8" ht="15">
      <c r="A12" s="26"/>
      <c r="B12" s="21"/>
      <c r="C12" s="21"/>
      <c r="D12" s="21" t="s">
        <v>10</v>
      </c>
      <c r="E12" s="8">
        <f>52+200</f>
        <v>252</v>
      </c>
      <c r="F12" s="8"/>
      <c r="G12" s="8">
        <f>11+41</f>
        <v>52</v>
      </c>
      <c r="H12" s="27"/>
    </row>
    <row r="13" spans="1:8" ht="15">
      <c r="A13" s="26"/>
      <c r="B13" s="21"/>
      <c r="C13" s="21"/>
      <c r="D13" s="21" t="s">
        <v>23</v>
      </c>
      <c r="E13" s="8">
        <v>3000</v>
      </c>
      <c r="F13" s="8"/>
      <c r="G13" s="8">
        <v>3000</v>
      </c>
      <c r="H13" s="27"/>
    </row>
    <row r="14" spans="1:8" ht="15">
      <c r="A14" s="26"/>
      <c r="B14" s="22" t="s">
        <v>89</v>
      </c>
      <c r="C14" s="22" t="s">
        <v>90</v>
      </c>
      <c r="D14" s="22"/>
      <c r="E14" s="7">
        <f>SUM(E15+E16)</f>
        <v>1111</v>
      </c>
      <c r="F14" s="7">
        <f>SUM(F15+F16)</f>
        <v>0</v>
      </c>
      <c r="G14" s="7">
        <f>SUM(G15+G16)</f>
        <v>1111</v>
      </c>
      <c r="H14" s="27"/>
    </row>
    <row r="15" spans="1:8" ht="15">
      <c r="A15" s="26"/>
      <c r="B15" s="21"/>
      <c r="C15" s="21"/>
      <c r="D15" s="21" t="s">
        <v>10</v>
      </c>
      <c r="E15" s="8">
        <v>1111</v>
      </c>
      <c r="F15" s="8"/>
      <c r="G15" s="8">
        <v>1111</v>
      </c>
      <c r="H15" s="27"/>
    </row>
    <row r="16" spans="1:8" ht="15">
      <c r="A16" s="26"/>
      <c r="B16" s="21"/>
      <c r="C16" s="21"/>
      <c r="D16" s="21" t="s">
        <v>23</v>
      </c>
      <c r="E16" s="8"/>
      <c r="F16" s="8"/>
      <c r="G16" s="8"/>
      <c r="H16" s="27"/>
    </row>
    <row r="17" spans="1:8" ht="15">
      <c r="A17" s="26"/>
      <c r="B17" s="22" t="s">
        <v>11</v>
      </c>
      <c r="C17" s="22" t="s">
        <v>75</v>
      </c>
      <c r="D17" s="22"/>
      <c r="E17" s="7">
        <f>SUM(E18:E19)</f>
        <v>13000</v>
      </c>
      <c r="F17" s="7">
        <f>SUM(F18:F19)</f>
        <v>0</v>
      </c>
      <c r="G17" s="7">
        <f>SUM(G18:G19)</f>
        <v>13000</v>
      </c>
      <c r="H17" s="27"/>
    </row>
    <row r="18" spans="1:8" ht="15">
      <c r="A18" s="26"/>
      <c r="B18" s="21"/>
      <c r="C18" s="21"/>
      <c r="D18" s="21" t="s">
        <v>105</v>
      </c>
      <c r="E18" s="8">
        <v>12000</v>
      </c>
      <c r="F18" s="8"/>
      <c r="G18" s="8">
        <f>1890+10110</f>
        <v>12000</v>
      </c>
      <c r="H18" s="27"/>
    </row>
    <row r="19" spans="1:8" ht="15">
      <c r="A19" s="26"/>
      <c r="B19" s="21"/>
      <c r="C19" s="21"/>
      <c r="D19" s="21" t="s">
        <v>110</v>
      </c>
      <c r="E19" s="8">
        <v>1000</v>
      </c>
      <c r="F19" s="8"/>
      <c r="G19" s="8">
        <v>1000</v>
      </c>
      <c r="H19" s="27"/>
    </row>
    <row r="20" spans="1:8" ht="15">
      <c r="A20" s="26"/>
      <c r="B20" s="22" t="s">
        <v>13</v>
      </c>
      <c r="C20" s="22" t="s">
        <v>14</v>
      </c>
      <c r="D20" s="22"/>
      <c r="E20" s="7">
        <f>SUM(E21+E22)</f>
        <v>50067</v>
      </c>
      <c r="F20" s="7">
        <f>SUM(F21)</f>
        <v>0</v>
      </c>
      <c r="G20" s="7">
        <f>SUM(G21+G22)</f>
        <v>48470</v>
      </c>
      <c r="H20" s="27"/>
    </row>
    <row r="21" spans="1:8" ht="15">
      <c r="A21" s="26"/>
      <c r="B21" s="21"/>
      <c r="C21" s="21"/>
      <c r="D21" s="21" t="s">
        <v>10</v>
      </c>
      <c r="E21" s="8">
        <f>4470+1000</f>
        <v>5470</v>
      </c>
      <c r="F21" s="8"/>
      <c r="G21" s="8">
        <f>3290+230+950</f>
        <v>4470</v>
      </c>
      <c r="H21" s="27"/>
    </row>
    <row r="22" spans="1:8" ht="15">
      <c r="A22" s="26"/>
      <c r="B22" s="21"/>
      <c r="C22" s="21"/>
      <c r="D22" s="21" t="s">
        <v>23</v>
      </c>
      <c r="E22" s="8">
        <f>44000+597</f>
        <v>44597</v>
      </c>
      <c r="F22" s="8"/>
      <c r="G22" s="8">
        <v>44000</v>
      </c>
      <c r="H22" s="27"/>
    </row>
    <row r="23" spans="1:8" ht="15">
      <c r="A23" s="26"/>
      <c r="B23" s="22" t="s">
        <v>91</v>
      </c>
      <c r="C23" s="22" t="s">
        <v>92</v>
      </c>
      <c r="D23" s="22"/>
      <c r="E23" s="7">
        <f>SUM(E24)</f>
        <v>991</v>
      </c>
      <c r="F23" s="7">
        <f>SUM(F24)</f>
        <v>0</v>
      </c>
      <c r="G23" s="7">
        <f>SUM(G24)</f>
        <v>191</v>
      </c>
      <c r="H23" s="27"/>
    </row>
    <row r="24" spans="1:8" ht="15">
      <c r="A24" s="26"/>
      <c r="B24" s="21"/>
      <c r="C24" s="21"/>
      <c r="D24" s="21" t="s">
        <v>46</v>
      </c>
      <c r="E24" s="8">
        <f>191+800</f>
        <v>991</v>
      </c>
      <c r="F24" s="8"/>
      <c r="G24" s="8">
        <f>150+41</f>
        <v>191</v>
      </c>
      <c r="H24" s="27"/>
    </row>
    <row r="25" spans="1:8" ht="15">
      <c r="A25" s="26"/>
      <c r="B25" s="22" t="s">
        <v>15</v>
      </c>
      <c r="C25" s="22" t="s">
        <v>16</v>
      </c>
      <c r="D25" s="22"/>
      <c r="E25" s="7">
        <f>SUM(E26:E27)</f>
        <v>706</v>
      </c>
      <c r="F25" s="7">
        <f>SUM(F26:F27)</f>
        <v>0</v>
      </c>
      <c r="G25" s="7">
        <f>SUM(G26:G27)</f>
        <v>706</v>
      </c>
      <c r="H25" s="27"/>
    </row>
    <row r="26" spans="1:8" ht="15">
      <c r="A26" s="26"/>
      <c r="B26" s="21"/>
      <c r="C26" s="21"/>
      <c r="D26" s="21" t="s">
        <v>10</v>
      </c>
      <c r="E26" s="8">
        <v>706</v>
      </c>
      <c r="F26" s="8"/>
      <c r="G26" s="8">
        <f>435+66+55+150</f>
        <v>706</v>
      </c>
      <c r="H26" s="27"/>
    </row>
    <row r="27" spans="1:8" ht="15">
      <c r="A27" s="26"/>
      <c r="B27" s="21"/>
      <c r="C27" s="21"/>
      <c r="D27" s="21" t="s">
        <v>23</v>
      </c>
      <c r="E27" s="8"/>
      <c r="F27" s="8"/>
      <c r="G27" s="8"/>
      <c r="H27" s="27"/>
    </row>
    <row r="28" spans="1:8" ht="15">
      <c r="A28" s="26"/>
      <c r="B28" s="22" t="s">
        <v>59</v>
      </c>
      <c r="C28" s="22" t="s">
        <v>93</v>
      </c>
      <c r="D28" s="22"/>
      <c r="E28" s="7">
        <f>+E29+E30+E31</f>
        <v>16891</v>
      </c>
      <c r="F28" s="7">
        <f>+F29+F30+F31</f>
        <v>0</v>
      </c>
      <c r="G28" s="7">
        <f>+G29+G30+G31</f>
        <v>16891</v>
      </c>
      <c r="H28" s="27"/>
    </row>
    <row r="29" spans="1:8" ht="15">
      <c r="A29" s="26"/>
      <c r="B29" s="22"/>
      <c r="C29" s="22"/>
      <c r="D29" s="21" t="s">
        <v>20</v>
      </c>
      <c r="E29" s="11">
        <v>11483</v>
      </c>
      <c r="F29" s="8"/>
      <c r="G29" s="8">
        <f>1091+275+10117</f>
        <v>11483</v>
      </c>
      <c r="H29" s="27"/>
    </row>
    <row r="30" spans="1:8" ht="15">
      <c r="A30" s="26"/>
      <c r="B30" s="22"/>
      <c r="C30" s="22"/>
      <c r="D30" s="21" t="s">
        <v>21</v>
      </c>
      <c r="E30" s="11">
        <v>5408</v>
      </c>
      <c r="F30" s="8"/>
      <c r="G30" s="8">
        <f>5356+25+27</f>
        <v>5408</v>
      </c>
      <c r="H30" s="27"/>
    </row>
    <row r="31" spans="1:8" ht="15">
      <c r="A31" s="26"/>
      <c r="B31" s="21"/>
      <c r="C31" s="21"/>
      <c r="D31" s="21" t="s">
        <v>10</v>
      </c>
      <c r="E31" s="8"/>
      <c r="F31" s="8"/>
      <c r="G31" s="8"/>
      <c r="H31" s="27"/>
    </row>
    <row r="32" spans="1:8" ht="15">
      <c r="A32" s="26"/>
      <c r="B32" s="22" t="s">
        <v>17</v>
      </c>
      <c r="C32" s="22" t="s">
        <v>18</v>
      </c>
      <c r="D32" s="22"/>
      <c r="E32" s="7">
        <f>SUM(E33:E34)</f>
        <v>8650</v>
      </c>
      <c r="F32" s="7">
        <f>SUM(F33:F34)</f>
        <v>0</v>
      </c>
      <c r="G32" s="7">
        <f>SUM(G33:G34)</f>
        <v>8650</v>
      </c>
      <c r="H32" s="27"/>
    </row>
    <row r="33" spans="1:8" ht="15">
      <c r="A33" s="26"/>
      <c r="B33" s="21"/>
      <c r="C33" s="21"/>
      <c r="D33" s="21" t="s">
        <v>10</v>
      </c>
      <c r="E33" s="8">
        <v>6150</v>
      </c>
      <c r="F33" s="8"/>
      <c r="G33" s="8">
        <f>4890+1260</f>
        <v>6150</v>
      </c>
      <c r="H33" s="27"/>
    </row>
    <row r="34" spans="1:8" ht="15">
      <c r="A34" s="26"/>
      <c r="B34" s="21"/>
      <c r="C34" s="21"/>
      <c r="D34" s="21" t="s">
        <v>23</v>
      </c>
      <c r="E34" s="8">
        <v>2500</v>
      </c>
      <c r="F34" s="8"/>
      <c r="G34" s="8">
        <f>1968+532</f>
        <v>2500</v>
      </c>
      <c r="H34" s="27"/>
    </row>
    <row r="35" spans="1:8" ht="15">
      <c r="A35" s="26"/>
      <c r="B35" s="22">
        <v>8414031</v>
      </c>
      <c r="C35" s="22" t="s">
        <v>19</v>
      </c>
      <c r="D35" s="22"/>
      <c r="E35" s="7">
        <f>SUM(E36:E45)</f>
        <v>59251</v>
      </c>
      <c r="F35" s="7">
        <f>SUM(F36:F45)</f>
        <v>0</v>
      </c>
      <c r="G35" s="7">
        <f>SUM(G36:G45)</f>
        <v>47091</v>
      </c>
      <c r="H35" s="27"/>
    </row>
    <row r="36" spans="1:8" ht="15">
      <c r="A36" s="26"/>
      <c r="B36" s="8"/>
      <c r="C36" s="8"/>
      <c r="D36" s="21" t="s">
        <v>20</v>
      </c>
      <c r="E36" s="8">
        <v>4457</v>
      </c>
      <c r="F36" s="8"/>
      <c r="G36" s="8">
        <f>3160+134+192+83+23+150+715</f>
        <v>4457</v>
      </c>
      <c r="H36" s="27"/>
    </row>
    <row r="37" spans="1:8" ht="15">
      <c r="A37" s="26"/>
      <c r="B37" s="21"/>
      <c r="C37" s="21"/>
      <c r="D37" s="21" t="s">
        <v>21</v>
      </c>
      <c r="E37" s="8">
        <v>992</v>
      </c>
      <c r="F37" s="8"/>
      <c r="G37" s="8">
        <f>889+50+53</f>
        <v>992</v>
      </c>
      <c r="H37" s="27"/>
    </row>
    <row r="38" spans="1:8" ht="15">
      <c r="A38" s="26"/>
      <c r="B38" s="21"/>
      <c r="C38" s="21"/>
      <c r="D38" s="21" t="s">
        <v>10</v>
      </c>
      <c r="E38" s="8">
        <f>22414+8000</f>
        <v>30414</v>
      </c>
      <c r="F38" s="8"/>
      <c r="G38" s="8">
        <f>5+15+120+250+50+1200+70+40+350+1035+500+600+150+1200+650+2500+450+2155+25+4345+4615+89+2000</f>
        <v>22414</v>
      </c>
      <c r="H38" s="27"/>
    </row>
    <row r="39" spans="1:8" ht="15">
      <c r="A39" s="26"/>
      <c r="B39" s="21"/>
      <c r="C39" s="21"/>
      <c r="D39" s="21" t="s">
        <v>12</v>
      </c>
      <c r="E39" s="8">
        <v>4095</v>
      </c>
      <c r="F39" s="8"/>
      <c r="G39" s="8">
        <f>105+40+425+3525</f>
        <v>4095</v>
      </c>
      <c r="H39" s="27"/>
    </row>
    <row r="40" spans="1:8" ht="15">
      <c r="A40" s="26"/>
      <c r="B40" s="21"/>
      <c r="C40" s="21"/>
      <c r="D40" s="21" t="s">
        <v>22</v>
      </c>
      <c r="E40" s="8">
        <v>4800</v>
      </c>
      <c r="F40" s="8"/>
      <c r="G40" s="8">
        <f>2500+300+2000</f>
        <v>4800</v>
      </c>
      <c r="H40" s="27"/>
    </row>
    <row r="41" spans="1:8" ht="15">
      <c r="A41" s="26"/>
      <c r="B41" s="21"/>
      <c r="C41" s="21"/>
      <c r="D41" s="21" t="s">
        <v>109</v>
      </c>
      <c r="E41" s="8">
        <v>1000</v>
      </c>
      <c r="F41" s="8"/>
      <c r="G41" s="8">
        <v>1000</v>
      </c>
      <c r="H41" s="27"/>
    </row>
    <row r="42" spans="1:8" ht="15">
      <c r="A42" s="26"/>
      <c r="B42" s="21"/>
      <c r="C42" s="21"/>
      <c r="D42" s="21" t="s">
        <v>86</v>
      </c>
      <c r="E42" s="8">
        <v>2000</v>
      </c>
      <c r="F42" s="8"/>
      <c r="G42" s="8"/>
      <c r="H42" s="27"/>
    </row>
    <row r="43" spans="1:8" ht="15">
      <c r="A43" s="26"/>
      <c r="B43" s="21"/>
      <c r="C43" s="21"/>
      <c r="D43" s="21" t="s">
        <v>106</v>
      </c>
      <c r="E43" s="8">
        <f>5000+2160</f>
        <v>7160</v>
      </c>
      <c r="F43" s="8"/>
      <c r="G43" s="8">
        <f>3937+1063</f>
        <v>5000</v>
      </c>
      <c r="H43" s="27"/>
    </row>
    <row r="44" spans="1:8" ht="15">
      <c r="A44" s="26"/>
      <c r="B44" s="21"/>
      <c r="C44" s="21"/>
      <c r="D44" s="21" t="s">
        <v>76</v>
      </c>
      <c r="E44" s="8">
        <v>3333</v>
      </c>
      <c r="F44" s="8"/>
      <c r="G44" s="8">
        <v>3333</v>
      </c>
      <c r="H44" s="27"/>
    </row>
    <row r="45" spans="1:8" ht="15">
      <c r="A45" s="26"/>
      <c r="B45" s="21"/>
      <c r="C45" s="21"/>
      <c r="D45" s="21" t="s">
        <v>24</v>
      </c>
      <c r="E45" s="8">
        <v>1000</v>
      </c>
      <c r="F45" s="8"/>
      <c r="G45" s="8">
        <v>1000</v>
      </c>
      <c r="H45" s="27"/>
    </row>
    <row r="46" spans="1:8" ht="15">
      <c r="A46" s="26"/>
      <c r="B46" s="22"/>
      <c r="C46" s="22" t="s">
        <v>101</v>
      </c>
      <c r="D46" s="22"/>
      <c r="E46" s="7">
        <f>SUM(E47:E47)</f>
        <v>0</v>
      </c>
      <c r="F46" s="7">
        <f>SUM(F47:F47)</f>
        <v>0</v>
      </c>
      <c r="G46" s="7">
        <f>SUM(G47:G47)</f>
        <v>0</v>
      </c>
      <c r="H46" s="27"/>
    </row>
    <row r="47" spans="1:8" ht="15">
      <c r="A47" s="26"/>
      <c r="B47" s="21"/>
      <c r="C47" s="21"/>
      <c r="D47" s="21" t="s">
        <v>87</v>
      </c>
      <c r="E47" s="8"/>
      <c r="F47" s="8"/>
      <c r="G47" s="8"/>
      <c r="H47" s="27"/>
    </row>
    <row r="48" spans="1:8" ht="15">
      <c r="A48" s="26"/>
      <c r="B48" s="22" t="s">
        <v>26</v>
      </c>
      <c r="C48" s="22" t="s">
        <v>85</v>
      </c>
      <c r="D48" s="22"/>
      <c r="E48" s="7">
        <f>+E49+E50+E51</f>
        <v>290511</v>
      </c>
      <c r="F48" s="7">
        <f>+F49+F50+F51</f>
        <v>0</v>
      </c>
      <c r="G48" s="7">
        <f>+G49+G50+G51</f>
        <v>290511</v>
      </c>
      <c r="H48" s="27"/>
    </row>
    <row r="49" spans="1:8" ht="15">
      <c r="A49" s="26"/>
      <c r="B49" s="21"/>
      <c r="C49" s="21"/>
      <c r="D49" s="21" t="s">
        <v>10</v>
      </c>
      <c r="E49" s="8">
        <v>8046</v>
      </c>
      <c r="F49" s="8"/>
      <c r="G49" s="8">
        <f>3000+3336+1710</f>
        <v>8046</v>
      </c>
      <c r="H49" s="27"/>
    </row>
    <row r="50" spans="1:8" ht="15">
      <c r="A50" s="26"/>
      <c r="B50" s="21"/>
      <c r="C50" s="21"/>
      <c r="D50" s="21" t="s">
        <v>12</v>
      </c>
      <c r="E50" s="8">
        <v>14344</v>
      </c>
      <c r="F50" s="8"/>
      <c r="G50" s="8">
        <f>14300+44</f>
        <v>14344</v>
      </c>
      <c r="H50" s="27"/>
    </row>
    <row r="51" spans="1:8" ht="15">
      <c r="A51" s="26"/>
      <c r="B51" s="21"/>
      <c r="C51" s="21"/>
      <c r="D51" s="21" t="s">
        <v>23</v>
      </c>
      <c r="E51" s="8">
        <v>268121</v>
      </c>
      <c r="F51" s="8"/>
      <c r="G51" s="8">
        <f>211118+57003</f>
        <v>268121</v>
      </c>
      <c r="H51" s="27"/>
    </row>
    <row r="52" spans="1:8" ht="15">
      <c r="A52" s="26"/>
      <c r="B52" s="22" t="s">
        <v>27</v>
      </c>
      <c r="C52" s="22" t="s">
        <v>28</v>
      </c>
      <c r="D52" s="22"/>
      <c r="E52" s="7">
        <f>SUM(E53:E56)</f>
        <v>36724</v>
      </c>
      <c r="F52" s="7">
        <f>SUM(F53:F56)</f>
        <v>0</v>
      </c>
      <c r="G52" s="7">
        <f>SUM(G53:G56)</f>
        <v>36216</v>
      </c>
      <c r="H52" s="27"/>
    </row>
    <row r="53" spans="1:8" ht="15">
      <c r="A53" s="26"/>
      <c r="B53" s="21"/>
      <c r="C53" s="21"/>
      <c r="D53" s="21" t="s">
        <v>20</v>
      </c>
      <c r="E53" s="8">
        <f>12736+400</f>
        <v>13136</v>
      </c>
      <c r="F53" s="8"/>
      <c r="G53" s="8">
        <f>6737+1796+360+551+96+202+324+510+2160</f>
        <v>12736</v>
      </c>
      <c r="H53" s="27"/>
    </row>
    <row r="54" spans="1:8" ht="15">
      <c r="A54" s="26"/>
      <c r="B54" s="21"/>
      <c r="C54" s="21"/>
      <c r="D54" s="21" t="s">
        <v>21</v>
      </c>
      <c r="E54" s="8">
        <f>2653+108</f>
        <v>2761</v>
      </c>
      <c r="F54" s="8"/>
      <c r="G54" s="8">
        <f>2550+50+53</f>
        <v>2653</v>
      </c>
      <c r="H54" s="27"/>
    </row>
    <row r="55" spans="1:8" ht="15">
      <c r="A55" s="26"/>
      <c r="B55" s="21"/>
      <c r="C55" s="21"/>
      <c r="D55" s="21" t="s">
        <v>10</v>
      </c>
      <c r="E55" s="8">
        <v>2827</v>
      </c>
      <c r="F55" s="8"/>
      <c r="G55" s="8">
        <f>85+55+90+60+96+27+100+34+163+3+1200+14+481+175+9+235</f>
        <v>2827</v>
      </c>
      <c r="H55" s="27"/>
    </row>
    <row r="56" spans="1:8" ht="15">
      <c r="A56" s="26"/>
      <c r="B56" s="21"/>
      <c r="C56" s="21"/>
      <c r="D56" s="21" t="s">
        <v>23</v>
      </c>
      <c r="E56" s="8">
        <v>18000</v>
      </c>
      <c r="F56" s="8"/>
      <c r="G56" s="8">
        <f>14173+3827</f>
        <v>18000</v>
      </c>
      <c r="H56" s="27"/>
    </row>
    <row r="57" spans="1:8" ht="15">
      <c r="A57" s="26"/>
      <c r="B57" s="22" t="s">
        <v>94</v>
      </c>
      <c r="C57" s="22" t="s">
        <v>95</v>
      </c>
      <c r="D57" s="22"/>
      <c r="E57" s="7">
        <f>+E58+E59</f>
        <v>9128</v>
      </c>
      <c r="F57" s="7">
        <f>+F58+F59</f>
        <v>0</v>
      </c>
      <c r="G57" s="7">
        <f>+G58+G59</f>
        <v>9128</v>
      </c>
      <c r="H57" s="27"/>
    </row>
    <row r="58" spans="1:8" ht="15">
      <c r="A58" s="26"/>
      <c r="B58" s="21"/>
      <c r="C58" s="21"/>
      <c r="D58" s="21" t="s">
        <v>10</v>
      </c>
      <c r="E58" s="8">
        <v>9128</v>
      </c>
      <c r="F58" s="8"/>
      <c r="G58" s="8">
        <f>2+1+5+28+50+35+165+3+15+8520+203+100+1</f>
        <v>9128</v>
      </c>
      <c r="H58" s="27"/>
    </row>
    <row r="59" spans="1:8" ht="15">
      <c r="A59" s="26"/>
      <c r="B59" s="21"/>
      <c r="C59" s="21"/>
      <c r="D59" s="21" t="s">
        <v>96</v>
      </c>
      <c r="E59" s="8"/>
      <c r="F59" s="8"/>
      <c r="G59" s="8"/>
      <c r="H59" s="27"/>
    </row>
    <row r="60" spans="1:8" ht="15">
      <c r="A60" s="26"/>
      <c r="B60" s="22" t="s">
        <v>29</v>
      </c>
      <c r="C60" s="22" t="s">
        <v>30</v>
      </c>
      <c r="D60" s="22"/>
      <c r="E60" s="7">
        <f>SUM(E61)</f>
        <v>130</v>
      </c>
      <c r="F60" s="7">
        <f>SUM(F61)</f>
        <v>0</v>
      </c>
      <c r="G60" s="7">
        <f>SUM(G61)</f>
        <v>130</v>
      </c>
      <c r="H60" s="27"/>
    </row>
    <row r="61" spans="1:8" ht="15">
      <c r="A61" s="26"/>
      <c r="B61" s="21"/>
      <c r="C61" s="21"/>
      <c r="D61" s="21" t="s">
        <v>10</v>
      </c>
      <c r="E61" s="8">
        <v>130</v>
      </c>
      <c r="F61" s="8"/>
      <c r="G61" s="8">
        <v>130</v>
      </c>
      <c r="H61" s="27"/>
    </row>
    <row r="62" spans="1:8" ht="15">
      <c r="A62" s="26"/>
      <c r="B62" s="22" t="s">
        <v>31</v>
      </c>
      <c r="C62" s="22" t="s">
        <v>32</v>
      </c>
      <c r="D62" s="22"/>
      <c r="E62" s="7">
        <f>SUM(E63:E66)</f>
        <v>8754</v>
      </c>
      <c r="F62" s="7">
        <f>SUM(F63:F66)</f>
        <v>0</v>
      </c>
      <c r="G62" s="7">
        <f>SUM(G63:G66)</f>
        <v>8130</v>
      </c>
      <c r="H62" s="27"/>
    </row>
    <row r="63" spans="1:8" ht="15">
      <c r="A63" s="26"/>
      <c r="B63" s="21"/>
      <c r="C63" s="21"/>
      <c r="D63" s="21" t="s">
        <v>20</v>
      </c>
      <c r="E63" s="8">
        <f>5554+491</f>
        <v>6045</v>
      </c>
      <c r="F63" s="8"/>
      <c r="G63" s="8">
        <f>3385+659+371+443+398+166+65+67</f>
        <v>5554</v>
      </c>
      <c r="H63" s="27"/>
    </row>
    <row r="64" spans="1:8" ht="15">
      <c r="A64" s="26"/>
      <c r="B64" s="21"/>
      <c r="C64" s="21"/>
      <c r="D64" s="21" t="s">
        <v>21</v>
      </c>
      <c r="E64" s="8">
        <f>1522+133</f>
        <v>1655</v>
      </c>
      <c r="F64" s="8"/>
      <c r="G64" s="8">
        <f>1419+50+53</f>
        <v>1522</v>
      </c>
      <c r="H64" s="27"/>
    </row>
    <row r="65" spans="1:8" ht="15">
      <c r="A65" s="26"/>
      <c r="B65" s="21"/>
      <c r="C65" s="21"/>
      <c r="D65" s="21" t="s">
        <v>10</v>
      </c>
      <c r="E65" s="8">
        <v>1026</v>
      </c>
      <c r="F65" s="8"/>
      <c r="G65" s="8">
        <f>5+11+55+60+21+42+27+105+245+35+165+3+15+45+192</f>
        <v>1026</v>
      </c>
      <c r="H65" s="27"/>
    </row>
    <row r="66" spans="1:8" ht="15">
      <c r="A66" s="26"/>
      <c r="B66" s="21"/>
      <c r="C66" s="21"/>
      <c r="D66" s="21" t="s">
        <v>12</v>
      </c>
      <c r="E66" s="8">
        <v>28</v>
      </c>
      <c r="F66" s="8"/>
      <c r="G66" s="8">
        <v>28</v>
      </c>
      <c r="H66" s="27"/>
    </row>
    <row r="67" spans="1:8" ht="15">
      <c r="A67" s="26"/>
      <c r="B67" s="22" t="s">
        <v>33</v>
      </c>
      <c r="C67" s="22" t="s">
        <v>34</v>
      </c>
      <c r="D67" s="22"/>
      <c r="E67" s="7">
        <f>SUM(E68)</f>
        <v>0</v>
      </c>
      <c r="F67" s="7">
        <f>SUM(F68)</f>
        <v>0</v>
      </c>
      <c r="G67" s="7">
        <f>SUM(G68)</f>
        <v>0</v>
      </c>
      <c r="H67" s="27"/>
    </row>
    <row r="68" spans="1:8" ht="15">
      <c r="A68" s="26"/>
      <c r="B68" s="21"/>
      <c r="C68" s="21"/>
      <c r="D68" s="21" t="s">
        <v>35</v>
      </c>
      <c r="E68" s="8"/>
      <c r="F68" s="8"/>
      <c r="G68" s="8"/>
      <c r="H68" s="27"/>
    </row>
    <row r="69" spans="1:8" ht="15">
      <c r="A69" s="26"/>
      <c r="B69" s="22" t="s">
        <v>36</v>
      </c>
      <c r="C69" s="22" t="s">
        <v>37</v>
      </c>
      <c r="D69" s="22"/>
      <c r="E69" s="7">
        <f>SUM(E70)</f>
        <v>0</v>
      </c>
      <c r="F69" s="7">
        <f>SUM(F70)</f>
        <v>0</v>
      </c>
      <c r="G69" s="7">
        <f>SUM(G70)</f>
        <v>0</v>
      </c>
      <c r="H69" s="27"/>
    </row>
    <row r="70" spans="1:8" ht="15">
      <c r="A70" s="26"/>
      <c r="B70" s="21"/>
      <c r="C70" s="21"/>
      <c r="D70" s="21" t="s">
        <v>38</v>
      </c>
      <c r="E70" s="8"/>
      <c r="F70" s="8"/>
      <c r="G70" s="8"/>
      <c r="H70" s="27"/>
    </row>
    <row r="71" spans="1:8" ht="15">
      <c r="A71" s="26"/>
      <c r="B71" s="22" t="s">
        <v>39</v>
      </c>
      <c r="C71" s="22" t="s">
        <v>79</v>
      </c>
      <c r="D71" s="22"/>
      <c r="E71" s="7">
        <f>SUM(E72:E75)</f>
        <v>17818</v>
      </c>
      <c r="F71" s="7">
        <f>SUM(F72:F75)</f>
        <v>0</v>
      </c>
      <c r="G71" s="7">
        <f>SUM(G72:G75)</f>
        <v>17315</v>
      </c>
      <c r="H71" s="27"/>
    </row>
    <row r="72" spans="1:8" ht="15">
      <c r="A72" s="26"/>
      <c r="B72" s="21"/>
      <c r="C72" s="21"/>
      <c r="D72" s="21" t="s">
        <v>20</v>
      </c>
      <c r="E72" s="8">
        <v>12111</v>
      </c>
      <c r="F72" s="8"/>
      <c r="G72" s="8">
        <v>12111</v>
      </c>
      <c r="H72" s="27"/>
    </row>
    <row r="73" spans="1:8" ht="15">
      <c r="A73" s="26"/>
      <c r="B73" s="21"/>
      <c r="C73" s="21"/>
      <c r="D73" s="21" t="s">
        <v>21</v>
      </c>
      <c r="E73" s="8">
        <v>3270</v>
      </c>
      <c r="F73" s="8"/>
      <c r="G73" s="8">
        <v>3270</v>
      </c>
      <c r="H73" s="27"/>
    </row>
    <row r="74" spans="1:8" ht="15">
      <c r="A74" s="26"/>
      <c r="B74" s="21"/>
      <c r="C74" s="21"/>
      <c r="D74" s="21" t="s">
        <v>10</v>
      </c>
      <c r="E74" s="8">
        <f>705+503</f>
        <v>1208</v>
      </c>
      <c r="F74" s="8"/>
      <c r="G74" s="8">
        <f>372+183+150</f>
        <v>705</v>
      </c>
      <c r="H74" s="27"/>
    </row>
    <row r="75" spans="1:8" ht="15">
      <c r="A75" s="26"/>
      <c r="B75" s="21"/>
      <c r="C75" s="21"/>
      <c r="D75" s="21" t="s">
        <v>23</v>
      </c>
      <c r="E75" s="8">
        <v>1229</v>
      </c>
      <c r="F75" s="8"/>
      <c r="G75" s="8">
        <f>968+261</f>
        <v>1229</v>
      </c>
      <c r="H75" s="27"/>
    </row>
    <row r="76" spans="1:8" ht="15.75">
      <c r="A76" s="26"/>
      <c r="B76" s="19" t="s">
        <v>77</v>
      </c>
      <c r="C76" s="19" t="s">
        <v>78</v>
      </c>
      <c r="D76" s="19"/>
      <c r="E76" s="7">
        <f>SUM(E77:E77)</f>
        <v>13483</v>
      </c>
      <c r="F76" s="7">
        <f>SUM(F77:F77)</f>
        <v>0</v>
      </c>
      <c r="G76" s="7">
        <f>SUM(G77:G77)</f>
        <v>12145</v>
      </c>
      <c r="H76" s="27"/>
    </row>
    <row r="77" spans="1:8" ht="15">
      <c r="A77" s="26"/>
      <c r="B77" s="21"/>
      <c r="C77" s="21"/>
      <c r="D77" s="21" t="s">
        <v>10</v>
      </c>
      <c r="E77" s="8">
        <f>12145+1338</f>
        <v>13483</v>
      </c>
      <c r="F77" s="8"/>
      <c r="G77" s="8">
        <f>10700+1445</f>
        <v>12145</v>
      </c>
      <c r="H77" s="27"/>
    </row>
    <row r="78" spans="1:8" ht="15">
      <c r="A78" s="26"/>
      <c r="B78" s="22" t="s">
        <v>103</v>
      </c>
      <c r="C78" s="22" t="s">
        <v>102</v>
      </c>
      <c r="D78" s="22"/>
      <c r="E78" s="7">
        <f>SUM(E79)</f>
        <v>5943</v>
      </c>
      <c r="F78" s="7">
        <f>SUM(F79)</f>
        <v>0</v>
      </c>
      <c r="G78" s="7">
        <f>SUM(G79)</f>
        <v>0</v>
      </c>
      <c r="H78" s="27"/>
    </row>
    <row r="79" spans="1:8" ht="15">
      <c r="A79" s="26"/>
      <c r="B79" s="21"/>
      <c r="C79" s="21"/>
      <c r="D79" s="21" t="s">
        <v>104</v>
      </c>
      <c r="E79" s="8">
        <v>5943</v>
      </c>
      <c r="F79" s="8"/>
      <c r="G79" s="8">
        <v>0</v>
      </c>
      <c r="H79" s="27"/>
    </row>
    <row r="80" spans="1:8" ht="15">
      <c r="A80" s="26"/>
      <c r="B80" s="22" t="s">
        <v>40</v>
      </c>
      <c r="C80" s="22" t="s">
        <v>41</v>
      </c>
      <c r="D80" s="22"/>
      <c r="E80" s="7">
        <f>SUM(E81:E84)</f>
        <v>3284</v>
      </c>
      <c r="F80" s="7">
        <f>SUM(F81:F84)</f>
        <v>0</v>
      </c>
      <c r="G80" s="7">
        <f>SUM(G81:G84)</f>
        <v>3284</v>
      </c>
      <c r="H80" s="27"/>
    </row>
    <row r="81" spans="1:8" ht="15">
      <c r="A81" s="26"/>
      <c r="B81" s="21"/>
      <c r="C81" s="44"/>
      <c r="D81" s="44" t="s">
        <v>20</v>
      </c>
      <c r="E81" s="8">
        <v>1937</v>
      </c>
      <c r="F81" s="8"/>
      <c r="G81" s="8">
        <f>1650+138+96+17+36</f>
        <v>1937</v>
      </c>
      <c r="H81" s="27"/>
    </row>
    <row r="82" spans="1:8" ht="15">
      <c r="A82" s="26"/>
      <c r="B82" s="21"/>
      <c r="C82" s="21"/>
      <c r="D82" s="21" t="s">
        <v>21</v>
      </c>
      <c r="E82" s="8">
        <v>498</v>
      </c>
      <c r="F82" s="8"/>
      <c r="G82" s="8">
        <f>446+25+27</f>
        <v>498</v>
      </c>
      <c r="H82" s="27"/>
    </row>
    <row r="83" spans="1:8" ht="15">
      <c r="A83" s="26"/>
      <c r="B83" s="21"/>
      <c r="C83" s="21"/>
      <c r="D83" s="21" t="s">
        <v>10</v>
      </c>
      <c r="E83" s="8">
        <v>849</v>
      </c>
      <c r="F83" s="8"/>
      <c r="G83" s="8">
        <f>330+25+15+27+127+167+8+28+2+120</f>
        <v>849</v>
      </c>
      <c r="H83" s="27"/>
    </row>
    <row r="84" spans="1:8" ht="15">
      <c r="A84" s="26"/>
      <c r="B84" s="21"/>
      <c r="C84" s="21"/>
      <c r="D84" s="21" t="s">
        <v>23</v>
      </c>
      <c r="E84" s="8"/>
      <c r="F84" s="8"/>
      <c r="G84" s="8"/>
      <c r="H84" s="27"/>
    </row>
    <row r="85" spans="1:8" ht="15">
      <c r="A85" s="26"/>
      <c r="B85" s="22" t="s">
        <v>42</v>
      </c>
      <c r="C85" s="22" t="s">
        <v>43</v>
      </c>
      <c r="D85" s="22"/>
      <c r="E85" s="7">
        <f>SUM(E86:E91)</f>
        <v>6777</v>
      </c>
      <c r="F85" s="7">
        <f>SUM(F86:F91)</f>
        <v>0</v>
      </c>
      <c r="G85" s="7">
        <f>SUM(G86:G91)</f>
        <v>6777</v>
      </c>
      <c r="H85" s="27"/>
    </row>
    <row r="86" spans="1:8" ht="15">
      <c r="A86" s="26"/>
      <c r="B86" s="21"/>
      <c r="C86" s="21"/>
      <c r="D86" s="21" t="s">
        <v>44</v>
      </c>
      <c r="E86" s="8">
        <v>2001</v>
      </c>
      <c r="F86" s="8"/>
      <c r="G86" s="8">
        <f>1710+142+96+17+36</f>
        <v>2001</v>
      </c>
      <c r="H86" s="27"/>
    </row>
    <row r="87" spans="1:8" ht="15">
      <c r="A87" s="26"/>
      <c r="B87" s="21"/>
      <c r="C87" s="21"/>
      <c r="D87" s="21" t="s">
        <v>45</v>
      </c>
      <c r="E87" s="8">
        <v>552</v>
      </c>
      <c r="F87" s="8"/>
      <c r="G87" s="8">
        <f>500+25+27</f>
        <v>552</v>
      </c>
      <c r="H87" s="27"/>
    </row>
    <row r="88" spans="1:8" ht="15">
      <c r="A88" s="26"/>
      <c r="B88" s="21"/>
      <c r="C88" s="21"/>
      <c r="D88" s="21" t="s">
        <v>46</v>
      </c>
      <c r="E88" s="8">
        <v>4049</v>
      </c>
      <c r="F88" s="8"/>
      <c r="G88" s="8">
        <f>60+6+256+53+127+167+8+7+78+2+2400+885</f>
        <v>4049</v>
      </c>
      <c r="H88" s="27"/>
    </row>
    <row r="89" spans="1:8" ht="15">
      <c r="A89" s="26"/>
      <c r="B89" s="21"/>
      <c r="C89" s="21"/>
      <c r="D89" s="21" t="s">
        <v>88</v>
      </c>
      <c r="E89" s="8">
        <v>175</v>
      </c>
      <c r="F89" s="8"/>
      <c r="G89" s="8">
        <f>55+120</f>
        <v>175</v>
      </c>
      <c r="H89" s="27"/>
    </row>
    <row r="90" spans="1:8" ht="15">
      <c r="A90" s="26"/>
      <c r="B90" s="21"/>
      <c r="C90" s="21"/>
      <c r="D90" s="21" t="s">
        <v>23</v>
      </c>
      <c r="E90" s="8"/>
      <c r="F90" s="8"/>
      <c r="G90" s="8"/>
      <c r="H90" s="27"/>
    </row>
    <row r="91" spans="1:8" ht="15">
      <c r="A91" s="26"/>
      <c r="B91" s="21"/>
      <c r="C91" s="21"/>
      <c r="D91" s="21" t="s">
        <v>87</v>
      </c>
      <c r="E91" s="8"/>
      <c r="F91" s="8"/>
      <c r="G91" s="8"/>
      <c r="H91" s="27"/>
    </row>
    <row r="92" spans="1:8" ht="15">
      <c r="A92" s="26"/>
      <c r="B92" s="22" t="s">
        <v>47</v>
      </c>
      <c r="C92" s="22" t="s">
        <v>48</v>
      </c>
      <c r="D92" s="22"/>
      <c r="E92" s="7">
        <f>+E93+E94</f>
        <v>1100</v>
      </c>
      <c r="F92" s="7">
        <f>+F93+F94</f>
        <v>0</v>
      </c>
      <c r="G92" s="7">
        <f>+G93+G94</f>
        <v>395</v>
      </c>
      <c r="H92" s="27"/>
    </row>
    <row r="93" spans="1:8" ht="15">
      <c r="A93" s="26"/>
      <c r="B93" s="21"/>
      <c r="C93" s="21"/>
      <c r="D93" s="21" t="s">
        <v>46</v>
      </c>
      <c r="E93" s="8">
        <f>395+705</f>
        <v>1100</v>
      </c>
      <c r="F93" s="8"/>
      <c r="G93" s="8">
        <f>240+75+80</f>
        <v>395</v>
      </c>
      <c r="H93" s="27"/>
    </row>
    <row r="94" spans="1:8" ht="15">
      <c r="A94" s="26"/>
      <c r="B94" s="21"/>
      <c r="C94" s="21"/>
      <c r="D94" s="21" t="s">
        <v>23</v>
      </c>
      <c r="E94" s="8"/>
      <c r="F94" s="8"/>
      <c r="G94" s="8"/>
      <c r="H94" s="27"/>
    </row>
    <row r="95" spans="1:8" ht="15">
      <c r="A95" s="26"/>
      <c r="B95" s="22" t="s">
        <v>49</v>
      </c>
      <c r="C95" s="22" t="s">
        <v>50</v>
      </c>
      <c r="D95" s="22"/>
      <c r="E95" s="7">
        <f>SUM(E96)</f>
        <v>463</v>
      </c>
      <c r="F95" s="7">
        <f>SUM(F96)</f>
        <v>0</v>
      </c>
      <c r="G95" s="7">
        <f>SUM(G96)</f>
        <v>463</v>
      </c>
      <c r="H95" s="27"/>
    </row>
    <row r="96" spans="1:8" ht="15">
      <c r="A96" s="26"/>
      <c r="B96" s="21"/>
      <c r="C96" s="21"/>
      <c r="D96" s="21" t="s">
        <v>46</v>
      </c>
      <c r="E96" s="8">
        <v>463</v>
      </c>
      <c r="F96" s="8"/>
      <c r="G96" s="8">
        <f>3+20+340+100</f>
        <v>463</v>
      </c>
      <c r="H96" s="27"/>
    </row>
    <row r="97" spans="1:8" ht="15">
      <c r="A97" s="26"/>
      <c r="B97" s="21"/>
      <c r="C97" s="22" t="s">
        <v>51</v>
      </c>
      <c r="D97" s="22"/>
      <c r="E97" s="7">
        <f>SUM(E98:E102)</f>
        <v>6850</v>
      </c>
      <c r="F97" s="7">
        <f>SUM(F98:F102)</f>
        <v>0</v>
      </c>
      <c r="G97" s="7">
        <f>SUM(G98:G102)</f>
        <v>6850</v>
      </c>
      <c r="H97" s="27"/>
    </row>
    <row r="98" spans="1:8" ht="15">
      <c r="A98" s="26"/>
      <c r="B98" s="45" t="s">
        <v>99</v>
      </c>
      <c r="C98" s="45" t="s">
        <v>100</v>
      </c>
      <c r="D98" s="45"/>
      <c r="E98" s="8"/>
      <c r="F98" s="8"/>
      <c r="G98" s="8"/>
      <c r="H98" s="27"/>
    </row>
    <row r="99" spans="1:8" ht="15">
      <c r="A99" s="26"/>
      <c r="B99" s="45" t="s">
        <v>97</v>
      </c>
      <c r="C99" s="45" t="s">
        <v>98</v>
      </c>
      <c r="D99" s="45"/>
      <c r="E99" s="8">
        <v>6850</v>
      </c>
      <c r="F99" s="8"/>
      <c r="G99" s="8">
        <v>6850</v>
      </c>
      <c r="H99" s="27"/>
    </row>
    <row r="100" spans="1:8" ht="15">
      <c r="A100" s="26"/>
      <c r="B100" s="45" t="s">
        <v>52</v>
      </c>
      <c r="C100" s="45" t="s">
        <v>53</v>
      </c>
      <c r="D100" s="45"/>
      <c r="E100" s="8"/>
      <c r="F100" s="8"/>
      <c r="G100" s="8"/>
      <c r="H100" s="27"/>
    </row>
    <row r="101" spans="1:8" ht="15">
      <c r="A101" s="26"/>
      <c r="B101" s="45" t="s">
        <v>54</v>
      </c>
      <c r="C101" s="45" t="s">
        <v>55</v>
      </c>
      <c r="D101" s="45"/>
      <c r="E101" s="8"/>
      <c r="F101" s="8"/>
      <c r="G101" s="8"/>
      <c r="H101" s="27"/>
    </row>
    <row r="102" spans="1:8" ht="15">
      <c r="A102" s="26"/>
      <c r="B102" s="45" t="s">
        <v>56</v>
      </c>
      <c r="C102" s="45" t="s">
        <v>57</v>
      </c>
      <c r="D102" s="45"/>
      <c r="E102" s="8"/>
      <c r="F102" s="8"/>
      <c r="G102" s="8"/>
      <c r="H102" s="27"/>
    </row>
    <row r="103" spans="1:8" ht="15.75">
      <c r="A103" s="26"/>
      <c r="B103" s="22"/>
      <c r="C103" s="22" t="s">
        <v>80</v>
      </c>
      <c r="D103" s="21"/>
      <c r="E103" s="5">
        <f>+E104</f>
        <v>86506</v>
      </c>
      <c r="F103" s="5">
        <f>+F104</f>
        <v>0</v>
      </c>
      <c r="G103" s="5">
        <f>+G104</f>
        <v>89006</v>
      </c>
      <c r="H103" s="27"/>
    </row>
    <row r="104" spans="1:8" ht="45">
      <c r="A104" s="26"/>
      <c r="B104" s="21">
        <v>8419131</v>
      </c>
      <c r="C104" s="46" t="s">
        <v>25</v>
      </c>
      <c r="D104" s="21" t="s">
        <v>81</v>
      </c>
      <c r="E104" s="9">
        <v>86506</v>
      </c>
      <c r="F104" s="8"/>
      <c r="G104" s="8">
        <v>89006</v>
      </c>
      <c r="H104" s="27"/>
    </row>
    <row r="105" spans="1:8" ht="15.75">
      <c r="A105" s="26"/>
      <c r="B105" s="22"/>
      <c r="C105" s="22" t="s">
        <v>82</v>
      </c>
      <c r="D105" s="21"/>
      <c r="E105" s="5">
        <f>+E106</f>
        <v>62805</v>
      </c>
      <c r="F105" s="5">
        <f>+F106</f>
        <v>0</v>
      </c>
      <c r="G105" s="5">
        <f>+G106</f>
        <v>62805</v>
      </c>
      <c r="H105" s="27"/>
    </row>
    <row r="106" spans="1:8" ht="32.25" customHeight="1" thickBot="1">
      <c r="A106" s="28"/>
      <c r="B106" s="29">
        <v>8419131</v>
      </c>
      <c r="C106" s="55" t="s">
        <v>25</v>
      </c>
      <c r="D106" s="29" t="s">
        <v>81</v>
      </c>
      <c r="E106" s="56">
        <v>62805</v>
      </c>
      <c r="F106" s="30"/>
      <c r="G106" s="30">
        <v>62805</v>
      </c>
      <c r="H106" s="31"/>
    </row>
    <row r="107" spans="1:8" ht="15">
      <c r="A107" s="3"/>
      <c r="B107" s="4"/>
      <c r="D107" s="17"/>
      <c r="E107" s="18"/>
      <c r="H107" s="12"/>
    </row>
    <row r="108" spans="1:8" ht="15.75" thickBot="1">
      <c r="A108" s="13"/>
      <c r="B108" s="14"/>
      <c r="C108" s="14"/>
      <c r="D108" s="15"/>
      <c r="E108" s="16"/>
      <c r="H108" s="12"/>
    </row>
    <row r="109" spans="1:8" ht="15.75">
      <c r="A109" s="23"/>
      <c r="B109" s="65" t="s">
        <v>58</v>
      </c>
      <c r="C109" s="65"/>
      <c r="D109" s="65"/>
      <c r="E109" s="24">
        <f>SUM(E111,E117)</f>
        <v>64978</v>
      </c>
      <c r="F109" s="24">
        <f>SUM(F111,F117)</f>
        <v>0</v>
      </c>
      <c r="G109" s="24">
        <f>SUM(G111,G117)</f>
        <v>63026</v>
      </c>
      <c r="H109" s="25"/>
    </row>
    <row r="110" spans="1:8" ht="15.75">
      <c r="A110" s="26"/>
      <c r="B110" s="20"/>
      <c r="C110" s="20"/>
      <c r="D110" s="20"/>
      <c r="E110" s="5"/>
      <c r="F110" s="8"/>
      <c r="G110" s="8"/>
      <c r="H110" s="27"/>
    </row>
    <row r="111" spans="1:8" ht="15">
      <c r="A111" s="26"/>
      <c r="B111" s="22" t="s">
        <v>61</v>
      </c>
      <c r="C111" s="22" t="s">
        <v>62</v>
      </c>
      <c r="D111" s="22"/>
      <c r="E111" s="7">
        <f>SUM(E112:E116)</f>
        <v>64878</v>
      </c>
      <c r="F111" s="7">
        <f>SUM(F112:F116)</f>
        <v>0</v>
      </c>
      <c r="G111" s="7">
        <f>SUM(G112:G116)</f>
        <v>62926</v>
      </c>
      <c r="H111" s="27"/>
    </row>
    <row r="112" spans="1:8" ht="15">
      <c r="A112" s="26"/>
      <c r="B112" s="21"/>
      <c r="C112" s="21"/>
      <c r="D112" s="21" t="s">
        <v>60</v>
      </c>
      <c r="E112" s="8">
        <v>40477</v>
      </c>
      <c r="F112" s="8"/>
      <c r="G112" s="8">
        <v>40477</v>
      </c>
      <c r="H112" s="27"/>
    </row>
    <row r="113" spans="1:8" ht="15">
      <c r="A113" s="26"/>
      <c r="B113" s="21"/>
      <c r="C113" s="21"/>
      <c r="D113" s="21" t="s">
        <v>21</v>
      </c>
      <c r="E113" s="8">
        <v>10508</v>
      </c>
      <c r="F113" s="8"/>
      <c r="G113" s="8">
        <v>9981</v>
      </c>
      <c r="H113" s="27"/>
    </row>
    <row r="114" spans="1:8" ht="15">
      <c r="A114" s="26"/>
      <c r="B114" s="21"/>
      <c r="C114" s="21"/>
      <c r="D114" s="21" t="s">
        <v>46</v>
      </c>
      <c r="E114" s="8">
        <v>13268</v>
      </c>
      <c r="F114" s="8"/>
      <c r="G114" s="8">
        <v>12468</v>
      </c>
      <c r="H114" s="27"/>
    </row>
    <row r="115" spans="1:8" ht="15">
      <c r="A115" s="26"/>
      <c r="B115" s="21"/>
      <c r="C115" s="21"/>
      <c r="D115" s="21" t="s">
        <v>63</v>
      </c>
      <c r="E115" s="8"/>
      <c r="F115" s="8"/>
      <c r="G115" s="8"/>
      <c r="H115" s="27"/>
    </row>
    <row r="116" spans="1:8" ht="15">
      <c r="A116" s="26"/>
      <c r="B116" s="21"/>
      <c r="C116" s="21"/>
      <c r="D116" s="21" t="s">
        <v>64</v>
      </c>
      <c r="E116" s="8">
        <v>625</v>
      </c>
      <c r="F116" s="8"/>
      <c r="G116" s="8">
        <v>0</v>
      </c>
      <c r="H116" s="27"/>
    </row>
    <row r="117" spans="1:8" ht="15">
      <c r="A117" s="26"/>
      <c r="B117" s="22"/>
      <c r="C117" s="22" t="s">
        <v>51</v>
      </c>
      <c r="D117" s="22"/>
      <c r="E117" s="10">
        <f>SUM(E118:E118)</f>
        <v>100</v>
      </c>
      <c r="F117" s="10">
        <f>SUM(F118:F118)</f>
        <v>0</v>
      </c>
      <c r="G117" s="10">
        <f>SUM(G118:G118)</f>
        <v>100</v>
      </c>
      <c r="H117" s="27"/>
    </row>
    <row r="118" spans="1:8" ht="15">
      <c r="A118" s="26"/>
      <c r="B118" s="21" t="s">
        <v>83</v>
      </c>
      <c r="C118" s="21"/>
      <c r="D118" s="21" t="s">
        <v>84</v>
      </c>
      <c r="E118" s="8">
        <v>100</v>
      </c>
      <c r="F118" s="8"/>
      <c r="G118" s="8">
        <v>100</v>
      </c>
      <c r="H118" s="27"/>
    </row>
    <row r="119" spans="1:8" ht="15.75" thickBot="1">
      <c r="A119" s="28"/>
      <c r="B119" s="29"/>
      <c r="C119" s="29"/>
      <c r="D119" s="29"/>
      <c r="E119" s="30"/>
      <c r="F119" s="30"/>
      <c r="G119" s="30"/>
      <c r="H119" s="31"/>
    </row>
    <row r="120" spans="1:8" ht="15.75" thickBot="1">
      <c r="A120" s="32"/>
      <c r="B120" s="33"/>
      <c r="C120" s="33"/>
      <c r="D120" s="34"/>
      <c r="E120" s="35"/>
      <c r="H120" s="12"/>
    </row>
    <row r="121" spans="1:8" ht="15.75">
      <c r="A121" s="23"/>
      <c r="B121" s="59" t="s">
        <v>65</v>
      </c>
      <c r="C121" s="59"/>
      <c r="D121" s="59"/>
      <c r="E121" s="24">
        <f>SUM(E123,E125,E131)</f>
        <v>90787</v>
      </c>
      <c r="F121" s="24">
        <f>SUM(F123,F125,F131)</f>
        <v>0</v>
      </c>
      <c r="G121" s="24">
        <f>SUM(G123,G125,G131)</f>
        <v>92461</v>
      </c>
      <c r="H121" s="25"/>
    </row>
    <row r="122" spans="1:8" ht="15">
      <c r="A122" s="26"/>
      <c r="B122" s="21"/>
      <c r="C122" s="21"/>
      <c r="D122" s="21"/>
      <c r="E122" s="6"/>
      <c r="F122" s="8"/>
      <c r="G122" s="8"/>
      <c r="H122" s="27"/>
    </row>
    <row r="123" spans="1:8" ht="15">
      <c r="A123" s="36"/>
      <c r="B123" s="22" t="s">
        <v>66</v>
      </c>
      <c r="C123" s="22" t="s">
        <v>67</v>
      </c>
      <c r="D123" s="22"/>
      <c r="E123" s="7">
        <f>SUM(E$124)</f>
        <v>7510</v>
      </c>
      <c r="F123" s="7">
        <f>SUM(F$124)</f>
        <v>0</v>
      </c>
      <c r="G123" s="7">
        <f>SUM(G$124)</f>
        <v>7510</v>
      </c>
      <c r="H123" s="27"/>
    </row>
    <row r="124" spans="1:8" ht="15">
      <c r="A124" s="36"/>
      <c r="B124" s="21"/>
      <c r="C124" s="21"/>
      <c r="D124" s="21" t="s">
        <v>46</v>
      </c>
      <c r="E124" s="8">
        <v>7510</v>
      </c>
      <c r="F124" s="8"/>
      <c r="G124" s="8">
        <f>6550+480+480</f>
        <v>7510</v>
      </c>
      <c r="H124" s="27"/>
    </row>
    <row r="125" spans="1:8" ht="15">
      <c r="A125" s="36"/>
      <c r="B125" s="22" t="s">
        <v>68</v>
      </c>
      <c r="C125" s="22" t="s">
        <v>69</v>
      </c>
      <c r="D125" s="22"/>
      <c r="E125" s="7">
        <f>SUM(E126:E130)</f>
        <v>68551</v>
      </c>
      <c r="F125" s="7">
        <f>SUM(F126:F130)</f>
        <v>0</v>
      </c>
      <c r="G125" s="7">
        <f>SUM(G126:G130)</f>
        <v>70629</v>
      </c>
      <c r="H125" s="27"/>
    </row>
    <row r="126" spans="1:8" ht="15">
      <c r="A126" s="36"/>
      <c r="B126" s="21"/>
      <c r="C126" s="21"/>
      <c r="D126" s="21" t="s">
        <v>70</v>
      </c>
      <c r="E126" s="8">
        <v>48712</v>
      </c>
      <c r="F126" s="8"/>
      <c r="G126" s="8">
        <f>34428+5484+2520+480+240+1639+1225+890+131+158+921+110+250+236</f>
        <v>48712</v>
      </c>
      <c r="H126" s="27"/>
    </row>
    <row r="127" spans="1:8" ht="15">
      <c r="A127" s="36"/>
      <c r="B127" s="21"/>
      <c r="C127" s="21"/>
      <c r="D127" s="21" t="s">
        <v>71</v>
      </c>
      <c r="E127" s="8">
        <v>13025</v>
      </c>
      <c r="F127" s="8"/>
      <c r="G127" s="8">
        <f>12160+435+430</f>
        <v>13025</v>
      </c>
      <c r="H127" s="27"/>
    </row>
    <row r="128" spans="1:8" ht="15">
      <c r="A128" s="36"/>
      <c r="B128" s="21"/>
      <c r="C128" s="21"/>
      <c r="D128" s="21" t="s">
        <v>46</v>
      </c>
      <c r="E128" s="8">
        <f>6382+345</f>
        <v>6727</v>
      </c>
      <c r="F128" s="8"/>
      <c r="G128" s="8">
        <f>15+50+50+320+122+510+552+130+91+26+395+795+525+380+197+2+870+5+1332+15</f>
        <v>6382</v>
      </c>
      <c r="H128" s="27"/>
    </row>
    <row r="129" spans="1:8" ht="15">
      <c r="A129" s="36"/>
      <c r="B129" s="21"/>
      <c r="C129" s="21"/>
      <c r="D129" s="21" t="s">
        <v>108</v>
      </c>
      <c r="E129" s="8">
        <v>0</v>
      </c>
      <c r="F129" s="8"/>
      <c r="G129" s="8">
        <f>1968+532</f>
        <v>2500</v>
      </c>
      <c r="H129" s="27"/>
    </row>
    <row r="130" spans="1:8" ht="15">
      <c r="A130" s="36"/>
      <c r="B130" s="21"/>
      <c r="C130" s="21"/>
      <c r="D130" s="21" t="s">
        <v>64</v>
      </c>
      <c r="E130" s="8">
        <v>87</v>
      </c>
      <c r="F130" s="8"/>
      <c r="G130" s="8">
        <f>8+2</f>
        <v>10</v>
      </c>
      <c r="H130" s="27"/>
    </row>
    <row r="131" spans="1:8" ht="15">
      <c r="A131" s="36"/>
      <c r="B131" s="22" t="s">
        <v>72</v>
      </c>
      <c r="C131" s="22" t="s">
        <v>73</v>
      </c>
      <c r="D131" s="22"/>
      <c r="E131" s="7">
        <f>SUM(E132:E136)</f>
        <v>14726</v>
      </c>
      <c r="F131" s="7">
        <f>SUM(F132:F136)</f>
        <v>0</v>
      </c>
      <c r="G131" s="7">
        <f>SUM(G132:G136)</f>
        <v>14322</v>
      </c>
      <c r="H131" s="27"/>
    </row>
    <row r="132" spans="1:8" ht="15">
      <c r="A132" s="36"/>
      <c r="B132" s="21"/>
      <c r="C132" s="21"/>
      <c r="D132" s="21" t="s">
        <v>70</v>
      </c>
      <c r="E132" s="8">
        <v>9284</v>
      </c>
      <c r="F132" s="8"/>
      <c r="G132" s="8">
        <f>5483+2035+630+220+60+348+170+77+62+25+50+124</f>
        <v>9284</v>
      </c>
      <c r="H132" s="27"/>
    </row>
    <row r="133" spans="1:8" ht="15">
      <c r="A133" s="36"/>
      <c r="B133" s="21"/>
      <c r="C133" s="21"/>
      <c r="D133" s="21" t="s">
        <v>71</v>
      </c>
      <c r="E133" s="8">
        <v>2531</v>
      </c>
      <c r="F133" s="8"/>
      <c r="G133" s="8">
        <f>2310+115+106</f>
        <v>2531</v>
      </c>
      <c r="H133" s="27"/>
    </row>
    <row r="134" spans="1:8" ht="15">
      <c r="A134" s="36"/>
      <c r="B134" s="21"/>
      <c r="C134" s="21"/>
      <c r="D134" s="21" t="s">
        <v>46</v>
      </c>
      <c r="E134" s="8">
        <f>2487+86</f>
        <v>2573</v>
      </c>
      <c r="F134" s="8"/>
      <c r="G134" s="8">
        <f>10+15+20+80+43+120+126+33+23+8+100+200+132+745+95+50+218+67+397+5</f>
        <v>2487</v>
      </c>
      <c r="H134" s="27"/>
    </row>
    <row r="135" spans="1:8" ht="15">
      <c r="A135" s="36"/>
      <c r="B135" s="21"/>
      <c r="C135" s="21"/>
      <c r="D135" s="21" t="s">
        <v>63</v>
      </c>
      <c r="E135" s="8"/>
      <c r="F135" s="8"/>
      <c r="G135" s="8"/>
      <c r="H135" s="27"/>
    </row>
    <row r="136" spans="1:8" ht="15">
      <c r="A136" s="36"/>
      <c r="B136" s="21"/>
      <c r="C136" s="21"/>
      <c r="D136" s="21" t="s">
        <v>64</v>
      </c>
      <c r="E136" s="9">
        <v>338</v>
      </c>
      <c r="F136" s="8"/>
      <c r="G136" s="8">
        <f>16+4</f>
        <v>20</v>
      </c>
      <c r="H136" s="27"/>
    </row>
    <row r="137" spans="1:8" ht="15.75" thickBot="1">
      <c r="A137" s="37"/>
      <c r="B137" s="29"/>
      <c r="C137" s="29"/>
      <c r="D137" s="29"/>
      <c r="E137" s="38"/>
      <c r="F137" s="30"/>
      <c r="G137" s="30"/>
      <c r="H137" s="31"/>
    </row>
    <row r="138" spans="1:8" ht="16.5" thickBot="1">
      <c r="A138" s="39"/>
      <c r="B138" s="40"/>
      <c r="C138" s="60" t="s">
        <v>74</v>
      </c>
      <c r="D138" s="60"/>
      <c r="E138" s="41">
        <f>SUM(E9,E121,E109)</f>
        <v>859960</v>
      </c>
      <c r="F138" s="41">
        <f>SUM(F9,F121,F109)</f>
        <v>0</v>
      </c>
      <c r="G138" s="41">
        <f>SUM(G9,G121,G109)</f>
        <v>837804</v>
      </c>
      <c r="H138" s="4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5">
      <c r="A266" s="2"/>
      <c r="B266" s="2"/>
      <c r="C266" s="2"/>
      <c r="D266" s="2"/>
      <c r="E266" s="2"/>
    </row>
  </sheetData>
  <sheetProtection selectLockedCells="1" selectUnlockedCells="1"/>
  <mergeCells count="6">
    <mergeCell ref="B121:D121"/>
    <mergeCell ref="C138:D138"/>
    <mergeCell ref="A1:E1"/>
    <mergeCell ref="A3:E4"/>
    <mergeCell ref="C9:D9"/>
    <mergeCell ref="B109:D109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61" max="255" man="1"/>
    <brk id="107" max="8" man="1"/>
  </rowBreaks>
  <colBreaks count="1" manualBreakCount="1">
    <brk id="9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2016-10-04T09:57:04Z</cp:lastPrinted>
  <dcterms:created xsi:type="dcterms:W3CDTF">2013-01-22T14:31:07Z</dcterms:created>
  <dcterms:modified xsi:type="dcterms:W3CDTF">2016-10-04T09:57:09Z</dcterms:modified>
  <cp:category/>
  <cp:version/>
  <cp:contentType/>
  <cp:contentStatus/>
</cp:coreProperties>
</file>