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C135" i="1"/>
  <c r="C134" i="1"/>
  <c r="C133" i="1"/>
  <c r="C132" i="1"/>
  <c r="C131" i="1"/>
  <c r="C130" i="1"/>
  <c r="C129" i="1"/>
  <c r="C128" i="1"/>
  <c r="C127" i="1" s="1"/>
  <c r="C126" i="1"/>
  <c r="C125" i="1"/>
  <c r="F124" i="1"/>
  <c r="D124" i="1"/>
  <c r="C124" i="1"/>
  <c r="F123" i="1"/>
  <c r="D123" i="1"/>
  <c r="C123" i="1" s="1"/>
  <c r="F122" i="1"/>
  <c r="E122" i="1"/>
  <c r="D122" i="1"/>
  <c r="C122" i="1" s="1"/>
  <c r="C121" i="1"/>
  <c r="C120" i="1"/>
  <c r="C119" i="1"/>
  <c r="D118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E94" i="1" s="1"/>
  <c r="D75" i="1"/>
  <c r="C75" i="1"/>
  <c r="C74" i="1"/>
  <c r="C73" i="1"/>
  <c r="C72" i="1"/>
  <c r="F71" i="1"/>
  <c r="F94" i="1" s="1"/>
  <c r="E71" i="1"/>
  <c r="D71" i="1"/>
  <c r="D94" i="1" s="1"/>
  <c r="C94" i="1" s="1"/>
  <c r="C167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E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/>
  <c r="F33" i="1"/>
  <c r="C33" i="1"/>
  <c r="F32" i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E11" i="1"/>
  <c r="E70" i="1" s="1"/>
  <c r="E95" i="1" s="1"/>
  <c r="D11" i="1"/>
  <c r="C11" i="1" s="1"/>
  <c r="A4" i="1"/>
  <c r="A3" i="1"/>
  <c r="A1" i="1"/>
  <c r="D162" i="1" l="1"/>
  <c r="C162" i="1" s="1"/>
  <c r="C136" i="1"/>
  <c r="F70" i="1"/>
  <c r="F95" i="1" s="1"/>
  <c r="D42" i="1"/>
  <c r="C42" i="1" s="1"/>
  <c r="F42" i="1"/>
  <c r="C71" i="1"/>
  <c r="C101" i="1"/>
  <c r="D70" i="1" l="1"/>
  <c r="D95" i="1" l="1"/>
  <c r="C95" i="1" s="1"/>
  <c r="C70" i="1"/>
  <c r="C166" i="1" s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<sst xmlns="http://schemas.openxmlformats.org/spreadsheetml/2006/main" count="320" uniqueCount="278">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</sst>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7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70"/>
  <sheetViews>
    <sheetView tabSelected="1" zoomScale="115" zoomScaleNormal="115" zoomScaleSheetLayoutView="100" workbookViewId="0">
      <selection activeCell="C9" sqref="C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32 / 2020. ( XII.17.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196187360</v>
      </c>
      <c r="D11" s="21">
        <f>+D12+D13+D14+D17+D18+D19</f>
        <v>196187360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196187360</v>
      </c>
      <c r="D14" s="32">
        <f>D15+D16</f>
        <v>196187360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196187360</v>
      </c>
      <c r="D15" s="32">
        <f>183403360+12784000</f>
        <v>196187360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210941789</v>
      </c>
      <c r="D20" s="21">
        <f>+D21+D22+D23+D24+D25</f>
        <v>123526466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35">
        <f t="shared" si="0"/>
        <v>210941789</v>
      </c>
      <c r="D25" s="37">
        <f>113272668+4308828+557865+5067105+320000</f>
        <v>123526466</v>
      </c>
      <c r="E25" s="33"/>
      <c r="F25" s="33">
        <f>86729523+685800</f>
        <v>87415323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2">
        <f t="shared" si="0"/>
        <v>76270004</v>
      </c>
      <c r="D26" s="43">
        <f>1240576+5067105</f>
        <v>6307681</v>
      </c>
      <c r="E26" s="44"/>
      <c r="F26" s="44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116013800</v>
      </c>
      <c r="D27" s="21">
        <f>+D28+D29+D30+D31+D32</f>
        <v>105301600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46">
        <f t="shared" si="0"/>
        <v>116013800</v>
      </c>
      <c r="D32" s="37">
        <f>5200000+101600+100000000</f>
        <v>105301600</v>
      </c>
      <c r="E32" s="33"/>
      <c r="F32" s="33">
        <f>10712200</f>
        <v>10712200</v>
      </c>
    </row>
    <row r="33" spans="1:11" s="22" customFormat="1" ht="12" customHeight="1" thickBot="1" x14ac:dyDescent="0.25">
      <c r="A33" s="38" t="s">
        <v>56</v>
      </c>
      <c r="B33" s="47" t="s">
        <v>57</v>
      </c>
      <c r="C33" s="42">
        <f t="shared" si="0"/>
        <v>1193800</v>
      </c>
      <c r="D33" s="43">
        <v>101600</v>
      </c>
      <c r="E33" s="44"/>
      <c r="F33" s="44">
        <f>1092200</f>
        <v>1092200</v>
      </c>
    </row>
    <row r="34" spans="1:11" s="22" customFormat="1" ht="12" customHeight="1" thickBot="1" x14ac:dyDescent="0.25">
      <c r="A34" s="18" t="s">
        <v>58</v>
      </c>
      <c r="B34" s="19" t="s">
        <v>59</v>
      </c>
      <c r="C34" s="48">
        <f t="shared" si="0"/>
        <v>0</v>
      </c>
      <c r="D34" s="49">
        <f>+D35+D39+D40+D41</f>
        <v>0</v>
      </c>
      <c r="E34" s="50">
        <f>+E35+E39+E40+E41</f>
        <v>0</v>
      </c>
      <c r="F34" s="50">
        <f>+F35+F39+F40+F41</f>
        <v>0</v>
      </c>
      <c r="K34" s="51"/>
    </row>
    <row r="35" spans="1:11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2">
        <f>SUM(D36:D37)</f>
        <v>0</v>
      </c>
      <c r="E35" s="52">
        <f>SUM(E36:E37)</f>
        <v>0</v>
      </c>
      <c r="F35" s="52">
        <f>SUM(F36:F37)</f>
        <v>0</v>
      </c>
    </row>
    <row r="36" spans="1:11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11" s="22" customFormat="1" ht="12" customHeight="1" x14ac:dyDescent="0.2">
      <c r="A37" s="29" t="s">
        <v>64</v>
      </c>
      <c r="B37" s="53" t="s">
        <v>65</v>
      </c>
      <c r="C37" s="31">
        <f t="shared" si="0"/>
        <v>0</v>
      </c>
      <c r="D37" s="32"/>
      <c r="E37" s="34"/>
      <c r="F37" s="34"/>
    </row>
    <row r="38" spans="1:11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11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11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11" s="22" customFormat="1" ht="12" customHeight="1" thickBot="1" x14ac:dyDescent="0.25">
      <c r="A41" s="38" t="s">
        <v>72</v>
      </c>
      <c r="B41" s="47" t="s">
        <v>73</v>
      </c>
      <c r="C41" s="40">
        <f t="shared" si="0"/>
        <v>0</v>
      </c>
      <c r="D41" s="54"/>
      <c r="E41" s="44"/>
      <c r="F41" s="55"/>
    </row>
    <row r="42" spans="1:11" s="22" customFormat="1" ht="12" customHeight="1" thickBot="1" x14ac:dyDescent="0.25">
      <c r="A42" s="18" t="s">
        <v>74</v>
      </c>
      <c r="B42" s="19" t="s">
        <v>75</v>
      </c>
      <c r="C42" s="20">
        <f t="shared" si="0"/>
        <v>222411285</v>
      </c>
      <c r="D42" s="21">
        <f>SUM(D43:D53)</f>
        <v>30930800</v>
      </c>
      <c r="E42" s="20">
        <f>SUM(E43:E53)</f>
        <v>0</v>
      </c>
      <c r="F42" s="20">
        <f>SUM(F43:F53)</f>
        <v>191480485</v>
      </c>
    </row>
    <row r="43" spans="1:11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11" s="22" customFormat="1" ht="12" customHeight="1" x14ac:dyDescent="0.2">
      <c r="A44" s="29" t="s">
        <v>78</v>
      </c>
      <c r="B44" s="30" t="s">
        <v>79</v>
      </c>
      <c r="C44" s="35">
        <f t="shared" si="0"/>
        <v>7443905</v>
      </c>
      <c r="D44" s="37">
        <f>4303149-47244</f>
        <v>4255905</v>
      </c>
      <c r="E44" s="33"/>
      <c r="F44" s="28">
        <f>2278000+910000</f>
        <v>3188000</v>
      </c>
    </row>
    <row r="45" spans="1:11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7"/>
      <c r="E45" s="33"/>
      <c r="F45" s="28">
        <f>12700000</f>
        <v>12700000</v>
      </c>
    </row>
    <row r="46" spans="1:11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11" s="22" customFormat="1" ht="12" customHeight="1" x14ac:dyDescent="0.2">
      <c r="A47" s="29" t="s">
        <v>84</v>
      </c>
      <c r="B47" s="30" t="s">
        <v>85</v>
      </c>
      <c r="C47" s="35">
        <f t="shared" si="0"/>
        <v>173375135</v>
      </c>
      <c r="D47" s="32">
        <v>-200000</v>
      </c>
      <c r="E47" s="33"/>
      <c r="F47" s="28">
        <f>173575135</f>
        <v>173575135</v>
      </c>
    </row>
    <row r="48" spans="1:11" s="22" customFormat="1" ht="12" customHeight="1" x14ac:dyDescent="0.2">
      <c r="A48" s="29" t="s">
        <v>86</v>
      </c>
      <c r="B48" s="30" t="s">
        <v>87</v>
      </c>
      <c r="C48" s="35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46">
        <f t="shared" si="0"/>
        <v>25525800</v>
      </c>
      <c r="D49" s="32">
        <v>25525800</v>
      </c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7"/>
      <c r="E51" s="33"/>
      <c r="F51" s="33"/>
    </row>
    <row r="52" spans="1:6" s="22" customFormat="1" ht="12" customHeight="1" x14ac:dyDescent="0.2">
      <c r="A52" s="38" t="s">
        <v>94</v>
      </c>
      <c r="B52" s="47" t="s">
        <v>95</v>
      </c>
      <c r="C52" s="31">
        <f t="shared" si="0"/>
        <v>0</v>
      </c>
      <c r="D52" s="43"/>
      <c r="E52" s="44"/>
      <c r="F52" s="44"/>
    </row>
    <row r="53" spans="1:6" s="22" customFormat="1" ht="12" customHeight="1" thickBot="1" x14ac:dyDescent="0.25">
      <c r="A53" s="38" t="s">
        <v>96</v>
      </c>
      <c r="B53" s="39" t="s">
        <v>97</v>
      </c>
      <c r="C53" s="42">
        <f t="shared" si="0"/>
        <v>200000</v>
      </c>
      <c r="D53" s="43">
        <v>200000</v>
      </c>
      <c r="E53" s="44"/>
      <c r="F53" s="44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6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7"/>
      <c r="E58" s="33"/>
      <c r="F58" s="33"/>
    </row>
    <row r="59" spans="1:6" s="22" customFormat="1" ht="12" customHeight="1" thickBot="1" x14ac:dyDescent="0.25">
      <c r="A59" s="38" t="s">
        <v>108</v>
      </c>
      <c r="B59" s="39" t="s">
        <v>109</v>
      </c>
      <c r="C59" s="40">
        <f t="shared" si="0"/>
        <v>0</v>
      </c>
      <c r="D59" s="43"/>
      <c r="E59" s="44"/>
      <c r="F59" s="44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7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35">
        <f t="shared" si="0"/>
        <v>709000</v>
      </c>
      <c r="D63" s="37">
        <f>675000+34000</f>
        <v>709000</v>
      </c>
      <c r="E63" s="33"/>
      <c r="F63" s="33"/>
    </row>
    <row r="64" spans="1:6" s="22" customFormat="1" ht="12" customHeight="1" thickBot="1" x14ac:dyDescent="0.25">
      <c r="A64" s="38" t="s">
        <v>118</v>
      </c>
      <c r="B64" s="39" t="s">
        <v>119</v>
      </c>
      <c r="C64" s="40">
        <f t="shared" si="0"/>
        <v>0</v>
      </c>
      <c r="D64" s="54"/>
      <c r="E64" s="55"/>
      <c r="F64" s="55"/>
    </row>
    <row r="65" spans="1:6" s="22" customFormat="1" ht="12" customHeight="1" thickBot="1" x14ac:dyDescent="0.25">
      <c r="A65" s="18" t="s">
        <v>120</v>
      </c>
      <c r="B65" s="41" t="s">
        <v>121</v>
      </c>
      <c r="C65" s="20">
        <f t="shared" si="0"/>
        <v>7250000</v>
      </c>
      <c r="D65" s="21">
        <f>SUM(D66:D68)</f>
        <v>7250000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7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46">
        <f t="shared" si="0"/>
        <v>7250000</v>
      </c>
      <c r="D68" s="37">
        <f>6000000+1250000</f>
        <v>7250000</v>
      </c>
      <c r="E68" s="33"/>
      <c r="F68" s="33"/>
    </row>
    <row r="69" spans="1:6" s="22" customFormat="1" ht="12" customHeight="1" thickBot="1" x14ac:dyDescent="0.25">
      <c r="A69" s="38" t="s">
        <v>128</v>
      </c>
      <c r="B69" s="39" t="s">
        <v>129</v>
      </c>
      <c r="C69" s="42">
        <f t="shared" si="0"/>
        <v>6000000</v>
      </c>
      <c r="D69" s="37">
        <f>6000000</f>
        <v>6000000</v>
      </c>
      <c r="E69" s="33"/>
      <c r="F69" s="33"/>
    </row>
    <row r="70" spans="1:6" s="22" customFormat="1" ht="12" customHeight="1" thickBot="1" x14ac:dyDescent="0.25">
      <c r="A70" s="57" t="s">
        <v>130</v>
      </c>
      <c r="B70" s="19" t="s">
        <v>131</v>
      </c>
      <c r="C70" s="20">
        <f t="shared" si="0"/>
        <v>753913234</v>
      </c>
      <c r="D70" s="49">
        <f>+D11+D20+D27+D34+D42+D54+D60+D65</f>
        <v>464305226</v>
      </c>
      <c r="E70" s="50">
        <f>+E11+E20+E27+E34+E42+E54+E60+E65</f>
        <v>0</v>
      </c>
      <c r="F70" s="50">
        <f>+F11+F20+F27+F34+F42+F54+F60+F65</f>
        <v>289608008</v>
      </c>
    </row>
    <row r="71" spans="1:6" s="22" customFormat="1" ht="12" customHeight="1" thickBot="1" x14ac:dyDescent="0.25">
      <c r="A71" s="58" t="s">
        <v>132</v>
      </c>
      <c r="B71" s="41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9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7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38" t="s">
        <v>138</v>
      </c>
      <c r="B74" s="60" t="s">
        <v>139</v>
      </c>
      <c r="C74" s="40">
        <f t="shared" si="0"/>
        <v>0</v>
      </c>
      <c r="D74" s="37"/>
      <c r="E74" s="33"/>
      <c r="F74" s="33"/>
    </row>
    <row r="75" spans="1:6" s="22" customFormat="1" ht="12" customHeight="1" thickBot="1" x14ac:dyDescent="0.25">
      <c r="A75" s="58" t="s">
        <v>140</v>
      </c>
      <c r="B75" s="41" t="s">
        <v>141</v>
      </c>
      <c r="C75" s="48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1">SUM(D77:F77)</f>
        <v>0</v>
      </c>
      <c r="D77" s="37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38" t="s">
        <v>148</v>
      </c>
      <c r="B79" s="39" t="s">
        <v>149</v>
      </c>
      <c r="C79" s="40">
        <f t="shared" si="1"/>
        <v>0</v>
      </c>
      <c r="D79" s="37"/>
      <c r="E79" s="33"/>
      <c r="F79" s="33"/>
    </row>
    <row r="80" spans="1:6" s="22" customFormat="1" ht="12" customHeight="1" thickBot="1" x14ac:dyDescent="0.25">
      <c r="A80" s="58" t="s">
        <v>150</v>
      </c>
      <c r="B80" s="41" t="s">
        <v>151</v>
      </c>
      <c r="C80" s="20">
        <f t="shared" si="1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1"/>
        <v>12403772</v>
      </c>
      <c r="D81" s="37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8" t="s">
        <v>154</v>
      </c>
      <c r="B82" s="39" t="s">
        <v>155</v>
      </c>
      <c r="C82" s="40">
        <f t="shared" si="1"/>
        <v>0</v>
      </c>
      <c r="D82" s="37"/>
      <c r="E82" s="33"/>
      <c r="F82" s="33"/>
    </row>
    <row r="83" spans="1:6" s="22" customFormat="1" ht="12" customHeight="1" thickBot="1" x14ac:dyDescent="0.25">
      <c r="A83" s="58" t="s">
        <v>156</v>
      </c>
      <c r="B83" s="41" t="s">
        <v>157</v>
      </c>
      <c r="C83" s="20">
        <f t="shared" si="1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1"/>
        <v>0</v>
      </c>
      <c r="D84" s="37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38" t="s">
        <v>162</v>
      </c>
      <c r="B86" s="39" t="s">
        <v>163</v>
      </c>
      <c r="C86" s="40">
        <f t="shared" si="1"/>
        <v>0</v>
      </c>
      <c r="D86" s="37"/>
      <c r="E86" s="33"/>
      <c r="F86" s="33"/>
    </row>
    <row r="87" spans="1:6" s="22" customFormat="1" ht="12" customHeight="1" thickBot="1" x14ac:dyDescent="0.25">
      <c r="A87" s="58" t="s">
        <v>164</v>
      </c>
      <c r="B87" s="41" t="s">
        <v>165</v>
      </c>
      <c r="C87" s="2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1" t="s">
        <v>166</v>
      </c>
      <c r="B88" s="24" t="s">
        <v>167</v>
      </c>
      <c r="C88" s="25">
        <f t="shared" si="1"/>
        <v>0</v>
      </c>
      <c r="D88" s="37"/>
      <c r="E88" s="33"/>
      <c r="F88" s="33"/>
    </row>
    <row r="89" spans="1:6" s="22" customFormat="1" ht="12" customHeight="1" x14ac:dyDescent="0.2">
      <c r="A89" s="62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x14ac:dyDescent="0.2">
      <c r="A90" s="62" t="s">
        <v>170</v>
      </c>
      <c r="B90" s="30" t="s">
        <v>171</v>
      </c>
      <c r="C90" s="31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63" t="s">
        <v>172</v>
      </c>
      <c r="B91" s="39" t="s">
        <v>173</v>
      </c>
      <c r="C91" s="40">
        <f t="shared" si="1"/>
        <v>0</v>
      </c>
      <c r="D91" s="37"/>
      <c r="E91" s="33"/>
      <c r="F91" s="33"/>
    </row>
    <row r="92" spans="1:6" s="22" customFormat="1" ht="12" customHeight="1" thickBot="1" x14ac:dyDescent="0.25">
      <c r="A92" s="58" t="s">
        <v>174</v>
      </c>
      <c r="B92" s="41" t="s">
        <v>175</v>
      </c>
      <c r="C92" s="20">
        <f t="shared" si="1"/>
        <v>0</v>
      </c>
      <c r="D92" s="64"/>
      <c r="E92" s="65"/>
      <c r="F92" s="65"/>
    </row>
    <row r="93" spans="1:6" s="22" customFormat="1" ht="13.5" customHeight="1" thickBot="1" x14ac:dyDescent="0.25">
      <c r="A93" s="58" t="s">
        <v>176</v>
      </c>
      <c r="B93" s="41" t="s">
        <v>177</v>
      </c>
      <c r="C93" s="20">
        <f t="shared" si="1"/>
        <v>0</v>
      </c>
      <c r="D93" s="64"/>
      <c r="E93" s="65"/>
      <c r="F93" s="65"/>
    </row>
    <row r="94" spans="1:6" s="22" customFormat="1" ht="15.75" customHeight="1" thickBot="1" x14ac:dyDescent="0.25">
      <c r="A94" s="58" t="s">
        <v>178</v>
      </c>
      <c r="B94" s="66" t="s">
        <v>179</v>
      </c>
      <c r="C94" s="20">
        <f t="shared" si="1"/>
        <v>12403772</v>
      </c>
      <c r="D94" s="49">
        <f>+D71+D75+D80+D83+D87+D93+D92</f>
        <v>8179828</v>
      </c>
      <c r="E94" s="50">
        <f>+E71+E75+E80+E83+E87+E93+E92</f>
        <v>0</v>
      </c>
      <c r="F94" s="50">
        <f>+F71+F75+F80+F83+F87+F93+F92</f>
        <v>4223944</v>
      </c>
    </row>
    <row r="95" spans="1:6" s="22" customFormat="1" ht="16.5" customHeight="1" thickBot="1" x14ac:dyDescent="0.25">
      <c r="A95" s="67" t="s">
        <v>180</v>
      </c>
      <c r="B95" s="68" t="s">
        <v>181</v>
      </c>
      <c r="C95" s="20">
        <f t="shared" si="1"/>
        <v>766317006</v>
      </c>
      <c r="D95" s="49">
        <f>+D70+D94</f>
        <v>472485054</v>
      </c>
      <c r="E95" s="50">
        <f>+E70+E94</f>
        <v>0</v>
      </c>
      <c r="F95" s="50">
        <f>+F70+F94</f>
        <v>293831952</v>
      </c>
    </row>
    <row r="96" spans="1:6" s="22" customFormat="1" ht="83.25" customHeight="1" x14ac:dyDescent="0.2">
      <c r="A96" s="69"/>
      <c r="B96" s="70"/>
      <c r="C96" s="71"/>
    </row>
    <row r="97" spans="1:8" ht="16.5" customHeight="1" x14ac:dyDescent="0.25">
      <c r="A97" s="8" t="s">
        <v>182</v>
      </c>
      <c r="B97" s="8"/>
      <c r="C97" s="8"/>
    </row>
    <row r="98" spans="1:8" s="74" customFormat="1" ht="16.5" customHeight="1" thickBot="1" x14ac:dyDescent="0.3">
      <c r="A98" s="72" t="s">
        <v>183</v>
      </c>
      <c r="B98" s="72"/>
      <c r="C98" s="73" t="s">
        <v>2</v>
      </c>
    </row>
    <row r="99" spans="1:8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8" s="17" customFormat="1" ht="12" customHeight="1" thickBot="1" x14ac:dyDescent="0.25">
      <c r="A100" s="75" t="s">
        <v>9</v>
      </c>
      <c r="B100" s="76" t="s">
        <v>10</v>
      </c>
      <c r="C100" s="77" t="s">
        <v>11</v>
      </c>
    </row>
    <row r="101" spans="1:8" ht="12" customHeight="1" thickBot="1" x14ac:dyDescent="0.3">
      <c r="A101" s="78" t="s">
        <v>12</v>
      </c>
      <c r="B101" s="79" t="s">
        <v>185</v>
      </c>
      <c r="C101" s="20">
        <f t="shared" ref="C101:C162" si="2">SUM(D101:F101)</f>
        <v>842253776</v>
      </c>
      <c r="D101" s="80">
        <f>+D102+D103+D104+D105+D106+D119</f>
        <v>127527632</v>
      </c>
      <c r="E101" s="81">
        <f>+E102+E103+E104+E105+E106+E119</f>
        <v>0</v>
      </c>
      <c r="F101" s="20">
        <f>F102+F103+F104+F105+F106+F119</f>
        <v>714726144</v>
      </c>
    </row>
    <row r="102" spans="1:8" ht="12" customHeight="1" x14ac:dyDescent="0.25">
      <c r="A102" s="82" t="s">
        <v>14</v>
      </c>
      <c r="B102" s="83" t="s">
        <v>186</v>
      </c>
      <c r="C102" s="84">
        <f t="shared" si="2"/>
        <v>452060759</v>
      </c>
      <c r="D102" s="85">
        <f>8164238+706940-2106730+4001885+483000+1757506-1957543</f>
        <v>11049296</v>
      </c>
      <c r="E102" s="86"/>
      <c r="F102" s="86">
        <f>422879901+18131562</f>
        <v>441011463</v>
      </c>
    </row>
    <row r="103" spans="1:8" ht="12" customHeight="1" x14ac:dyDescent="0.25">
      <c r="A103" s="29" t="s">
        <v>16</v>
      </c>
      <c r="B103" s="87" t="s">
        <v>187</v>
      </c>
      <c r="C103" s="46">
        <f t="shared" si="2"/>
        <v>84092590</v>
      </c>
      <c r="D103" s="37">
        <f>2011190+175015+561095+74865-736971-1418166</f>
        <v>667028</v>
      </c>
      <c r="E103" s="33"/>
      <c r="F103" s="33">
        <f>80252538+3173024</f>
        <v>83425562</v>
      </c>
      <c r="H103" s="6"/>
    </row>
    <row r="104" spans="1:8" ht="12" customHeight="1" x14ac:dyDescent="0.25">
      <c r="A104" s="29" t="s">
        <v>18</v>
      </c>
      <c r="B104" s="87" t="s">
        <v>188</v>
      </c>
      <c r="C104" s="46">
        <f t="shared" si="2"/>
        <v>295212951</v>
      </c>
      <c r="D104" s="43">
        <f>62807314+665937+2106730+488+1197131+32000+4046570+8108571+25959091</f>
        <v>104923832</v>
      </c>
      <c r="E104" s="44"/>
      <c r="F104" s="33">
        <f>189361869+927250</f>
        <v>190289119</v>
      </c>
    </row>
    <row r="105" spans="1:8" ht="12" customHeight="1" x14ac:dyDescent="0.25">
      <c r="A105" s="29" t="s">
        <v>24</v>
      </c>
      <c r="B105" s="87" t="s">
        <v>189</v>
      </c>
      <c r="C105" s="31">
        <f t="shared" si="2"/>
        <v>0</v>
      </c>
      <c r="D105" s="43"/>
      <c r="E105" s="44"/>
      <c r="F105" s="33"/>
    </row>
    <row r="106" spans="1:8" ht="12" customHeight="1" x14ac:dyDescent="0.25">
      <c r="A106" s="29" t="s">
        <v>190</v>
      </c>
      <c r="B106" s="88" t="s">
        <v>191</v>
      </c>
      <c r="C106" s="31">
        <f t="shared" si="2"/>
        <v>10887476</v>
      </c>
      <c r="D106" s="43">
        <f>SUM(D107:D118)</f>
        <v>10887476</v>
      </c>
      <c r="E106" s="43">
        <f>SUM(E107:E118)</f>
        <v>0</v>
      </c>
      <c r="F106" s="43">
        <f>SUM(F107:F118)</f>
        <v>0</v>
      </c>
    </row>
    <row r="107" spans="1:8" ht="12" customHeight="1" x14ac:dyDescent="0.25">
      <c r="A107" s="29" t="s">
        <v>28</v>
      </c>
      <c r="B107" s="87" t="s">
        <v>192</v>
      </c>
      <c r="C107" s="31">
        <f t="shared" si="2"/>
        <v>0</v>
      </c>
      <c r="D107" s="43"/>
      <c r="E107" s="44"/>
      <c r="F107" s="44"/>
    </row>
    <row r="108" spans="1:8" ht="12" customHeight="1" x14ac:dyDescent="0.25">
      <c r="A108" s="29" t="s">
        <v>193</v>
      </c>
      <c r="B108" s="89" t="s">
        <v>194</v>
      </c>
      <c r="C108" s="31">
        <f t="shared" si="2"/>
        <v>0</v>
      </c>
      <c r="D108" s="43"/>
      <c r="E108" s="44"/>
      <c r="F108" s="44"/>
    </row>
    <row r="109" spans="1:8" ht="12" customHeight="1" x14ac:dyDescent="0.25">
      <c r="A109" s="29" t="s">
        <v>195</v>
      </c>
      <c r="B109" s="89" t="s">
        <v>196</v>
      </c>
      <c r="C109" s="31">
        <f t="shared" si="2"/>
        <v>0</v>
      </c>
      <c r="D109" s="43"/>
      <c r="E109" s="44"/>
      <c r="F109" s="44"/>
    </row>
    <row r="110" spans="1:8" ht="12" customHeight="1" x14ac:dyDescent="0.25">
      <c r="A110" s="29" t="s">
        <v>197</v>
      </c>
      <c r="B110" s="90" t="s">
        <v>198</v>
      </c>
      <c r="C110" s="31">
        <f t="shared" si="2"/>
        <v>0</v>
      </c>
      <c r="D110" s="43"/>
      <c r="E110" s="44"/>
      <c r="F110" s="44"/>
    </row>
    <row r="111" spans="1:8" ht="12" customHeight="1" x14ac:dyDescent="0.25">
      <c r="A111" s="29" t="s">
        <v>199</v>
      </c>
      <c r="B111" s="91" t="s">
        <v>200</v>
      </c>
      <c r="C111" s="31">
        <f t="shared" si="2"/>
        <v>0</v>
      </c>
      <c r="D111" s="43"/>
      <c r="E111" s="44"/>
      <c r="F111" s="44"/>
    </row>
    <row r="112" spans="1:8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90" t="s">
        <v>204</v>
      </c>
      <c r="C113" s="31">
        <f t="shared" si="2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90" t="s">
        <v>206</v>
      </c>
      <c r="C114" s="31">
        <f t="shared" si="2"/>
        <v>0</v>
      </c>
      <c r="D114" s="43"/>
      <c r="E114" s="44"/>
      <c r="F114" s="44"/>
    </row>
    <row r="115" spans="1:6" ht="12" customHeight="1" x14ac:dyDescent="0.25">
      <c r="A115" s="29" t="s">
        <v>207</v>
      </c>
      <c r="B115" s="91" t="s">
        <v>208</v>
      </c>
      <c r="C115" s="31">
        <f t="shared" si="2"/>
        <v>0</v>
      </c>
      <c r="D115" s="43"/>
      <c r="E115" s="44"/>
      <c r="F115" s="44"/>
    </row>
    <row r="116" spans="1:6" ht="12" customHeight="1" x14ac:dyDescent="0.25">
      <c r="A116" s="92" t="s">
        <v>209</v>
      </c>
      <c r="B116" s="89" t="s">
        <v>210</v>
      </c>
      <c r="C116" s="31">
        <f t="shared" si="2"/>
        <v>0</v>
      </c>
      <c r="D116" s="43"/>
      <c r="E116" s="44"/>
      <c r="F116" s="44"/>
    </row>
    <row r="117" spans="1:6" ht="12" customHeight="1" x14ac:dyDescent="0.25">
      <c r="A117" s="29" t="s">
        <v>211</v>
      </c>
      <c r="B117" s="89" t="s">
        <v>212</v>
      </c>
      <c r="C117" s="31">
        <f t="shared" si="2"/>
        <v>0</v>
      </c>
      <c r="D117" s="43"/>
      <c r="E117" s="44"/>
      <c r="F117" s="44"/>
    </row>
    <row r="118" spans="1:6" ht="12" customHeight="1" x14ac:dyDescent="0.25">
      <c r="A118" s="38" t="s">
        <v>213</v>
      </c>
      <c r="B118" s="89" t="s">
        <v>214</v>
      </c>
      <c r="C118" s="35">
        <f t="shared" si="2"/>
        <v>10887476</v>
      </c>
      <c r="D118" s="37">
        <f>8000000+1620969+986190+280317</f>
        <v>10887476</v>
      </c>
      <c r="E118" s="33"/>
      <c r="F118" s="93"/>
    </row>
    <row r="119" spans="1:6" ht="12" customHeight="1" x14ac:dyDescent="0.25">
      <c r="A119" s="29" t="s">
        <v>215</v>
      </c>
      <c r="B119" s="87" t="s">
        <v>216</v>
      </c>
      <c r="C119" s="31">
        <f t="shared" si="2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7" t="s">
        <v>218</v>
      </c>
      <c r="C120" s="31">
        <f t="shared" si="2"/>
        <v>0</v>
      </c>
      <c r="D120" s="54"/>
      <c r="E120" s="44"/>
      <c r="F120" s="34"/>
    </row>
    <row r="121" spans="1:6" ht="12" customHeight="1" thickBot="1" x14ac:dyDescent="0.3">
      <c r="A121" s="94" t="s">
        <v>219</v>
      </c>
      <c r="B121" s="95" t="s">
        <v>220</v>
      </c>
      <c r="C121" s="31">
        <f t="shared" si="2"/>
        <v>0</v>
      </c>
      <c r="D121" s="96"/>
      <c r="E121" s="97"/>
      <c r="F121" s="98"/>
    </row>
    <row r="122" spans="1:6" ht="12" customHeight="1" thickBot="1" x14ac:dyDescent="0.3">
      <c r="A122" s="99" t="s">
        <v>30</v>
      </c>
      <c r="B122" s="100" t="s">
        <v>221</v>
      </c>
      <c r="C122" s="20">
        <f t="shared" si="2"/>
        <v>129124166</v>
      </c>
      <c r="D122" s="21">
        <f>+D123+D125+D127</f>
        <v>111735483</v>
      </c>
      <c r="E122" s="20">
        <f>+E123+E125+E127</f>
        <v>0</v>
      </c>
      <c r="F122" s="101">
        <f>+F123+F125+F127</f>
        <v>17388683</v>
      </c>
    </row>
    <row r="123" spans="1:6" ht="12" customHeight="1" x14ac:dyDescent="0.25">
      <c r="A123" s="23" t="s">
        <v>32</v>
      </c>
      <c r="B123" s="87" t="s">
        <v>222</v>
      </c>
      <c r="C123" s="84">
        <f t="shared" si="2"/>
        <v>129124166</v>
      </c>
      <c r="D123" s="56">
        <f>5410804+580+6000000+174312-488+5200000+101600+94848675</f>
        <v>111735483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2" t="s">
        <v>223</v>
      </c>
      <c r="C124" s="35">
        <f t="shared" si="2"/>
        <v>12210696</v>
      </c>
      <c r="D124" s="56">
        <f>5016316+580+6000000+101600</f>
        <v>11118496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2" t="s">
        <v>224</v>
      </c>
      <c r="C125" s="31">
        <f t="shared" si="2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2" t="s">
        <v>225</v>
      </c>
      <c r="C126" s="31">
        <f t="shared" si="2"/>
        <v>0</v>
      </c>
      <c r="D126" s="32"/>
      <c r="E126" s="103"/>
      <c r="F126" s="37"/>
    </row>
    <row r="127" spans="1:6" ht="12" customHeight="1" x14ac:dyDescent="0.25">
      <c r="A127" s="23" t="s">
        <v>40</v>
      </c>
      <c r="B127" s="39" t="s">
        <v>226</v>
      </c>
      <c r="C127" s="32">
        <f>SUM(C128:C135)</f>
        <v>0</v>
      </c>
      <c r="D127" s="104"/>
      <c r="E127" s="37"/>
      <c r="F127" s="37"/>
    </row>
    <row r="128" spans="1:6" ht="12" customHeight="1" x14ac:dyDescent="0.25">
      <c r="A128" s="23" t="s">
        <v>42</v>
      </c>
      <c r="B128" s="36" t="s">
        <v>227</v>
      </c>
      <c r="C128" s="31">
        <f t="shared" si="2"/>
        <v>0</v>
      </c>
      <c r="D128" s="104"/>
      <c r="E128" s="32"/>
      <c r="F128" s="32"/>
    </row>
    <row r="129" spans="1:6" ht="12" customHeight="1" x14ac:dyDescent="0.25">
      <c r="A129" s="23" t="s">
        <v>228</v>
      </c>
      <c r="B129" s="105" t="s">
        <v>229</v>
      </c>
      <c r="C129" s="31">
        <f t="shared" si="2"/>
        <v>0</v>
      </c>
      <c r="D129" s="104"/>
      <c r="E129" s="32"/>
      <c r="F129" s="32"/>
    </row>
    <row r="130" spans="1:6" x14ac:dyDescent="0.25">
      <c r="A130" s="23" t="s">
        <v>230</v>
      </c>
      <c r="B130" s="91" t="s">
        <v>202</v>
      </c>
      <c r="C130" s="31">
        <f t="shared" si="2"/>
        <v>0</v>
      </c>
      <c r="D130" s="104"/>
      <c r="E130" s="32"/>
      <c r="F130" s="32"/>
    </row>
    <row r="131" spans="1:6" ht="12" customHeight="1" x14ac:dyDescent="0.25">
      <c r="A131" s="23" t="s">
        <v>231</v>
      </c>
      <c r="B131" s="91" t="s">
        <v>232</v>
      </c>
      <c r="C131" s="31">
        <f t="shared" si="2"/>
        <v>0</v>
      </c>
      <c r="D131" s="104"/>
      <c r="E131" s="32"/>
      <c r="F131" s="32"/>
    </row>
    <row r="132" spans="1:6" ht="12" customHeight="1" x14ac:dyDescent="0.25">
      <c r="A132" s="23" t="s">
        <v>233</v>
      </c>
      <c r="B132" s="91" t="s">
        <v>234</v>
      </c>
      <c r="C132" s="31">
        <f t="shared" si="2"/>
        <v>0</v>
      </c>
      <c r="D132" s="104"/>
      <c r="E132" s="32"/>
      <c r="F132" s="32"/>
    </row>
    <row r="133" spans="1:6" ht="12" customHeight="1" x14ac:dyDescent="0.25">
      <c r="A133" s="23" t="s">
        <v>235</v>
      </c>
      <c r="B133" s="91" t="s">
        <v>208</v>
      </c>
      <c r="C133" s="31">
        <f t="shared" si="2"/>
        <v>0</v>
      </c>
      <c r="D133" s="104"/>
      <c r="E133" s="32"/>
      <c r="F133" s="32"/>
    </row>
    <row r="134" spans="1:6" ht="12" customHeight="1" x14ac:dyDescent="0.25">
      <c r="A134" s="23" t="s">
        <v>236</v>
      </c>
      <c r="B134" s="91" t="s">
        <v>237</v>
      </c>
      <c r="C134" s="31">
        <f t="shared" si="2"/>
        <v>0</v>
      </c>
      <c r="D134" s="104"/>
      <c r="E134" s="32"/>
      <c r="F134" s="32"/>
    </row>
    <row r="135" spans="1:6" ht="16.5" thickBot="1" x14ac:dyDescent="0.3">
      <c r="A135" s="92" t="s">
        <v>238</v>
      </c>
      <c r="B135" s="91" t="s">
        <v>239</v>
      </c>
      <c r="C135" s="40">
        <f t="shared" si="2"/>
        <v>0</v>
      </c>
      <c r="D135" s="106"/>
      <c r="E135" s="43"/>
      <c r="F135" s="43"/>
    </row>
    <row r="136" spans="1:6" ht="12" customHeight="1" thickBot="1" x14ac:dyDescent="0.3">
      <c r="A136" s="18" t="s">
        <v>44</v>
      </c>
      <c r="B136" s="107" t="s">
        <v>240</v>
      </c>
      <c r="C136" s="20">
        <f t="shared" si="2"/>
        <v>971377942</v>
      </c>
      <c r="D136" s="21">
        <f>+D101+D122</f>
        <v>239263115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7" t="s">
        <v>242</v>
      </c>
      <c r="C137" s="20">
        <f t="shared" si="2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2" t="s">
        <v>243</v>
      </c>
      <c r="C138" s="25">
        <f t="shared" si="2"/>
        <v>3474590</v>
      </c>
      <c r="D138" s="37">
        <v>3474590</v>
      </c>
      <c r="E138" s="37"/>
      <c r="F138" s="37"/>
    </row>
    <row r="139" spans="1:6" ht="12" customHeight="1" x14ac:dyDescent="0.25">
      <c r="A139" s="23" t="s">
        <v>66</v>
      </c>
      <c r="B139" s="102" t="s">
        <v>244</v>
      </c>
      <c r="C139" s="31">
        <f t="shared" si="2"/>
        <v>0</v>
      </c>
      <c r="D139" s="32"/>
      <c r="E139" s="32"/>
      <c r="F139" s="32"/>
    </row>
    <row r="140" spans="1:6" ht="12" customHeight="1" thickBot="1" x14ac:dyDescent="0.3">
      <c r="A140" s="92" t="s">
        <v>245</v>
      </c>
      <c r="B140" s="102" t="s">
        <v>246</v>
      </c>
      <c r="C140" s="40">
        <f t="shared" si="2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7" t="s">
        <v>247</v>
      </c>
      <c r="C141" s="48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8" t="s">
        <v>248</v>
      </c>
      <c r="C142" s="25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8" t="s">
        <v>249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8" t="s">
        <v>250</v>
      </c>
      <c r="C144" s="31">
        <f t="shared" si="2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8" t="s">
        <v>251</v>
      </c>
      <c r="C145" s="31">
        <f t="shared" si="2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8" t="s">
        <v>252</v>
      </c>
      <c r="C146" s="31">
        <f t="shared" si="2"/>
        <v>0</v>
      </c>
      <c r="D146" s="32"/>
      <c r="E146" s="32"/>
      <c r="F146" s="32"/>
    </row>
    <row r="147" spans="1:6" ht="12" customHeight="1" thickBot="1" x14ac:dyDescent="0.3">
      <c r="A147" s="92" t="s">
        <v>86</v>
      </c>
      <c r="B147" s="108" t="s">
        <v>253</v>
      </c>
      <c r="C147" s="40">
        <f t="shared" si="2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7" t="s">
        <v>254</v>
      </c>
      <c r="C148" s="20">
        <f t="shared" si="2"/>
        <v>0</v>
      </c>
      <c r="D148" s="49">
        <f>+D149+D150+D151+D152</f>
        <v>0</v>
      </c>
      <c r="E148" s="50">
        <f>+E149+E150+E151+E152</f>
        <v>0</v>
      </c>
      <c r="F148" s="50">
        <f>+F149+F150+F151+F152</f>
        <v>0</v>
      </c>
    </row>
    <row r="149" spans="1:6" ht="12" customHeight="1" x14ac:dyDescent="0.25">
      <c r="A149" s="23" t="s">
        <v>100</v>
      </c>
      <c r="B149" s="108" t="s">
        <v>255</v>
      </c>
      <c r="C149" s="25">
        <f t="shared" si="2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8" t="s">
        <v>256</v>
      </c>
      <c r="C150" s="31">
        <f t="shared" si="2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8" t="s">
        <v>257</v>
      </c>
      <c r="C151" s="31">
        <f t="shared" si="2"/>
        <v>0</v>
      </c>
      <c r="D151" s="32"/>
      <c r="E151" s="32"/>
      <c r="F151" s="32"/>
    </row>
    <row r="152" spans="1:6" ht="12" customHeight="1" thickBot="1" x14ac:dyDescent="0.3">
      <c r="A152" s="92" t="s">
        <v>106</v>
      </c>
      <c r="B152" s="88" t="s">
        <v>258</v>
      </c>
      <c r="C152" s="40">
        <f t="shared" si="2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7" t="s">
        <v>260</v>
      </c>
      <c r="C153" s="20">
        <f t="shared" si="2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112</v>
      </c>
      <c r="B154" s="108" t="s">
        <v>261</v>
      </c>
      <c r="C154" s="25">
        <f t="shared" si="2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8" t="s">
        <v>262</v>
      </c>
      <c r="C155" s="31">
        <f t="shared" si="2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8" t="s">
        <v>263</v>
      </c>
      <c r="C156" s="31">
        <f t="shared" si="2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8" t="s">
        <v>264</v>
      </c>
      <c r="C157" s="31">
        <f t="shared" si="2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8" t="s">
        <v>266</v>
      </c>
      <c r="C158" s="40">
        <f t="shared" si="2"/>
        <v>0</v>
      </c>
      <c r="D158" s="54"/>
      <c r="E158" s="54"/>
      <c r="F158" s="32"/>
    </row>
    <row r="159" spans="1:6" ht="12" customHeight="1" thickBot="1" x14ac:dyDescent="0.3">
      <c r="A159" s="18" t="s">
        <v>120</v>
      </c>
      <c r="B159" s="107" t="s">
        <v>267</v>
      </c>
      <c r="C159" s="20">
        <f t="shared" si="2"/>
        <v>0</v>
      </c>
      <c r="D159" s="109"/>
      <c r="E159" s="110"/>
      <c r="F159" s="111"/>
    </row>
    <row r="160" spans="1:6" ht="12" customHeight="1" thickBot="1" x14ac:dyDescent="0.3">
      <c r="A160" s="18" t="s">
        <v>268</v>
      </c>
      <c r="B160" s="107" t="s">
        <v>269</v>
      </c>
      <c r="C160" s="20">
        <f t="shared" si="2"/>
        <v>0</v>
      </c>
      <c r="D160" s="109"/>
      <c r="E160" s="110"/>
      <c r="F160" s="111"/>
    </row>
    <row r="161" spans="1:9" ht="15" customHeight="1" thickBot="1" x14ac:dyDescent="0.3">
      <c r="A161" s="18" t="s">
        <v>270</v>
      </c>
      <c r="B161" s="107" t="s">
        <v>271</v>
      </c>
      <c r="C161" s="20">
        <f t="shared" si="2"/>
        <v>3474590</v>
      </c>
      <c r="D161" s="112">
        <f>+D137+D141+D148+D153+D159+D160</f>
        <v>3474590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272</v>
      </c>
      <c r="B162" s="116" t="s">
        <v>273</v>
      </c>
      <c r="C162" s="20">
        <f t="shared" si="2"/>
        <v>974852532</v>
      </c>
      <c r="D162" s="112">
        <f>+D136+D161</f>
        <v>242737705</v>
      </c>
      <c r="E162" s="113">
        <f>+E136+E161</f>
        <v>0</v>
      </c>
      <c r="F162" s="113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7" t="s">
        <v>275</v>
      </c>
      <c r="B165" s="117"/>
      <c r="C165" s="10" t="s">
        <v>2</v>
      </c>
    </row>
    <row r="166" spans="1:9" ht="13.5" customHeight="1" thickBot="1" x14ac:dyDescent="0.3">
      <c r="A166" s="18">
        <v>1</v>
      </c>
      <c r="B166" s="118" t="s">
        <v>276</v>
      </c>
      <c r="C166" s="20">
        <f>+C70-C136</f>
        <v>-217464708</v>
      </c>
    </row>
    <row r="167" spans="1:9" ht="21.75" thickBot="1" x14ac:dyDescent="0.3">
      <c r="A167" s="18" t="s">
        <v>30</v>
      </c>
      <c r="B167" s="118" t="s">
        <v>277</v>
      </c>
      <c r="C167" s="20">
        <f>+C94-C161</f>
        <v>8929182</v>
      </c>
    </row>
    <row r="170" spans="1:9" x14ac:dyDescent="0.25">
      <c r="D170" s="114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2020-12-23T10:15:05Z</dcterms:created>
  <dcterms:modified xsi:type="dcterms:W3CDTF">2020-12-23T10:15:05Z</dcterms:modified>
</cp:coreProperties>
</file>