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<sst xmlns="http://schemas.openxmlformats.org/spreadsheetml/2006/main" count="190" uniqueCount="173">
  <si>
    <t>6.számú melléklet</t>
  </si>
  <si>
    <t>Belváros-Lipótváros Önkormányzata felújítási kiadásainak részletezése</t>
  </si>
  <si>
    <t>2016.</t>
  </si>
  <si>
    <t>ezer Ft-ban</t>
  </si>
  <si>
    <t>MEGNEVEZÉS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</si>
  <si>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</si>
  <si>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</si>
  <si>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</si>
  <si>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</si>
  <si>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</si>
  <si>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</si>
  <si>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Társasházak felújítása</t>
  </si>
  <si>
    <t>Bástya u. 12. sz. alatti tervtár szigetelése</t>
  </si>
  <si>
    <t>Tulajdoni hányad alapján célbefizetés</t>
  </si>
  <si>
    <t>Bp. V. Báthory u. 22. I. em. 2b. lakás rendeltetésszerű állapotba hozatalának költsége</t>
  </si>
  <si>
    <t>7 db lakás felújítása</t>
  </si>
  <si>
    <t>Múzeum krt 21. II., III. em feletti födém részleges csréjéről készítendő engedély és kiviteli terv</t>
  </si>
  <si>
    <t>Nádor u. 18. alatti műemlék épület fedélszerkezet és zárófödém megerős ill részleges helyreáll eng és kiv terv</t>
  </si>
  <si>
    <t>Erzsébet téri gránit burkolatú útpálya (Harmncad utca és József Attila utca között)felújítás</t>
  </si>
  <si>
    <t>Báthory u. 23. II/6a. lakás rendeltetésszerű állapotba hozatalának költsége</t>
  </si>
  <si>
    <t>Erzsébet tér- József nádor tér közti passzázs födém- megerősítési és közterület- felújítási munkálatok</t>
  </si>
  <si>
    <t>Arany J. u. 33. fe.2/a. fűtéskorszerűsítés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</si>
  <si>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</si>
  <si>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</si>
  <si>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</si>
  <si>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</si>
  <si>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Báthori u. 5. Th tetőtér 24427/0/A/33 hrsz nyílászárók cseréje</t>
  </si>
  <si>
    <t>Vámház krt. 14. fszt. 1., életvveszélyes kémények és fűtési rendszer helyreállítása</t>
  </si>
  <si>
    <t>Bihari J u. 15. II. 12. - kémény felújítása, gépészeti munkák</t>
  </si>
  <si>
    <t>Szent I. krt. 5. IV/2/c, kémény felújítása</t>
  </si>
  <si>
    <t>Alkotmány u. 19. V. em. 1. lakás nyílászáróinak cseréje</t>
  </si>
  <si>
    <t>Nagysándor József u. 2. II. 3. lakás felújítása</t>
  </si>
  <si>
    <t>Áthúzódó kötelezettségek</t>
  </si>
  <si>
    <t>Bérbeszámítás</t>
  </si>
  <si>
    <t>Kémények felújítása</t>
  </si>
  <si>
    <t>Diák és felnőtt üdülő felújítása</t>
  </si>
  <si>
    <t>Károlyi kert felújíása</t>
  </si>
  <si>
    <t xml:space="preserve">Vadász u. Nyugdíjasház hideg-melegvíz rendszer </t>
  </si>
  <si>
    <t>Molnár u.53.fsz.2.lakás elektromos és gépészeti felújítás</t>
  </si>
  <si>
    <t>Sas u. 20- 22. 2/3/a lakás felújítása</t>
  </si>
  <si>
    <t>Erzsébet tér 3. és József nádor tér 10. sz. közterületi passzázs rekonsturkciója és az alatta lévő födém megerősítése</t>
  </si>
  <si>
    <t>Mérleg u. 9. II. em. 11. lakás kémény felújítása</t>
  </si>
  <si>
    <t>Havas u. 2. IV. em. 1. bérlakás rendeltetésszerű használatba hozatala</t>
  </si>
  <si>
    <t>Magyar u. 25 fszt 4., kémény bélelés /tulajdonosi kötelezettség/</t>
  </si>
  <si>
    <t>Molnár u. 10 fsz 2, kémény bélelés, életveszély elhárítás</t>
  </si>
  <si>
    <t>Kálmán utca 10 1. sz. albetét elektromos hálózat bővítés /Tulajdonosi kötelezettség/</t>
  </si>
  <si>
    <t>Magyar u. 23 fszt. 2-3 kémény bélelés /tulajdonosi kötelezettség/</t>
  </si>
  <si>
    <t>Magyar u. 25 fszt. 3 kémény bélelés /tulajdonosi kötelezettség/</t>
  </si>
  <si>
    <t>Nádor u. 30. II. em. 7. gázhálózat cseréje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</si>
  <si>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</si>
  <si>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</si>
  <si>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Báthory u. 17. 1/6. lakás rendeltetésszerű állapotba hozatalának költsége</t>
  </si>
  <si>
    <t>Bp. VII. Szinva u. 7. III. em. 19. bérlakás fűtési rendszerének felújítási költsége</t>
  </si>
  <si>
    <t>Arany János u. 16. I. em. 3. rendeltetésszerű állapotba hozatal</t>
  </si>
  <si>
    <t>Nádor u. 5. felvonó teljeskörű felújítása</t>
  </si>
  <si>
    <t>Nádor u. 6. felvonó teljeskörű felújítása</t>
  </si>
  <si>
    <t>Összesen:</t>
  </si>
  <si>
    <t>Felújítások összesen:</t>
  </si>
  <si>
    <t>7.számú melléklet</t>
  </si>
  <si>
    <t>Belváros-Lipótváros Önkormányzata felhalmozási kiadásainak részletezése</t>
  </si>
  <si>
    <t>Bástya u. 1- 11. telek vételár és kapcsolódó költségek</t>
  </si>
  <si>
    <t>Galamb utca rekonstrukció</t>
  </si>
  <si>
    <t>Szervita tér felszinének rendezése</t>
  </si>
  <si>
    <t>Városház utca és körny.burkolatrekonstrukció tervezés és műszaki lebonyolítás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</si>
  <si>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</si>
  <si>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</si>
  <si>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</si>
  <si>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</si>
  <si>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</si>
  <si>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</si>
  <si>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Nádor u.5.II.em.1/a. villamos mérőhely képítése</t>
  </si>
  <si>
    <t>Belgrád rkp. 27. fszt. Idősek Klubja konyhai és éttermi légtechnikai kiépítése</t>
  </si>
  <si>
    <t>Parkolási tevékenységhez kapcsolódó tárgyi eszköz beszerzés</t>
  </si>
  <si>
    <r>
      <t xml:space="preserve">Sas utca megújítása projekt </t>
    </r>
    <r>
      <rPr>
        <b/>
        <sz val="10"/>
        <color indexed="8"/>
        <rFont val="Times New Roman"/>
        <family val="1"/>
      </rPr>
      <t>kivitelezése</t>
    </r>
    <r>
      <rPr>
        <sz val="10"/>
        <color indexed="8"/>
        <rFont val="Times New Roman"/>
        <family val="1"/>
      </rPr>
      <t xml:space="preserve"> és műszaki ellenőrzés</t>
    </r>
  </si>
  <si>
    <t>Bp. V.ker. Vármegye utca 11-13. 13-as, 14-es albetét fűtésleválasztása</t>
  </si>
  <si>
    <t>Hercegprímás utca megújítása az Arany János utca és a Bank utca között projekt tervezése</t>
  </si>
  <si>
    <r>
      <t xml:space="preserve">Ferenczy István utca megújítása projekt </t>
    </r>
    <r>
      <rPr>
        <b/>
        <sz val="10"/>
        <rFont val="Times New Roman"/>
        <family val="1"/>
      </rPr>
      <t>tervezési</t>
    </r>
    <r>
      <rPr>
        <sz val="10"/>
        <rFont val="Times New Roman"/>
        <family val="1"/>
      </rPr>
      <t xml:space="preserve"> és műszaki lebonyolítása</t>
    </r>
  </si>
  <si>
    <t>Bárczy István utca megújítása projekt tervezési és műszaki lebonyolítási munkái</t>
  </si>
  <si>
    <t>Mérleg u. 9. "Belvárosi Közösségi Tér" intézmény kialakítása</t>
  </si>
  <si>
    <t>Kéthly Anna szobor burkolat felbontása, alaptest elkészítése, burkolat helyreállítása</t>
  </si>
  <si>
    <t>Közbiztonság tárgyi eszköz beszerzése</t>
  </si>
  <si>
    <t>BLESZ beruházásai</t>
  </si>
  <si>
    <t>Közterület-felügyelet beruházásai</t>
  </si>
  <si>
    <t>Szent István tér mélygarázs vételár hátralék</t>
  </si>
  <si>
    <t>Polgármesteri Hivatal tárgyi eszköz beszerzés</t>
  </si>
  <si>
    <t>Gazdasági szervezettel nem rendelkező költségveti szervek beruházásai</t>
  </si>
  <si>
    <t>Lakás elővásárlás</t>
  </si>
  <si>
    <t>Duna u. dézsák+fák</t>
  </si>
  <si>
    <t>Autóbusz beszerzés</t>
  </si>
  <si>
    <t>Sas utca megújítása</t>
  </si>
  <si>
    <t xml:space="preserve">Ferenczy István utca megújítása </t>
  </si>
  <si>
    <t>Városház utca és környéke megújítása I. ütem kivitelezési és műszaki ellenőri feladatok</t>
  </si>
  <si>
    <t>Zrínyi u. 12 hőmennyiség mérő felszerelés, lakás 9. sz. albetét</t>
  </si>
  <si>
    <t>Zrínyi utca 12 hőmennyiség mérő felszerelés, nl 6. sz. albetét</t>
  </si>
  <si>
    <t>Batthyány örökmécses zebra kivitelezés</t>
  </si>
  <si>
    <t>V. kerületi intézményekben szőnyegek cseréje</t>
  </si>
  <si>
    <t>Bihari J. u. 16. 2/15. lakás műszaki megosztásának költsége</t>
  </si>
  <si>
    <t>I.</t>
  </si>
  <si>
    <t>Felhalmozási kiadások összesen: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</si>
  <si>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</si>
  <si>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</si>
  <si>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</si>
  <si>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</si>
  <si>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</si>
  <si>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</si>
  <si>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 xml:space="preserve">Társasházak támogatása  </t>
  </si>
  <si>
    <t>Egyházi Épületekért Közalapítvány támogatása</t>
  </si>
  <si>
    <t>Torockó-Énlaka értékvédő program támogatása</t>
  </si>
  <si>
    <t>Rendkívüli társasházi támogatás</t>
  </si>
  <si>
    <t xml:space="preserve">      -Pályázat kerékpár tároló elhelyezésére</t>
  </si>
  <si>
    <t xml:space="preserve">      -Zöldpályázat belső udvarokhoz</t>
  </si>
  <si>
    <t>Ward Mária Iskola támogatása</t>
  </si>
  <si>
    <t>Aranytíz Kft. Támogatása</t>
  </si>
  <si>
    <t>Bérletijog közös megegyezéssel történő megszüntetése</t>
  </si>
  <si>
    <t>Összesen</t>
  </si>
  <si>
    <t>1.</t>
  </si>
  <si>
    <t>Felhalmozási célú pénzeszközátadás ÁH-n kívűlre összesen:</t>
  </si>
  <si>
    <t>Kölcsönnyújtás lakásvásárláshoz,felújításhoz,helyi támogatás áthúzódó</t>
  </si>
  <si>
    <t>Kölcsönnyújtás lakásvásárláshoz,felújításhoz,helyi támogatás</t>
  </si>
  <si>
    <t>Felhalmozási célú kölcsön nyújtása</t>
  </si>
  <si>
    <t>2.</t>
  </si>
  <si>
    <t>Kölcsönnyújtás összesen:</t>
  </si>
  <si>
    <t>Felhalmozási célú céltartalék</t>
  </si>
  <si>
    <t>3.</t>
  </si>
  <si>
    <t>Felhalmozási célú tartalék összesen</t>
  </si>
  <si>
    <t>II.</t>
  </si>
  <si>
    <t>Egyéb felhalmozási kiadások összesen (1.+2.+3)</t>
  </si>
  <si>
    <t>Felhalmozási finanszírozási kiadások</t>
  </si>
  <si>
    <t>III.</t>
  </si>
  <si>
    <t>Felhalmozási finanszírozási kiadások összesen</t>
  </si>
  <si>
    <t>Mindösszesen: (I.+II.+III.)</t>
  </si>
  <si>
    <t>Érvényes előirányzat</t>
  </si>
  <si>
    <t>Módosított előirányzat</t>
  </si>
  <si>
    <t>Károly a nyúl szobor elkészítése</t>
  </si>
  <si>
    <t>1 db mikrobusz beszerzés</t>
  </si>
  <si>
    <t>Molnár utca 31 fűtési rendszer távmérés kiépítése</t>
  </si>
  <si>
    <t>Önkormányzat tulajdonában lévő lakás és nem lakás célú ingatlanokban vízmérők és elektromos mérőhelyek kialakítása</t>
  </si>
  <si>
    <t>Apáczai Cs. J. u. 3. II. em. 17. lakás vételár</t>
  </si>
  <si>
    <t>Szerb u. 11. alatti üres telek telreprendezése, közművesítése, játszótér kialakítása</t>
  </si>
  <si>
    <t>Szervita téri 2 db földfeletti tűzcsap aljtalaji tűzcsaá történő átépítési munkái</t>
  </si>
  <si>
    <t>2 db új személygépjármű beszerzés</t>
  </si>
  <si>
    <t>József Nádor tér mélygarázs építési és felszínrendezés előkészítése</t>
  </si>
  <si>
    <t>Október 6. u. 5. sz. III. em. 7. lakás teljes felújítása</t>
  </si>
  <si>
    <t>Alkotmány utca 20 fszt. 1 kazán beépítés, kémény szerelése</t>
  </si>
  <si>
    <t>Párizsi u. 4. V. em. 12. c. szám alatti lakás felújítása</t>
  </si>
  <si>
    <t>Arany János utca 33 félemelet 3/a kémény füstcsövezése</t>
  </si>
  <si>
    <t>Hold utca 8 I. em. 4. kémény füstcsövezése</t>
  </si>
  <si>
    <t>Parkfejújítás, Honvéd tér játszótéren, Károlyi kertben meglévő nyilvános wc-k felújítása</t>
  </si>
  <si>
    <t>Egyházak, társadalmi és civil szervezetek, valamint alapítványok felhalmozási célú támogatása</t>
  </si>
  <si>
    <t>BLESZ felújítás</t>
  </si>
  <si>
    <t>Villamos mérőhelyek felszerelése</t>
  </si>
  <si>
    <t>Vízmérő szerelések Önkormányzati tulajdonú ingatlanokba</t>
  </si>
  <si>
    <t>Beruházáshoz kapcsolódó tulajdonszerzés</t>
  </si>
  <si>
    <t>Hold u. 15. (A/8) köztisztasági garázs használtlevegő elvezető rendszer kiépítése</t>
  </si>
  <si>
    <t>Hercegprímás utca megújítása az Arany János utca és Bank utca között projekt kivitelezése</t>
  </si>
  <si>
    <t>Bank utca megújítása a Podmaniczky tér és a Sas utca között projekt tervezése</t>
  </si>
  <si>
    <t>V. kerületi intézmények nyári felújítási munkái</t>
  </si>
  <si>
    <t>Vadász u. 11-13- nyugdíjasházi lakások felújítása</t>
  </si>
  <si>
    <t>Királyi Pál u. 18. fsz. 1. rendeltetésszerű állapotba hozatalának költsége</t>
  </si>
  <si>
    <t>Térfigyelő rendszer bővítése</t>
  </si>
  <si>
    <t xml:space="preserve">Szép utca 5 IV. em. 3 fűtés kiépítése Tulajdonosi kötelezettség alapján </t>
  </si>
  <si>
    <t>Kálvin tér 5 sz. 17-18-19 sz.  albetétek földgáz hálózat szétválasztás Tulajdonosi kötelezettség</t>
  </si>
  <si>
    <t>Kálvin tér 5 sz. 17-18 albetétek villamos hálózat szétválasztás Tulajdonosi kötelezettség</t>
  </si>
  <si>
    <t>Vadász u. 17. fogyasztói gázvezeték felújítása</t>
  </si>
  <si>
    <t>Bp. V. Irányi u. 7. 2/8a. lakás rendeltetésszerű állapotba hozatalának költsége</t>
  </si>
  <si>
    <t>Lakások elválasztásának költsége - Nádor u. 5. II/1. és II/1/A.</t>
  </si>
  <si>
    <t>Múzeum krt. 21. műelék lakóépület II és III. em. feletti födémek részleges cseréje</t>
  </si>
  <si>
    <t>Bihari J. u. 20. I/8/a. lakás rendeltetésszerű használatra alkalmas állapotba hozatal</t>
  </si>
  <si>
    <t>Podmaniczky Frigyes tér megújítása</t>
  </si>
  <si>
    <t>Bölcsőde Széchenyi rkp. fűtéskorszerűsítés</t>
  </si>
  <si>
    <t>Ramones emléktábla</t>
  </si>
  <si>
    <t>Belvárosi Sportközpont tervezése, műszaki lebonyolítása,Vadász u. 30. bontása</t>
  </si>
  <si>
    <t>Karátson Gábor lakásgyűjtemény, emlékhely kialakítássa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</si>
</sst>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#,##0\ &quot;Ft&quot;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vertical="center" wrapText="1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2" xfId="40" applyNumberFormat="1" applyFont="1" applyFill="1" applyBorder="1" applyAlignment="1">
      <alignment vertical="center"/>
      <protection/>
    </xf>
    <xf numFmtId="3" fontId="4" fillId="0" borderId="40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3" fillId="0" borderId="42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3" fillId="0" borderId="45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47" xfId="40" applyNumberFormat="1" applyFont="1" applyFill="1" applyBorder="1" applyAlignment="1">
      <alignment vertical="center"/>
      <protection/>
    </xf>
    <xf numFmtId="3" fontId="4" fillId="0" borderId="48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3" fillId="0" borderId="47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2" fillId="0" borderId="42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2" fillId="0" borderId="49" xfId="0" applyNumberFormat="1" applyFont="1" applyFill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165" fontId="43" fillId="0" borderId="12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3" fontId="2" fillId="0" borderId="49" xfId="40" applyNumberFormat="1" applyFont="1" applyFill="1" applyBorder="1" applyAlignment="1">
      <alignment vertical="center"/>
      <protection/>
    </xf>
    <xf numFmtId="0" fontId="4" fillId="0" borderId="49" xfId="0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/>
    </xf>
    <xf numFmtId="0" fontId="43" fillId="0" borderId="49" xfId="0" applyFont="1" applyFill="1" applyBorder="1" applyAlignment="1">
      <alignment/>
    </xf>
    <xf numFmtId="165" fontId="43" fillId="0" borderId="4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80" zoomScaleNormal="80" zoomScalePageLayoutView="0" workbookViewId="0" topLeftCell="A34">
      <selection activeCell="H81" sqref="H81"/>
    </sheetView>
  </sheetViews>
  <sheetFormatPr defaultColWidth="9.00390625" defaultRowHeight="12.75"/>
  <cols>
    <col min="1" max="1" width="6.875" style="1" customWidth="1"/>
    <col min="2" max="2" width="85.25390625" style="2" customWidth="1"/>
    <col min="3" max="3" width="12.00390625" style="3" bestFit="1" customWidth="1"/>
    <col min="4" max="4" width="11.625" style="2" customWidth="1"/>
    <col min="5" max="16384" width="9.125" style="2" customWidth="1"/>
  </cols>
  <sheetData>
    <row r="1" ht="12.75">
      <c r="D1" s="4" t="s">
        <v>0</v>
      </c>
    </row>
    <row r="3" spans="2:4" ht="12.75">
      <c r="B3" s="144" t="s">
        <v>1</v>
      </c>
      <c r="C3" s="144"/>
      <c r="D3" s="144"/>
    </row>
    <row r="4" spans="2:4" ht="12.75">
      <c r="B4" s="144" t="s">
        <v>2</v>
      </c>
      <c r="C4" s="144"/>
      <c r="D4" s="144"/>
    </row>
    <row r="5" spans="2:3" ht="12.75">
      <c r="B5" s="5"/>
      <c r="C5" s="5"/>
    </row>
    <row r="6" ht="13.5" thickBot="1">
      <c r="D6" s="4" t="s">
        <v>3</v>
      </c>
    </row>
    <row r="7" spans="2:4" ht="30" customHeight="1" thickBot="1">
      <c r="B7" s="6" t="s">
        <v>4</v>
      </c>
      <c r="C7" s="51" t="s">
        <v>131</v>
      </c>
      <c r="D7" s="70" t="s">
        <v>132</v>
      </c>
    </row>
    <row r="8" spans="2:4" ht="12.75">
      <c r="B8" s="7" t="s">
        <v>5</v>
      </c>
      <c r="C8" s="8">
        <v>137</v>
      </c>
      <c r="D8" s="8">
        <v>137</v>
      </c>
    </row>
    <row r="9" spans="2:4" ht="12.75">
      <c r="B9" s="9" t="s">
        <v>6</v>
      </c>
      <c r="C9" s="10">
        <v>328</v>
      </c>
      <c r="D9" s="10">
        <v>328</v>
      </c>
    </row>
    <row r="10" spans="2:4" ht="12.75">
      <c r="B10" s="9" t="s">
        <v>7</v>
      </c>
      <c r="C10" s="10">
        <v>2971</v>
      </c>
      <c r="D10" s="10">
        <v>2971</v>
      </c>
    </row>
    <row r="11" spans="2:4" ht="12.75">
      <c r="B11" s="9" t="s">
        <v>8</v>
      </c>
      <c r="C11" s="10">
        <v>395</v>
      </c>
      <c r="D11" s="10">
        <v>395</v>
      </c>
    </row>
    <row r="12" spans="2:4" ht="12.75">
      <c r="B12" s="9" t="s">
        <v>9</v>
      </c>
      <c r="C12" s="10">
        <v>2206</v>
      </c>
      <c r="D12" s="10">
        <v>2206</v>
      </c>
    </row>
    <row r="13" spans="2:4" ht="12.75">
      <c r="B13" s="11" t="s">
        <v>10</v>
      </c>
      <c r="C13" s="10">
        <v>1035</v>
      </c>
      <c r="D13" s="10">
        <v>1035</v>
      </c>
    </row>
    <row r="14" spans="2:4" ht="12.75">
      <c r="B14" s="11" t="s">
        <v>11</v>
      </c>
      <c r="C14" s="12">
        <f>7487+41096</f>
        <v>48583</v>
      </c>
      <c r="D14" s="12">
        <f>7487+41096</f>
        <v>48583</v>
      </c>
    </row>
    <row r="15" spans="2:4" ht="12.75">
      <c r="B15" s="9" t="s">
        <v>12</v>
      </c>
      <c r="C15" s="12">
        <f>2703+46798</f>
        <v>49501</v>
      </c>
      <c r="D15" s="12">
        <f>2703+46798</f>
        <v>49501</v>
      </c>
    </row>
    <row r="16" spans="2:4" ht="12.75">
      <c r="B16" s="14" t="s">
        <v>13</v>
      </c>
      <c r="C16" s="12">
        <f>70+291+289+16+31+154+223</f>
        <v>1074</v>
      </c>
      <c r="D16" s="12">
        <f>70+291+289+16+31+154+223</f>
        <v>1074</v>
      </c>
    </row>
    <row r="17" spans="2:4" ht="12.75">
      <c r="B17" s="15" t="s">
        <v>14</v>
      </c>
      <c r="C17" s="12">
        <v>3736</v>
      </c>
      <c r="D17" s="12">
        <v>3736</v>
      </c>
    </row>
    <row r="18" spans="2:4" ht="12.75">
      <c r="B18" s="15" t="s">
        <v>15</v>
      </c>
      <c r="C18" s="12">
        <v>19682</v>
      </c>
      <c r="D18" s="12">
        <v>19682</v>
      </c>
    </row>
    <row r="19" spans="2:4" ht="12.75">
      <c r="B19" s="15" t="s">
        <v>16</v>
      </c>
      <c r="C19" s="12">
        <v>2368</v>
      </c>
      <c r="D19" s="12">
        <v>2368</v>
      </c>
    </row>
    <row r="20" spans="2:4" ht="12.75">
      <c r="B20" s="15" t="s">
        <v>17</v>
      </c>
      <c r="C20" s="12">
        <v>7898</v>
      </c>
      <c r="D20" s="12">
        <v>7898</v>
      </c>
    </row>
    <row r="21" spans="2:4" ht="12.75">
      <c r="B21" s="16" t="s">
        <v>18</v>
      </c>
      <c r="C21" s="12">
        <v>152</v>
      </c>
      <c r="D21" s="12">
        <v>152</v>
      </c>
    </row>
    <row r="22" spans="2:4" ht="12.75">
      <c r="B22" s="17" t="s">
        <v>19</v>
      </c>
      <c r="C22" s="12">
        <v>5249</v>
      </c>
      <c r="D22" s="12">
        <v>5249</v>
      </c>
    </row>
    <row r="23" spans="2:4" ht="12.75">
      <c r="B23" s="15" t="s">
        <v>20</v>
      </c>
      <c r="C23" s="12">
        <f>1013+2015+1</f>
        <v>3029</v>
      </c>
      <c r="D23" s="12">
        <f>1013+2015+1</f>
        <v>3029</v>
      </c>
    </row>
    <row r="24" spans="2:4" ht="12.75">
      <c r="B24" s="18" t="s">
        <v>21</v>
      </c>
      <c r="C24" s="12">
        <v>3714</v>
      </c>
      <c r="D24" s="12">
        <v>3714</v>
      </c>
    </row>
    <row r="25" spans="2:4" ht="12.75">
      <c r="B25" s="18" t="s">
        <v>22</v>
      </c>
      <c r="C25" s="12">
        <v>4472</v>
      </c>
      <c r="D25" s="12">
        <v>4472</v>
      </c>
    </row>
    <row r="26" spans="2:4" ht="12.75">
      <c r="B26" s="18" t="s">
        <v>23</v>
      </c>
      <c r="C26" s="12">
        <v>13000</v>
      </c>
      <c r="D26" s="12">
        <v>13000</v>
      </c>
    </row>
    <row r="27" spans="2:4" ht="12.75">
      <c r="B27" s="18" t="s">
        <v>24</v>
      </c>
      <c r="C27" s="12">
        <v>10751</v>
      </c>
      <c r="D27" s="12">
        <v>10751</v>
      </c>
    </row>
    <row r="28" spans="2:4" ht="12.75">
      <c r="B28" s="18" t="s">
        <v>25</v>
      </c>
      <c r="C28" s="12">
        <v>3922</v>
      </c>
      <c r="D28" s="12">
        <v>3922</v>
      </c>
    </row>
    <row r="29" spans="2:4" ht="12.75">
      <c r="B29" s="18" t="s">
        <v>26</v>
      </c>
      <c r="C29" s="12">
        <v>4758</v>
      </c>
      <c r="D29" s="12">
        <v>4758</v>
      </c>
    </row>
    <row r="30" spans="2:4" ht="12.75">
      <c r="B30" s="18" t="s">
        <v>27</v>
      </c>
      <c r="C30" s="12">
        <v>862</v>
      </c>
      <c r="D30" s="12">
        <v>862</v>
      </c>
    </row>
    <row r="31" spans="2:4" ht="12.75">
      <c r="B31" s="18" t="s">
        <v>28</v>
      </c>
      <c r="C31" s="12">
        <v>3291</v>
      </c>
      <c r="D31" s="12">
        <v>3291</v>
      </c>
    </row>
    <row r="32" spans="2:4" ht="12.75">
      <c r="B32" s="18" t="s">
        <v>29</v>
      </c>
      <c r="C32" s="12">
        <v>3044</v>
      </c>
      <c r="D32" s="12">
        <v>3044</v>
      </c>
    </row>
    <row r="33" spans="2:4" ht="12.75">
      <c r="B33" s="18" t="s">
        <v>30</v>
      </c>
      <c r="C33" s="12">
        <v>4595</v>
      </c>
      <c r="D33" s="12">
        <v>4595</v>
      </c>
    </row>
    <row r="34" spans="2:4" ht="12.75">
      <c r="B34" s="18" t="s">
        <v>31</v>
      </c>
      <c r="C34" s="12">
        <v>1330</v>
      </c>
      <c r="D34" s="12">
        <v>1330</v>
      </c>
    </row>
    <row r="35" spans="2:4" ht="13.5" thickBot="1">
      <c r="B35" s="18" t="s">
        <v>33</v>
      </c>
      <c r="C35" s="12">
        <v>16878</v>
      </c>
      <c r="D35" s="12">
        <v>16878</v>
      </c>
    </row>
    <row r="36" spans="2:5" ht="12.75">
      <c r="B36" s="119" t="s">
        <v>32</v>
      </c>
      <c r="C36" s="115">
        <f>SUM(C8:C35)</f>
        <v>218961</v>
      </c>
      <c r="D36" s="115">
        <f>SUM(D8:D35)</f>
        <v>218961</v>
      </c>
      <c r="E36" s="3"/>
    </row>
    <row r="37" spans="2:5" ht="12.75">
      <c r="B37" s="130" t="s">
        <v>13</v>
      </c>
      <c r="C37" s="122">
        <v>20000</v>
      </c>
      <c r="D37" s="122">
        <f>20000+6252+9675+3642</f>
        <v>39569</v>
      </c>
      <c r="E37" s="3"/>
    </row>
    <row r="38" spans="2:5" ht="12.75">
      <c r="B38" s="130" t="s">
        <v>33</v>
      </c>
      <c r="C38" s="122">
        <v>8000</v>
      </c>
      <c r="D38" s="122">
        <v>8000</v>
      </c>
      <c r="E38" s="3"/>
    </row>
    <row r="39" spans="2:5" ht="12.75">
      <c r="B39" s="130" t="s">
        <v>34</v>
      </c>
      <c r="C39" s="122">
        <v>30000</v>
      </c>
      <c r="D39" s="122">
        <f>30000+10865</f>
        <v>40865</v>
      </c>
      <c r="E39" s="3"/>
    </row>
    <row r="40" spans="2:5" ht="12.75">
      <c r="B40" s="130" t="s">
        <v>35</v>
      </c>
      <c r="C40" s="131">
        <v>22900</v>
      </c>
      <c r="D40" s="131">
        <v>22900</v>
      </c>
      <c r="E40" s="3"/>
    </row>
    <row r="41" spans="2:5" ht="12.75">
      <c r="B41" s="130" t="s">
        <v>36</v>
      </c>
      <c r="C41" s="131">
        <v>12700</v>
      </c>
      <c r="D41" s="131">
        <v>12700</v>
      </c>
      <c r="E41" s="3"/>
    </row>
    <row r="42" spans="2:5" ht="12.75">
      <c r="B42" s="130" t="s">
        <v>37</v>
      </c>
      <c r="C42" s="131">
        <v>18000</v>
      </c>
      <c r="D42" s="131">
        <v>18000</v>
      </c>
      <c r="E42" s="3"/>
    </row>
    <row r="43" spans="1:5" s="13" customFormat="1" ht="12.75">
      <c r="A43" s="20"/>
      <c r="B43" s="130" t="s">
        <v>38</v>
      </c>
      <c r="C43" s="121">
        <v>1770</v>
      </c>
      <c r="D43" s="121">
        <v>1770</v>
      </c>
      <c r="E43" s="3"/>
    </row>
    <row r="44" spans="1:5" s="13" customFormat="1" ht="12.75">
      <c r="A44" s="20"/>
      <c r="B44" s="122" t="s">
        <v>39</v>
      </c>
      <c r="C44" s="121">
        <v>127</v>
      </c>
      <c r="D44" s="121">
        <v>127</v>
      </c>
      <c r="E44" s="3"/>
    </row>
    <row r="45" spans="2:5" ht="25.5">
      <c r="B45" s="132" t="s">
        <v>40</v>
      </c>
      <c r="C45" s="133">
        <f>87949+3810+2959</f>
        <v>94718</v>
      </c>
      <c r="D45" s="133">
        <f>87949+3810+2959</f>
        <v>94718</v>
      </c>
      <c r="E45" s="3"/>
    </row>
    <row r="46" spans="2:5" ht="12.75">
      <c r="B46" s="123" t="s">
        <v>41</v>
      </c>
      <c r="C46" s="131">
        <v>378</v>
      </c>
      <c r="D46" s="131">
        <v>378</v>
      </c>
      <c r="E46" s="3"/>
    </row>
    <row r="47" spans="2:5" ht="12.75">
      <c r="B47" s="123" t="s">
        <v>42</v>
      </c>
      <c r="C47" s="131">
        <v>5929</v>
      </c>
      <c r="D47" s="131">
        <v>5929</v>
      </c>
      <c r="E47" s="3"/>
    </row>
    <row r="48" spans="2:5" ht="12.75">
      <c r="B48" s="123" t="s">
        <v>43</v>
      </c>
      <c r="C48" s="122">
        <v>1160</v>
      </c>
      <c r="D48" s="122">
        <v>1160</v>
      </c>
      <c r="E48" s="3"/>
    </row>
    <row r="49" spans="2:5" ht="12.75">
      <c r="B49" s="123" t="s">
        <v>44</v>
      </c>
      <c r="C49" s="122">
        <v>1721</v>
      </c>
      <c r="D49" s="122">
        <v>1721</v>
      </c>
      <c r="E49" s="3"/>
    </row>
    <row r="50" spans="2:5" ht="12.75">
      <c r="B50" s="123" t="s">
        <v>45</v>
      </c>
      <c r="C50" s="122">
        <v>275</v>
      </c>
      <c r="D50" s="122">
        <v>275</v>
      </c>
      <c r="E50" s="3"/>
    </row>
    <row r="51" spans="2:5" ht="12.75">
      <c r="B51" s="123" t="s">
        <v>46</v>
      </c>
      <c r="C51" s="122">
        <v>608</v>
      </c>
      <c r="D51" s="122">
        <v>608</v>
      </c>
      <c r="E51" s="3"/>
    </row>
    <row r="52" spans="2:5" ht="12.75">
      <c r="B52" s="123" t="s">
        <v>47</v>
      </c>
      <c r="C52" s="122">
        <v>1240</v>
      </c>
      <c r="D52" s="122">
        <v>1240</v>
      </c>
      <c r="E52" s="3"/>
    </row>
    <row r="53" spans="2:5" ht="12.75">
      <c r="B53" s="123" t="s">
        <v>48</v>
      </c>
      <c r="C53" s="122">
        <v>1326</v>
      </c>
      <c r="D53" s="122">
        <v>1326</v>
      </c>
      <c r="E53" s="3"/>
    </row>
    <row r="54" spans="2:5" ht="12.75">
      <c r="B54" s="123" t="s">
        <v>49</v>
      </c>
      <c r="C54" s="122">
        <v>1088</v>
      </c>
      <c r="D54" s="122">
        <v>1088</v>
      </c>
      <c r="E54" s="3"/>
    </row>
    <row r="55" spans="2:5" ht="12.75">
      <c r="B55" s="123" t="s">
        <v>50</v>
      </c>
      <c r="C55" s="122">
        <v>719</v>
      </c>
      <c r="D55" s="122">
        <v>719</v>
      </c>
      <c r="E55" s="3"/>
    </row>
    <row r="56" spans="2:5" ht="12.75">
      <c r="B56" s="123" t="s">
        <v>51</v>
      </c>
      <c r="C56" s="122">
        <v>1581</v>
      </c>
      <c r="D56" s="122">
        <v>1581</v>
      </c>
      <c r="E56" s="3"/>
    </row>
    <row r="57" spans="2:5" ht="12.75">
      <c r="B57" s="123" t="s">
        <v>52</v>
      </c>
      <c r="C57" s="122">
        <v>578</v>
      </c>
      <c r="D57" s="122">
        <v>578</v>
      </c>
      <c r="E57" s="3"/>
    </row>
    <row r="58" spans="2:5" ht="12.75">
      <c r="B58" s="123" t="s">
        <v>53</v>
      </c>
      <c r="C58" s="122">
        <v>9302</v>
      </c>
      <c r="D58" s="122">
        <v>9302</v>
      </c>
      <c r="E58" s="3"/>
    </row>
    <row r="59" spans="2:5" ht="12.75">
      <c r="B59" s="123" t="s">
        <v>54</v>
      </c>
      <c r="C59" s="122">
        <v>13654</v>
      </c>
      <c r="D59" s="122">
        <v>13654</v>
      </c>
      <c r="E59" s="3"/>
    </row>
    <row r="60" spans="2:5" ht="12.75">
      <c r="B60" s="123" t="s">
        <v>55</v>
      </c>
      <c r="C60" s="122">
        <v>15020</v>
      </c>
      <c r="D60" s="122">
        <v>15020</v>
      </c>
      <c r="E60" s="3"/>
    </row>
    <row r="61" spans="2:5" ht="12.75">
      <c r="B61" s="124" t="s">
        <v>144</v>
      </c>
      <c r="C61" s="122">
        <v>3135</v>
      </c>
      <c r="D61" s="122">
        <v>3135</v>
      </c>
      <c r="E61" s="3"/>
    </row>
    <row r="62" spans="2:5" ht="12.75">
      <c r="B62" s="124" t="s">
        <v>142</v>
      </c>
      <c r="C62" s="122">
        <v>4613</v>
      </c>
      <c r="D62" s="122">
        <v>4613</v>
      </c>
      <c r="E62" s="3"/>
    </row>
    <row r="63" spans="2:5" ht="12.75">
      <c r="B63" s="124" t="s">
        <v>143</v>
      </c>
      <c r="C63" s="125">
        <f>784+3131</f>
        <v>3915</v>
      </c>
      <c r="D63" s="125">
        <f>784+3131</f>
        <v>3915</v>
      </c>
      <c r="E63" s="3"/>
    </row>
    <row r="64" spans="2:5" ht="12.75">
      <c r="B64" s="124" t="s">
        <v>158</v>
      </c>
      <c r="C64" s="125">
        <v>1879</v>
      </c>
      <c r="D64" s="125">
        <v>1879</v>
      </c>
      <c r="E64" s="3"/>
    </row>
    <row r="65" spans="2:5" ht="12.75">
      <c r="B65" s="124" t="s">
        <v>145</v>
      </c>
      <c r="C65" s="125">
        <v>244</v>
      </c>
      <c r="D65" s="125">
        <v>244</v>
      </c>
      <c r="E65" s="3"/>
    </row>
    <row r="66" spans="2:5" ht="12.75">
      <c r="B66" s="124" t="s">
        <v>146</v>
      </c>
      <c r="C66" s="125">
        <v>587</v>
      </c>
      <c r="D66" s="125">
        <v>587</v>
      </c>
      <c r="E66" s="3"/>
    </row>
    <row r="67" spans="2:5" ht="12.75">
      <c r="B67" s="124" t="s">
        <v>147</v>
      </c>
      <c r="C67" s="125">
        <v>87846</v>
      </c>
      <c r="D67" s="125">
        <v>87846</v>
      </c>
      <c r="E67" s="3"/>
    </row>
    <row r="68" spans="2:5" ht="12.75">
      <c r="B68" s="123" t="s">
        <v>149</v>
      </c>
      <c r="C68" s="122">
        <v>16000</v>
      </c>
      <c r="D68" s="122">
        <v>16000</v>
      </c>
      <c r="E68" s="3"/>
    </row>
    <row r="69" spans="2:5" ht="12.75">
      <c r="B69" s="124" t="s">
        <v>156</v>
      </c>
      <c r="C69" s="122">
        <v>60000</v>
      </c>
      <c r="D69" s="122">
        <v>60000</v>
      </c>
      <c r="E69" s="3"/>
    </row>
    <row r="70" spans="2:5" ht="12.75">
      <c r="B70" s="124" t="s">
        <v>157</v>
      </c>
      <c r="C70" s="122">
        <v>16879</v>
      </c>
      <c r="D70" s="122">
        <v>16879</v>
      </c>
      <c r="E70" s="3"/>
    </row>
    <row r="71" spans="2:8" ht="12.75">
      <c r="B71" s="124" t="s">
        <v>169</v>
      </c>
      <c r="C71" s="125">
        <v>5200</v>
      </c>
      <c r="D71" s="125">
        <v>5200</v>
      </c>
      <c r="E71" s="3"/>
      <c r="F71" s="13"/>
      <c r="G71" s="13"/>
      <c r="H71" s="13"/>
    </row>
    <row r="72" spans="2:8" ht="12.75">
      <c r="B72" s="124" t="s">
        <v>163</v>
      </c>
      <c r="C72" s="134"/>
      <c r="D72" s="125">
        <v>4500</v>
      </c>
      <c r="F72" s="140"/>
      <c r="G72" s="13"/>
      <c r="H72" s="13"/>
    </row>
    <row r="73" spans="2:8" ht="12.75">
      <c r="B73" s="124" t="s">
        <v>164</v>
      </c>
      <c r="C73" s="135"/>
      <c r="D73" s="125">
        <v>7914</v>
      </c>
      <c r="F73" s="138"/>
      <c r="G73" s="13"/>
      <c r="H73" s="13"/>
    </row>
    <row r="74" spans="2:8" ht="12.75">
      <c r="B74" s="124" t="s">
        <v>165</v>
      </c>
      <c r="C74" s="135"/>
      <c r="D74" s="125">
        <v>380</v>
      </c>
      <c r="F74" s="138"/>
      <c r="G74" s="13"/>
      <c r="H74" s="13"/>
    </row>
    <row r="75" spans="2:8" ht="12.75">
      <c r="B75" s="124" t="s">
        <v>166</v>
      </c>
      <c r="C75" s="135"/>
      <c r="D75" s="125">
        <v>17201</v>
      </c>
      <c r="F75" s="138"/>
      <c r="G75" s="13"/>
      <c r="H75" s="13"/>
    </row>
    <row r="76" spans="2:8" ht="12.75">
      <c r="B76" s="124" t="s">
        <v>167</v>
      </c>
      <c r="C76" s="135"/>
      <c r="D76" s="125">
        <v>6741</v>
      </c>
      <c r="F76" s="138"/>
      <c r="G76" s="13"/>
      <c r="H76" s="13"/>
    </row>
    <row r="77" spans="2:8" ht="12.75">
      <c r="B77" s="73" t="s">
        <v>172</v>
      </c>
      <c r="C77" s="128"/>
      <c r="D77" s="74">
        <v>20288</v>
      </c>
      <c r="F77" s="141"/>
      <c r="G77" s="142"/>
      <c r="H77" s="142"/>
    </row>
    <row r="78" spans="2:8" ht="13.5" thickBot="1">
      <c r="B78" s="21" t="s">
        <v>56</v>
      </c>
      <c r="C78" s="62">
        <f>SUM(C37:C76)</f>
        <v>463092</v>
      </c>
      <c r="D78" s="120">
        <f>SUM(D37:D77)</f>
        <v>550550</v>
      </c>
      <c r="F78" s="3"/>
      <c r="G78" s="3"/>
      <c r="H78" s="3"/>
    </row>
    <row r="79" spans="2:8" ht="13.5" thickBot="1">
      <c r="B79" s="22" t="s">
        <v>57</v>
      </c>
      <c r="C79" s="23">
        <f>+C36+C78</f>
        <v>682053</v>
      </c>
      <c r="D79" s="116">
        <f>+D36+D78</f>
        <v>769511</v>
      </c>
      <c r="E79" s="3"/>
      <c r="F79" s="3"/>
      <c r="G79" s="3"/>
      <c r="H79" s="3"/>
    </row>
    <row r="80" spans="6:8" ht="12.75">
      <c r="F80" s="3"/>
      <c r="G80" s="3"/>
      <c r="H80" s="3"/>
    </row>
    <row r="85" ht="12.75">
      <c r="D85" s="3"/>
    </row>
  </sheetData>
  <sheetProtection selectLockedCells="1" selectUnlockedCells="1"/>
  <mergeCells count="2">
    <mergeCell ref="B3:D3"/>
    <mergeCell ref="B4:D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9"/>
  <sheetViews>
    <sheetView tabSelected="1" zoomScale="80" zoomScaleNormal="80" zoomScalePageLayoutView="0" workbookViewId="0" topLeftCell="A52">
      <selection activeCell="G98" sqref="G98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79.75390625" style="2" customWidth="1"/>
    <col min="4" max="4" width="14.25390625" style="3" customWidth="1"/>
    <col min="5" max="5" width="14.125" style="3" customWidth="1"/>
    <col min="6" max="6" width="10.625" style="2" bestFit="1" customWidth="1"/>
    <col min="7" max="7" width="9.875" style="2" bestFit="1" customWidth="1"/>
    <col min="8" max="8" width="10.875" style="2" customWidth="1"/>
    <col min="9" max="9" width="10.625" style="2" bestFit="1" customWidth="1"/>
    <col min="10" max="16384" width="9.125" style="2" customWidth="1"/>
  </cols>
  <sheetData>
    <row r="1" ht="12.75">
      <c r="E1" s="4" t="s">
        <v>58</v>
      </c>
    </row>
    <row r="2" ht="6.75" customHeight="1"/>
    <row r="3" spans="2:5" ht="12.75">
      <c r="B3" s="144" t="s">
        <v>59</v>
      </c>
      <c r="C3" s="144"/>
      <c r="D3" s="144"/>
      <c r="E3" s="144"/>
    </row>
    <row r="4" spans="2:5" ht="12.75">
      <c r="B4" s="144">
        <v>2016</v>
      </c>
      <c r="C4" s="144"/>
      <c r="D4" s="144"/>
      <c r="E4" s="144"/>
    </row>
    <row r="5" ht="13.5" thickBot="1">
      <c r="E5" s="4" t="s">
        <v>3</v>
      </c>
    </row>
    <row r="6" spans="2:5" ht="30" customHeight="1" thickBot="1">
      <c r="B6" s="145" t="s">
        <v>4</v>
      </c>
      <c r="C6" s="145"/>
      <c r="D6" s="51" t="s">
        <v>131</v>
      </c>
      <c r="E6" s="70" t="s">
        <v>132</v>
      </c>
    </row>
    <row r="7" spans="2:6" s="13" customFormat="1" ht="12.75">
      <c r="B7" s="24"/>
      <c r="C7" s="25" t="s">
        <v>60</v>
      </c>
      <c r="D7" s="52">
        <v>400421</v>
      </c>
      <c r="E7" s="77">
        <v>400421</v>
      </c>
      <c r="F7" s="3"/>
    </row>
    <row r="8" spans="2:6" s="13" customFormat="1" ht="12.75">
      <c r="B8" s="24"/>
      <c r="C8" s="11" t="s">
        <v>61</v>
      </c>
      <c r="D8" s="53">
        <v>7</v>
      </c>
      <c r="E8" s="78">
        <v>7</v>
      </c>
      <c r="F8" s="3"/>
    </row>
    <row r="9" spans="2:6" s="13" customFormat="1" ht="12.75">
      <c r="B9" s="24"/>
      <c r="C9" s="9" t="s">
        <v>62</v>
      </c>
      <c r="D9" s="53">
        <v>11998</v>
      </c>
      <c r="E9" s="78">
        <v>11998</v>
      </c>
      <c r="F9" s="3"/>
    </row>
    <row r="10" spans="2:6" s="13" customFormat="1" ht="12.75">
      <c r="B10" s="24"/>
      <c r="C10" s="11" t="s">
        <v>63</v>
      </c>
      <c r="D10" s="53">
        <v>31882</v>
      </c>
      <c r="E10" s="78">
        <v>31882</v>
      </c>
      <c r="F10" s="3"/>
    </row>
    <row r="11" spans="2:6" s="13" customFormat="1" ht="12.75">
      <c r="B11" s="24"/>
      <c r="C11" s="11" t="s">
        <v>64</v>
      </c>
      <c r="D11" s="53">
        <v>102</v>
      </c>
      <c r="E11" s="78">
        <v>102</v>
      </c>
      <c r="F11" s="3"/>
    </row>
    <row r="12" spans="2:6" s="13" customFormat="1" ht="12.75">
      <c r="B12" s="24"/>
      <c r="C12" s="11" t="s">
        <v>65</v>
      </c>
      <c r="D12" s="53">
        <v>2964</v>
      </c>
      <c r="E12" s="78">
        <v>2964</v>
      </c>
      <c r="F12" s="3"/>
    </row>
    <row r="13" spans="2:6" s="13" customFormat="1" ht="12.75">
      <c r="B13" s="24"/>
      <c r="C13" s="11" t="s">
        <v>66</v>
      </c>
      <c r="D13" s="53">
        <v>12700</v>
      </c>
      <c r="E13" s="78">
        <v>12700</v>
      </c>
      <c r="F13" s="3"/>
    </row>
    <row r="14" spans="2:6" s="13" customFormat="1" ht="12.75">
      <c r="B14" s="24"/>
      <c r="C14" s="11" t="s">
        <v>67</v>
      </c>
      <c r="D14" s="53">
        <v>31284</v>
      </c>
      <c r="E14" s="78">
        <v>31284</v>
      </c>
      <c r="F14" s="3"/>
    </row>
    <row r="15" spans="2:6" s="13" customFormat="1" ht="12.75">
      <c r="B15" s="24"/>
      <c r="C15" s="16" t="s">
        <v>68</v>
      </c>
      <c r="D15" s="53">
        <v>272</v>
      </c>
      <c r="E15" s="78">
        <v>272</v>
      </c>
      <c r="F15" s="3"/>
    </row>
    <row r="16" spans="2:6" s="13" customFormat="1" ht="12.75">
      <c r="B16" s="24"/>
      <c r="C16" s="16" t="s">
        <v>69</v>
      </c>
      <c r="D16" s="53">
        <v>294</v>
      </c>
      <c r="E16" s="78">
        <v>294</v>
      </c>
      <c r="F16" s="3"/>
    </row>
    <row r="17" spans="2:6" s="13" customFormat="1" ht="12.75">
      <c r="B17" s="24"/>
      <c r="C17" s="10" t="s">
        <v>70</v>
      </c>
      <c r="D17" s="53">
        <v>245</v>
      </c>
      <c r="E17" s="78">
        <v>245</v>
      </c>
      <c r="F17" s="3"/>
    </row>
    <row r="18" spans="2:6" s="13" customFormat="1" ht="12.75">
      <c r="B18" s="24"/>
      <c r="C18" s="18" t="s">
        <v>71</v>
      </c>
      <c r="D18" s="53">
        <v>3889</v>
      </c>
      <c r="E18" s="78">
        <v>3889</v>
      </c>
      <c r="F18" s="3"/>
    </row>
    <row r="19" spans="2:6" s="13" customFormat="1" ht="12.75">
      <c r="B19" s="24"/>
      <c r="C19" s="10" t="s">
        <v>72</v>
      </c>
      <c r="D19" s="53">
        <v>2048</v>
      </c>
      <c r="E19" s="78">
        <v>2048</v>
      </c>
      <c r="F19" s="3"/>
    </row>
    <row r="20" spans="2:6" s="13" customFormat="1" ht="12.75">
      <c r="B20" s="24"/>
      <c r="C20" s="18" t="s">
        <v>151</v>
      </c>
      <c r="D20" s="53">
        <v>2205</v>
      </c>
      <c r="E20" s="78">
        <v>2205</v>
      </c>
      <c r="F20" s="3"/>
    </row>
    <row r="21" spans="2:6" s="13" customFormat="1" ht="12.75">
      <c r="B21" s="24"/>
      <c r="C21" s="18" t="s">
        <v>73</v>
      </c>
      <c r="D21" s="53">
        <v>1494</v>
      </c>
      <c r="E21" s="78">
        <v>1494</v>
      </c>
      <c r="F21" s="3"/>
    </row>
    <row r="22" spans="2:6" s="13" customFormat="1" ht="12.75">
      <c r="B22" s="24"/>
      <c r="C22" s="27" t="s">
        <v>74</v>
      </c>
      <c r="D22" s="53">
        <v>5656</v>
      </c>
      <c r="E22" s="78">
        <v>5656</v>
      </c>
      <c r="F22" s="3"/>
    </row>
    <row r="23" spans="2:6" s="13" customFormat="1" ht="12.75">
      <c r="B23" s="24"/>
      <c r="C23" s="18" t="s">
        <v>75</v>
      </c>
      <c r="D23" s="53">
        <v>4848</v>
      </c>
      <c r="E23" s="78">
        <v>4848</v>
      </c>
      <c r="F23" s="3"/>
    </row>
    <row r="24" spans="2:6" s="13" customFormat="1" ht="12.75">
      <c r="B24" s="24"/>
      <c r="C24" s="10" t="s">
        <v>76</v>
      </c>
      <c r="D24" s="53">
        <v>1511</v>
      </c>
      <c r="E24" s="78">
        <v>1511</v>
      </c>
      <c r="F24" s="3"/>
    </row>
    <row r="25" spans="2:6" s="13" customFormat="1" ht="12.75">
      <c r="B25" s="24"/>
      <c r="C25" s="10" t="s">
        <v>77</v>
      </c>
      <c r="D25" s="53">
        <v>6392</v>
      </c>
      <c r="E25" s="78">
        <v>6392</v>
      </c>
      <c r="F25" s="3"/>
    </row>
    <row r="26" spans="2:6" s="13" customFormat="1" ht="12.75">
      <c r="B26" s="24"/>
      <c r="C26" s="18" t="s">
        <v>150</v>
      </c>
      <c r="D26" s="53">
        <v>3999</v>
      </c>
      <c r="E26" s="78">
        <v>3999</v>
      </c>
      <c r="F26" s="3"/>
    </row>
    <row r="27" spans="2:6" s="13" customFormat="1" ht="12.75">
      <c r="B27" s="24"/>
      <c r="C27" s="10" t="s">
        <v>78</v>
      </c>
      <c r="D27" s="53">
        <v>122315</v>
      </c>
      <c r="E27" s="78">
        <v>122315</v>
      </c>
      <c r="F27" s="3"/>
    </row>
    <row r="28" spans="2:6" s="13" customFormat="1" ht="12.75">
      <c r="B28" s="24"/>
      <c r="C28" s="27" t="s">
        <v>79</v>
      </c>
      <c r="D28" s="53">
        <v>51</v>
      </c>
      <c r="E28" s="78">
        <v>51</v>
      </c>
      <c r="F28" s="3"/>
    </row>
    <row r="29" spans="2:6" ht="12.75">
      <c r="B29" s="28"/>
      <c r="C29" s="29" t="s">
        <v>80</v>
      </c>
      <c r="D29" s="54">
        <v>8600</v>
      </c>
      <c r="E29" s="76">
        <v>8600</v>
      </c>
      <c r="F29" s="3"/>
    </row>
    <row r="30" spans="2:6" ht="12.75">
      <c r="B30" s="28"/>
      <c r="C30" s="10" t="s">
        <v>81</v>
      </c>
      <c r="D30" s="55">
        <v>56928</v>
      </c>
      <c r="E30" s="79">
        <v>56928</v>
      </c>
      <c r="F30" s="3"/>
    </row>
    <row r="31" spans="2:6" ht="13.5" thickBot="1">
      <c r="B31" s="28"/>
      <c r="C31" s="30" t="s">
        <v>82</v>
      </c>
      <c r="D31" s="56">
        <v>0</v>
      </c>
      <c r="E31" s="80">
        <v>0</v>
      </c>
      <c r="F31" s="3"/>
    </row>
    <row r="32" spans="2:6" ht="13.5" thickBot="1">
      <c r="B32" s="28"/>
      <c r="C32" s="19" t="s">
        <v>32</v>
      </c>
      <c r="D32" s="69">
        <f>SUM(D7:D31)</f>
        <v>712105</v>
      </c>
      <c r="E32" s="103">
        <f>SUM(E7:E31)</f>
        <v>712105</v>
      </c>
      <c r="F32" s="3"/>
    </row>
    <row r="33" spans="2:6" ht="12.75">
      <c r="B33" s="28"/>
      <c r="C33" s="11" t="s">
        <v>83</v>
      </c>
      <c r="D33" s="100">
        <v>13105</v>
      </c>
      <c r="E33" s="84">
        <v>13105</v>
      </c>
      <c r="F33" s="3"/>
    </row>
    <row r="34" spans="2:6" ht="12.75">
      <c r="B34" s="28"/>
      <c r="C34" s="10" t="s">
        <v>72</v>
      </c>
      <c r="D34" s="101">
        <v>45000</v>
      </c>
      <c r="E34" s="85">
        <v>45000</v>
      </c>
      <c r="F34" s="3"/>
    </row>
    <row r="35" spans="2:6" ht="12.75">
      <c r="B35" s="28"/>
      <c r="C35" s="10" t="s">
        <v>84</v>
      </c>
      <c r="D35" s="101">
        <v>10000</v>
      </c>
      <c r="E35" s="85">
        <v>10000</v>
      </c>
      <c r="F35" s="3"/>
    </row>
    <row r="36" spans="2:6" ht="12.75">
      <c r="B36" s="28"/>
      <c r="C36" s="10" t="s">
        <v>81</v>
      </c>
      <c r="D36" s="101">
        <v>71341</v>
      </c>
      <c r="E36" s="85">
        <f>71341+12419</f>
        <v>83760</v>
      </c>
      <c r="F36" s="3"/>
    </row>
    <row r="37" spans="2:6" ht="12.75">
      <c r="B37" s="28"/>
      <c r="C37" s="10" t="s">
        <v>82</v>
      </c>
      <c r="D37" s="101">
        <v>10000</v>
      </c>
      <c r="E37" s="85">
        <f>10000+7000</f>
        <v>17000</v>
      </c>
      <c r="F37" s="3"/>
    </row>
    <row r="38" spans="2:6" ht="12.75">
      <c r="B38" s="28"/>
      <c r="C38" s="10" t="s">
        <v>85</v>
      </c>
      <c r="D38" s="101">
        <v>11495</v>
      </c>
      <c r="E38" s="85">
        <f>11495+40</f>
        <v>11535</v>
      </c>
      <c r="F38" s="3"/>
    </row>
    <row r="39" spans="2:6" ht="12.75">
      <c r="B39" s="28"/>
      <c r="C39" s="10" t="s">
        <v>86</v>
      </c>
      <c r="D39" s="101">
        <v>40200</v>
      </c>
      <c r="E39" s="85">
        <v>40200</v>
      </c>
      <c r="F39" s="3"/>
    </row>
    <row r="40" spans="2:6" ht="12.75">
      <c r="B40" s="28"/>
      <c r="C40" s="11" t="s">
        <v>87</v>
      </c>
      <c r="D40" s="106">
        <v>12700</v>
      </c>
      <c r="E40" s="86">
        <v>12700</v>
      </c>
      <c r="F40" s="3"/>
    </row>
    <row r="41" spans="2:6" ht="12.75">
      <c r="B41" s="28"/>
      <c r="C41" s="11" t="s">
        <v>88</v>
      </c>
      <c r="D41" s="106">
        <v>63500</v>
      </c>
      <c r="E41" s="86">
        <v>63500</v>
      </c>
      <c r="F41" s="3"/>
    </row>
    <row r="42" spans="2:6" ht="12.75">
      <c r="B42" s="28"/>
      <c r="C42" s="11" t="s">
        <v>89</v>
      </c>
      <c r="D42" s="106">
        <v>105963</v>
      </c>
      <c r="E42" s="86">
        <v>105963</v>
      </c>
      <c r="F42" s="3"/>
    </row>
    <row r="43" spans="2:6" ht="12.75">
      <c r="B43" s="28"/>
      <c r="C43" s="11" t="s">
        <v>90</v>
      </c>
      <c r="D43" s="106">
        <v>125457</v>
      </c>
      <c r="E43" s="86">
        <v>125457</v>
      </c>
      <c r="F43" s="3"/>
    </row>
    <row r="44" spans="2:6" ht="12.75">
      <c r="B44" s="28"/>
      <c r="C44" s="27" t="s">
        <v>91</v>
      </c>
      <c r="D44" s="107">
        <v>346746</v>
      </c>
      <c r="E44" s="87">
        <v>346746</v>
      </c>
      <c r="F44" s="3"/>
    </row>
    <row r="45" spans="2:6" ht="12.75">
      <c r="B45" s="28"/>
      <c r="C45" s="27" t="s">
        <v>92</v>
      </c>
      <c r="D45" s="108">
        <v>23</v>
      </c>
      <c r="E45" s="88">
        <v>23</v>
      </c>
      <c r="F45" s="3"/>
    </row>
    <row r="46" spans="2:6" ht="12.75">
      <c r="B46" s="28"/>
      <c r="C46" s="18" t="s">
        <v>93</v>
      </c>
      <c r="D46" s="109">
        <v>11</v>
      </c>
      <c r="E46" s="89">
        <v>11</v>
      </c>
      <c r="F46" s="3"/>
    </row>
    <row r="47" spans="2:6" ht="12.75">
      <c r="B47" s="28"/>
      <c r="C47" s="18" t="s">
        <v>94</v>
      </c>
      <c r="D47" s="101">
        <v>16646</v>
      </c>
      <c r="E47" s="85">
        <v>16646</v>
      </c>
      <c r="F47" s="3"/>
    </row>
    <row r="48" spans="2:6" ht="12.75">
      <c r="B48" s="28"/>
      <c r="C48" s="18" t="s">
        <v>95</v>
      </c>
      <c r="D48" s="109">
        <v>6800</v>
      </c>
      <c r="E48" s="89">
        <v>6800</v>
      </c>
      <c r="F48" s="3"/>
    </row>
    <row r="49" spans="2:6" ht="12.75">
      <c r="B49" s="28"/>
      <c r="C49" s="10" t="s">
        <v>96</v>
      </c>
      <c r="D49" s="101">
        <v>16559</v>
      </c>
      <c r="E49" s="85">
        <v>16559</v>
      </c>
      <c r="F49" s="3"/>
    </row>
    <row r="50" spans="2:6" ht="12.75">
      <c r="B50" s="28"/>
      <c r="C50" s="73" t="s">
        <v>133</v>
      </c>
      <c r="D50" s="110">
        <v>2484</v>
      </c>
      <c r="E50" s="90">
        <v>2484</v>
      </c>
      <c r="F50" s="3"/>
    </row>
    <row r="51" spans="2:6" ht="12.75">
      <c r="B51" s="28"/>
      <c r="C51" s="73" t="s">
        <v>134</v>
      </c>
      <c r="D51" s="101">
        <v>11172</v>
      </c>
      <c r="E51" s="85">
        <v>11172</v>
      </c>
      <c r="F51" s="3"/>
    </row>
    <row r="52" spans="2:6" ht="12.75">
      <c r="B52" s="28"/>
      <c r="C52" s="10" t="s">
        <v>78</v>
      </c>
      <c r="D52" s="110">
        <v>21971</v>
      </c>
      <c r="E52" s="90">
        <f>21971+103606</f>
        <v>125577</v>
      </c>
      <c r="F52" s="3"/>
    </row>
    <row r="53" spans="2:6" ht="12.75">
      <c r="B53" s="28"/>
      <c r="C53" s="73" t="s">
        <v>135</v>
      </c>
      <c r="D53" s="110">
        <v>2019</v>
      </c>
      <c r="E53" s="90">
        <v>2019</v>
      </c>
      <c r="F53" s="3"/>
    </row>
    <row r="54" spans="2:6" ht="12.75">
      <c r="B54" s="28"/>
      <c r="C54" s="73" t="s">
        <v>141</v>
      </c>
      <c r="D54" s="110">
        <v>8353</v>
      </c>
      <c r="E54" s="90">
        <v>8353</v>
      </c>
      <c r="F54" s="3"/>
    </row>
    <row r="55" spans="2:6" ht="25.5">
      <c r="B55" s="28"/>
      <c r="C55" s="75" t="s">
        <v>136</v>
      </c>
      <c r="D55" s="110">
        <v>10000</v>
      </c>
      <c r="E55" s="90">
        <v>10000</v>
      </c>
      <c r="F55" s="3"/>
    </row>
    <row r="56" spans="2:6" ht="12.75">
      <c r="B56" s="28"/>
      <c r="C56" s="73" t="s">
        <v>137</v>
      </c>
      <c r="D56" s="110">
        <v>28600</v>
      </c>
      <c r="E56" s="90">
        <v>28600</v>
      </c>
      <c r="F56" s="3"/>
    </row>
    <row r="57" spans="2:6" ht="12.75">
      <c r="B57" s="28"/>
      <c r="C57" s="73" t="s">
        <v>138</v>
      </c>
      <c r="D57" s="110">
        <v>25400</v>
      </c>
      <c r="E57" s="90">
        <v>25400</v>
      </c>
      <c r="F57" s="3"/>
    </row>
    <row r="58" spans="2:6" ht="12.75">
      <c r="B58" s="28"/>
      <c r="C58" s="73" t="s">
        <v>139</v>
      </c>
      <c r="D58" s="83">
        <v>1651</v>
      </c>
      <c r="E58" s="90">
        <v>1651</v>
      </c>
      <c r="F58" s="3"/>
    </row>
    <row r="59" spans="2:6" ht="12.75">
      <c r="B59" s="28"/>
      <c r="C59" s="73" t="s">
        <v>140</v>
      </c>
      <c r="D59" s="83">
        <v>16510</v>
      </c>
      <c r="E59" s="90">
        <v>16510</v>
      </c>
      <c r="F59" s="3"/>
    </row>
    <row r="60" spans="2:7" ht="12.75">
      <c r="B60" s="28"/>
      <c r="C60" s="73" t="s">
        <v>152</v>
      </c>
      <c r="D60" s="83">
        <v>180000</v>
      </c>
      <c r="E60" s="90">
        <v>180000</v>
      </c>
      <c r="F60" s="3"/>
      <c r="G60" s="13"/>
    </row>
    <row r="61" spans="2:6" ht="12.75">
      <c r="B61" s="28"/>
      <c r="C61" s="94" t="s">
        <v>153</v>
      </c>
      <c r="D61" s="57">
        <v>7468</v>
      </c>
      <c r="E61" s="85">
        <v>7468</v>
      </c>
      <c r="F61" s="3"/>
    </row>
    <row r="62" spans="2:6" ht="12.75">
      <c r="B62" s="28"/>
      <c r="C62" s="94" t="s">
        <v>155</v>
      </c>
      <c r="D62" s="111">
        <v>4733</v>
      </c>
      <c r="E62" s="117">
        <v>4733</v>
      </c>
      <c r="F62" s="3"/>
    </row>
    <row r="63" spans="2:8" ht="12.75">
      <c r="B63" s="28"/>
      <c r="C63" s="95" t="s">
        <v>154</v>
      </c>
      <c r="D63" s="111">
        <v>127397</v>
      </c>
      <c r="E63" s="117">
        <v>127397</v>
      </c>
      <c r="F63" s="3"/>
      <c r="G63" s="13"/>
      <c r="H63" s="13"/>
    </row>
    <row r="64" spans="2:8" ht="12.75">
      <c r="B64" s="28"/>
      <c r="C64" s="94" t="s">
        <v>168</v>
      </c>
      <c r="D64" s="74">
        <v>9144</v>
      </c>
      <c r="E64" s="74">
        <f>9144+42519</f>
        <v>51663</v>
      </c>
      <c r="F64" s="3"/>
      <c r="G64" s="13"/>
      <c r="H64" s="13"/>
    </row>
    <row r="65" spans="2:8" ht="15">
      <c r="B65" s="28"/>
      <c r="C65" s="126" t="s">
        <v>159</v>
      </c>
      <c r="D65" s="126"/>
      <c r="E65" s="74">
        <v>10014</v>
      </c>
      <c r="G65" s="137"/>
      <c r="H65" s="13"/>
    </row>
    <row r="66" spans="2:8" ht="12.75">
      <c r="B66" s="28"/>
      <c r="C66" s="73" t="s">
        <v>170</v>
      </c>
      <c r="D66" s="127"/>
      <c r="E66" s="74">
        <f>2800+502</f>
        <v>3302</v>
      </c>
      <c r="G66" s="138"/>
      <c r="H66" s="13"/>
    </row>
    <row r="67" spans="2:8" ht="12.75">
      <c r="B67" s="28"/>
      <c r="C67" s="73" t="s">
        <v>160</v>
      </c>
      <c r="D67" s="128"/>
      <c r="E67" s="74">
        <f>3164+119</f>
        <v>3283</v>
      </c>
      <c r="G67" s="138"/>
      <c r="H67" s="13"/>
    </row>
    <row r="68" spans="2:8" ht="12.75">
      <c r="B68" s="28"/>
      <c r="C68" s="127" t="s">
        <v>161</v>
      </c>
      <c r="D68" s="128"/>
      <c r="E68" s="74">
        <v>3912</v>
      </c>
      <c r="G68" s="139"/>
      <c r="H68" s="13"/>
    </row>
    <row r="69" spans="2:8" ht="12.75">
      <c r="B69" s="28"/>
      <c r="C69" s="127" t="s">
        <v>162</v>
      </c>
      <c r="D69" s="128"/>
      <c r="E69" s="74">
        <v>784</v>
      </c>
      <c r="G69" s="139"/>
      <c r="H69" s="13"/>
    </row>
    <row r="70" spans="2:8" ht="12.75">
      <c r="B70" s="28"/>
      <c r="C70" s="73" t="s">
        <v>171</v>
      </c>
      <c r="D70" s="128"/>
      <c r="E70" s="74">
        <f>148590+6985+107950</f>
        <v>263525</v>
      </c>
      <c r="G70" s="138"/>
      <c r="H70" s="13"/>
    </row>
    <row r="71" spans="2:12" s="31" customFormat="1" ht="14.25" customHeight="1" thickBot="1">
      <c r="B71" s="32"/>
      <c r="C71" s="129" t="s">
        <v>56</v>
      </c>
      <c r="D71" s="112">
        <f>SUM(D33:D70)</f>
        <v>1352448</v>
      </c>
      <c r="E71" s="136">
        <f>SUM(E33:E70)</f>
        <v>1802852</v>
      </c>
      <c r="F71" s="3"/>
      <c r="G71" s="118"/>
      <c r="H71" s="118"/>
      <c r="I71" s="118"/>
      <c r="K71" s="3"/>
      <c r="L71" s="2"/>
    </row>
    <row r="72" spans="2:11" ht="13.5" thickBot="1">
      <c r="B72" s="22" t="s">
        <v>97</v>
      </c>
      <c r="C72" s="21" t="s">
        <v>98</v>
      </c>
      <c r="D72" s="81">
        <f>+D32+D71</f>
        <v>2064553</v>
      </c>
      <c r="E72" s="92">
        <f>+E32+E71</f>
        <v>2514957</v>
      </c>
      <c r="F72" s="3"/>
      <c r="G72" s="3"/>
      <c r="H72" s="3"/>
      <c r="I72" s="3"/>
      <c r="K72" s="3"/>
    </row>
    <row r="73" spans="2:6" ht="12" customHeight="1">
      <c r="B73" s="33"/>
      <c r="C73" s="34" t="s">
        <v>99</v>
      </c>
      <c r="D73" s="59">
        <v>476618</v>
      </c>
      <c r="E73" s="77">
        <v>476618</v>
      </c>
      <c r="F73" s="3"/>
    </row>
    <row r="74" spans="2:6" ht="12" customHeight="1">
      <c r="B74" s="33"/>
      <c r="C74" s="11" t="s">
        <v>100</v>
      </c>
      <c r="D74" s="53">
        <v>17173</v>
      </c>
      <c r="E74" s="78">
        <v>17173</v>
      </c>
      <c r="F74" s="3"/>
    </row>
    <row r="75" spans="2:6" ht="12.75">
      <c r="B75" s="33"/>
      <c r="C75" s="11" t="s">
        <v>99</v>
      </c>
      <c r="D75" s="53"/>
      <c r="E75" s="78"/>
      <c r="F75" s="3"/>
    </row>
    <row r="76" spans="2:6" ht="12.75">
      <c r="B76" s="33"/>
      <c r="C76" s="11" t="s">
        <v>101</v>
      </c>
      <c r="D76" s="53">
        <v>1443</v>
      </c>
      <c r="E76" s="78">
        <v>1443</v>
      </c>
      <c r="F76" s="3"/>
    </row>
    <row r="77" spans="2:6" ht="12.75">
      <c r="B77" s="33"/>
      <c r="C77" s="11" t="s">
        <v>102</v>
      </c>
      <c r="D77" s="53">
        <v>1784</v>
      </c>
      <c r="E77" s="78">
        <v>1784</v>
      </c>
      <c r="F77" s="3"/>
    </row>
    <row r="78" spans="2:6" ht="12.75">
      <c r="B78" s="33"/>
      <c r="C78" s="11" t="s">
        <v>103</v>
      </c>
      <c r="D78" s="53">
        <v>6136</v>
      </c>
      <c r="E78" s="78">
        <v>6136</v>
      </c>
      <c r="F78" s="3"/>
    </row>
    <row r="79" spans="2:6" ht="13.5" thickBot="1">
      <c r="B79" s="33"/>
      <c r="C79" s="35" t="s">
        <v>104</v>
      </c>
      <c r="D79" s="60">
        <v>21503</v>
      </c>
      <c r="E79" s="82">
        <v>21503</v>
      </c>
      <c r="F79" s="3"/>
    </row>
    <row r="80" spans="2:6" ht="13.5" thickBot="1">
      <c r="B80" s="33"/>
      <c r="C80" s="19" t="s">
        <v>32</v>
      </c>
      <c r="D80" s="69">
        <f>SUM(D73:D79)</f>
        <v>524657</v>
      </c>
      <c r="E80" s="103">
        <f>SUM(E73:E79)</f>
        <v>524657</v>
      </c>
      <c r="F80" s="3"/>
    </row>
    <row r="81" spans="2:6" ht="12.75">
      <c r="B81" s="37"/>
      <c r="C81" s="38" t="s">
        <v>105</v>
      </c>
      <c r="D81" s="100">
        <v>200000</v>
      </c>
      <c r="E81" s="104">
        <f>200000+69629</f>
        <v>269629</v>
      </c>
      <c r="F81" s="3"/>
    </row>
    <row r="82" spans="2:6" ht="12.75">
      <c r="B82" s="37"/>
      <c r="C82" s="39" t="s">
        <v>106</v>
      </c>
      <c r="D82" s="101">
        <v>29750</v>
      </c>
      <c r="E82" s="85">
        <v>29750</v>
      </c>
      <c r="F82" s="3"/>
    </row>
    <row r="83" spans="2:6" ht="12.75">
      <c r="B83" s="37"/>
      <c r="C83" s="39" t="s">
        <v>107</v>
      </c>
      <c r="D83" s="101">
        <v>10000</v>
      </c>
      <c r="E83" s="85">
        <v>10000</v>
      </c>
      <c r="F83" s="3"/>
    </row>
    <row r="84" spans="2:6" ht="12.75">
      <c r="B84" s="37"/>
      <c r="C84" s="39" t="s">
        <v>108</v>
      </c>
      <c r="D84" s="101">
        <v>35000</v>
      </c>
      <c r="E84" s="122">
        <f>35000-3642</f>
        <v>31358</v>
      </c>
      <c r="F84" s="3"/>
    </row>
    <row r="85" spans="2:6" ht="12.75">
      <c r="B85" s="37"/>
      <c r="C85" s="39" t="s">
        <v>105</v>
      </c>
      <c r="D85" s="101"/>
      <c r="E85" s="105"/>
      <c r="F85" s="3"/>
    </row>
    <row r="86" spans="2:6" ht="12.75">
      <c r="B86" s="37"/>
      <c r="C86" s="39" t="s">
        <v>109</v>
      </c>
      <c r="D86" s="101">
        <v>10000</v>
      </c>
      <c r="E86" s="85">
        <v>10000</v>
      </c>
      <c r="F86" s="3"/>
    </row>
    <row r="87" spans="2:6" ht="12.75">
      <c r="B87" s="37"/>
      <c r="C87" s="39" t="s">
        <v>110</v>
      </c>
      <c r="D87" s="101">
        <v>15000</v>
      </c>
      <c r="E87" s="85">
        <v>15000</v>
      </c>
      <c r="F87" s="3"/>
    </row>
    <row r="88" spans="2:6" ht="12.75">
      <c r="B88" s="37"/>
      <c r="C88" s="40" t="s">
        <v>111</v>
      </c>
      <c r="D88" s="102">
        <v>0</v>
      </c>
      <c r="E88" s="105">
        <v>0</v>
      </c>
      <c r="F88" s="3"/>
    </row>
    <row r="89" spans="2:6" ht="12.75">
      <c r="B89" s="37"/>
      <c r="C89" s="41" t="s">
        <v>112</v>
      </c>
      <c r="D89" s="102">
        <v>2000</v>
      </c>
      <c r="E89" s="91">
        <f>2000+763</f>
        <v>2763</v>
      </c>
      <c r="F89" s="3"/>
    </row>
    <row r="90" spans="2:6" ht="12.75">
      <c r="B90" s="37"/>
      <c r="C90" s="41" t="s">
        <v>113</v>
      </c>
      <c r="D90" s="102">
        <v>25000</v>
      </c>
      <c r="E90" s="91">
        <v>25000</v>
      </c>
      <c r="F90" s="3"/>
    </row>
    <row r="91" spans="2:6" ht="12.75">
      <c r="B91" s="37"/>
      <c r="C91" s="41" t="s">
        <v>148</v>
      </c>
      <c r="D91" s="102">
        <f>1870+500</f>
        <v>2370</v>
      </c>
      <c r="E91" s="122">
        <f>2370+300+191+300+100</f>
        <v>3261</v>
      </c>
      <c r="F91" s="3"/>
    </row>
    <row r="92" spans="2:9" ht="13.5" thickBot="1">
      <c r="B92" s="43"/>
      <c r="C92" s="113" t="s">
        <v>114</v>
      </c>
      <c r="D92" s="114">
        <f>SUM(D81:D91)</f>
        <v>329120</v>
      </c>
      <c r="E92" s="143">
        <f>SUM(E81:E91)</f>
        <v>396761</v>
      </c>
      <c r="F92" s="3"/>
      <c r="I92" s="3"/>
    </row>
    <row r="93" spans="2:6" ht="13.5" thickBot="1">
      <c r="B93" s="21" t="s">
        <v>115</v>
      </c>
      <c r="C93" s="98" t="s">
        <v>116</v>
      </c>
      <c r="D93" s="99">
        <f>D92+D80</f>
        <v>853777</v>
      </c>
      <c r="E93" s="92">
        <f>E92+E80</f>
        <v>921418</v>
      </c>
      <c r="F93" s="3"/>
    </row>
    <row r="94" spans="2:6" ht="13.5" thickBot="1">
      <c r="B94" s="46"/>
      <c r="C94" s="41" t="s">
        <v>117</v>
      </c>
      <c r="D94" s="26">
        <v>1250</v>
      </c>
      <c r="E94" s="93">
        <v>1250</v>
      </c>
      <c r="F94" s="3"/>
    </row>
    <row r="95" spans="2:6" ht="13.5" thickBot="1">
      <c r="B95" s="46"/>
      <c r="C95" s="36" t="s">
        <v>32</v>
      </c>
      <c r="D95" s="58">
        <v>1250</v>
      </c>
      <c r="E95" s="92">
        <f>+E94</f>
        <v>1250</v>
      </c>
      <c r="F95" s="3"/>
    </row>
    <row r="96" spans="2:6" ht="12.75">
      <c r="B96" s="37"/>
      <c r="C96" s="41" t="s">
        <v>118</v>
      </c>
      <c r="D96" s="26">
        <v>18000</v>
      </c>
      <c r="E96" s="71">
        <v>18000</v>
      </c>
      <c r="F96" s="3"/>
    </row>
    <row r="97" spans="2:6" ht="13.5" thickBot="1">
      <c r="B97" s="37"/>
      <c r="C97" s="42" t="s">
        <v>119</v>
      </c>
      <c r="D97" s="61">
        <v>0</v>
      </c>
      <c r="E97" s="72">
        <v>0</v>
      </c>
      <c r="F97" s="3"/>
    </row>
    <row r="98" spans="2:6" ht="13.5" thickBot="1">
      <c r="B98" s="37"/>
      <c r="C98" s="47" t="s">
        <v>56</v>
      </c>
      <c r="D98" s="62">
        <v>18000</v>
      </c>
      <c r="E98" s="66">
        <f>SUM(E96:E97)</f>
        <v>18000</v>
      </c>
      <c r="F98" s="3"/>
    </row>
    <row r="99" spans="2:6" ht="13.5" thickBot="1">
      <c r="B99" s="22" t="s">
        <v>120</v>
      </c>
      <c r="C99" s="22" t="s">
        <v>121</v>
      </c>
      <c r="D99" s="63">
        <v>19250</v>
      </c>
      <c r="E99" s="96">
        <f>+E95+E98</f>
        <v>19250</v>
      </c>
      <c r="F99" s="3"/>
    </row>
    <row r="100" spans="2:6" ht="13.5" thickBot="1">
      <c r="B100" s="22"/>
      <c r="C100" s="45" t="s">
        <v>122</v>
      </c>
      <c r="D100" s="64">
        <v>3397361</v>
      </c>
      <c r="E100" s="97">
        <v>3517335</v>
      </c>
      <c r="F100" s="3"/>
    </row>
    <row r="101" spans="2:6" ht="13.5" thickBot="1">
      <c r="B101" s="22" t="s">
        <v>123</v>
      </c>
      <c r="C101" s="22" t="s">
        <v>124</v>
      </c>
      <c r="D101" s="67">
        <f>SUM(D100)</f>
        <v>3397361</v>
      </c>
      <c r="E101" s="66">
        <f>SUM(E100)</f>
        <v>3517335</v>
      </c>
      <c r="F101" s="3"/>
    </row>
    <row r="102" spans="2:6" ht="13.5" thickBot="1">
      <c r="B102" s="22" t="s">
        <v>125</v>
      </c>
      <c r="C102" s="47" t="s">
        <v>126</v>
      </c>
      <c r="D102" s="67">
        <f>SUM(D93,D99,D101)</f>
        <v>4270388</v>
      </c>
      <c r="E102" s="67">
        <f>SUM(E93,E99,E101)</f>
        <v>4458003</v>
      </c>
      <c r="F102" s="3"/>
    </row>
    <row r="103" spans="2:6" ht="13.5" thickBot="1">
      <c r="B103" s="48"/>
      <c r="C103" s="49" t="s">
        <v>127</v>
      </c>
      <c r="D103" s="65">
        <v>0</v>
      </c>
      <c r="E103" s="97">
        <v>0</v>
      </c>
      <c r="F103" s="3"/>
    </row>
    <row r="104" spans="2:6" ht="13.5" thickBot="1">
      <c r="B104" s="22" t="s">
        <v>128</v>
      </c>
      <c r="C104" s="47" t="s">
        <v>129</v>
      </c>
      <c r="D104" s="67">
        <f>SUM(D103)</f>
        <v>0</v>
      </c>
      <c r="E104" s="67">
        <f>SUM(E103)</f>
        <v>0</v>
      </c>
      <c r="F104" s="3"/>
    </row>
    <row r="105" spans="2:10" ht="13.5" thickBot="1">
      <c r="B105" s="44" t="s">
        <v>130</v>
      </c>
      <c r="C105" s="50"/>
      <c r="D105" s="68">
        <f>SUM(D104,D102,D72)</f>
        <v>6334941</v>
      </c>
      <c r="E105" s="68">
        <f>SUM(E104,E102,E72)</f>
        <v>6972960</v>
      </c>
      <c r="F105" s="3"/>
      <c r="H105" s="3"/>
      <c r="I105" s="3"/>
      <c r="J105" s="3"/>
    </row>
    <row r="106" ht="12.75">
      <c r="I106" s="3"/>
    </row>
    <row r="107" ht="12" customHeight="1"/>
    <row r="108" ht="12" customHeight="1"/>
    <row r="109" ht="12" customHeight="1">
      <c r="I109" s="3"/>
    </row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sheetProtection selectLockedCells="1" selectUnlockedCells="1"/>
  <mergeCells count="3">
    <mergeCell ref="B6:C6"/>
    <mergeCell ref="B3:E3"/>
    <mergeCell ref="B4:E4"/>
  </mergeCells>
  <printOptions horizontalCentered="1"/>
  <pageMargins left="0.2361111111111111" right="0.2361111111111111" top="0.3541666666666667" bottom="0.3541666666666667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2016-12-08T09:18:40Z</cp:lastPrinted>
  <dcterms:created xsi:type="dcterms:W3CDTF">2016-06-15T14:00:18Z</dcterms:created>
  <dcterms:modified xsi:type="dcterms:W3CDTF">2016-12-08T10:49:57Z</dcterms:modified>
  <cp:category/>
  <cp:version/>
  <cp:contentType/>
  <cp:contentStatus/>
</cp:coreProperties>
</file>