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0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 sz. mell. " sheetId="11" r:id="rId11"/>
    <sheet name="9.1.1. sz. mell " sheetId="12" r:id="rId12"/>
    <sheet name="9.1.2. sz. mell " sheetId="13" r:id="rId13"/>
    <sheet name="10.sz.mell" sheetId="14" r:id="rId14"/>
    <sheet name="2. sz tájékoztató t" sheetId="15" r:id="rId15"/>
    <sheet name="3. sz tájékoztató t." sheetId="16" r:id="rId16"/>
    <sheet name="4.sz tájékoztató t." sheetId="17" r:id="rId17"/>
    <sheet name="5.sz tájékoztató t." sheetId="18" r:id="rId18"/>
    <sheet name="6.sz tájékoztató t." sheetId="19" r:id="rId19"/>
    <sheet name="7. sz tájékoztató t." sheetId="20" r:id="rId20"/>
  </sheets>
  <definedNames>
    <definedName name="_xlfn.IFERROR" hidden="1">#NAME?</definedName>
    <definedName name="_xlnm.Print_Titles" localSheetId="11">'9.1.1. sz. mell '!$1:$6</definedName>
    <definedName name="_xlnm.Print_Titles" localSheetId="12">'9.1.2. sz. mell '!$1:$6</definedName>
    <definedName name="_xlnm.Print_Area" localSheetId="1">'1.1.sz.mell.'!$A$1:$C$159</definedName>
    <definedName name="_xlnm.Print_Area" localSheetId="19">'7. sz tájékoztató t.'!$A$1:$E$37</definedName>
  </definedNames>
  <calcPr fullCalcOnLoad="1"/>
</workbook>
</file>

<file path=xl/sharedStrings.xml><?xml version="1.0" encoding="utf-8"?>
<sst xmlns="http://schemas.openxmlformats.org/spreadsheetml/2006/main" count="1550" uniqueCount="550">
  <si>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</si>
  <si>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</si>
  <si>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</si>
  <si>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</si>
  <si>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</si>
  <si>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</si>
  <si>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</si>
  <si>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</si>
  <si>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</si>
  <si>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</si>
  <si>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</si>
  <si>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</si>
  <si>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</si>
  <si>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</si>
  <si>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</si>
  <si>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</si>
  <si>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</si>
  <si>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</si>
  <si>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</si>
  <si>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</si>
  <si>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</si>
  <si>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</si>
  <si>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</si>
  <si>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</si>
  <si>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</si>
  <si>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</si>
  <si>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</si>
  <si>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</si>
  <si>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</si>
  <si>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</si>
  <si>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</si>
  <si>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</si>
  <si>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</si>
  <si>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</si>
  <si>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</si>
  <si>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</si>
  <si>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</si>
  <si>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</si>
  <si>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</si>
  <si>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</si>
  <si>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</si>
  <si>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</si>
  <si>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</si>
  <si>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</si>
  <si>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</si>
  <si>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</si>
  <si>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</si>
  <si>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</si>
  <si>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</si>
  <si>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</si>
  <si>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</si>
  <si>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</si>
  <si>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</si>
  <si>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</si>
  <si>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</si>
  <si>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</si>
  <si>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</si>
  <si>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</si>
  <si>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</si>
  <si>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</si>
  <si>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</si>
  <si>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</si>
  <si>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</si>
  <si>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</si>
  <si>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</si>
  <si>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</si>
  <si>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</si>
  <si>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</si>
  <si>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</si>
  <si>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</si>
  <si>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</si>
  <si>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</si>
  <si>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</si>
  <si>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</si>
  <si>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</si>
  <si>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</si>
  <si>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</si>
  <si>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</si>
  <si>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</si>
  <si>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</si>
  <si>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</si>
  <si>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</si>
  <si>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</si>
  <si>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</si>
  <si>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</si>
  <si>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</si>
  <si>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</si>
  <si>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</si>
  <si>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</si>
  <si>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</si>
  <si>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</si>
  <si>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</si>
  <si>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</si>
  <si>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</si>
  <si>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</si>
  <si>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</si>
  <si>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</si>
  <si>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</si>
  <si>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</si>
  <si>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</si>
  <si>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</si>
  <si>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</si>
  <si>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</si>
  <si>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</si>
  <si>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</si>
  <si>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</si>
  <si>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</si>
  <si>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</si>
  <si>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</si>
  <si>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</si>
  <si>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</si>
  <si>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</si>
  <si>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</si>
  <si>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</si>
  <si>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</si>
  <si>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</si>
  <si>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</si>
  <si>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</si>
  <si>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</si>
  <si>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</si>
  <si>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</si>
  <si>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</si>
  <si>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</si>
  <si>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</si>
  <si>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</si>
  <si>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</si>
  <si>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</si>
  <si>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</si>
  <si>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</si>
  <si>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</si>
  <si>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</si>
  <si>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</si>
  <si>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</si>
  <si>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</si>
  <si>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</si>
  <si>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</si>
  <si>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</si>
  <si>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</si>
  <si>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</si>
  <si>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</si>
  <si>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</si>
  <si>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</si>
  <si>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</si>
  <si>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</si>
  <si>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</si>
  <si>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</si>
  <si>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</si>
  <si>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</si>
  <si>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</si>
  <si>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</si>
  <si>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</si>
  <si>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</si>
  <si>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</si>
  <si>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</si>
  <si>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</si>
  <si>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</si>
  <si>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</si>
  <si>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</si>
  <si>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</si>
  <si>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</si>
  <si>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</si>
  <si>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</si>
  <si>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</si>
  <si>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</si>
  <si>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</si>
  <si>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</si>
  <si>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</si>
  <si>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</si>
  <si>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</si>
  <si>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</si>
  <si>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</si>
  <si>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</si>
  <si>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</si>
  <si>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</si>
  <si>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</si>
  <si>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</si>
  <si>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</si>
  <si>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</si>
  <si>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</si>
  <si>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</si>
  <si>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</si>
  <si>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</si>
  <si>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</si>
  <si>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</si>
  <si>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</si>
  <si>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</si>
  <si>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</si>
  <si>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</si>
  <si>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</si>
  <si>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</si>
  <si>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</si>
  <si>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</si>
  <si>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</si>
  <si>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</si>
  <si>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</si>
  <si>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</si>
  <si>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</si>
  <si>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</si>
  <si>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</si>
  <si>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</si>
  <si>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</si>
  <si>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</si>
  <si>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</si>
  <si>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</si>
  <si>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</si>
  <si>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</si>
  <si>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</si>
  <si>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</si>
  <si>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</si>
  <si>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</si>
  <si>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</si>
  <si>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</si>
  <si>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</si>
  <si>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</si>
  <si>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</si>
  <si>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</si>
  <si>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</si>
  <si>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</si>
  <si>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</si>
  <si>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</si>
  <si>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</si>
  <si>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</si>
  <si>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</si>
  <si>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</si>
  <si>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</si>
  <si>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</si>
  <si>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</si>
  <si>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</si>
  <si>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</si>
  <si>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</si>
  <si>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</si>
  <si>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</si>
  <si>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</si>
  <si>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</si>
  <si>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</si>
  <si>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</si>
  <si>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</si>
  <si>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</si>
  <si>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</si>
  <si>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</si>
  <si>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</si>
  <si>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</si>
  <si>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</si>
  <si>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</si>
  <si>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</si>
  <si>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</si>
  <si>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</si>
  <si>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</si>
  <si>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</si>
  <si>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</si>
  <si>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</si>
  <si>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</si>
  <si>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</si>
  <si>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</si>
  <si>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</si>
  <si>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</si>
  <si>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</si>
  <si>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</si>
  <si>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</si>
  <si>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</si>
  <si>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</si>
  <si>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</si>
  <si>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</si>
  <si>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</si>
  <si>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</si>
  <si>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</si>
  <si>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</si>
  <si>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</si>
  <si>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</si>
  <si>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</si>
  <si>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</si>
  <si>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</si>
  <si>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</si>
  <si>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</si>
  <si>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</si>
  <si>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</si>
  <si>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</si>
  <si>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</si>
  <si>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</si>
  <si>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</si>
  <si>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</si>
  <si>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</si>
  <si>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</si>
  <si>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</si>
  <si>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</si>
  <si>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</si>
  <si>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</si>
  <si>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</si>
  <si>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</si>
  <si>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</si>
  <si>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</si>
  <si>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</si>
  <si>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</si>
  <si>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</si>
  <si>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</si>
  <si>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</si>
  <si>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</si>
  <si>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</si>
  <si>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</si>
  <si>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</si>
  <si>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</si>
  <si>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</si>
  <si>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</si>
  <si>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</si>
  <si>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</si>
  <si>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</si>
  <si>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</si>
  <si>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</si>
  <si>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</si>
  <si>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</si>
  <si>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</si>
  <si>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</si>
  <si>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</si>
  <si>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</si>
  <si>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</si>
  <si>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</si>
  <si>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</si>
  <si>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</si>
  <si>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</si>
  <si>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</si>
  <si>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</si>
  <si>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</si>
  <si>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</si>
  <si>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</si>
  <si>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</si>
  <si>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</si>
  <si>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</si>
  <si>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</si>
  <si>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</si>
  <si>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</si>
  <si>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</si>
  <si>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</si>
  <si>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</si>
  <si>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</si>
  <si>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</si>
  <si>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</si>
  <si>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</si>
  <si>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</si>
  <si>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</si>
  <si>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</si>
  <si>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</si>
  <si>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</si>
  <si>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</si>
  <si>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</si>
  <si>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</si>
  <si>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</si>
  <si>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</si>
  <si>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</si>
  <si>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</si>
  <si>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</si>
  <si>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</si>
  <si>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</si>
  <si>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</si>
  <si>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</si>
  <si>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</si>
  <si>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</si>
  <si>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</si>
  <si>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</si>
  <si>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</si>
  <si>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</si>
  <si>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</si>
  <si>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</si>
  <si>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</si>
  <si>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</si>
  <si>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</si>
  <si>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</si>
  <si>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</si>
  <si>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</si>
  <si>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</si>
  <si>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</si>
  <si>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</si>
  <si>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</si>
  <si>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</si>
  <si>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</si>
  <si>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</si>
  <si>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</si>
  <si>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</si>
  <si>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</si>
  <si>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</si>
  <si>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</si>
  <si>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</si>
  <si>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</si>
  <si>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</si>
  <si>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</si>
  <si>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</si>
  <si>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</si>
  <si>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</si>
  <si>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</si>
  <si>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</si>
  <si>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</si>
  <si>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</si>
  <si>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</si>
  <si>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</si>
  <si>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</si>
  <si>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</si>
  <si>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</si>
  <si>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</si>
  <si>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</si>
  <si>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</si>
  <si>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</si>
  <si>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</si>
  <si>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</si>
  <si>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</si>
  <si>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</si>
  <si>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</si>
  <si>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</si>
  <si>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</si>
  <si>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</si>
  <si>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</si>
  <si>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</si>
  <si>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</si>
  <si>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</si>
  <si>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</si>
  <si>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</si>
  <si>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</si>
  <si>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</si>
  <si>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</si>
  <si>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</si>
  <si>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</si>
  <si>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</si>
  <si>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</si>
  <si>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</si>
  <si>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</si>
  <si>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</si>
  <si>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</si>
  <si>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</si>
  <si>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</si>
  <si>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</si>
  <si>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</si>
  <si>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</si>
  <si>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</si>
  <si>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</si>
  <si>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</si>
  <si>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</si>
  <si>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</si>
  <si>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</si>
  <si>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</si>
  <si>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</si>
  <si>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</si>
  <si>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</si>
  <si>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</si>
  <si>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</si>
  <si>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</si>
  <si>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</si>
  <si>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</si>
  <si>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</si>
  <si>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</si>
  <si>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</si>
  <si>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</si>
  <si>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</si>
  <si>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</si>
  <si>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</si>
  <si>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</si>
  <si>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</si>
  <si>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</si>
  <si>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</si>
  <si>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</si>
  <si>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</si>
  <si>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</si>
  <si>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</si>
  <si>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</si>
  <si>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</si>
  <si>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</si>
  <si>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</si>
  <si>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</si>
  <si>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</si>
  <si>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</si>
  <si>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</si>
  <si>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</si>
  <si>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</si>
  <si>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</si>
  <si>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</si>
  <si>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</si>
  <si>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</si>
  <si>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</si>
  <si>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</si>
  <si>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</si>
  <si>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</si>
  <si>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</si>
  <si>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</si>
  <si>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</si>
  <si>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</si>
  <si>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</si>
  <si>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</si>
  <si>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</si>
  <si>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</si>
  <si>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</si>
  <si>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</si>
  <si>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</si>
  <si>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</si>
  <si>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</si>
  <si>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</si>
  <si>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</si>
  <si>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</si>
  <si>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</si>
  <si>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</si>
  <si>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</si>
  <si>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</si>
  <si>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</si>
  <si>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</si>
  <si>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</si>
  <si>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</si>
  <si>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</si>
  <si>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</si>
  <si>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</si>
  <si>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</si>
  <si>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</si>
  <si>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</si>
  <si>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</si>
  <si>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</si>
  <si>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</si>
  <si>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</si>
  <si>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</si>
  <si>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</si>
  <si>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</si>
  <si>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</si>
  <si>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</si>
  <si>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</si>
  <si>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</si>
  <si>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</si>
  <si>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</si>
  <si>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</si>
  <si>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 xml:space="preserve">2. tájékoztató tábla  </t>
  </si>
  <si>
    <t>5. tájékoztató tábla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</si>
  <si>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</si>
  <si>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</si>
  <si>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</si>
  <si>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</si>
  <si>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</si>
  <si>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</si>
  <si>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</si>
  <si>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</si>
  <si>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</si>
  <si>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</si>
  <si>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</si>
  <si>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</si>
  <si>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</si>
  <si>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</si>
  <si>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</si>
  <si>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</si>
  <si>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</si>
  <si>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</si>
  <si>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2015</t>
  </si>
  <si>
    <t>utak felújítása</t>
  </si>
  <si>
    <t>árkok felújítása</t>
  </si>
  <si>
    <t>Lengyel Község Önkormányzat adósságot keletkeztető ügyletekből és kezességvállalásokból fennálló kötelezettségei</t>
  </si>
  <si>
    <t>Lengyel Község Önkormányzat saját bevételeinek részletezése az adósságot keletkeztető ügyletből származó tárgyévi fizetési kötelezettség megállapításához</t>
  </si>
  <si>
    <t>Lengyel Község Önkormányzatának 2015. évi adósságot keletkeztető fejlesztési céljai</t>
  </si>
  <si>
    <t>fűnyíró traktor</t>
  </si>
  <si>
    <t>járdák felújítása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</si>
</sst>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5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9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5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7"/>
      <protection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8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 locked="0"/>
    </xf>
    <xf numFmtId="3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3" fontId="22" fillId="0" borderId="30" xfId="0" applyNumberFormat="1" applyFont="1" applyBorder="1" applyAlignment="1" applyProtection="1">
      <alignment horizontal="right" vertical="center" wrapText="1" indent="1"/>
      <protection/>
    </xf>
    <xf numFmtId="3" fontId="22" fillId="0" borderId="30" xfId="0" applyNumberFormat="1" applyFont="1" applyBorder="1" applyAlignment="1" applyProtection="1">
      <alignment horizontal="right" vertical="center" wrapText="1" indent="1"/>
      <protection locked="0"/>
    </xf>
    <xf numFmtId="3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3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3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46" xfId="0" applyFont="1" applyBorder="1" applyAlignment="1" applyProtection="1">
      <alignment horizontal="left" vertical="center" wrapText="1" indent="1"/>
      <protection/>
    </xf>
    <xf numFmtId="3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0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155</v>
      </c>
    </row>
    <row r="4" spans="1:2" ht="12.75">
      <c r="A4" s="160"/>
      <c r="B4" s="160"/>
    </row>
    <row r="5" spans="1:2" s="171" customFormat="1" ht="15.75">
      <c r="A5" s="103" t="s">
        <v>428</v>
      </c>
      <c r="B5" s="170"/>
    </row>
    <row r="6" spans="1:2" ht="12.75">
      <c r="A6" s="160"/>
      <c r="B6" s="160"/>
    </row>
    <row r="7" spans="1:2" ht="12.75">
      <c r="A7" s="160" t="s">
        <v>536</v>
      </c>
      <c r="B7" s="160" t="s">
        <v>487</v>
      </c>
    </row>
    <row r="8" spans="1:2" ht="12.75">
      <c r="A8" s="160" t="s">
        <v>537</v>
      </c>
      <c r="B8" s="160" t="s">
        <v>488</v>
      </c>
    </row>
    <row r="9" spans="1:2" ht="12.75">
      <c r="A9" s="160" t="s">
        <v>538</v>
      </c>
      <c r="B9" s="160" t="s">
        <v>489</v>
      </c>
    </row>
    <row r="10" spans="1:2" ht="12.75">
      <c r="A10" s="160"/>
      <c r="B10" s="160"/>
    </row>
    <row r="11" spans="1:2" ht="12.75">
      <c r="A11" s="160"/>
      <c r="B11" s="160"/>
    </row>
    <row r="12" spans="1:2" s="171" customFormat="1" ht="15.75">
      <c r="A12" s="103" t="str">
        <f>+CONCATENATE(LEFT(A5,4),". évi előirányzat KIADÁSOK")</f>
        <v>2015. évi előirányzat KIADÁSOK</v>
      </c>
      <c r="B12" s="170"/>
    </row>
    <row r="13" spans="1:2" ht="12.75">
      <c r="A13" s="160"/>
      <c r="B13" s="160"/>
    </row>
    <row r="14" spans="1:2" ht="12.75">
      <c r="A14" s="160" t="s">
        <v>539</v>
      </c>
      <c r="B14" s="160" t="s">
        <v>490</v>
      </c>
    </row>
    <row r="15" spans="1:2" ht="12.75">
      <c r="A15" s="160" t="s">
        <v>540</v>
      </c>
      <c r="B15" s="160" t="s">
        <v>491</v>
      </c>
    </row>
    <row r="16" spans="1:2" ht="12.75">
      <c r="A16" s="160" t="s">
        <v>541</v>
      </c>
      <c r="B16" s="160" t="s">
        <v>492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8" sqref="E8"/>
    </sheetView>
  </sheetViews>
  <sheetFormatPr defaultColWidth="9.00390625" defaultRowHeight="12.75"/>
  <cols>
    <col min="1" max="1" width="60.625" style="45" customWidth="1"/>
    <col min="2" max="2" width="15.625" style="44" customWidth="1"/>
    <col min="3" max="3" width="16.375" style="44" customWidth="1"/>
    <col min="4" max="4" width="18.00390625" style="44" customWidth="1"/>
    <col min="5" max="5" width="16.625" style="44" customWidth="1"/>
    <col min="6" max="6" width="18.875" style="44" customWidth="1"/>
    <col min="7" max="8" width="12.875" style="44" customWidth="1"/>
    <col min="9" max="9" width="13.875" style="44" customWidth="1"/>
    <col min="10" max="16384" width="9.375" style="44" customWidth="1"/>
  </cols>
  <sheetData>
    <row r="1" spans="1:6" ht="24.75" customHeight="1">
      <c r="A1" s="560" t="s">
        <v>1</v>
      </c>
      <c r="B1" s="560"/>
      <c r="C1" s="560"/>
      <c r="D1" s="560"/>
      <c r="E1" s="560"/>
      <c r="F1" s="560"/>
    </row>
    <row r="2" spans="1:6" ht="23.25" customHeight="1" thickBot="1">
      <c r="A2" s="221"/>
      <c r="B2" s="59"/>
      <c r="C2" s="59"/>
      <c r="D2" s="59"/>
      <c r="E2" s="59"/>
      <c r="F2" s="54" t="s">
        <v>62</v>
      </c>
    </row>
    <row r="3" spans="1:6" s="47" customFormat="1" ht="48.75" customHeight="1" thickBot="1">
      <c r="A3" s="222" t="s">
        <v>69</v>
      </c>
      <c r="B3" s="223" t="s">
        <v>67</v>
      </c>
      <c r="C3" s="223" t="s">
        <v>68</v>
      </c>
      <c r="D3" s="223" t="str">
        <f>+'6.sz.mell.'!D3</f>
        <v>Felhasználás   2014. XII. 31-ig</v>
      </c>
      <c r="E3" s="223" t="str">
        <f>+'6.sz.mell.'!E3</f>
        <v>2015. évi előirányzat</v>
      </c>
      <c r="F3" s="55" t="str">
        <f>+CONCATENATE(LEFT(ÖSSZEFÜGGÉSEK!A5,4),". utáni szükséglet ",CHAR(10),"(F=B - D - E)")</f>
        <v>2015. utáni szükséglet 
(F=B - D - E)</v>
      </c>
    </row>
    <row r="4" spans="1:6" s="59" customFormat="1" ht="15" customHeight="1" thickBot="1">
      <c r="A4" s="56" t="s">
        <v>493</v>
      </c>
      <c r="B4" s="57" t="s">
        <v>494</v>
      </c>
      <c r="C4" s="57" t="s">
        <v>495</v>
      </c>
      <c r="D4" s="57" t="s">
        <v>497</v>
      </c>
      <c r="E4" s="57" t="s">
        <v>496</v>
      </c>
      <c r="F4" s="58" t="s">
        <v>498</v>
      </c>
    </row>
    <row r="5" spans="1:6" ht="15.75" customHeight="1">
      <c r="A5" s="480" t="s">
        <v>543</v>
      </c>
      <c r="B5" s="27">
        <v>5000</v>
      </c>
      <c r="C5" s="482" t="s">
        <v>542</v>
      </c>
      <c r="D5" s="66"/>
      <c r="E5" s="66">
        <v>5000</v>
      </c>
      <c r="F5" s="67">
        <f>B5-D5-E5</f>
        <v>0</v>
      </c>
    </row>
    <row r="6" spans="1:6" ht="15.75" customHeight="1">
      <c r="A6" s="480" t="s">
        <v>549</v>
      </c>
      <c r="B6" s="27">
        <v>5000</v>
      </c>
      <c r="C6" s="482" t="s">
        <v>542</v>
      </c>
      <c r="D6" s="66"/>
      <c r="E6" s="66">
        <v>5000</v>
      </c>
      <c r="F6" s="67">
        <f>B6-D6-E6</f>
        <v>0</v>
      </c>
    </row>
    <row r="7" spans="1:6" ht="15.75" customHeight="1">
      <c r="A7" s="65" t="s">
        <v>544</v>
      </c>
      <c r="B7" s="66">
        <v>2906</v>
      </c>
      <c r="C7" s="482" t="s">
        <v>542</v>
      </c>
      <c r="D7" s="66"/>
      <c r="E7" s="66">
        <v>2906</v>
      </c>
      <c r="F7" s="67">
        <f aca="true" t="shared" si="0" ref="F7:F23">B7-D7-E7</f>
        <v>0</v>
      </c>
    </row>
    <row r="8" spans="1:6" ht="15.75" customHeight="1">
      <c r="A8" s="65"/>
      <c r="B8" s="66"/>
      <c r="C8" s="482"/>
      <c r="D8" s="66"/>
      <c r="E8" s="66"/>
      <c r="F8" s="67">
        <f t="shared" si="0"/>
        <v>0</v>
      </c>
    </row>
    <row r="9" spans="1:6" ht="15.75" customHeight="1">
      <c r="A9" s="65"/>
      <c r="B9" s="66"/>
      <c r="C9" s="482"/>
      <c r="D9" s="66"/>
      <c r="E9" s="66"/>
      <c r="F9" s="67">
        <f t="shared" si="0"/>
        <v>0</v>
      </c>
    </row>
    <row r="10" spans="1:6" ht="15.75" customHeight="1">
      <c r="A10" s="65"/>
      <c r="B10" s="66"/>
      <c r="C10" s="482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482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482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482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482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482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482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482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482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482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482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482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482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483"/>
      <c r="D23" s="69"/>
      <c r="E23" s="69"/>
      <c r="F23" s="70">
        <f t="shared" si="0"/>
        <v>0</v>
      </c>
    </row>
    <row r="24" spans="1:6" s="64" customFormat="1" ht="18" customHeight="1" thickBot="1">
      <c r="A24" s="224" t="s">
        <v>65</v>
      </c>
      <c r="B24" s="225">
        <f>SUM(B5:B23)</f>
        <v>12906</v>
      </c>
      <c r="C24" s="144"/>
      <c r="D24" s="225">
        <f>SUM(D5:D23)</f>
        <v>0</v>
      </c>
      <c r="E24" s="225">
        <f>SUM(E5:E23)</f>
        <v>12906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D5" sqref="D5"/>
    </sheetView>
  </sheetViews>
  <sheetFormatPr defaultColWidth="9.00390625" defaultRowHeight="12.75"/>
  <cols>
    <col min="1" max="1" width="38.625" style="49" customWidth="1"/>
    <col min="2" max="5" width="13.875" style="49" customWidth="1"/>
    <col min="6" max="16384" width="9.375" style="49" customWidth="1"/>
  </cols>
  <sheetData>
    <row r="1" spans="1:5" ht="12.75">
      <c r="A1" s="246"/>
      <c r="B1" s="246"/>
      <c r="C1" s="246"/>
      <c r="D1" s="246"/>
      <c r="E1" s="246"/>
    </row>
    <row r="2" spans="1:5" ht="15.75">
      <c r="A2" s="247" t="s">
        <v>141</v>
      </c>
      <c r="B2" s="582"/>
      <c r="C2" s="582"/>
      <c r="D2" s="582"/>
      <c r="E2" s="582"/>
    </row>
    <row r="3" spans="1:5" ht="14.25" thickBot="1">
      <c r="A3" s="246"/>
      <c r="B3" s="246"/>
      <c r="C3" s="246"/>
      <c r="D3" s="583" t="s">
        <v>134</v>
      </c>
      <c r="E3" s="583"/>
    </row>
    <row r="4" spans="1:5" ht="15" customHeight="1" thickBot="1">
      <c r="A4" s="248" t="s">
        <v>133</v>
      </c>
      <c r="B4" s="249" t="str">
        <f>CONCATENATE((LEFT(ÖSSZEFÜGGÉSEK!A5,4)),".")</f>
        <v>2015.</v>
      </c>
      <c r="C4" s="249" t="str">
        <f>CONCATENATE((LEFT(ÖSSZEFÜGGÉSEK!A5,4))+1,".")</f>
        <v>2016.</v>
      </c>
      <c r="D4" s="249" t="str">
        <f>CONCATENATE((LEFT(ÖSSZEFÜGGÉSEK!A5,4))+1,". után")</f>
        <v>2016. után</v>
      </c>
      <c r="E4" s="250" t="s">
        <v>51</v>
      </c>
    </row>
    <row r="5" spans="1:5" ht="12.75">
      <c r="A5" s="251" t="s">
        <v>135</v>
      </c>
      <c r="B5" s="104"/>
      <c r="C5" s="104"/>
      <c r="D5" s="104"/>
      <c r="E5" s="252">
        <f aca="true" t="shared" si="0" ref="E5:E11">SUM(B5:D5)</f>
        <v>0</v>
      </c>
    </row>
    <row r="6" spans="1:5" ht="12.75">
      <c r="A6" s="253" t="s">
        <v>148</v>
      </c>
      <c r="B6" s="105"/>
      <c r="C6" s="105"/>
      <c r="D6" s="105"/>
      <c r="E6" s="254">
        <f t="shared" si="0"/>
        <v>0</v>
      </c>
    </row>
    <row r="7" spans="1:5" ht="12.75">
      <c r="A7" s="255" t="s">
        <v>136</v>
      </c>
      <c r="B7" s="106"/>
      <c r="C7" s="106"/>
      <c r="D7" s="106"/>
      <c r="E7" s="256">
        <f t="shared" si="0"/>
        <v>0</v>
      </c>
    </row>
    <row r="8" spans="1:5" ht="12.75">
      <c r="A8" s="255" t="s">
        <v>150</v>
      </c>
      <c r="B8" s="106"/>
      <c r="C8" s="106"/>
      <c r="D8" s="106"/>
      <c r="E8" s="256">
        <f t="shared" si="0"/>
        <v>0</v>
      </c>
    </row>
    <row r="9" spans="1:5" ht="12.75">
      <c r="A9" s="255" t="s">
        <v>137</v>
      </c>
      <c r="B9" s="106"/>
      <c r="C9" s="106"/>
      <c r="D9" s="106"/>
      <c r="E9" s="256">
        <f t="shared" si="0"/>
        <v>0</v>
      </c>
    </row>
    <row r="10" spans="1:5" ht="12.75">
      <c r="A10" s="255" t="s">
        <v>138</v>
      </c>
      <c r="B10" s="106"/>
      <c r="C10" s="106"/>
      <c r="D10" s="106"/>
      <c r="E10" s="256">
        <f t="shared" si="0"/>
        <v>0</v>
      </c>
    </row>
    <row r="11" spans="1:5" ht="13.5" thickBot="1">
      <c r="A11" s="107"/>
      <c r="B11" s="108"/>
      <c r="C11" s="108"/>
      <c r="D11" s="108"/>
      <c r="E11" s="256">
        <f t="shared" si="0"/>
        <v>0</v>
      </c>
    </row>
    <row r="12" spans="1:5" ht="13.5" thickBot="1">
      <c r="A12" s="257" t="s">
        <v>140</v>
      </c>
      <c r="B12" s="258">
        <f>B5+SUM(B7:B11)</f>
        <v>0</v>
      </c>
      <c r="C12" s="258">
        <f>C5+SUM(C7:C11)</f>
        <v>0</v>
      </c>
      <c r="D12" s="258">
        <f>D5+SUM(D7:D11)</f>
        <v>0</v>
      </c>
      <c r="E12" s="259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8" t="s">
        <v>139</v>
      </c>
      <c r="B14" s="249" t="str">
        <f>+B4</f>
        <v>2015.</v>
      </c>
      <c r="C14" s="249" t="str">
        <f>+C4</f>
        <v>2016.</v>
      </c>
      <c r="D14" s="249" t="str">
        <f>+D4</f>
        <v>2016. után</v>
      </c>
      <c r="E14" s="250" t="s">
        <v>51</v>
      </c>
    </row>
    <row r="15" spans="1:5" ht="12.75">
      <c r="A15" s="251" t="s">
        <v>144</v>
      </c>
      <c r="B15" s="104"/>
      <c r="C15" s="104"/>
      <c r="D15" s="104"/>
      <c r="E15" s="252">
        <f aca="true" t="shared" si="1" ref="E15:E21">SUM(B15:D15)</f>
        <v>0</v>
      </c>
    </row>
    <row r="16" spans="1:5" ht="12.75">
      <c r="A16" s="260" t="s">
        <v>145</v>
      </c>
      <c r="B16" s="106"/>
      <c r="C16" s="106"/>
      <c r="D16" s="106"/>
      <c r="E16" s="256">
        <f t="shared" si="1"/>
        <v>0</v>
      </c>
    </row>
    <row r="17" spans="1:5" ht="12.75">
      <c r="A17" s="255" t="s">
        <v>146</v>
      </c>
      <c r="B17" s="106"/>
      <c r="C17" s="106"/>
      <c r="D17" s="106"/>
      <c r="E17" s="256">
        <f t="shared" si="1"/>
        <v>0</v>
      </c>
    </row>
    <row r="18" spans="1:5" ht="12.75">
      <c r="A18" s="255" t="s">
        <v>147</v>
      </c>
      <c r="B18" s="106"/>
      <c r="C18" s="106"/>
      <c r="D18" s="106"/>
      <c r="E18" s="256">
        <f t="shared" si="1"/>
        <v>0</v>
      </c>
    </row>
    <row r="19" spans="1:5" ht="12.75">
      <c r="A19" s="109"/>
      <c r="B19" s="106"/>
      <c r="C19" s="106"/>
      <c r="D19" s="106"/>
      <c r="E19" s="256">
        <f t="shared" si="1"/>
        <v>0</v>
      </c>
    </row>
    <row r="20" spans="1:5" ht="12.75">
      <c r="A20" s="109"/>
      <c r="B20" s="106"/>
      <c r="C20" s="106"/>
      <c r="D20" s="106"/>
      <c r="E20" s="256">
        <f t="shared" si="1"/>
        <v>0</v>
      </c>
    </row>
    <row r="21" spans="1:5" ht="13.5" thickBot="1">
      <c r="A21" s="107"/>
      <c r="B21" s="108"/>
      <c r="C21" s="108"/>
      <c r="D21" s="108"/>
      <c r="E21" s="256">
        <f t="shared" si="1"/>
        <v>0</v>
      </c>
    </row>
    <row r="22" spans="1:5" ht="13.5" thickBot="1">
      <c r="A22" s="257" t="s">
        <v>53</v>
      </c>
      <c r="B22" s="258">
        <f>SUM(B15:B21)</f>
        <v>0</v>
      </c>
      <c r="C22" s="258">
        <f>SUM(C15:C21)</f>
        <v>0</v>
      </c>
      <c r="D22" s="258">
        <f>SUM(D15:D21)</f>
        <v>0</v>
      </c>
      <c r="E22" s="259">
        <f>SUM(E15:E21)</f>
        <v>0</v>
      </c>
    </row>
    <row r="23" spans="1:5" ht="12.75">
      <c r="A23" s="246"/>
      <c r="B23" s="246"/>
      <c r="C23" s="246"/>
      <c r="D23" s="246"/>
      <c r="E23" s="246"/>
    </row>
    <row r="24" spans="1:5" ht="12.75">
      <c r="A24" s="246"/>
      <c r="B24" s="246"/>
      <c r="C24" s="246"/>
      <c r="D24" s="246"/>
      <c r="E24" s="246"/>
    </row>
    <row r="25" spans="1:5" ht="15.75">
      <c r="A25" s="247" t="s">
        <v>141</v>
      </c>
      <c r="B25" s="582"/>
      <c r="C25" s="582"/>
      <c r="D25" s="582"/>
      <c r="E25" s="582"/>
    </row>
    <row r="26" spans="1:5" ht="14.25" thickBot="1">
      <c r="A26" s="246"/>
      <c r="B26" s="246"/>
      <c r="C26" s="246"/>
      <c r="D26" s="583" t="s">
        <v>134</v>
      </c>
      <c r="E26" s="583"/>
    </row>
    <row r="27" spans="1:5" ht="13.5" thickBot="1">
      <c r="A27" s="248" t="s">
        <v>133</v>
      </c>
      <c r="B27" s="249" t="str">
        <f>+B14</f>
        <v>2015.</v>
      </c>
      <c r="C27" s="249" t="str">
        <f>+C14</f>
        <v>2016.</v>
      </c>
      <c r="D27" s="249" t="str">
        <f>+D14</f>
        <v>2016. után</v>
      </c>
      <c r="E27" s="250" t="s">
        <v>51</v>
      </c>
    </row>
    <row r="28" spans="1:5" ht="12.75">
      <c r="A28" s="251" t="s">
        <v>135</v>
      </c>
      <c r="B28" s="104"/>
      <c r="C28" s="104"/>
      <c r="D28" s="104"/>
      <c r="E28" s="252">
        <f aca="true" t="shared" si="2" ref="E28:E34">SUM(B28:D28)</f>
        <v>0</v>
      </c>
    </row>
    <row r="29" spans="1:5" ht="12.75">
      <c r="A29" s="253" t="s">
        <v>148</v>
      </c>
      <c r="B29" s="105"/>
      <c r="C29" s="105"/>
      <c r="D29" s="105"/>
      <c r="E29" s="254">
        <f t="shared" si="2"/>
        <v>0</v>
      </c>
    </row>
    <row r="30" spans="1:5" ht="12.75">
      <c r="A30" s="255" t="s">
        <v>136</v>
      </c>
      <c r="B30" s="106"/>
      <c r="C30" s="106"/>
      <c r="D30" s="106"/>
      <c r="E30" s="256">
        <f t="shared" si="2"/>
        <v>0</v>
      </c>
    </row>
    <row r="31" spans="1:5" ht="12.75">
      <c r="A31" s="255" t="s">
        <v>150</v>
      </c>
      <c r="B31" s="106"/>
      <c r="C31" s="106"/>
      <c r="D31" s="106"/>
      <c r="E31" s="256">
        <f t="shared" si="2"/>
        <v>0</v>
      </c>
    </row>
    <row r="32" spans="1:5" ht="12.75">
      <c r="A32" s="255" t="s">
        <v>137</v>
      </c>
      <c r="B32" s="106"/>
      <c r="C32" s="106"/>
      <c r="D32" s="106"/>
      <c r="E32" s="256">
        <f t="shared" si="2"/>
        <v>0</v>
      </c>
    </row>
    <row r="33" spans="1:5" ht="12.75">
      <c r="A33" s="255" t="s">
        <v>138</v>
      </c>
      <c r="B33" s="106"/>
      <c r="C33" s="106"/>
      <c r="D33" s="106"/>
      <c r="E33" s="256">
        <f t="shared" si="2"/>
        <v>0</v>
      </c>
    </row>
    <row r="34" spans="1:5" ht="13.5" thickBot="1">
      <c r="A34" s="107"/>
      <c r="B34" s="108"/>
      <c r="C34" s="108"/>
      <c r="D34" s="108"/>
      <c r="E34" s="256">
        <f t="shared" si="2"/>
        <v>0</v>
      </c>
    </row>
    <row r="35" spans="1:5" ht="13.5" thickBot="1">
      <c r="A35" s="257" t="s">
        <v>140</v>
      </c>
      <c r="B35" s="258">
        <f>B28+SUM(B30:B34)</f>
        <v>0</v>
      </c>
      <c r="C35" s="258">
        <f>C28+SUM(C30:C34)</f>
        <v>0</v>
      </c>
      <c r="D35" s="258">
        <f>D28+SUM(D30:D34)</f>
        <v>0</v>
      </c>
      <c r="E35" s="259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8" t="s">
        <v>139</v>
      </c>
      <c r="B37" s="249" t="str">
        <f>+B27</f>
        <v>2015.</v>
      </c>
      <c r="C37" s="249" t="str">
        <f>+C27</f>
        <v>2016.</v>
      </c>
      <c r="D37" s="249" t="str">
        <f>+D27</f>
        <v>2016. után</v>
      </c>
      <c r="E37" s="250" t="s">
        <v>51</v>
      </c>
    </row>
    <row r="38" spans="1:5" ht="12.75">
      <c r="A38" s="251" t="s">
        <v>144</v>
      </c>
      <c r="B38" s="104"/>
      <c r="C38" s="104"/>
      <c r="D38" s="104"/>
      <c r="E38" s="252">
        <f aca="true" t="shared" si="3" ref="E38:E44">SUM(B38:D38)</f>
        <v>0</v>
      </c>
    </row>
    <row r="39" spans="1:5" ht="12.75">
      <c r="A39" s="260" t="s">
        <v>145</v>
      </c>
      <c r="B39" s="106"/>
      <c r="C39" s="106"/>
      <c r="D39" s="106"/>
      <c r="E39" s="256">
        <f t="shared" si="3"/>
        <v>0</v>
      </c>
    </row>
    <row r="40" spans="1:5" ht="12.75">
      <c r="A40" s="255" t="s">
        <v>146</v>
      </c>
      <c r="B40" s="106"/>
      <c r="C40" s="106"/>
      <c r="D40" s="106"/>
      <c r="E40" s="256">
        <f t="shared" si="3"/>
        <v>0</v>
      </c>
    </row>
    <row r="41" spans="1:5" ht="12.75">
      <c r="A41" s="255" t="s">
        <v>147</v>
      </c>
      <c r="B41" s="106"/>
      <c r="C41" s="106"/>
      <c r="D41" s="106"/>
      <c r="E41" s="256">
        <f t="shared" si="3"/>
        <v>0</v>
      </c>
    </row>
    <row r="42" spans="1:5" ht="12.75">
      <c r="A42" s="109"/>
      <c r="B42" s="106"/>
      <c r="C42" s="106"/>
      <c r="D42" s="106"/>
      <c r="E42" s="256">
        <f t="shared" si="3"/>
        <v>0</v>
      </c>
    </row>
    <row r="43" spans="1:5" ht="12.75">
      <c r="A43" s="109"/>
      <c r="B43" s="106"/>
      <c r="C43" s="106"/>
      <c r="D43" s="106"/>
      <c r="E43" s="256">
        <f t="shared" si="3"/>
        <v>0</v>
      </c>
    </row>
    <row r="44" spans="1:5" ht="13.5" thickBot="1">
      <c r="A44" s="107"/>
      <c r="B44" s="108"/>
      <c r="C44" s="108"/>
      <c r="D44" s="108"/>
      <c r="E44" s="256">
        <f t="shared" si="3"/>
        <v>0</v>
      </c>
    </row>
    <row r="45" spans="1:5" ht="13.5" thickBot="1">
      <c r="A45" s="257" t="s">
        <v>53</v>
      </c>
      <c r="B45" s="258">
        <f>SUM(B38:B44)</f>
        <v>0</v>
      </c>
      <c r="C45" s="258">
        <f>SUM(C38:C44)</f>
        <v>0</v>
      </c>
      <c r="D45" s="258">
        <f>SUM(D38:D44)</f>
        <v>0</v>
      </c>
      <c r="E45" s="259">
        <f>SUM(E38:E44)</f>
        <v>0</v>
      </c>
    </row>
    <row r="46" spans="1:5" ht="12.75">
      <c r="A46" s="246"/>
      <c r="B46" s="246"/>
      <c r="C46" s="246"/>
      <c r="D46" s="246"/>
      <c r="E46" s="246"/>
    </row>
    <row r="47" spans="1:5" ht="15.75">
      <c r="A47" s="568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7" s="568"/>
      <c r="C47" s="568"/>
      <c r="D47" s="568"/>
      <c r="E47" s="568"/>
    </row>
    <row r="48" spans="1:5" ht="13.5" thickBot="1">
      <c r="A48" s="246"/>
      <c r="B48" s="246"/>
      <c r="C48" s="246"/>
      <c r="D48" s="246"/>
      <c r="E48" s="246"/>
    </row>
    <row r="49" spans="1:8" ht="13.5" thickBot="1">
      <c r="A49" s="573" t="s">
        <v>142</v>
      </c>
      <c r="B49" s="574"/>
      <c r="C49" s="575"/>
      <c r="D49" s="571" t="s">
        <v>151</v>
      </c>
      <c r="E49" s="572"/>
      <c r="H49" s="50"/>
    </row>
    <row r="50" spans="1:5" ht="12.75">
      <c r="A50" s="576"/>
      <c r="B50" s="577"/>
      <c r="C50" s="578"/>
      <c r="D50" s="564"/>
      <c r="E50" s="565"/>
    </row>
    <row r="51" spans="1:5" ht="13.5" thickBot="1">
      <c r="A51" s="579"/>
      <c r="B51" s="580"/>
      <c r="C51" s="581"/>
      <c r="D51" s="566"/>
      <c r="E51" s="567"/>
    </row>
    <row r="52" spans="1:5" ht="13.5" thickBot="1">
      <c r="A52" s="561" t="s">
        <v>53</v>
      </c>
      <c r="B52" s="562"/>
      <c r="C52" s="563"/>
      <c r="D52" s="569">
        <f>SUM(D50:E51)</f>
        <v>0</v>
      </c>
      <c r="E52" s="570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88">
      <selection activeCell="C98" sqref="C98"/>
    </sheetView>
  </sheetViews>
  <sheetFormatPr defaultColWidth="9.00390625" defaultRowHeight="12.75"/>
  <cols>
    <col min="1" max="1" width="19.50390625" style="410" customWidth="1"/>
    <col min="2" max="2" width="72.00390625" style="411" customWidth="1"/>
    <col min="3" max="3" width="25.00390625" style="412" customWidth="1"/>
    <col min="4" max="16384" width="9.375" style="2" customWidth="1"/>
  </cols>
  <sheetData>
    <row r="1" spans="1:3" s="1" customFormat="1" ht="16.5" customHeight="1" thickBot="1">
      <c r="A1" s="261"/>
      <c r="B1" s="262"/>
      <c r="C1" s="275"/>
    </row>
    <row r="2" spans="1:3" s="110" customFormat="1" ht="21" customHeight="1">
      <c r="A2" s="424" t="s">
        <v>63</v>
      </c>
      <c r="B2" s="382" t="s">
        <v>231</v>
      </c>
      <c r="C2" s="384" t="s">
        <v>54</v>
      </c>
    </row>
    <row r="3" spans="1:3" s="110" customFormat="1" ht="16.5" thickBot="1">
      <c r="A3" s="263" t="s">
        <v>207</v>
      </c>
      <c r="B3" s="383" t="s">
        <v>426</v>
      </c>
      <c r="C3" s="503" t="s">
        <v>60</v>
      </c>
    </row>
    <row r="4" spans="1:3" s="111" customFormat="1" ht="15.75" customHeight="1" thickBot="1">
      <c r="A4" s="264"/>
      <c r="B4" s="264"/>
      <c r="C4" s="265" t="s">
        <v>55</v>
      </c>
    </row>
    <row r="5" spans="1:3" ht="13.5" thickBot="1">
      <c r="A5" s="425" t="s">
        <v>208</v>
      </c>
      <c r="B5" s="266" t="s">
        <v>56</v>
      </c>
      <c r="C5" s="385" t="s">
        <v>57</v>
      </c>
    </row>
    <row r="6" spans="1:3" s="72" customFormat="1" ht="12.75" customHeight="1" thickBot="1">
      <c r="A6" s="229" t="s">
        <v>493</v>
      </c>
      <c r="B6" s="230" t="s">
        <v>494</v>
      </c>
      <c r="C6" s="231" t="s">
        <v>495</v>
      </c>
    </row>
    <row r="7" spans="1:3" s="72" customFormat="1" ht="15.75" customHeight="1" thickBot="1">
      <c r="A7" s="267"/>
      <c r="B7" s="268" t="s">
        <v>58</v>
      </c>
      <c r="C7" s="386"/>
    </row>
    <row r="8" spans="1:3" s="72" customFormat="1" ht="12" customHeight="1" thickBot="1">
      <c r="A8" s="36" t="s">
        <v>18</v>
      </c>
      <c r="B8" s="20" t="s">
        <v>261</v>
      </c>
      <c r="C8" s="324">
        <f>+C9+C10+C11+C12+C13+C14</f>
        <v>15966</v>
      </c>
    </row>
    <row r="9" spans="1:3" s="112" customFormat="1" ht="12" customHeight="1">
      <c r="A9" s="453" t="s">
        <v>100</v>
      </c>
      <c r="B9" s="434" t="s">
        <v>262</v>
      </c>
      <c r="C9" s="327">
        <v>10276</v>
      </c>
    </row>
    <row r="10" spans="1:3" s="113" customFormat="1" ht="12" customHeight="1">
      <c r="A10" s="454" t="s">
        <v>101</v>
      </c>
      <c r="B10" s="435" t="s">
        <v>263</v>
      </c>
      <c r="C10" s="326"/>
    </row>
    <row r="11" spans="1:3" s="113" customFormat="1" ht="12" customHeight="1">
      <c r="A11" s="454" t="s">
        <v>102</v>
      </c>
      <c r="B11" s="435" t="s">
        <v>264</v>
      </c>
      <c r="C11" s="326">
        <v>4490</v>
      </c>
    </row>
    <row r="12" spans="1:3" s="113" customFormat="1" ht="12" customHeight="1">
      <c r="A12" s="454" t="s">
        <v>103</v>
      </c>
      <c r="B12" s="435" t="s">
        <v>265</v>
      </c>
      <c r="C12" s="326">
        <v>1200</v>
      </c>
    </row>
    <row r="13" spans="1:3" s="113" customFormat="1" ht="12" customHeight="1">
      <c r="A13" s="454" t="s">
        <v>152</v>
      </c>
      <c r="B13" s="435" t="s">
        <v>507</v>
      </c>
      <c r="C13" s="326"/>
    </row>
    <row r="14" spans="1:3" s="112" customFormat="1" ht="12" customHeight="1" thickBot="1">
      <c r="A14" s="455" t="s">
        <v>104</v>
      </c>
      <c r="B14" s="436" t="s">
        <v>430</v>
      </c>
      <c r="C14" s="326"/>
    </row>
    <row r="15" spans="1:3" s="112" customFormat="1" ht="12" customHeight="1" thickBot="1">
      <c r="A15" s="36" t="s">
        <v>19</v>
      </c>
      <c r="B15" s="319" t="s">
        <v>266</v>
      </c>
      <c r="C15" s="324">
        <f>+C16+C17+C18+C19+C20</f>
        <v>0</v>
      </c>
    </row>
    <row r="16" spans="1:3" s="112" customFormat="1" ht="12" customHeight="1">
      <c r="A16" s="453" t="s">
        <v>106</v>
      </c>
      <c r="B16" s="434" t="s">
        <v>267</v>
      </c>
      <c r="C16" s="327"/>
    </row>
    <row r="17" spans="1:3" s="112" customFormat="1" ht="12" customHeight="1">
      <c r="A17" s="454" t="s">
        <v>107</v>
      </c>
      <c r="B17" s="435" t="s">
        <v>268</v>
      </c>
      <c r="C17" s="326"/>
    </row>
    <row r="18" spans="1:3" s="112" customFormat="1" ht="12" customHeight="1">
      <c r="A18" s="454" t="s">
        <v>108</v>
      </c>
      <c r="B18" s="435" t="s">
        <v>419</v>
      </c>
      <c r="C18" s="326"/>
    </row>
    <row r="19" spans="1:3" s="112" customFormat="1" ht="12" customHeight="1">
      <c r="A19" s="454" t="s">
        <v>109</v>
      </c>
      <c r="B19" s="435" t="s">
        <v>420</v>
      </c>
      <c r="C19" s="326">
        <v>0</v>
      </c>
    </row>
    <row r="20" spans="1:3" s="112" customFormat="1" ht="12" customHeight="1">
      <c r="A20" s="454" t="s">
        <v>110</v>
      </c>
      <c r="B20" s="435" t="s">
        <v>269</v>
      </c>
      <c r="C20" s="326"/>
    </row>
    <row r="21" spans="1:3" s="113" customFormat="1" ht="12" customHeight="1" thickBot="1">
      <c r="A21" s="455" t="s">
        <v>119</v>
      </c>
      <c r="B21" s="436" t="s">
        <v>270</v>
      </c>
      <c r="C21" s="328"/>
    </row>
    <row r="22" spans="1:3" s="113" customFormat="1" ht="12" customHeight="1" thickBot="1">
      <c r="A22" s="36" t="s">
        <v>20</v>
      </c>
      <c r="B22" s="20" t="s">
        <v>271</v>
      </c>
      <c r="C22" s="324">
        <f>+C23+C24+C25+C26+C27</f>
        <v>0</v>
      </c>
    </row>
    <row r="23" spans="1:3" s="113" customFormat="1" ht="12" customHeight="1">
      <c r="A23" s="453" t="s">
        <v>89</v>
      </c>
      <c r="B23" s="434" t="s">
        <v>272</v>
      </c>
      <c r="C23" s="327"/>
    </row>
    <row r="24" spans="1:3" s="112" customFormat="1" ht="12" customHeight="1">
      <c r="A24" s="454" t="s">
        <v>90</v>
      </c>
      <c r="B24" s="435" t="s">
        <v>273</v>
      </c>
      <c r="C24" s="326"/>
    </row>
    <row r="25" spans="1:3" s="113" customFormat="1" ht="12" customHeight="1">
      <c r="A25" s="454" t="s">
        <v>91</v>
      </c>
      <c r="B25" s="435" t="s">
        <v>421</v>
      </c>
      <c r="C25" s="326">
        <v>0</v>
      </c>
    </row>
    <row r="26" spans="1:3" s="113" customFormat="1" ht="12" customHeight="1">
      <c r="A26" s="454" t="s">
        <v>92</v>
      </c>
      <c r="B26" s="435" t="s">
        <v>422</v>
      </c>
      <c r="C26" s="326"/>
    </row>
    <row r="27" spans="1:3" s="113" customFormat="1" ht="12" customHeight="1">
      <c r="A27" s="454" t="s">
        <v>175</v>
      </c>
      <c r="B27" s="435" t="s">
        <v>274</v>
      </c>
      <c r="C27" s="326">
        <v>0</v>
      </c>
    </row>
    <row r="28" spans="1:3" s="113" customFormat="1" ht="12" customHeight="1" thickBot="1">
      <c r="A28" s="455" t="s">
        <v>176</v>
      </c>
      <c r="B28" s="436" t="s">
        <v>275</v>
      </c>
      <c r="C28" s="328"/>
    </row>
    <row r="29" spans="1:3" s="113" customFormat="1" ht="12" customHeight="1" thickBot="1">
      <c r="A29" s="36" t="s">
        <v>177</v>
      </c>
      <c r="B29" s="20" t="s">
        <v>276</v>
      </c>
      <c r="C29" s="330">
        <f>+C30+C34+C35+C36</f>
        <v>2724</v>
      </c>
    </row>
    <row r="30" spans="1:3" s="113" customFormat="1" ht="12" customHeight="1">
      <c r="A30" s="453" t="s">
        <v>277</v>
      </c>
      <c r="B30" s="434" t="s">
        <v>508</v>
      </c>
      <c r="C30" s="429">
        <f>SUM(C31:C33)</f>
        <v>1176</v>
      </c>
    </row>
    <row r="31" spans="1:3" s="113" customFormat="1" ht="12" customHeight="1">
      <c r="A31" s="454" t="s">
        <v>278</v>
      </c>
      <c r="B31" s="435" t="s">
        <v>283</v>
      </c>
      <c r="C31" s="326">
        <v>800</v>
      </c>
    </row>
    <row r="32" spans="1:3" s="113" customFormat="1" ht="12" customHeight="1">
      <c r="A32" s="454" t="s">
        <v>279</v>
      </c>
      <c r="B32" s="435" t="s">
        <v>284</v>
      </c>
      <c r="C32" s="326">
        <v>376</v>
      </c>
    </row>
    <row r="33" spans="1:3" s="113" customFormat="1" ht="12" customHeight="1">
      <c r="A33" s="454" t="s">
        <v>434</v>
      </c>
      <c r="B33" s="495" t="s">
        <v>435</v>
      </c>
      <c r="C33" s="326"/>
    </row>
    <row r="34" spans="1:3" s="113" customFormat="1" ht="12" customHeight="1">
      <c r="A34" s="454" t="s">
        <v>280</v>
      </c>
      <c r="B34" s="435" t="s">
        <v>285</v>
      </c>
      <c r="C34" s="326">
        <v>1518</v>
      </c>
    </row>
    <row r="35" spans="1:3" s="113" customFormat="1" ht="12" customHeight="1">
      <c r="A35" s="454" t="s">
        <v>281</v>
      </c>
      <c r="B35" s="435" t="s">
        <v>286</v>
      </c>
      <c r="C35" s="326">
        <v>10</v>
      </c>
    </row>
    <row r="36" spans="1:3" s="113" customFormat="1" ht="12" customHeight="1" thickBot="1">
      <c r="A36" s="455" t="s">
        <v>282</v>
      </c>
      <c r="B36" s="436" t="s">
        <v>287</v>
      </c>
      <c r="C36" s="328">
        <v>20</v>
      </c>
    </row>
    <row r="37" spans="1:3" s="113" customFormat="1" ht="12" customHeight="1" thickBot="1">
      <c r="A37" s="36" t="s">
        <v>22</v>
      </c>
      <c r="B37" s="20" t="s">
        <v>431</v>
      </c>
      <c r="C37" s="324">
        <f>SUM(C38:C48)</f>
        <v>0</v>
      </c>
    </row>
    <row r="38" spans="1:3" s="113" customFormat="1" ht="12" customHeight="1">
      <c r="A38" s="453" t="s">
        <v>93</v>
      </c>
      <c r="B38" s="434" t="s">
        <v>290</v>
      </c>
      <c r="C38" s="327"/>
    </row>
    <row r="39" spans="1:3" s="113" customFormat="1" ht="12" customHeight="1">
      <c r="A39" s="454" t="s">
        <v>94</v>
      </c>
      <c r="B39" s="435" t="s">
        <v>291</v>
      </c>
      <c r="C39" s="326"/>
    </row>
    <row r="40" spans="1:3" s="113" customFormat="1" ht="12" customHeight="1">
      <c r="A40" s="454" t="s">
        <v>95</v>
      </c>
      <c r="B40" s="435" t="s">
        <v>292</v>
      </c>
      <c r="C40" s="326"/>
    </row>
    <row r="41" spans="1:3" s="113" customFormat="1" ht="12" customHeight="1">
      <c r="A41" s="454" t="s">
        <v>179</v>
      </c>
      <c r="B41" s="435" t="s">
        <v>293</v>
      </c>
      <c r="C41" s="326">
        <v>0</v>
      </c>
    </row>
    <row r="42" spans="1:3" s="113" customFormat="1" ht="12" customHeight="1">
      <c r="A42" s="454" t="s">
        <v>180</v>
      </c>
      <c r="B42" s="435" t="s">
        <v>294</v>
      </c>
      <c r="C42" s="326"/>
    </row>
    <row r="43" spans="1:3" s="113" customFormat="1" ht="12" customHeight="1">
      <c r="A43" s="454" t="s">
        <v>181</v>
      </c>
      <c r="B43" s="435" t="s">
        <v>295</v>
      </c>
      <c r="C43" s="326"/>
    </row>
    <row r="44" spans="1:3" s="113" customFormat="1" ht="12" customHeight="1">
      <c r="A44" s="454" t="s">
        <v>182</v>
      </c>
      <c r="B44" s="435" t="s">
        <v>296</v>
      </c>
      <c r="C44" s="326"/>
    </row>
    <row r="45" spans="1:3" s="113" customFormat="1" ht="12" customHeight="1">
      <c r="A45" s="454" t="s">
        <v>183</v>
      </c>
      <c r="B45" s="435" t="s">
        <v>297</v>
      </c>
      <c r="C45" s="326"/>
    </row>
    <row r="46" spans="1:3" s="113" customFormat="1" ht="12" customHeight="1">
      <c r="A46" s="454" t="s">
        <v>288</v>
      </c>
      <c r="B46" s="435" t="s">
        <v>298</v>
      </c>
      <c r="C46" s="329"/>
    </row>
    <row r="47" spans="1:3" s="113" customFormat="1" ht="12" customHeight="1">
      <c r="A47" s="455" t="s">
        <v>289</v>
      </c>
      <c r="B47" s="436" t="s">
        <v>433</v>
      </c>
      <c r="C47" s="420"/>
    </row>
    <row r="48" spans="1:3" s="113" customFormat="1" ht="12" customHeight="1" thickBot="1">
      <c r="A48" s="455" t="s">
        <v>432</v>
      </c>
      <c r="B48" s="436" t="s">
        <v>299</v>
      </c>
      <c r="C48" s="420"/>
    </row>
    <row r="49" spans="1:3" s="113" customFormat="1" ht="12" customHeight="1" thickBot="1">
      <c r="A49" s="36" t="s">
        <v>23</v>
      </c>
      <c r="B49" s="20" t="s">
        <v>300</v>
      </c>
      <c r="C49" s="324">
        <f>SUM(C50:C54)</f>
        <v>0</v>
      </c>
    </row>
    <row r="50" spans="1:3" s="113" customFormat="1" ht="12" customHeight="1">
      <c r="A50" s="453" t="s">
        <v>96</v>
      </c>
      <c r="B50" s="434" t="s">
        <v>304</v>
      </c>
      <c r="C50" s="469"/>
    </row>
    <row r="51" spans="1:3" s="113" customFormat="1" ht="12" customHeight="1">
      <c r="A51" s="454" t="s">
        <v>97</v>
      </c>
      <c r="B51" s="435" t="s">
        <v>305</v>
      </c>
      <c r="C51" s="329"/>
    </row>
    <row r="52" spans="1:3" s="113" customFormat="1" ht="12" customHeight="1">
      <c r="A52" s="454" t="s">
        <v>301</v>
      </c>
      <c r="B52" s="435" t="s">
        <v>306</v>
      </c>
      <c r="C52" s="329"/>
    </row>
    <row r="53" spans="1:3" s="113" customFormat="1" ht="12" customHeight="1">
      <c r="A53" s="454" t="s">
        <v>302</v>
      </c>
      <c r="B53" s="435" t="s">
        <v>307</v>
      </c>
      <c r="C53" s="329"/>
    </row>
    <row r="54" spans="1:3" s="113" customFormat="1" ht="12" customHeight="1" thickBot="1">
      <c r="A54" s="455" t="s">
        <v>303</v>
      </c>
      <c r="B54" s="436" t="s">
        <v>308</v>
      </c>
      <c r="C54" s="420"/>
    </row>
    <row r="55" spans="1:3" s="113" customFormat="1" ht="12" customHeight="1" thickBot="1">
      <c r="A55" s="36" t="s">
        <v>184</v>
      </c>
      <c r="B55" s="20" t="s">
        <v>309</v>
      </c>
      <c r="C55" s="324">
        <f>SUM(C56:C58)</f>
        <v>0</v>
      </c>
    </row>
    <row r="56" spans="1:3" s="113" customFormat="1" ht="12" customHeight="1">
      <c r="A56" s="453" t="s">
        <v>98</v>
      </c>
      <c r="B56" s="434" t="s">
        <v>310</v>
      </c>
      <c r="C56" s="327"/>
    </row>
    <row r="57" spans="1:3" s="113" customFormat="1" ht="12" customHeight="1">
      <c r="A57" s="454" t="s">
        <v>99</v>
      </c>
      <c r="B57" s="435" t="s">
        <v>423</v>
      </c>
      <c r="C57" s="326"/>
    </row>
    <row r="58" spans="1:3" s="113" customFormat="1" ht="12" customHeight="1">
      <c r="A58" s="454" t="s">
        <v>313</v>
      </c>
      <c r="B58" s="435" t="s">
        <v>311</v>
      </c>
      <c r="C58" s="326"/>
    </row>
    <row r="59" spans="1:3" s="113" customFormat="1" ht="12" customHeight="1" thickBot="1">
      <c r="A59" s="455" t="s">
        <v>314</v>
      </c>
      <c r="B59" s="436" t="s">
        <v>312</v>
      </c>
      <c r="C59" s="328"/>
    </row>
    <row r="60" spans="1:3" s="113" customFormat="1" ht="12" customHeight="1" thickBot="1">
      <c r="A60" s="36" t="s">
        <v>25</v>
      </c>
      <c r="B60" s="319" t="s">
        <v>315</v>
      </c>
      <c r="C60" s="324">
        <f>SUM(C61:C63)</f>
        <v>0</v>
      </c>
    </row>
    <row r="61" spans="1:3" s="113" customFormat="1" ht="12" customHeight="1">
      <c r="A61" s="453" t="s">
        <v>185</v>
      </c>
      <c r="B61" s="434" t="s">
        <v>317</v>
      </c>
      <c r="C61" s="329"/>
    </row>
    <row r="62" spans="1:3" s="113" customFormat="1" ht="12" customHeight="1">
      <c r="A62" s="454" t="s">
        <v>186</v>
      </c>
      <c r="B62" s="435" t="s">
        <v>424</v>
      </c>
      <c r="C62" s="329"/>
    </row>
    <row r="63" spans="1:3" s="113" customFormat="1" ht="12" customHeight="1">
      <c r="A63" s="454" t="s">
        <v>237</v>
      </c>
      <c r="B63" s="435" t="s">
        <v>318</v>
      </c>
      <c r="C63" s="329"/>
    </row>
    <row r="64" spans="1:3" s="113" customFormat="1" ht="12" customHeight="1" thickBot="1">
      <c r="A64" s="455" t="s">
        <v>316</v>
      </c>
      <c r="B64" s="436" t="s">
        <v>319</v>
      </c>
      <c r="C64" s="329"/>
    </row>
    <row r="65" spans="1:3" s="113" customFormat="1" ht="12" customHeight="1" thickBot="1">
      <c r="A65" s="36" t="s">
        <v>26</v>
      </c>
      <c r="B65" s="20" t="s">
        <v>320</v>
      </c>
      <c r="C65" s="330">
        <f>+C8+C15+C22+C29+C37+C49+C55+C60</f>
        <v>18690</v>
      </c>
    </row>
    <row r="66" spans="1:3" s="113" customFormat="1" ht="12" customHeight="1" thickBot="1">
      <c r="A66" s="456" t="s">
        <v>411</v>
      </c>
      <c r="B66" s="319" t="s">
        <v>322</v>
      </c>
      <c r="C66" s="324">
        <f>SUM(C67:C69)</f>
        <v>0</v>
      </c>
    </row>
    <row r="67" spans="1:3" s="113" customFormat="1" ht="12" customHeight="1">
      <c r="A67" s="453" t="s">
        <v>353</v>
      </c>
      <c r="B67" s="434" t="s">
        <v>323</v>
      </c>
      <c r="C67" s="329"/>
    </row>
    <row r="68" spans="1:3" s="113" customFormat="1" ht="12" customHeight="1">
      <c r="A68" s="454" t="s">
        <v>362</v>
      </c>
      <c r="B68" s="435" t="s">
        <v>324</v>
      </c>
      <c r="C68" s="329"/>
    </row>
    <row r="69" spans="1:3" s="113" customFormat="1" ht="12" customHeight="1" thickBot="1">
      <c r="A69" s="455" t="s">
        <v>363</v>
      </c>
      <c r="B69" s="437" t="s">
        <v>325</v>
      </c>
      <c r="C69" s="329"/>
    </row>
    <row r="70" spans="1:3" s="113" customFormat="1" ht="12" customHeight="1" thickBot="1">
      <c r="A70" s="456" t="s">
        <v>326</v>
      </c>
      <c r="B70" s="319" t="s">
        <v>327</v>
      </c>
      <c r="C70" s="324">
        <f>SUM(C71:C74)</f>
        <v>0</v>
      </c>
    </row>
    <row r="71" spans="1:3" s="113" customFormat="1" ht="12" customHeight="1">
      <c r="A71" s="453" t="s">
        <v>153</v>
      </c>
      <c r="B71" s="434" t="s">
        <v>328</v>
      </c>
      <c r="C71" s="329"/>
    </row>
    <row r="72" spans="1:3" s="113" customFormat="1" ht="12" customHeight="1">
      <c r="A72" s="454" t="s">
        <v>154</v>
      </c>
      <c r="B72" s="435" t="s">
        <v>329</v>
      </c>
      <c r="C72" s="329"/>
    </row>
    <row r="73" spans="1:3" s="113" customFormat="1" ht="12" customHeight="1">
      <c r="A73" s="454" t="s">
        <v>354</v>
      </c>
      <c r="B73" s="435" t="s">
        <v>330</v>
      </c>
      <c r="C73" s="329"/>
    </row>
    <row r="74" spans="1:3" s="113" customFormat="1" ht="12" customHeight="1" thickBot="1">
      <c r="A74" s="455" t="s">
        <v>355</v>
      </c>
      <c r="B74" s="436" t="s">
        <v>331</v>
      </c>
      <c r="C74" s="329"/>
    </row>
    <row r="75" spans="1:3" s="113" customFormat="1" ht="12" customHeight="1" thickBot="1">
      <c r="A75" s="456" t="s">
        <v>332</v>
      </c>
      <c r="B75" s="319" t="s">
        <v>333</v>
      </c>
      <c r="C75" s="324">
        <f>SUM(C76:C77)</f>
        <v>9143</v>
      </c>
    </row>
    <row r="76" spans="1:3" s="113" customFormat="1" ht="12" customHeight="1">
      <c r="A76" s="453" t="s">
        <v>356</v>
      </c>
      <c r="B76" s="434" t="s">
        <v>334</v>
      </c>
      <c r="C76" s="329">
        <v>9143</v>
      </c>
    </row>
    <row r="77" spans="1:3" s="113" customFormat="1" ht="12" customHeight="1" thickBot="1">
      <c r="A77" s="455" t="s">
        <v>357</v>
      </c>
      <c r="B77" s="436" t="s">
        <v>335</v>
      </c>
      <c r="C77" s="329"/>
    </row>
    <row r="78" spans="1:3" s="112" customFormat="1" ht="12" customHeight="1" thickBot="1">
      <c r="A78" s="456" t="s">
        <v>336</v>
      </c>
      <c r="B78" s="319" t="s">
        <v>337</v>
      </c>
      <c r="C78" s="324">
        <f>SUM(C79:C81)</f>
        <v>0</v>
      </c>
    </row>
    <row r="79" spans="1:3" s="113" customFormat="1" ht="12" customHeight="1">
      <c r="A79" s="453" t="s">
        <v>358</v>
      </c>
      <c r="B79" s="434" t="s">
        <v>338</v>
      </c>
      <c r="C79" s="329"/>
    </row>
    <row r="80" spans="1:3" s="113" customFormat="1" ht="12" customHeight="1">
      <c r="A80" s="454" t="s">
        <v>359</v>
      </c>
      <c r="B80" s="435" t="s">
        <v>339</v>
      </c>
      <c r="C80" s="329"/>
    </row>
    <row r="81" spans="1:3" s="113" customFormat="1" ht="12" customHeight="1" thickBot="1">
      <c r="A81" s="455" t="s">
        <v>360</v>
      </c>
      <c r="B81" s="436" t="s">
        <v>340</v>
      </c>
      <c r="C81" s="329"/>
    </row>
    <row r="82" spans="1:3" s="113" customFormat="1" ht="12" customHeight="1" thickBot="1">
      <c r="A82" s="456" t="s">
        <v>341</v>
      </c>
      <c r="B82" s="319" t="s">
        <v>361</v>
      </c>
      <c r="C82" s="324">
        <f>SUM(C83:C86)</f>
        <v>0</v>
      </c>
    </row>
    <row r="83" spans="1:3" s="113" customFormat="1" ht="12" customHeight="1">
      <c r="A83" s="457" t="s">
        <v>342</v>
      </c>
      <c r="B83" s="434" t="s">
        <v>343</v>
      </c>
      <c r="C83" s="329"/>
    </row>
    <row r="84" spans="1:3" s="113" customFormat="1" ht="12" customHeight="1">
      <c r="A84" s="458" t="s">
        <v>344</v>
      </c>
      <c r="B84" s="435" t="s">
        <v>345</v>
      </c>
      <c r="C84" s="329"/>
    </row>
    <row r="85" spans="1:3" s="113" customFormat="1" ht="12" customHeight="1">
      <c r="A85" s="458" t="s">
        <v>346</v>
      </c>
      <c r="B85" s="435" t="s">
        <v>347</v>
      </c>
      <c r="C85" s="329"/>
    </row>
    <row r="86" spans="1:3" s="112" customFormat="1" ht="12" customHeight="1" thickBot="1">
      <c r="A86" s="459" t="s">
        <v>348</v>
      </c>
      <c r="B86" s="436" t="s">
        <v>349</v>
      </c>
      <c r="C86" s="329"/>
    </row>
    <row r="87" spans="1:3" s="112" customFormat="1" ht="12" customHeight="1" thickBot="1">
      <c r="A87" s="456" t="s">
        <v>350</v>
      </c>
      <c r="B87" s="319" t="s">
        <v>475</v>
      </c>
      <c r="C87" s="470"/>
    </row>
    <row r="88" spans="1:3" s="112" customFormat="1" ht="12" customHeight="1" thickBot="1">
      <c r="A88" s="456" t="s">
        <v>509</v>
      </c>
      <c r="B88" s="319" t="s">
        <v>351</v>
      </c>
      <c r="C88" s="470"/>
    </row>
    <row r="89" spans="1:3" s="112" customFormat="1" ht="12" customHeight="1" thickBot="1">
      <c r="A89" s="456" t="s">
        <v>510</v>
      </c>
      <c r="B89" s="441" t="s">
        <v>478</v>
      </c>
      <c r="C89" s="330">
        <f>+C66+C70+C75+C78+C82+C88+C87</f>
        <v>9143</v>
      </c>
    </row>
    <row r="90" spans="1:3" s="112" customFormat="1" ht="12" customHeight="1" thickBot="1">
      <c r="A90" s="460" t="s">
        <v>511</v>
      </c>
      <c r="B90" s="442" t="s">
        <v>512</v>
      </c>
      <c r="C90" s="330">
        <f>+C65+C89</f>
        <v>27833</v>
      </c>
    </row>
    <row r="91" spans="1:3" s="113" customFormat="1" ht="15" customHeight="1" thickBot="1">
      <c r="A91" s="269"/>
      <c r="B91" s="270"/>
      <c r="C91" s="388"/>
    </row>
    <row r="92" spans="1:3" s="72" customFormat="1" ht="16.5" customHeight="1" thickBot="1">
      <c r="A92" s="271"/>
      <c r="B92" s="272" t="s">
        <v>59</v>
      </c>
      <c r="C92" s="389"/>
    </row>
    <row r="93" spans="1:3" s="114" customFormat="1" ht="12" customHeight="1" thickBot="1">
      <c r="A93" s="426" t="s">
        <v>18</v>
      </c>
      <c r="B93" s="30" t="s">
        <v>516</v>
      </c>
      <c r="C93" s="323">
        <f>+C94+C95+C96+C97+C98+C111</f>
        <v>27833</v>
      </c>
    </row>
    <row r="94" spans="1:3" ht="12" customHeight="1">
      <c r="A94" s="461" t="s">
        <v>100</v>
      </c>
      <c r="B94" s="9" t="s">
        <v>49</v>
      </c>
      <c r="C94" s="325">
        <v>8699</v>
      </c>
    </row>
    <row r="95" spans="1:3" ht="12" customHeight="1">
      <c r="A95" s="454" t="s">
        <v>101</v>
      </c>
      <c r="B95" s="7" t="s">
        <v>187</v>
      </c>
      <c r="C95" s="326">
        <v>2216</v>
      </c>
    </row>
    <row r="96" spans="1:3" ht="12" customHeight="1">
      <c r="A96" s="454" t="s">
        <v>102</v>
      </c>
      <c r="B96" s="7" t="s">
        <v>143</v>
      </c>
      <c r="C96" s="328">
        <v>12399</v>
      </c>
    </row>
    <row r="97" spans="1:3" ht="12" customHeight="1">
      <c r="A97" s="454" t="s">
        <v>103</v>
      </c>
      <c r="B97" s="10" t="s">
        <v>188</v>
      </c>
      <c r="C97" s="328">
        <v>4519</v>
      </c>
    </row>
    <row r="98" spans="1:3" ht="12" customHeight="1">
      <c r="A98" s="454" t="s">
        <v>114</v>
      </c>
      <c r="B98" s="18" t="s">
        <v>189</v>
      </c>
      <c r="C98" s="328"/>
    </row>
    <row r="99" spans="1:3" ht="12" customHeight="1">
      <c r="A99" s="454" t="s">
        <v>104</v>
      </c>
      <c r="B99" s="7" t="s">
        <v>513</v>
      </c>
      <c r="C99" s="328"/>
    </row>
    <row r="100" spans="1:3" ht="12" customHeight="1">
      <c r="A100" s="454" t="s">
        <v>105</v>
      </c>
      <c r="B100" s="166" t="s">
        <v>441</v>
      </c>
      <c r="C100" s="328"/>
    </row>
    <row r="101" spans="1:3" ht="12" customHeight="1">
      <c r="A101" s="454" t="s">
        <v>115</v>
      </c>
      <c r="B101" s="166" t="s">
        <v>440</v>
      </c>
      <c r="C101" s="328"/>
    </row>
    <row r="102" spans="1:3" ht="12" customHeight="1">
      <c r="A102" s="454" t="s">
        <v>116</v>
      </c>
      <c r="B102" s="166" t="s">
        <v>367</v>
      </c>
      <c r="C102" s="328"/>
    </row>
    <row r="103" spans="1:3" ht="12" customHeight="1">
      <c r="A103" s="454" t="s">
        <v>117</v>
      </c>
      <c r="B103" s="167" t="s">
        <v>368</v>
      </c>
      <c r="C103" s="328"/>
    </row>
    <row r="104" spans="1:3" ht="12" customHeight="1">
      <c r="A104" s="454" t="s">
        <v>118</v>
      </c>
      <c r="B104" s="167" t="s">
        <v>369</v>
      </c>
      <c r="C104" s="328"/>
    </row>
    <row r="105" spans="1:3" ht="12" customHeight="1">
      <c r="A105" s="454" t="s">
        <v>120</v>
      </c>
      <c r="B105" s="166" t="s">
        <v>370</v>
      </c>
      <c r="C105" s="328"/>
    </row>
    <row r="106" spans="1:3" ht="12" customHeight="1">
      <c r="A106" s="454" t="s">
        <v>190</v>
      </c>
      <c r="B106" s="166" t="s">
        <v>371</v>
      </c>
      <c r="C106" s="328"/>
    </row>
    <row r="107" spans="1:3" ht="12" customHeight="1">
      <c r="A107" s="454" t="s">
        <v>365</v>
      </c>
      <c r="B107" s="167" t="s">
        <v>372</v>
      </c>
      <c r="C107" s="328"/>
    </row>
    <row r="108" spans="1:3" ht="12" customHeight="1">
      <c r="A108" s="462" t="s">
        <v>366</v>
      </c>
      <c r="B108" s="168" t="s">
        <v>373</v>
      </c>
      <c r="C108" s="328"/>
    </row>
    <row r="109" spans="1:3" ht="12" customHeight="1">
      <c r="A109" s="454" t="s">
        <v>438</v>
      </c>
      <c r="B109" s="168" t="s">
        <v>374</v>
      </c>
      <c r="C109" s="328"/>
    </row>
    <row r="110" spans="1:3" ht="12" customHeight="1">
      <c r="A110" s="454" t="s">
        <v>439</v>
      </c>
      <c r="B110" s="167" t="s">
        <v>375</v>
      </c>
      <c r="C110" s="326"/>
    </row>
    <row r="111" spans="1:3" ht="12" customHeight="1">
      <c r="A111" s="454" t="s">
        <v>443</v>
      </c>
      <c r="B111" s="10" t="s">
        <v>50</v>
      </c>
      <c r="C111" s="326">
        <v>0</v>
      </c>
    </row>
    <row r="112" spans="1:3" ht="12" customHeight="1">
      <c r="A112" s="455" t="s">
        <v>444</v>
      </c>
      <c r="B112" s="7" t="s">
        <v>514</v>
      </c>
      <c r="C112" s="328"/>
    </row>
    <row r="113" spans="1:3" ht="12" customHeight="1" thickBot="1">
      <c r="A113" s="463" t="s">
        <v>445</v>
      </c>
      <c r="B113" s="169" t="s">
        <v>515</v>
      </c>
      <c r="C113" s="332"/>
    </row>
    <row r="114" spans="1:3" ht="12" customHeight="1" thickBot="1">
      <c r="A114" s="36" t="s">
        <v>19</v>
      </c>
      <c r="B114" s="29" t="s">
        <v>376</v>
      </c>
      <c r="C114" s="324">
        <f>+C115+C117+C119</f>
        <v>0</v>
      </c>
    </row>
    <row r="115" spans="1:3" ht="12" customHeight="1">
      <c r="A115" s="453" t="s">
        <v>106</v>
      </c>
      <c r="B115" s="7" t="s">
        <v>235</v>
      </c>
      <c r="C115" s="327"/>
    </row>
    <row r="116" spans="1:3" ht="12" customHeight="1">
      <c r="A116" s="453" t="s">
        <v>107</v>
      </c>
      <c r="B116" s="11" t="s">
        <v>380</v>
      </c>
      <c r="C116" s="327"/>
    </row>
    <row r="117" spans="1:3" ht="12" customHeight="1">
      <c r="A117" s="453" t="s">
        <v>108</v>
      </c>
      <c r="B117" s="11" t="s">
        <v>191</v>
      </c>
      <c r="C117" s="326"/>
    </row>
    <row r="118" spans="1:3" ht="12" customHeight="1">
      <c r="A118" s="453" t="s">
        <v>109</v>
      </c>
      <c r="B118" s="11" t="s">
        <v>381</v>
      </c>
      <c r="C118" s="294"/>
    </row>
    <row r="119" spans="1:3" ht="12" customHeight="1">
      <c r="A119" s="453" t="s">
        <v>110</v>
      </c>
      <c r="B119" s="321" t="s">
        <v>238</v>
      </c>
      <c r="C119" s="294">
        <v>0</v>
      </c>
    </row>
    <row r="120" spans="1:3" ht="12" customHeight="1">
      <c r="A120" s="453" t="s">
        <v>119</v>
      </c>
      <c r="B120" s="320" t="s">
        <v>425</v>
      </c>
      <c r="C120" s="294"/>
    </row>
    <row r="121" spans="1:3" ht="12" customHeight="1">
      <c r="A121" s="453" t="s">
        <v>121</v>
      </c>
      <c r="B121" s="430" t="s">
        <v>386</v>
      </c>
      <c r="C121" s="294"/>
    </row>
    <row r="122" spans="1:3" ht="12" customHeight="1">
      <c r="A122" s="453" t="s">
        <v>192</v>
      </c>
      <c r="B122" s="167" t="s">
        <v>369</v>
      </c>
      <c r="C122" s="294"/>
    </row>
    <row r="123" spans="1:3" ht="12" customHeight="1">
      <c r="A123" s="453" t="s">
        <v>193</v>
      </c>
      <c r="B123" s="167" t="s">
        <v>385</v>
      </c>
      <c r="C123" s="294"/>
    </row>
    <row r="124" spans="1:3" ht="12" customHeight="1">
      <c r="A124" s="453" t="s">
        <v>194</v>
      </c>
      <c r="B124" s="167" t="s">
        <v>384</v>
      </c>
      <c r="C124" s="294"/>
    </row>
    <row r="125" spans="1:3" ht="12" customHeight="1">
      <c r="A125" s="453" t="s">
        <v>377</v>
      </c>
      <c r="B125" s="167" t="s">
        <v>372</v>
      </c>
      <c r="C125" s="294"/>
    </row>
    <row r="126" spans="1:3" ht="12" customHeight="1">
      <c r="A126" s="453" t="s">
        <v>378</v>
      </c>
      <c r="B126" s="167" t="s">
        <v>383</v>
      </c>
      <c r="C126" s="294"/>
    </row>
    <row r="127" spans="1:3" ht="12" customHeight="1" thickBot="1">
      <c r="A127" s="462" t="s">
        <v>379</v>
      </c>
      <c r="B127" s="167" t="s">
        <v>382</v>
      </c>
      <c r="C127" s="296"/>
    </row>
    <row r="128" spans="1:3" ht="12" customHeight="1" thickBot="1">
      <c r="A128" s="36" t="s">
        <v>20</v>
      </c>
      <c r="B128" s="149" t="s">
        <v>448</v>
      </c>
      <c r="C128" s="324">
        <f>+C93+C114</f>
        <v>27833</v>
      </c>
    </row>
    <row r="129" spans="1:3" ht="12" customHeight="1" thickBot="1">
      <c r="A129" s="36" t="s">
        <v>21</v>
      </c>
      <c r="B129" s="149" t="s">
        <v>449</v>
      </c>
      <c r="C129" s="324">
        <f>+C130+C131+C132</f>
        <v>0</v>
      </c>
    </row>
    <row r="130" spans="1:3" s="114" customFormat="1" ht="12" customHeight="1">
      <c r="A130" s="453" t="s">
        <v>277</v>
      </c>
      <c r="B130" s="8" t="s">
        <v>519</v>
      </c>
      <c r="C130" s="294"/>
    </row>
    <row r="131" spans="1:3" ht="12" customHeight="1">
      <c r="A131" s="453" t="s">
        <v>280</v>
      </c>
      <c r="B131" s="8" t="s">
        <v>457</v>
      </c>
      <c r="C131" s="294"/>
    </row>
    <row r="132" spans="1:3" ht="12" customHeight="1" thickBot="1">
      <c r="A132" s="462" t="s">
        <v>281</v>
      </c>
      <c r="B132" s="6" t="s">
        <v>518</v>
      </c>
      <c r="C132" s="294"/>
    </row>
    <row r="133" spans="1:3" ht="12" customHeight="1" thickBot="1">
      <c r="A133" s="36" t="s">
        <v>22</v>
      </c>
      <c r="B133" s="149" t="s">
        <v>450</v>
      </c>
      <c r="C133" s="324">
        <f>+C134+C135+C136+C137+C138+C139</f>
        <v>0</v>
      </c>
    </row>
    <row r="134" spans="1:3" ht="12" customHeight="1">
      <c r="A134" s="453" t="s">
        <v>93</v>
      </c>
      <c r="B134" s="8" t="s">
        <v>459</v>
      </c>
      <c r="C134" s="294"/>
    </row>
    <row r="135" spans="1:3" ht="12" customHeight="1">
      <c r="A135" s="453" t="s">
        <v>94</v>
      </c>
      <c r="B135" s="8" t="s">
        <v>451</v>
      </c>
      <c r="C135" s="294"/>
    </row>
    <row r="136" spans="1:3" ht="12" customHeight="1">
      <c r="A136" s="453" t="s">
        <v>95</v>
      </c>
      <c r="B136" s="8" t="s">
        <v>452</v>
      </c>
      <c r="C136" s="294"/>
    </row>
    <row r="137" spans="1:3" ht="12" customHeight="1">
      <c r="A137" s="453" t="s">
        <v>179</v>
      </c>
      <c r="B137" s="8" t="s">
        <v>517</v>
      </c>
      <c r="C137" s="294"/>
    </row>
    <row r="138" spans="1:3" ht="12" customHeight="1">
      <c r="A138" s="453" t="s">
        <v>180</v>
      </c>
      <c r="B138" s="8" t="s">
        <v>454</v>
      </c>
      <c r="C138" s="294"/>
    </row>
    <row r="139" spans="1:3" s="114" customFormat="1" ht="12" customHeight="1" thickBot="1">
      <c r="A139" s="462" t="s">
        <v>181</v>
      </c>
      <c r="B139" s="6" t="s">
        <v>455</v>
      </c>
      <c r="C139" s="294"/>
    </row>
    <row r="140" spans="1:11" ht="12" customHeight="1" thickBot="1">
      <c r="A140" s="36" t="s">
        <v>23</v>
      </c>
      <c r="B140" s="149" t="s">
        <v>534</v>
      </c>
      <c r="C140" s="330">
        <f>+C141+C142+C144+C145+C143</f>
        <v>0</v>
      </c>
      <c r="K140" s="276"/>
    </row>
    <row r="141" spans="1:3" ht="12.75">
      <c r="A141" s="453" t="s">
        <v>96</v>
      </c>
      <c r="B141" s="8" t="s">
        <v>387</v>
      </c>
      <c r="C141" s="294"/>
    </row>
    <row r="142" spans="1:3" ht="12" customHeight="1">
      <c r="A142" s="453" t="s">
        <v>97</v>
      </c>
      <c r="B142" s="8" t="s">
        <v>388</v>
      </c>
      <c r="C142" s="294"/>
    </row>
    <row r="143" spans="1:3" s="114" customFormat="1" ht="12" customHeight="1">
      <c r="A143" s="453" t="s">
        <v>301</v>
      </c>
      <c r="B143" s="8" t="s">
        <v>533</v>
      </c>
      <c r="C143" s="294"/>
    </row>
    <row r="144" spans="1:3" s="114" customFormat="1" ht="12" customHeight="1">
      <c r="A144" s="453" t="s">
        <v>302</v>
      </c>
      <c r="B144" s="8" t="s">
        <v>464</v>
      </c>
      <c r="C144" s="294"/>
    </row>
    <row r="145" spans="1:3" s="114" customFormat="1" ht="12" customHeight="1" thickBot="1">
      <c r="A145" s="462" t="s">
        <v>303</v>
      </c>
      <c r="B145" s="6" t="s">
        <v>407</v>
      </c>
      <c r="C145" s="294"/>
    </row>
    <row r="146" spans="1:3" s="114" customFormat="1" ht="12" customHeight="1" thickBot="1">
      <c r="A146" s="36" t="s">
        <v>24</v>
      </c>
      <c r="B146" s="149" t="s">
        <v>465</v>
      </c>
      <c r="C146" s="333">
        <f>+C147+C148+C149+C150+C151</f>
        <v>0</v>
      </c>
    </row>
    <row r="147" spans="1:3" s="114" customFormat="1" ht="12" customHeight="1">
      <c r="A147" s="453" t="s">
        <v>98</v>
      </c>
      <c r="B147" s="8" t="s">
        <v>460</v>
      </c>
      <c r="C147" s="294"/>
    </row>
    <row r="148" spans="1:3" s="114" customFormat="1" ht="12" customHeight="1">
      <c r="A148" s="453" t="s">
        <v>99</v>
      </c>
      <c r="B148" s="8" t="s">
        <v>467</v>
      </c>
      <c r="C148" s="294"/>
    </row>
    <row r="149" spans="1:3" s="114" customFormat="1" ht="12" customHeight="1">
      <c r="A149" s="453" t="s">
        <v>313</v>
      </c>
      <c r="B149" s="8" t="s">
        <v>462</v>
      </c>
      <c r="C149" s="294"/>
    </row>
    <row r="150" spans="1:3" ht="12.75" customHeight="1">
      <c r="A150" s="453" t="s">
        <v>314</v>
      </c>
      <c r="B150" s="8" t="s">
        <v>520</v>
      </c>
      <c r="C150" s="294"/>
    </row>
    <row r="151" spans="1:3" ht="12.75" customHeight="1" thickBot="1">
      <c r="A151" s="462" t="s">
        <v>466</v>
      </c>
      <c r="B151" s="6" t="s">
        <v>469</v>
      </c>
      <c r="C151" s="296"/>
    </row>
    <row r="152" spans="1:3" ht="12.75" customHeight="1" thickBot="1">
      <c r="A152" s="504" t="s">
        <v>25</v>
      </c>
      <c r="B152" s="149" t="s">
        <v>470</v>
      </c>
      <c r="C152" s="333"/>
    </row>
    <row r="153" spans="1:3" ht="12" customHeight="1" thickBot="1">
      <c r="A153" s="504" t="s">
        <v>26</v>
      </c>
      <c r="B153" s="149" t="s">
        <v>471</v>
      </c>
      <c r="C153" s="333"/>
    </row>
    <row r="154" spans="1:3" ht="15" customHeight="1" thickBot="1">
      <c r="A154" s="36" t="s">
        <v>27</v>
      </c>
      <c r="B154" s="149" t="s">
        <v>473</v>
      </c>
      <c r="C154" s="444">
        <f>+C129+C133+C140+C146+C152+C153</f>
        <v>0</v>
      </c>
    </row>
    <row r="155" spans="1:3" ht="13.5" thickBot="1">
      <c r="A155" s="464" t="s">
        <v>28</v>
      </c>
      <c r="B155" s="401" t="s">
        <v>472</v>
      </c>
      <c r="C155" s="444">
        <f>+C128+C154</f>
        <v>27833</v>
      </c>
    </row>
    <row r="156" spans="1:3" ht="15" customHeight="1" thickBot="1">
      <c r="A156" s="407"/>
      <c r="B156" s="408"/>
      <c r="C156" s="409"/>
    </row>
    <row r="157" spans="1:3" ht="14.25" customHeight="1" thickBot="1">
      <c r="A157" s="273" t="s">
        <v>521</v>
      </c>
      <c r="B157" s="274"/>
      <c r="C157" s="146">
        <v>7</v>
      </c>
    </row>
    <row r="158" spans="1:3" ht="13.5" thickBot="1">
      <c r="A158" s="273" t="s">
        <v>209</v>
      </c>
      <c r="B158" s="274"/>
      <c r="C158" s="14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88">
      <selection activeCell="C157" sqref="C157"/>
    </sheetView>
  </sheetViews>
  <sheetFormatPr defaultColWidth="9.00390625" defaultRowHeight="12.75"/>
  <cols>
    <col min="1" max="1" width="19.50390625" style="410" customWidth="1"/>
    <col min="2" max="2" width="72.00390625" style="411" customWidth="1"/>
    <col min="3" max="3" width="25.00390625" style="412" customWidth="1"/>
    <col min="4" max="16384" width="9.375" style="2" customWidth="1"/>
  </cols>
  <sheetData>
    <row r="1" spans="1:3" s="1" customFormat="1" ht="16.5" customHeight="1" thickBot="1">
      <c r="A1" s="261"/>
      <c r="B1" s="262"/>
      <c r="C1" s="275"/>
    </row>
    <row r="2" spans="1:3" s="110" customFormat="1" ht="21" customHeight="1">
      <c r="A2" s="424" t="s">
        <v>63</v>
      </c>
      <c r="B2" s="382" t="s">
        <v>231</v>
      </c>
      <c r="C2" s="384" t="s">
        <v>54</v>
      </c>
    </row>
    <row r="3" spans="1:3" s="110" customFormat="1" ht="16.5" thickBot="1">
      <c r="A3" s="263" t="s">
        <v>207</v>
      </c>
      <c r="B3" s="383" t="s">
        <v>427</v>
      </c>
      <c r="C3" s="503" t="s">
        <v>61</v>
      </c>
    </row>
    <row r="4" spans="1:3" s="111" customFormat="1" ht="15.75" customHeight="1" thickBot="1">
      <c r="A4" s="264"/>
      <c r="B4" s="264"/>
      <c r="C4" s="265" t="s">
        <v>55</v>
      </c>
    </row>
    <row r="5" spans="1:3" ht="13.5" thickBot="1">
      <c r="A5" s="425" t="s">
        <v>208</v>
      </c>
      <c r="B5" s="266" t="s">
        <v>56</v>
      </c>
      <c r="C5" s="385" t="s">
        <v>57</v>
      </c>
    </row>
    <row r="6" spans="1:3" s="72" customFormat="1" ht="12.75" customHeight="1" thickBot="1">
      <c r="A6" s="229" t="s">
        <v>493</v>
      </c>
      <c r="B6" s="230" t="s">
        <v>494</v>
      </c>
      <c r="C6" s="231" t="s">
        <v>495</v>
      </c>
    </row>
    <row r="7" spans="1:3" s="72" customFormat="1" ht="15.75" customHeight="1" thickBot="1">
      <c r="A7" s="267"/>
      <c r="B7" s="268" t="s">
        <v>58</v>
      </c>
      <c r="C7" s="386"/>
    </row>
    <row r="8" spans="1:3" s="72" customFormat="1" ht="12" customHeight="1" thickBot="1">
      <c r="A8" s="36" t="s">
        <v>18</v>
      </c>
      <c r="B8" s="20" t="s">
        <v>261</v>
      </c>
      <c r="C8" s="324">
        <f>+C9+C10+C11+C12+C13+C14</f>
        <v>0</v>
      </c>
    </row>
    <row r="9" spans="1:3" s="112" customFormat="1" ht="12" customHeight="1">
      <c r="A9" s="453" t="s">
        <v>100</v>
      </c>
      <c r="B9" s="434" t="s">
        <v>262</v>
      </c>
      <c r="C9" s="327"/>
    </row>
    <row r="10" spans="1:3" s="113" customFormat="1" ht="12" customHeight="1">
      <c r="A10" s="454" t="s">
        <v>101</v>
      </c>
      <c r="B10" s="435" t="s">
        <v>263</v>
      </c>
      <c r="C10" s="326"/>
    </row>
    <row r="11" spans="1:3" s="113" customFormat="1" ht="12" customHeight="1">
      <c r="A11" s="454" t="s">
        <v>102</v>
      </c>
      <c r="B11" s="435" t="s">
        <v>264</v>
      </c>
      <c r="C11" s="326"/>
    </row>
    <row r="12" spans="1:3" s="113" customFormat="1" ht="12" customHeight="1">
      <c r="A12" s="454" t="s">
        <v>103</v>
      </c>
      <c r="B12" s="435" t="s">
        <v>265</v>
      </c>
      <c r="C12" s="326"/>
    </row>
    <row r="13" spans="1:3" s="113" customFormat="1" ht="12" customHeight="1">
      <c r="A13" s="454" t="s">
        <v>152</v>
      </c>
      <c r="B13" s="435" t="s">
        <v>507</v>
      </c>
      <c r="C13" s="326"/>
    </row>
    <row r="14" spans="1:3" s="112" customFormat="1" ht="12" customHeight="1" thickBot="1">
      <c r="A14" s="455" t="s">
        <v>104</v>
      </c>
      <c r="B14" s="436" t="s">
        <v>430</v>
      </c>
      <c r="C14" s="326"/>
    </row>
    <row r="15" spans="1:3" s="112" customFormat="1" ht="12" customHeight="1" thickBot="1">
      <c r="A15" s="36" t="s">
        <v>19</v>
      </c>
      <c r="B15" s="319" t="s">
        <v>266</v>
      </c>
      <c r="C15" s="324">
        <f>+C16+C17+C18+C19+C20</f>
        <v>12714</v>
      </c>
    </row>
    <row r="16" spans="1:3" s="112" customFormat="1" ht="12" customHeight="1">
      <c r="A16" s="453" t="s">
        <v>106</v>
      </c>
      <c r="B16" s="434" t="s">
        <v>267</v>
      </c>
      <c r="C16" s="327"/>
    </row>
    <row r="17" spans="1:3" s="112" customFormat="1" ht="12" customHeight="1">
      <c r="A17" s="454" t="s">
        <v>107</v>
      </c>
      <c r="B17" s="435" t="s">
        <v>268</v>
      </c>
      <c r="C17" s="326"/>
    </row>
    <row r="18" spans="1:3" s="112" customFormat="1" ht="12" customHeight="1">
      <c r="A18" s="454" t="s">
        <v>108</v>
      </c>
      <c r="B18" s="435" t="s">
        <v>419</v>
      </c>
      <c r="C18" s="326"/>
    </row>
    <row r="19" spans="1:3" s="112" customFormat="1" ht="12" customHeight="1">
      <c r="A19" s="454" t="s">
        <v>109</v>
      </c>
      <c r="B19" s="435" t="s">
        <v>420</v>
      </c>
      <c r="C19" s="326"/>
    </row>
    <row r="20" spans="1:3" s="112" customFormat="1" ht="12" customHeight="1">
      <c r="A20" s="454" t="s">
        <v>110</v>
      </c>
      <c r="B20" s="435" t="s">
        <v>269</v>
      </c>
      <c r="C20" s="326">
        <v>12714</v>
      </c>
    </row>
    <row r="21" spans="1:3" s="113" customFormat="1" ht="12" customHeight="1" thickBot="1">
      <c r="A21" s="455" t="s">
        <v>119</v>
      </c>
      <c r="B21" s="436" t="s">
        <v>270</v>
      </c>
      <c r="C21" s="328"/>
    </row>
    <row r="22" spans="1:3" s="113" customFormat="1" ht="12" customHeight="1" thickBot="1">
      <c r="A22" s="36" t="s">
        <v>20</v>
      </c>
      <c r="B22" s="20" t="s">
        <v>271</v>
      </c>
      <c r="C22" s="324">
        <f>+C23+C24+C25+C26+C27</f>
        <v>0</v>
      </c>
    </row>
    <row r="23" spans="1:3" s="113" customFormat="1" ht="12" customHeight="1">
      <c r="A23" s="453" t="s">
        <v>89</v>
      </c>
      <c r="B23" s="434" t="s">
        <v>272</v>
      </c>
      <c r="C23" s="327"/>
    </row>
    <row r="24" spans="1:3" s="112" customFormat="1" ht="12" customHeight="1">
      <c r="A24" s="454" t="s">
        <v>90</v>
      </c>
      <c r="B24" s="435" t="s">
        <v>273</v>
      </c>
      <c r="C24" s="326"/>
    </row>
    <row r="25" spans="1:3" s="113" customFormat="1" ht="12" customHeight="1">
      <c r="A25" s="454" t="s">
        <v>91</v>
      </c>
      <c r="B25" s="435" t="s">
        <v>421</v>
      </c>
      <c r="C25" s="326"/>
    </row>
    <row r="26" spans="1:3" s="113" customFormat="1" ht="12" customHeight="1">
      <c r="A26" s="454" t="s">
        <v>92</v>
      </c>
      <c r="B26" s="435" t="s">
        <v>422</v>
      </c>
      <c r="C26" s="326"/>
    </row>
    <row r="27" spans="1:3" s="113" customFormat="1" ht="12" customHeight="1">
      <c r="A27" s="454" t="s">
        <v>175</v>
      </c>
      <c r="B27" s="435" t="s">
        <v>274</v>
      </c>
      <c r="C27" s="326">
        <v>0</v>
      </c>
    </row>
    <row r="28" spans="1:3" s="113" customFormat="1" ht="12" customHeight="1" thickBot="1">
      <c r="A28" s="455" t="s">
        <v>176</v>
      </c>
      <c r="B28" s="436" t="s">
        <v>275</v>
      </c>
      <c r="C28" s="328"/>
    </row>
    <row r="29" spans="1:3" s="113" customFormat="1" ht="12" customHeight="1" thickBot="1">
      <c r="A29" s="36" t="s">
        <v>177</v>
      </c>
      <c r="B29" s="20" t="s">
        <v>276</v>
      </c>
      <c r="C29" s="330">
        <f>+C30+C34+C35+C36</f>
        <v>0</v>
      </c>
    </row>
    <row r="30" spans="1:3" s="113" customFormat="1" ht="12" customHeight="1">
      <c r="A30" s="453" t="s">
        <v>277</v>
      </c>
      <c r="B30" s="434" t="s">
        <v>508</v>
      </c>
      <c r="C30" s="429">
        <f>+C31+C32+C33</f>
        <v>0</v>
      </c>
    </row>
    <row r="31" spans="1:3" s="113" customFormat="1" ht="12" customHeight="1">
      <c r="A31" s="454" t="s">
        <v>278</v>
      </c>
      <c r="B31" s="435" t="s">
        <v>283</v>
      </c>
      <c r="C31" s="326"/>
    </row>
    <row r="32" spans="1:3" s="113" customFormat="1" ht="12" customHeight="1">
      <c r="A32" s="454" t="s">
        <v>279</v>
      </c>
      <c r="B32" s="435" t="s">
        <v>284</v>
      </c>
      <c r="C32" s="326"/>
    </row>
    <row r="33" spans="1:3" s="113" customFormat="1" ht="12" customHeight="1">
      <c r="A33" s="454" t="s">
        <v>434</v>
      </c>
      <c r="B33" s="495" t="s">
        <v>435</v>
      </c>
      <c r="C33" s="326"/>
    </row>
    <row r="34" spans="1:3" s="113" customFormat="1" ht="12" customHeight="1">
      <c r="A34" s="454" t="s">
        <v>280</v>
      </c>
      <c r="B34" s="435" t="s">
        <v>285</v>
      </c>
      <c r="C34" s="326"/>
    </row>
    <row r="35" spans="1:3" s="113" customFormat="1" ht="12" customHeight="1">
      <c r="A35" s="454" t="s">
        <v>281</v>
      </c>
      <c r="B35" s="435" t="s">
        <v>286</v>
      </c>
      <c r="C35" s="326"/>
    </row>
    <row r="36" spans="1:3" s="113" customFormat="1" ht="12" customHeight="1" thickBot="1">
      <c r="A36" s="455" t="s">
        <v>282</v>
      </c>
      <c r="B36" s="436" t="s">
        <v>287</v>
      </c>
      <c r="C36" s="328"/>
    </row>
    <row r="37" spans="1:3" s="113" customFormat="1" ht="12" customHeight="1" thickBot="1">
      <c r="A37" s="36" t="s">
        <v>22</v>
      </c>
      <c r="B37" s="20" t="s">
        <v>431</v>
      </c>
      <c r="C37" s="324">
        <f>SUM(C38:C48)</f>
        <v>1851</v>
      </c>
    </row>
    <row r="38" spans="1:3" s="113" customFormat="1" ht="12" customHeight="1">
      <c r="A38" s="453" t="s">
        <v>93</v>
      </c>
      <c r="B38" s="434" t="s">
        <v>290</v>
      </c>
      <c r="C38" s="327"/>
    </row>
    <row r="39" spans="1:3" s="113" customFormat="1" ht="12" customHeight="1">
      <c r="A39" s="454" t="s">
        <v>94</v>
      </c>
      <c r="B39" s="435" t="s">
        <v>291</v>
      </c>
      <c r="C39" s="326">
        <v>216</v>
      </c>
    </row>
    <row r="40" spans="1:3" s="113" customFormat="1" ht="12" customHeight="1">
      <c r="A40" s="454" t="s">
        <v>95</v>
      </c>
      <c r="B40" s="435" t="s">
        <v>292</v>
      </c>
      <c r="C40" s="326">
        <v>240</v>
      </c>
    </row>
    <row r="41" spans="1:3" s="113" customFormat="1" ht="12" customHeight="1">
      <c r="A41" s="454" t="s">
        <v>179</v>
      </c>
      <c r="B41" s="435" t="s">
        <v>293</v>
      </c>
      <c r="C41" s="326">
        <v>1095</v>
      </c>
    </row>
    <row r="42" spans="1:3" s="113" customFormat="1" ht="12" customHeight="1">
      <c r="A42" s="454" t="s">
        <v>180</v>
      </c>
      <c r="B42" s="435" t="s">
        <v>294</v>
      </c>
      <c r="C42" s="326">
        <v>0</v>
      </c>
    </row>
    <row r="43" spans="1:3" s="113" customFormat="1" ht="12" customHeight="1">
      <c r="A43" s="454" t="s">
        <v>181</v>
      </c>
      <c r="B43" s="435" t="s">
        <v>295</v>
      </c>
      <c r="C43" s="326"/>
    </row>
    <row r="44" spans="1:3" s="113" customFormat="1" ht="12" customHeight="1">
      <c r="A44" s="454" t="s">
        <v>182</v>
      </c>
      <c r="B44" s="435" t="s">
        <v>296</v>
      </c>
      <c r="C44" s="326"/>
    </row>
    <row r="45" spans="1:3" s="113" customFormat="1" ht="12" customHeight="1">
      <c r="A45" s="454" t="s">
        <v>183</v>
      </c>
      <c r="B45" s="435" t="s">
        <v>297</v>
      </c>
      <c r="C45" s="326">
        <v>300</v>
      </c>
    </row>
    <row r="46" spans="1:3" s="113" customFormat="1" ht="12" customHeight="1">
      <c r="A46" s="454" t="s">
        <v>288</v>
      </c>
      <c r="B46" s="435" t="s">
        <v>298</v>
      </c>
      <c r="C46" s="329"/>
    </row>
    <row r="47" spans="1:3" s="113" customFormat="1" ht="12" customHeight="1">
      <c r="A47" s="455" t="s">
        <v>289</v>
      </c>
      <c r="B47" s="436" t="s">
        <v>433</v>
      </c>
      <c r="C47" s="420"/>
    </row>
    <row r="48" spans="1:3" s="113" customFormat="1" ht="12" customHeight="1" thickBot="1">
      <c r="A48" s="455" t="s">
        <v>432</v>
      </c>
      <c r="B48" s="436" t="s">
        <v>299</v>
      </c>
      <c r="C48" s="420"/>
    </row>
    <row r="49" spans="1:3" s="113" customFormat="1" ht="12" customHeight="1" thickBot="1">
      <c r="A49" s="36" t="s">
        <v>23</v>
      </c>
      <c r="B49" s="20" t="s">
        <v>300</v>
      </c>
      <c r="C49" s="324">
        <f>SUM(C50:C54)</f>
        <v>0</v>
      </c>
    </row>
    <row r="50" spans="1:3" s="113" customFormat="1" ht="12" customHeight="1">
      <c r="A50" s="453" t="s">
        <v>96</v>
      </c>
      <c r="B50" s="434" t="s">
        <v>304</v>
      </c>
      <c r="C50" s="469"/>
    </row>
    <row r="51" spans="1:3" s="113" customFormat="1" ht="12" customHeight="1">
      <c r="A51" s="454" t="s">
        <v>97</v>
      </c>
      <c r="B51" s="435" t="s">
        <v>305</v>
      </c>
      <c r="C51" s="329"/>
    </row>
    <row r="52" spans="1:3" s="113" customFormat="1" ht="12" customHeight="1">
      <c r="A52" s="454" t="s">
        <v>301</v>
      </c>
      <c r="B52" s="435" t="s">
        <v>306</v>
      </c>
      <c r="C52" s="329"/>
    </row>
    <row r="53" spans="1:3" s="113" customFormat="1" ht="12" customHeight="1">
      <c r="A53" s="454" t="s">
        <v>302</v>
      </c>
      <c r="B53" s="435" t="s">
        <v>307</v>
      </c>
      <c r="C53" s="329"/>
    </row>
    <row r="54" spans="1:3" s="113" customFormat="1" ht="12" customHeight="1" thickBot="1">
      <c r="A54" s="455" t="s">
        <v>303</v>
      </c>
      <c r="B54" s="436" t="s">
        <v>308</v>
      </c>
      <c r="C54" s="420"/>
    </row>
    <row r="55" spans="1:3" s="113" customFormat="1" ht="12" customHeight="1" thickBot="1">
      <c r="A55" s="36" t="s">
        <v>184</v>
      </c>
      <c r="B55" s="20" t="s">
        <v>309</v>
      </c>
      <c r="C55" s="324">
        <f>SUM(C56:C58)</f>
        <v>0</v>
      </c>
    </row>
    <row r="56" spans="1:3" s="113" customFormat="1" ht="12" customHeight="1">
      <c r="A56" s="453" t="s">
        <v>98</v>
      </c>
      <c r="B56" s="434" t="s">
        <v>310</v>
      </c>
      <c r="C56" s="327"/>
    </row>
    <row r="57" spans="1:3" s="113" customFormat="1" ht="12" customHeight="1">
      <c r="A57" s="454" t="s">
        <v>99</v>
      </c>
      <c r="B57" s="435" t="s">
        <v>423</v>
      </c>
      <c r="C57" s="326"/>
    </row>
    <row r="58" spans="1:3" s="113" customFormat="1" ht="12" customHeight="1">
      <c r="A58" s="454" t="s">
        <v>313</v>
      </c>
      <c r="B58" s="435" t="s">
        <v>311</v>
      </c>
      <c r="C58" s="326"/>
    </row>
    <row r="59" spans="1:3" s="113" customFormat="1" ht="12" customHeight="1" thickBot="1">
      <c r="A59" s="455" t="s">
        <v>314</v>
      </c>
      <c r="B59" s="436" t="s">
        <v>312</v>
      </c>
      <c r="C59" s="328"/>
    </row>
    <row r="60" spans="1:3" s="113" customFormat="1" ht="12" customHeight="1" thickBot="1">
      <c r="A60" s="36" t="s">
        <v>25</v>
      </c>
      <c r="B60" s="319" t="s">
        <v>315</v>
      </c>
      <c r="C60" s="324">
        <f>SUM(C61:C63)</f>
        <v>0</v>
      </c>
    </row>
    <row r="61" spans="1:3" s="113" customFormat="1" ht="12" customHeight="1">
      <c r="A61" s="453" t="s">
        <v>185</v>
      </c>
      <c r="B61" s="434" t="s">
        <v>317</v>
      </c>
      <c r="C61" s="329"/>
    </row>
    <row r="62" spans="1:3" s="113" customFormat="1" ht="12" customHeight="1">
      <c r="A62" s="454" t="s">
        <v>186</v>
      </c>
      <c r="B62" s="435" t="s">
        <v>424</v>
      </c>
      <c r="C62" s="329"/>
    </row>
    <row r="63" spans="1:3" s="113" customFormat="1" ht="12" customHeight="1">
      <c r="A63" s="454" t="s">
        <v>237</v>
      </c>
      <c r="B63" s="435" t="s">
        <v>318</v>
      </c>
      <c r="C63" s="329"/>
    </row>
    <row r="64" spans="1:3" s="113" customFormat="1" ht="12" customHeight="1" thickBot="1">
      <c r="A64" s="455" t="s">
        <v>316</v>
      </c>
      <c r="B64" s="436" t="s">
        <v>319</v>
      </c>
      <c r="C64" s="329"/>
    </row>
    <row r="65" spans="1:3" s="113" customFormat="1" ht="12" customHeight="1" thickBot="1">
      <c r="A65" s="36" t="s">
        <v>26</v>
      </c>
      <c r="B65" s="20" t="s">
        <v>320</v>
      </c>
      <c r="C65" s="330">
        <f>+C8+C15+C22+C29+C37+C49+C55+C60</f>
        <v>14565</v>
      </c>
    </row>
    <row r="66" spans="1:3" s="113" customFormat="1" ht="12" customHeight="1" thickBot="1">
      <c r="A66" s="456" t="s">
        <v>411</v>
      </c>
      <c r="B66" s="319" t="s">
        <v>322</v>
      </c>
      <c r="C66" s="324">
        <f>SUM(C67:C69)</f>
        <v>0</v>
      </c>
    </row>
    <row r="67" spans="1:3" s="113" customFormat="1" ht="12" customHeight="1">
      <c r="A67" s="453" t="s">
        <v>353</v>
      </c>
      <c r="B67" s="434" t="s">
        <v>323</v>
      </c>
      <c r="C67" s="329"/>
    </row>
    <row r="68" spans="1:3" s="113" customFormat="1" ht="12" customHeight="1">
      <c r="A68" s="454" t="s">
        <v>362</v>
      </c>
      <c r="B68" s="435" t="s">
        <v>324</v>
      </c>
      <c r="C68" s="329"/>
    </row>
    <row r="69" spans="1:3" s="113" customFormat="1" ht="12" customHeight="1" thickBot="1">
      <c r="A69" s="455" t="s">
        <v>363</v>
      </c>
      <c r="B69" s="437" t="s">
        <v>325</v>
      </c>
      <c r="C69" s="329"/>
    </row>
    <row r="70" spans="1:3" s="113" customFormat="1" ht="12" customHeight="1" thickBot="1">
      <c r="A70" s="456" t="s">
        <v>326</v>
      </c>
      <c r="B70" s="319" t="s">
        <v>327</v>
      </c>
      <c r="C70" s="324">
        <f>SUM(C71:C74)</f>
        <v>0</v>
      </c>
    </row>
    <row r="71" spans="1:3" s="113" customFormat="1" ht="12" customHeight="1">
      <c r="A71" s="453" t="s">
        <v>153</v>
      </c>
      <c r="B71" s="434" t="s">
        <v>328</v>
      </c>
      <c r="C71" s="329"/>
    </row>
    <row r="72" spans="1:3" s="113" customFormat="1" ht="12" customHeight="1">
      <c r="A72" s="454" t="s">
        <v>154</v>
      </c>
      <c r="B72" s="435" t="s">
        <v>329</v>
      </c>
      <c r="C72" s="329"/>
    </row>
    <row r="73" spans="1:3" s="113" customFormat="1" ht="12" customHeight="1">
      <c r="A73" s="454" t="s">
        <v>354</v>
      </c>
      <c r="B73" s="435" t="s">
        <v>330</v>
      </c>
      <c r="C73" s="329"/>
    </row>
    <row r="74" spans="1:3" s="113" customFormat="1" ht="12" customHeight="1" thickBot="1">
      <c r="A74" s="455" t="s">
        <v>355</v>
      </c>
      <c r="B74" s="436" t="s">
        <v>331</v>
      </c>
      <c r="C74" s="329"/>
    </row>
    <row r="75" spans="1:3" s="113" customFormat="1" ht="12" customHeight="1" thickBot="1">
      <c r="A75" s="456" t="s">
        <v>332</v>
      </c>
      <c r="B75" s="319" t="s">
        <v>333</v>
      </c>
      <c r="C75" s="324">
        <f>SUM(C76:C77)</f>
        <v>13846</v>
      </c>
    </row>
    <row r="76" spans="1:3" s="113" customFormat="1" ht="12" customHeight="1">
      <c r="A76" s="453" t="s">
        <v>356</v>
      </c>
      <c r="B76" s="434" t="s">
        <v>334</v>
      </c>
      <c r="C76" s="329">
        <v>13846</v>
      </c>
    </row>
    <row r="77" spans="1:3" s="113" customFormat="1" ht="12" customHeight="1" thickBot="1">
      <c r="A77" s="455" t="s">
        <v>357</v>
      </c>
      <c r="B77" s="436" t="s">
        <v>335</v>
      </c>
      <c r="C77" s="329"/>
    </row>
    <row r="78" spans="1:3" s="112" customFormat="1" ht="12" customHeight="1" thickBot="1">
      <c r="A78" s="456" t="s">
        <v>336</v>
      </c>
      <c r="B78" s="319" t="s">
        <v>337</v>
      </c>
      <c r="C78" s="324">
        <f>SUM(C79:C81)</f>
        <v>639</v>
      </c>
    </row>
    <row r="79" spans="1:3" s="113" customFormat="1" ht="12" customHeight="1">
      <c r="A79" s="453" t="s">
        <v>358</v>
      </c>
      <c r="B79" s="434" t="s">
        <v>338</v>
      </c>
      <c r="C79" s="329">
        <v>639</v>
      </c>
    </row>
    <row r="80" spans="1:3" s="113" customFormat="1" ht="12" customHeight="1">
      <c r="A80" s="454" t="s">
        <v>359</v>
      </c>
      <c r="B80" s="435" t="s">
        <v>339</v>
      </c>
      <c r="C80" s="329"/>
    </row>
    <row r="81" spans="1:3" s="113" customFormat="1" ht="12" customHeight="1" thickBot="1">
      <c r="A81" s="455" t="s">
        <v>360</v>
      </c>
      <c r="B81" s="436" t="s">
        <v>340</v>
      </c>
      <c r="C81" s="329"/>
    </row>
    <row r="82" spans="1:3" s="113" customFormat="1" ht="12" customHeight="1" thickBot="1">
      <c r="A82" s="456" t="s">
        <v>341</v>
      </c>
      <c r="B82" s="319" t="s">
        <v>361</v>
      </c>
      <c r="C82" s="324">
        <f>SUM(C83:C86)</f>
        <v>0</v>
      </c>
    </row>
    <row r="83" spans="1:3" s="113" customFormat="1" ht="12" customHeight="1">
      <c r="A83" s="457" t="s">
        <v>342</v>
      </c>
      <c r="B83" s="434" t="s">
        <v>343</v>
      </c>
      <c r="C83" s="329"/>
    </row>
    <row r="84" spans="1:3" s="113" customFormat="1" ht="12" customHeight="1">
      <c r="A84" s="458" t="s">
        <v>344</v>
      </c>
      <c r="B84" s="435" t="s">
        <v>345</v>
      </c>
      <c r="C84" s="329"/>
    </row>
    <row r="85" spans="1:3" s="113" customFormat="1" ht="12" customHeight="1">
      <c r="A85" s="458" t="s">
        <v>346</v>
      </c>
      <c r="B85" s="435" t="s">
        <v>347</v>
      </c>
      <c r="C85" s="329"/>
    </row>
    <row r="86" spans="1:3" s="112" customFormat="1" ht="12" customHeight="1" thickBot="1">
      <c r="A86" s="459" t="s">
        <v>348</v>
      </c>
      <c r="B86" s="436" t="s">
        <v>349</v>
      </c>
      <c r="C86" s="329"/>
    </row>
    <row r="87" spans="1:3" s="112" customFormat="1" ht="12" customHeight="1" thickBot="1">
      <c r="A87" s="456" t="s">
        <v>350</v>
      </c>
      <c r="B87" s="319" t="s">
        <v>475</v>
      </c>
      <c r="C87" s="470"/>
    </row>
    <row r="88" spans="1:3" s="112" customFormat="1" ht="12" customHeight="1" thickBot="1">
      <c r="A88" s="456" t="s">
        <v>509</v>
      </c>
      <c r="B88" s="319" t="s">
        <v>351</v>
      </c>
      <c r="C88" s="470"/>
    </row>
    <row r="89" spans="1:3" s="112" customFormat="1" ht="12" customHeight="1" thickBot="1">
      <c r="A89" s="456" t="s">
        <v>510</v>
      </c>
      <c r="B89" s="441" t="s">
        <v>478</v>
      </c>
      <c r="C89" s="330">
        <f>+C66+C70+C75+C78+C82+C88+C87</f>
        <v>14485</v>
      </c>
    </row>
    <row r="90" spans="1:3" s="112" customFormat="1" ht="12" customHeight="1" thickBot="1">
      <c r="A90" s="460" t="s">
        <v>511</v>
      </c>
      <c r="B90" s="442" t="s">
        <v>512</v>
      </c>
      <c r="C90" s="330">
        <f>+C65+C89</f>
        <v>29050</v>
      </c>
    </row>
    <row r="91" spans="1:3" s="113" customFormat="1" ht="15" customHeight="1" thickBot="1">
      <c r="A91" s="269"/>
      <c r="B91" s="270"/>
      <c r="C91" s="388"/>
    </row>
    <row r="92" spans="1:3" s="72" customFormat="1" ht="16.5" customHeight="1" thickBot="1">
      <c r="A92" s="271"/>
      <c r="B92" s="272" t="s">
        <v>59</v>
      </c>
      <c r="C92" s="389"/>
    </row>
    <row r="93" spans="1:3" s="114" customFormat="1" ht="12" customHeight="1" thickBot="1">
      <c r="A93" s="426" t="s">
        <v>18</v>
      </c>
      <c r="B93" s="30" t="s">
        <v>516</v>
      </c>
      <c r="C93" s="323">
        <f>+C94+C95+C96+C97+C98+C111</f>
        <v>14444</v>
      </c>
    </row>
    <row r="94" spans="1:3" ht="12" customHeight="1">
      <c r="A94" s="461" t="s">
        <v>100</v>
      </c>
      <c r="B94" s="9" t="s">
        <v>49</v>
      </c>
      <c r="C94" s="325">
        <v>12726</v>
      </c>
    </row>
    <row r="95" spans="1:3" ht="12" customHeight="1">
      <c r="A95" s="454" t="s">
        <v>101</v>
      </c>
      <c r="B95" s="7" t="s">
        <v>187</v>
      </c>
      <c r="C95" s="326">
        <v>1718</v>
      </c>
    </row>
    <row r="96" spans="1:3" ht="12" customHeight="1">
      <c r="A96" s="454" t="s">
        <v>102</v>
      </c>
      <c r="B96" s="7" t="s">
        <v>143</v>
      </c>
      <c r="C96" s="328"/>
    </row>
    <row r="97" spans="1:3" ht="12" customHeight="1">
      <c r="A97" s="454" t="s">
        <v>103</v>
      </c>
      <c r="B97" s="10" t="s">
        <v>188</v>
      </c>
      <c r="C97" s="328"/>
    </row>
    <row r="98" spans="1:3" ht="12" customHeight="1">
      <c r="A98" s="454" t="s">
        <v>114</v>
      </c>
      <c r="B98" s="18" t="s">
        <v>189</v>
      </c>
      <c r="C98" s="328"/>
    </row>
    <row r="99" spans="1:3" ht="12" customHeight="1">
      <c r="A99" s="454" t="s">
        <v>104</v>
      </c>
      <c r="B99" s="7" t="s">
        <v>513</v>
      </c>
      <c r="C99" s="328"/>
    </row>
    <row r="100" spans="1:3" ht="12" customHeight="1">
      <c r="A100" s="454" t="s">
        <v>105</v>
      </c>
      <c r="B100" s="166" t="s">
        <v>441</v>
      </c>
      <c r="C100" s="328"/>
    </row>
    <row r="101" spans="1:3" ht="12" customHeight="1">
      <c r="A101" s="454" t="s">
        <v>115</v>
      </c>
      <c r="B101" s="166" t="s">
        <v>440</v>
      </c>
      <c r="C101" s="328"/>
    </row>
    <row r="102" spans="1:3" ht="12" customHeight="1">
      <c r="A102" s="454" t="s">
        <v>116</v>
      </c>
      <c r="B102" s="166" t="s">
        <v>367</v>
      </c>
      <c r="C102" s="328"/>
    </row>
    <row r="103" spans="1:3" ht="12" customHeight="1">
      <c r="A103" s="454" t="s">
        <v>117</v>
      </c>
      <c r="B103" s="167" t="s">
        <v>368</v>
      </c>
      <c r="C103" s="328"/>
    </row>
    <row r="104" spans="1:3" ht="12" customHeight="1">
      <c r="A104" s="454" t="s">
        <v>118</v>
      </c>
      <c r="B104" s="167" t="s">
        <v>369</v>
      </c>
      <c r="C104" s="328"/>
    </row>
    <row r="105" spans="1:3" ht="12" customHeight="1">
      <c r="A105" s="454" t="s">
        <v>120</v>
      </c>
      <c r="B105" s="166" t="s">
        <v>370</v>
      </c>
      <c r="C105" s="328"/>
    </row>
    <row r="106" spans="1:3" ht="12" customHeight="1">
      <c r="A106" s="454" t="s">
        <v>190</v>
      </c>
      <c r="B106" s="166" t="s">
        <v>371</v>
      </c>
      <c r="C106" s="328"/>
    </row>
    <row r="107" spans="1:3" ht="12" customHeight="1">
      <c r="A107" s="454" t="s">
        <v>365</v>
      </c>
      <c r="B107" s="167" t="s">
        <v>372</v>
      </c>
      <c r="C107" s="328"/>
    </row>
    <row r="108" spans="1:3" ht="12" customHeight="1">
      <c r="A108" s="462" t="s">
        <v>366</v>
      </c>
      <c r="B108" s="168" t="s">
        <v>373</v>
      </c>
      <c r="C108" s="328"/>
    </row>
    <row r="109" spans="1:3" ht="12" customHeight="1">
      <c r="A109" s="454" t="s">
        <v>438</v>
      </c>
      <c r="B109" s="168" t="s">
        <v>374</v>
      </c>
      <c r="C109" s="328"/>
    </row>
    <row r="110" spans="1:3" ht="12" customHeight="1">
      <c r="A110" s="454" t="s">
        <v>439</v>
      </c>
      <c r="B110" s="167" t="s">
        <v>375</v>
      </c>
      <c r="C110" s="326"/>
    </row>
    <row r="111" spans="1:3" ht="12" customHeight="1">
      <c r="A111" s="454" t="s">
        <v>443</v>
      </c>
      <c r="B111" s="10" t="s">
        <v>50</v>
      </c>
      <c r="C111" s="326"/>
    </row>
    <row r="112" spans="1:3" ht="12" customHeight="1">
      <c r="A112" s="455" t="s">
        <v>444</v>
      </c>
      <c r="B112" s="7" t="s">
        <v>514</v>
      </c>
      <c r="C112" s="328"/>
    </row>
    <row r="113" spans="1:3" ht="12" customHeight="1" thickBot="1">
      <c r="A113" s="463" t="s">
        <v>445</v>
      </c>
      <c r="B113" s="169" t="s">
        <v>515</v>
      </c>
      <c r="C113" s="332"/>
    </row>
    <row r="114" spans="1:3" ht="12" customHeight="1" thickBot="1">
      <c r="A114" s="36" t="s">
        <v>19</v>
      </c>
      <c r="B114" s="29" t="s">
        <v>376</v>
      </c>
      <c r="C114" s="324">
        <f>+C115+C117+C119</f>
        <v>14606</v>
      </c>
    </row>
    <row r="115" spans="1:3" ht="12" customHeight="1">
      <c r="A115" s="453" t="s">
        <v>106</v>
      </c>
      <c r="B115" s="7" t="s">
        <v>235</v>
      </c>
      <c r="C115" s="327">
        <v>1700</v>
      </c>
    </row>
    <row r="116" spans="1:3" ht="12" customHeight="1">
      <c r="A116" s="453" t="s">
        <v>107</v>
      </c>
      <c r="B116" s="11" t="s">
        <v>380</v>
      </c>
      <c r="C116" s="327"/>
    </row>
    <row r="117" spans="1:3" ht="12" customHeight="1">
      <c r="A117" s="453" t="s">
        <v>108</v>
      </c>
      <c r="B117" s="11" t="s">
        <v>191</v>
      </c>
      <c r="C117" s="326">
        <v>12906</v>
      </c>
    </row>
    <row r="118" spans="1:3" ht="12" customHeight="1">
      <c r="A118" s="453" t="s">
        <v>109</v>
      </c>
      <c r="B118" s="11" t="s">
        <v>381</v>
      </c>
      <c r="C118" s="294"/>
    </row>
    <row r="119" spans="1:3" ht="12" customHeight="1">
      <c r="A119" s="453" t="s">
        <v>110</v>
      </c>
      <c r="B119" s="321" t="s">
        <v>238</v>
      </c>
      <c r="C119" s="294">
        <v>0</v>
      </c>
    </row>
    <row r="120" spans="1:3" ht="12" customHeight="1">
      <c r="A120" s="453" t="s">
        <v>119</v>
      </c>
      <c r="B120" s="320" t="s">
        <v>425</v>
      </c>
      <c r="C120" s="294"/>
    </row>
    <row r="121" spans="1:3" ht="12" customHeight="1">
      <c r="A121" s="453" t="s">
        <v>121</v>
      </c>
      <c r="B121" s="430" t="s">
        <v>386</v>
      </c>
      <c r="C121" s="294"/>
    </row>
    <row r="122" spans="1:3" ht="12" customHeight="1">
      <c r="A122" s="453" t="s">
        <v>192</v>
      </c>
      <c r="B122" s="167" t="s">
        <v>369</v>
      </c>
      <c r="C122" s="294"/>
    </row>
    <row r="123" spans="1:3" ht="12" customHeight="1">
      <c r="A123" s="453" t="s">
        <v>193</v>
      </c>
      <c r="B123" s="167" t="s">
        <v>385</v>
      </c>
      <c r="C123" s="294"/>
    </row>
    <row r="124" spans="1:3" ht="12" customHeight="1">
      <c r="A124" s="453" t="s">
        <v>194</v>
      </c>
      <c r="B124" s="167" t="s">
        <v>384</v>
      </c>
      <c r="C124" s="294"/>
    </row>
    <row r="125" spans="1:3" ht="12" customHeight="1">
      <c r="A125" s="453" t="s">
        <v>377</v>
      </c>
      <c r="B125" s="167" t="s">
        <v>372</v>
      </c>
      <c r="C125" s="294"/>
    </row>
    <row r="126" spans="1:3" ht="12" customHeight="1">
      <c r="A126" s="453" t="s">
        <v>378</v>
      </c>
      <c r="B126" s="167" t="s">
        <v>383</v>
      </c>
      <c r="C126" s="294"/>
    </row>
    <row r="127" spans="1:3" ht="12" customHeight="1" thickBot="1">
      <c r="A127" s="462" t="s">
        <v>379</v>
      </c>
      <c r="B127" s="167" t="s">
        <v>382</v>
      </c>
      <c r="C127" s="296"/>
    </row>
    <row r="128" spans="1:3" ht="12" customHeight="1" thickBot="1">
      <c r="A128" s="36" t="s">
        <v>20</v>
      </c>
      <c r="B128" s="149" t="s">
        <v>448</v>
      </c>
      <c r="C128" s="324">
        <f>+C93+C114</f>
        <v>29050</v>
      </c>
    </row>
    <row r="129" spans="1:3" ht="12" customHeight="1" thickBot="1">
      <c r="A129" s="36" t="s">
        <v>21</v>
      </c>
      <c r="B129" s="149" t="s">
        <v>449</v>
      </c>
      <c r="C129" s="324">
        <f>+C130+C131+C132</f>
        <v>0</v>
      </c>
    </row>
    <row r="130" spans="1:3" s="114" customFormat="1" ht="12" customHeight="1">
      <c r="A130" s="453" t="s">
        <v>277</v>
      </c>
      <c r="B130" s="8" t="s">
        <v>519</v>
      </c>
      <c r="C130" s="294"/>
    </row>
    <row r="131" spans="1:3" ht="12" customHeight="1">
      <c r="A131" s="453" t="s">
        <v>280</v>
      </c>
      <c r="B131" s="8" t="s">
        <v>457</v>
      </c>
      <c r="C131" s="294"/>
    </row>
    <row r="132" spans="1:3" ht="12" customHeight="1" thickBot="1">
      <c r="A132" s="462" t="s">
        <v>281</v>
      </c>
      <c r="B132" s="6" t="s">
        <v>518</v>
      </c>
      <c r="C132" s="294"/>
    </row>
    <row r="133" spans="1:3" ht="12" customHeight="1" thickBot="1">
      <c r="A133" s="36" t="s">
        <v>22</v>
      </c>
      <c r="B133" s="149" t="s">
        <v>450</v>
      </c>
      <c r="C133" s="324">
        <f>+C134+C135+C136+C137+C138+C139</f>
        <v>0</v>
      </c>
    </row>
    <row r="134" spans="1:3" ht="12" customHeight="1">
      <c r="A134" s="453" t="s">
        <v>93</v>
      </c>
      <c r="B134" s="8" t="s">
        <v>459</v>
      </c>
      <c r="C134" s="294"/>
    </row>
    <row r="135" spans="1:3" ht="12" customHeight="1">
      <c r="A135" s="453" t="s">
        <v>94</v>
      </c>
      <c r="B135" s="8" t="s">
        <v>451</v>
      </c>
      <c r="C135" s="294"/>
    </row>
    <row r="136" spans="1:3" ht="12" customHeight="1">
      <c r="A136" s="453" t="s">
        <v>95</v>
      </c>
      <c r="B136" s="8" t="s">
        <v>452</v>
      </c>
      <c r="C136" s="294"/>
    </row>
    <row r="137" spans="1:3" ht="12" customHeight="1">
      <c r="A137" s="453" t="s">
        <v>179</v>
      </c>
      <c r="B137" s="8" t="s">
        <v>517</v>
      </c>
      <c r="C137" s="294"/>
    </row>
    <row r="138" spans="1:3" ht="12" customHeight="1">
      <c r="A138" s="453" t="s">
        <v>180</v>
      </c>
      <c r="B138" s="8" t="s">
        <v>454</v>
      </c>
      <c r="C138" s="294"/>
    </row>
    <row r="139" spans="1:3" s="114" customFormat="1" ht="12" customHeight="1" thickBot="1">
      <c r="A139" s="462" t="s">
        <v>181</v>
      </c>
      <c r="B139" s="6" t="s">
        <v>455</v>
      </c>
      <c r="C139" s="294"/>
    </row>
    <row r="140" spans="1:11" ht="12" customHeight="1" thickBot="1">
      <c r="A140" s="36" t="s">
        <v>23</v>
      </c>
      <c r="B140" s="149" t="s">
        <v>534</v>
      </c>
      <c r="C140" s="330">
        <f>+C141+C142+C144+C145+C143</f>
        <v>0</v>
      </c>
      <c r="K140" s="276"/>
    </row>
    <row r="141" spans="1:3" ht="12.75">
      <c r="A141" s="453" t="s">
        <v>96</v>
      </c>
      <c r="B141" s="8" t="s">
        <v>387</v>
      </c>
      <c r="C141" s="294"/>
    </row>
    <row r="142" spans="1:3" ht="12" customHeight="1">
      <c r="A142" s="453" t="s">
        <v>97</v>
      </c>
      <c r="B142" s="8" t="s">
        <v>388</v>
      </c>
      <c r="C142" s="294"/>
    </row>
    <row r="143" spans="1:3" s="114" customFormat="1" ht="12" customHeight="1">
      <c r="A143" s="453" t="s">
        <v>301</v>
      </c>
      <c r="B143" s="8" t="s">
        <v>533</v>
      </c>
      <c r="C143" s="294"/>
    </row>
    <row r="144" spans="1:3" s="114" customFormat="1" ht="12" customHeight="1">
      <c r="A144" s="453" t="s">
        <v>302</v>
      </c>
      <c r="B144" s="8" t="s">
        <v>464</v>
      </c>
      <c r="C144" s="294"/>
    </row>
    <row r="145" spans="1:3" s="114" customFormat="1" ht="12" customHeight="1" thickBot="1">
      <c r="A145" s="462" t="s">
        <v>303</v>
      </c>
      <c r="B145" s="6" t="s">
        <v>407</v>
      </c>
      <c r="C145" s="294"/>
    </row>
    <row r="146" spans="1:3" s="114" customFormat="1" ht="12" customHeight="1" thickBot="1">
      <c r="A146" s="36" t="s">
        <v>24</v>
      </c>
      <c r="B146" s="149" t="s">
        <v>465</v>
      </c>
      <c r="C146" s="333">
        <f>+C147+C148+C149+C150+C151</f>
        <v>0</v>
      </c>
    </row>
    <row r="147" spans="1:3" s="114" customFormat="1" ht="12" customHeight="1">
      <c r="A147" s="453" t="s">
        <v>98</v>
      </c>
      <c r="B147" s="8" t="s">
        <v>460</v>
      </c>
      <c r="C147" s="294"/>
    </row>
    <row r="148" spans="1:3" s="114" customFormat="1" ht="12" customHeight="1">
      <c r="A148" s="453" t="s">
        <v>99</v>
      </c>
      <c r="B148" s="8" t="s">
        <v>467</v>
      </c>
      <c r="C148" s="294"/>
    </row>
    <row r="149" spans="1:3" s="114" customFormat="1" ht="12" customHeight="1">
      <c r="A149" s="453" t="s">
        <v>313</v>
      </c>
      <c r="B149" s="8" t="s">
        <v>462</v>
      </c>
      <c r="C149" s="294"/>
    </row>
    <row r="150" spans="1:3" ht="12.75" customHeight="1">
      <c r="A150" s="453" t="s">
        <v>314</v>
      </c>
      <c r="B150" s="8" t="s">
        <v>520</v>
      </c>
      <c r="C150" s="294"/>
    </row>
    <row r="151" spans="1:3" ht="12.75" customHeight="1" thickBot="1">
      <c r="A151" s="462" t="s">
        <v>466</v>
      </c>
      <c r="B151" s="6" t="s">
        <v>469</v>
      </c>
      <c r="C151" s="296"/>
    </row>
    <row r="152" spans="1:3" ht="12.75" customHeight="1" thickBot="1">
      <c r="A152" s="504" t="s">
        <v>25</v>
      </c>
      <c r="B152" s="149" t="s">
        <v>470</v>
      </c>
      <c r="C152" s="333"/>
    </row>
    <row r="153" spans="1:3" ht="12" customHeight="1" thickBot="1">
      <c r="A153" s="504" t="s">
        <v>26</v>
      </c>
      <c r="B153" s="149" t="s">
        <v>471</v>
      </c>
      <c r="C153" s="333"/>
    </row>
    <row r="154" spans="1:3" ht="15" customHeight="1" thickBot="1">
      <c r="A154" s="36" t="s">
        <v>27</v>
      </c>
      <c r="B154" s="149" t="s">
        <v>473</v>
      </c>
      <c r="C154" s="444">
        <f>+C129+C133+C140+C146+C152+C153</f>
        <v>0</v>
      </c>
    </row>
    <row r="155" spans="1:3" ht="13.5" thickBot="1">
      <c r="A155" s="464" t="s">
        <v>28</v>
      </c>
      <c r="B155" s="401" t="s">
        <v>472</v>
      </c>
      <c r="C155" s="444">
        <f>+C128+C154</f>
        <v>29050</v>
      </c>
    </row>
    <row r="156" spans="1:3" ht="15" customHeight="1" thickBot="1">
      <c r="A156" s="407"/>
      <c r="B156" s="408"/>
      <c r="C156" s="409"/>
    </row>
    <row r="157" spans="1:3" ht="14.25" customHeight="1" thickBot="1">
      <c r="A157" s="273" t="s">
        <v>521</v>
      </c>
      <c r="B157" s="274"/>
      <c r="C157" s="146">
        <v>13</v>
      </c>
    </row>
    <row r="158" spans="1:3" ht="13.5" thickBot="1">
      <c r="A158" s="273" t="s">
        <v>209</v>
      </c>
      <c r="B158" s="274"/>
      <c r="C158" s="146">
        <v>13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C3" sqref="C3:G3"/>
    </sheetView>
  </sheetViews>
  <sheetFormatPr defaultColWidth="9.00390625" defaultRowHeight="12.75"/>
  <cols>
    <col min="1" max="1" width="5.50390625" style="49" customWidth="1"/>
    <col min="2" max="2" width="33.125" style="49" customWidth="1"/>
    <col min="3" max="3" width="12.375" style="49" customWidth="1"/>
    <col min="4" max="4" width="11.50390625" style="49" customWidth="1"/>
    <col min="5" max="5" width="11.375" style="49" customWidth="1"/>
    <col min="6" max="6" width="11.00390625" style="49" customWidth="1"/>
    <col min="7" max="7" width="14.375" style="49" customWidth="1"/>
    <col min="8" max="16384" width="9.375" style="49" customWidth="1"/>
  </cols>
  <sheetData>
    <row r="1" spans="1:7" ht="43.5" customHeight="1">
      <c r="A1" s="585" t="s">
        <v>2</v>
      </c>
      <c r="B1" s="585"/>
      <c r="C1" s="585"/>
      <c r="D1" s="585"/>
      <c r="E1" s="585"/>
      <c r="F1" s="585"/>
      <c r="G1" s="585"/>
    </row>
    <row r="3" spans="1:7" s="188" customFormat="1" ht="27" customHeight="1">
      <c r="A3" s="186" t="s">
        <v>213</v>
      </c>
      <c r="B3" s="187"/>
      <c r="C3" s="584" t="s">
        <v>214</v>
      </c>
      <c r="D3" s="584"/>
      <c r="E3" s="584"/>
      <c r="F3" s="584"/>
      <c r="G3" s="584"/>
    </row>
    <row r="4" spans="1:7" s="188" customFormat="1" ht="15.75">
      <c r="A4" s="187"/>
      <c r="B4" s="187"/>
      <c r="C4" s="187"/>
      <c r="D4" s="187"/>
      <c r="E4" s="187"/>
      <c r="F4" s="187"/>
      <c r="G4" s="187"/>
    </row>
    <row r="5" spans="1:7" s="188" customFormat="1" ht="24.75" customHeight="1">
      <c r="A5" s="186" t="s">
        <v>215</v>
      </c>
      <c r="B5" s="187"/>
      <c r="C5" s="584" t="s">
        <v>214</v>
      </c>
      <c r="D5" s="584"/>
      <c r="E5" s="584"/>
      <c r="F5" s="584"/>
      <c r="G5" s="187"/>
    </row>
    <row r="6" spans="1:7" s="189" customFormat="1" ht="12.75">
      <c r="A6" s="246"/>
      <c r="B6" s="246"/>
      <c r="C6" s="246"/>
      <c r="D6" s="246"/>
      <c r="E6" s="246"/>
      <c r="F6" s="246"/>
      <c r="G6" s="246"/>
    </row>
    <row r="7" spans="1:7" s="190" customFormat="1" ht="15" customHeight="1">
      <c r="A7" s="292" t="s">
        <v>216</v>
      </c>
      <c r="B7" s="291"/>
      <c r="C7" s="291"/>
      <c r="D7" s="277"/>
      <c r="E7" s="277"/>
      <c r="F7" s="277"/>
      <c r="G7" s="277"/>
    </row>
    <row r="8" spans="1:7" s="190" customFormat="1" ht="15" customHeight="1" thickBot="1">
      <c r="A8" s="292" t="s">
        <v>217</v>
      </c>
      <c r="B8" s="277"/>
      <c r="C8" s="277"/>
      <c r="D8" s="277"/>
      <c r="E8" s="277"/>
      <c r="F8" s="277"/>
      <c r="G8" s="277"/>
    </row>
    <row r="9" spans="1:7" s="90" customFormat="1" ht="42" customHeight="1" thickBot="1">
      <c r="A9" s="226" t="s">
        <v>16</v>
      </c>
      <c r="B9" s="227" t="s">
        <v>218</v>
      </c>
      <c r="C9" s="227" t="s">
        <v>219</v>
      </c>
      <c r="D9" s="227" t="s">
        <v>220</v>
      </c>
      <c r="E9" s="227" t="s">
        <v>221</v>
      </c>
      <c r="F9" s="227" t="s">
        <v>222</v>
      </c>
      <c r="G9" s="228" t="s">
        <v>53</v>
      </c>
    </row>
    <row r="10" spans="1:7" ht="24" customHeight="1">
      <c r="A10" s="278" t="s">
        <v>18</v>
      </c>
      <c r="B10" s="235" t="s">
        <v>223</v>
      </c>
      <c r="C10" s="191"/>
      <c r="D10" s="191"/>
      <c r="E10" s="191"/>
      <c r="F10" s="191"/>
      <c r="G10" s="279">
        <f>SUM(C10:F10)</f>
        <v>0</v>
      </c>
    </row>
    <row r="11" spans="1:7" ht="24" customHeight="1">
      <c r="A11" s="280" t="s">
        <v>19</v>
      </c>
      <c r="B11" s="236" t="s">
        <v>224</v>
      </c>
      <c r="C11" s="192"/>
      <c r="D11" s="192"/>
      <c r="E11" s="192"/>
      <c r="F11" s="192"/>
      <c r="G11" s="281">
        <f aca="true" t="shared" si="0" ref="G11:G16">SUM(C11:F11)</f>
        <v>0</v>
      </c>
    </row>
    <row r="12" spans="1:7" ht="24" customHeight="1">
      <c r="A12" s="280" t="s">
        <v>20</v>
      </c>
      <c r="B12" s="236" t="s">
        <v>225</v>
      </c>
      <c r="C12" s="192"/>
      <c r="D12" s="192"/>
      <c r="E12" s="192"/>
      <c r="F12" s="192"/>
      <c r="G12" s="281">
        <f t="shared" si="0"/>
        <v>0</v>
      </c>
    </row>
    <row r="13" spans="1:7" ht="24" customHeight="1">
      <c r="A13" s="280" t="s">
        <v>21</v>
      </c>
      <c r="B13" s="236" t="s">
        <v>226</v>
      </c>
      <c r="C13" s="192"/>
      <c r="D13" s="192"/>
      <c r="E13" s="192"/>
      <c r="F13" s="192"/>
      <c r="G13" s="281">
        <f t="shared" si="0"/>
        <v>0</v>
      </c>
    </row>
    <row r="14" spans="1:7" ht="24" customHeight="1">
      <c r="A14" s="280" t="s">
        <v>22</v>
      </c>
      <c r="B14" s="236" t="s">
        <v>227</v>
      </c>
      <c r="C14" s="192"/>
      <c r="D14" s="192"/>
      <c r="E14" s="192"/>
      <c r="F14" s="192"/>
      <c r="G14" s="281">
        <f t="shared" si="0"/>
        <v>0</v>
      </c>
    </row>
    <row r="15" spans="1:7" ht="24" customHeight="1" thickBot="1">
      <c r="A15" s="282" t="s">
        <v>23</v>
      </c>
      <c r="B15" s="283" t="s">
        <v>228</v>
      </c>
      <c r="C15" s="193"/>
      <c r="D15" s="193"/>
      <c r="E15" s="193"/>
      <c r="F15" s="193"/>
      <c r="G15" s="284">
        <f t="shared" si="0"/>
        <v>0</v>
      </c>
    </row>
    <row r="16" spans="1:7" s="194" customFormat="1" ht="24" customHeight="1" thickBot="1">
      <c r="A16" s="285" t="s">
        <v>24</v>
      </c>
      <c r="B16" s="286" t="s">
        <v>53</v>
      </c>
      <c r="C16" s="287">
        <f>SUM(C10:C15)</f>
        <v>0</v>
      </c>
      <c r="D16" s="287">
        <f>SUM(D10:D15)</f>
        <v>0</v>
      </c>
      <c r="E16" s="287">
        <f>SUM(E10:E15)</f>
        <v>0</v>
      </c>
      <c r="F16" s="287">
        <f>SUM(F10:F15)</f>
        <v>0</v>
      </c>
      <c r="G16" s="288">
        <f t="shared" si="0"/>
        <v>0</v>
      </c>
    </row>
    <row r="17" spans="1:7" s="189" customFormat="1" ht="12.75">
      <c r="A17" s="246"/>
      <c r="B17" s="246"/>
      <c r="C17" s="246"/>
      <c r="D17" s="246"/>
      <c r="E17" s="246"/>
      <c r="F17" s="246"/>
      <c r="G17" s="246"/>
    </row>
    <row r="18" spans="1:7" s="189" customFormat="1" ht="12.75">
      <c r="A18" s="246"/>
      <c r="B18" s="246"/>
      <c r="C18" s="246"/>
      <c r="D18" s="246"/>
      <c r="E18" s="246"/>
      <c r="F18" s="246"/>
      <c r="G18" s="246"/>
    </row>
    <row r="19" spans="1:7" s="189" customFormat="1" ht="12.75">
      <c r="A19" s="246"/>
      <c r="B19" s="246"/>
      <c r="C19" s="246"/>
      <c r="D19" s="246"/>
      <c r="E19" s="246"/>
      <c r="F19" s="246"/>
      <c r="G19" s="246"/>
    </row>
    <row r="20" spans="1:7" s="189" customFormat="1" ht="15.75">
      <c r="A20" s="188" t="str">
        <f>+CONCATENATE("......................, ",LEFT(ÖSSZEFÜGGÉSEK!A5,4),". .......................... hó ..... nap")</f>
        <v>......................, 2015. .......................... hó ..... nap</v>
      </c>
      <c r="B20" s="246"/>
      <c r="C20" s="246"/>
      <c r="D20" s="246"/>
      <c r="E20" s="246"/>
      <c r="F20" s="246"/>
      <c r="G20" s="246"/>
    </row>
    <row r="21" spans="1:7" s="189" customFormat="1" ht="12.75">
      <c r="A21" s="246"/>
      <c r="B21" s="246"/>
      <c r="C21" s="246"/>
      <c r="D21" s="246"/>
      <c r="E21" s="246"/>
      <c r="F21" s="246"/>
      <c r="G21" s="246"/>
    </row>
    <row r="22" spans="1:7" ht="12.75">
      <c r="A22" s="246"/>
      <c r="B22" s="246"/>
      <c r="C22" s="246"/>
      <c r="D22" s="246"/>
      <c r="E22" s="246"/>
      <c r="F22" s="246"/>
      <c r="G22" s="246"/>
    </row>
    <row r="23" spans="1:7" ht="12.75">
      <c r="A23" s="246"/>
      <c r="B23" s="246"/>
      <c r="C23" s="189"/>
      <c r="D23" s="189"/>
      <c r="E23" s="189"/>
      <c r="F23" s="189"/>
      <c r="G23" s="246"/>
    </row>
    <row r="24" spans="1:7" ht="13.5">
      <c r="A24" s="246"/>
      <c r="B24" s="246"/>
      <c r="C24" s="289"/>
      <c r="D24" s="290" t="s">
        <v>229</v>
      </c>
      <c r="E24" s="290"/>
      <c r="F24" s="289"/>
      <c r="G24" s="246"/>
    </row>
    <row r="25" spans="3:6" ht="13.5">
      <c r="C25" s="195"/>
      <c r="D25" s="196"/>
      <c r="E25" s="196"/>
      <c r="F25" s="195"/>
    </row>
    <row r="26" spans="3:6" ht="13.5">
      <c r="C26" s="195"/>
      <c r="D26" s="196"/>
      <c r="E26" s="196"/>
      <c r="F26" s="195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……/2015.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P16" sqref="P16"/>
    </sheetView>
  </sheetViews>
  <sheetFormatPr defaultColWidth="9.00390625" defaultRowHeight="12.75"/>
  <cols>
    <col min="1" max="1" width="6.875" style="221" customWidth="1"/>
    <col min="2" max="2" width="49.625" style="59" customWidth="1"/>
    <col min="3" max="8" width="12.875" style="59" customWidth="1"/>
    <col min="9" max="9" width="14.375" style="59" customWidth="1"/>
    <col min="10" max="10" width="3.375" style="59" customWidth="1"/>
    <col min="11" max="16384" width="9.375" style="59" customWidth="1"/>
  </cols>
  <sheetData>
    <row r="1" spans="1:9" ht="27.75" customHeight="1">
      <c r="A1" s="587" t="s">
        <v>3</v>
      </c>
      <c r="B1" s="587"/>
      <c r="C1" s="587"/>
      <c r="D1" s="587"/>
      <c r="E1" s="587"/>
      <c r="F1" s="587"/>
      <c r="G1" s="587"/>
      <c r="H1" s="587"/>
      <c r="I1" s="587"/>
    </row>
    <row r="2" ht="20.25" customHeight="1" thickBot="1">
      <c r="I2" s="489" t="s">
        <v>62</v>
      </c>
    </row>
    <row r="3" spans="1:9" s="490" customFormat="1" ht="26.25" customHeight="1">
      <c r="A3" s="595" t="s">
        <v>71</v>
      </c>
      <c r="B3" s="590" t="s">
        <v>87</v>
      </c>
      <c r="C3" s="595" t="s">
        <v>88</v>
      </c>
      <c r="D3" s="595" t="str">
        <f>+CONCATENATE(LEFT(ÖSSZEFÜGGÉSEK!A5,4)," előtti kifizetés")</f>
        <v>2015 előtti kifizetés</v>
      </c>
      <c r="E3" s="592" t="s">
        <v>70</v>
      </c>
      <c r="F3" s="593"/>
      <c r="G3" s="593"/>
      <c r="H3" s="594"/>
      <c r="I3" s="590" t="s">
        <v>51</v>
      </c>
    </row>
    <row r="4" spans="1:9" s="491" customFormat="1" ht="32.25" customHeight="1" thickBot="1">
      <c r="A4" s="596"/>
      <c r="B4" s="591"/>
      <c r="C4" s="591"/>
      <c r="D4" s="596"/>
      <c r="E4" s="297" t="str">
        <f>+CONCATENATE(LEFT(ÖSSZEFÜGGÉSEK!A5,4),".")</f>
        <v>2015.</v>
      </c>
      <c r="F4" s="297" t="str">
        <f>+CONCATENATE(LEFT(ÖSSZEFÜGGÉSEK!A5,4)+1,".")</f>
        <v>2016.</v>
      </c>
      <c r="G4" s="297" t="str">
        <f>+CONCATENATE(LEFT(ÖSSZEFÜGGÉSEK!A5,4)+2,".")</f>
        <v>2017.</v>
      </c>
      <c r="H4" s="298" t="str">
        <f>+CONCATENATE(LEFT(ÖSSZEFÜGGÉSEK!A5,4)+2,".",CHAR(10)," után")</f>
        <v>2017.
 után</v>
      </c>
      <c r="I4" s="591"/>
    </row>
    <row r="5" spans="1:9" s="492" customFormat="1" ht="12.75" customHeight="1" thickBot="1">
      <c r="A5" s="299" t="s">
        <v>493</v>
      </c>
      <c r="B5" s="300" t="s">
        <v>494</v>
      </c>
      <c r="C5" s="301" t="s">
        <v>495</v>
      </c>
      <c r="D5" s="300" t="s">
        <v>497</v>
      </c>
      <c r="E5" s="299" t="s">
        <v>496</v>
      </c>
      <c r="F5" s="301" t="s">
        <v>498</v>
      </c>
      <c r="G5" s="301" t="s">
        <v>500</v>
      </c>
      <c r="H5" s="302" t="s">
        <v>501</v>
      </c>
      <c r="I5" s="303" t="s">
        <v>502</v>
      </c>
    </row>
    <row r="6" spans="1:9" ht="24.75" customHeight="1" thickBot="1">
      <c r="A6" s="304" t="s">
        <v>18</v>
      </c>
      <c r="B6" s="305" t="s">
        <v>4</v>
      </c>
      <c r="C6" s="484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17">SUM(D6:H6)</f>
        <v>0</v>
      </c>
    </row>
    <row r="7" spans="1:10" ht="19.5" customHeight="1">
      <c r="A7" s="306" t="s">
        <v>19</v>
      </c>
      <c r="B7" s="77" t="s">
        <v>72</v>
      </c>
      <c r="C7" s="485"/>
      <c r="D7" s="78"/>
      <c r="E7" s="79"/>
      <c r="F7" s="27"/>
      <c r="G7" s="27"/>
      <c r="H7" s="24"/>
      <c r="I7" s="307">
        <f t="shared" si="0"/>
        <v>0</v>
      </c>
      <c r="J7" s="586" t="s">
        <v>522</v>
      </c>
    </row>
    <row r="8" spans="1:10" ht="19.5" customHeight="1" thickBot="1">
      <c r="A8" s="306" t="s">
        <v>20</v>
      </c>
      <c r="B8" s="77" t="s">
        <v>72</v>
      </c>
      <c r="C8" s="485"/>
      <c r="D8" s="78"/>
      <c r="E8" s="79"/>
      <c r="F8" s="27"/>
      <c r="G8" s="27"/>
      <c r="H8" s="24"/>
      <c r="I8" s="307">
        <f t="shared" si="0"/>
        <v>0</v>
      </c>
      <c r="J8" s="586"/>
    </row>
    <row r="9" spans="1:10" ht="25.5" customHeight="1" thickBot="1">
      <c r="A9" s="304" t="s">
        <v>21</v>
      </c>
      <c r="B9" s="305" t="s">
        <v>5</v>
      </c>
      <c r="C9" s="486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  <c r="J9" s="586"/>
    </row>
    <row r="10" spans="1:10" ht="19.5" customHeight="1">
      <c r="A10" s="306" t="s">
        <v>22</v>
      </c>
      <c r="B10" s="77" t="s">
        <v>72</v>
      </c>
      <c r="C10" s="485"/>
      <c r="D10" s="78"/>
      <c r="E10" s="79"/>
      <c r="F10" s="27"/>
      <c r="G10" s="27"/>
      <c r="H10" s="24"/>
      <c r="I10" s="307">
        <f t="shared" si="0"/>
        <v>0</v>
      </c>
      <c r="J10" s="586"/>
    </row>
    <row r="11" spans="1:10" ht="19.5" customHeight="1" thickBot="1">
      <c r="A11" s="306" t="s">
        <v>23</v>
      </c>
      <c r="B11" s="77" t="s">
        <v>72</v>
      </c>
      <c r="C11" s="485"/>
      <c r="D11" s="78"/>
      <c r="E11" s="79"/>
      <c r="F11" s="27"/>
      <c r="G11" s="27"/>
      <c r="H11" s="24"/>
      <c r="I11" s="307">
        <f t="shared" si="0"/>
        <v>0</v>
      </c>
      <c r="J11" s="586"/>
    </row>
    <row r="12" spans="1:10" ht="19.5" customHeight="1" thickBot="1">
      <c r="A12" s="304" t="s">
        <v>24</v>
      </c>
      <c r="B12" s="305" t="s">
        <v>210</v>
      </c>
      <c r="C12" s="486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  <c r="J12" s="586"/>
    </row>
    <row r="13" spans="1:10" ht="19.5" customHeight="1" thickBot="1">
      <c r="A13" s="306" t="s">
        <v>25</v>
      </c>
      <c r="B13" s="77" t="s">
        <v>72</v>
      </c>
      <c r="C13" s="485"/>
      <c r="D13" s="78"/>
      <c r="E13" s="79"/>
      <c r="F13" s="27"/>
      <c r="G13" s="27"/>
      <c r="H13" s="24"/>
      <c r="I13" s="307">
        <f t="shared" si="0"/>
        <v>0</v>
      </c>
      <c r="J13" s="586"/>
    </row>
    <row r="14" spans="1:10" ht="19.5" customHeight="1" thickBot="1">
      <c r="A14" s="304" t="s">
        <v>26</v>
      </c>
      <c r="B14" s="305" t="s">
        <v>211</v>
      </c>
      <c r="C14" s="486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  <c r="J14" s="586"/>
    </row>
    <row r="15" spans="1:10" ht="19.5" customHeight="1" thickBot="1">
      <c r="A15" s="308" t="s">
        <v>27</v>
      </c>
      <c r="B15" s="80" t="s">
        <v>72</v>
      </c>
      <c r="C15" s="487"/>
      <c r="D15" s="81"/>
      <c r="E15" s="82"/>
      <c r="F15" s="28"/>
      <c r="G15" s="28"/>
      <c r="H15" s="26"/>
      <c r="I15" s="309">
        <f t="shared" si="0"/>
        <v>0</v>
      </c>
      <c r="J15" s="586"/>
    </row>
    <row r="16" spans="1:10" ht="19.5" customHeight="1" thickBot="1">
      <c r="A16" s="304" t="s">
        <v>28</v>
      </c>
      <c r="B16" s="310" t="s">
        <v>212</v>
      </c>
      <c r="C16" s="486"/>
      <c r="D16" s="73">
        <f>+D17</f>
        <v>0</v>
      </c>
      <c r="E16" s="74">
        <f>+E17</f>
        <v>0</v>
      </c>
      <c r="F16" s="75">
        <f>+F17</f>
        <v>0</v>
      </c>
      <c r="G16" s="75">
        <f>+G17</f>
        <v>0</v>
      </c>
      <c r="H16" s="76">
        <f>+H17</f>
        <v>0</v>
      </c>
      <c r="I16" s="73">
        <f t="shared" si="0"/>
        <v>0</v>
      </c>
      <c r="J16" s="586"/>
    </row>
    <row r="17" spans="1:10" ht="19.5" customHeight="1" thickBot="1">
      <c r="A17" s="311" t="s">
        <v>29</v>
      </c>
      <c r="B17" s="83" t="s">
        <v>72</v>
      </c>
      <c r="C17" s="488"/>
      <c r="D17" s="84"/>
      <c r="E17" s="85"/>
      <c r="F17" s="86"/>
      <c r="G17" s="86"/>
      <c r="H17" s="25"/>
      <c r="I17" s="312">
        <f t="shared" si="0"/>
        <v>0</v>
      </c>
      <c r="J17" s="586"/>
    </row>
    <row r="18" spans="1:10" ht="19.5" customHeight="1" thickBot="1">
      <c r="A18" s="588" t="s">
        <v>149</v>
      </c>
      <c r="B18" s="589"/>
      <c r="C18" s="145"/>
      <c r="D18" s="73">
        <f aca="true" t="shared" si="1" ref="D18:I18">+D6+D9+D12+D14+D16</f>
        <v>0</v>
      </c>
      <c r="E18" s="74">
        <f t="shared" si="1"/>
        <v>0</v>
      </c>
      <c r="F18" s="75">
        <f t="shared" si="1"/>
        <v>0</v>
      </c>
      <c r="G18" s="75">
        <f t="shared" si="1"/>
        <v>0</v>
      </c>
      <c r="H18" s="76">
        <f t="shared" si="1"/>
        <v>0</v>
      </c>
      <c r="I18" s="73">
        <f t="shared" si="1"/>
        <v>0</v>
      </c>
      <c r="J18" s="586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6" sqref="C16"/>
    </sheetView>
  </sheetViews>
  <sheetFormatPr defaultColWidth="9.00390625" defaultRowHeight="12.75"/>
  <cols>
    <col min="1" max="1" width="5.875" style="100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598" t="s">
        <v>6</v>
      </c>
      <c r="C1" s="598"/>
      <c r="D1" s="598"/>
    </row>
    <row r="2" spans="1:4" s="88" customFormat="1" ht="16.5" thickBot="1">
      <c r="A2" s="87"/>
      <c r="B2" s="393"/>
      <c r="D2" s="46" t="s">
        <v>62</v>
      </c>
    </row>
    <row r="3" spans="1:4" s="90" customFormat="1" ht="48" customHeight="1" thickBot="1">
      <c r="A3" s="89" t="s">
        <v>16</v>
      </c>
      <c r="B3" s="227" t="s">
        <v>17</v>
      </c>
      <c r="C3" s="227" t="s">
        <v>73</v>
      </c>
      <c r="D3" s="228" t="s">
        <v>74</v>
      </c>
    </row>
    <row r="4" spans="1:4" s="90" customFormat="1" ht="13.5" customHeight="1" thickBot="1">
      <c r="A4" s="40" t="s">
        <v>493</v>
      </c>
      <c r="B4" s="230" t="s">
        <v>494</v>
      </c>
      <c r="C4" s="230" t="s">
        <v>495</v>
      </c>
      <c r="D4" s="231" t="s">
        <v>497</v>
      </c>
    </row>
    <row r="5" spans="1:4" ht="18" customHeight="1">
      <c r="A5" s="158" t="s">
        <v>18</v>
      </c>
      <c r="B5" s="232" t="s">
        <v>171</v>
      </c>
      <c r="C5" s="156"/>
      <c r="D5" s="91"/>
    </row>
    <row r="6" spans="1:4" ht="18" customHeight="1">
      <c r="A6" s="92" t="s">
        <v>19</v>
      </c>
      <c r="B6" s="233" t="s">
        <v>172</v>
      </c>
      <c r="C6" s="157"/>
      <c r="D6" s="94"/>
    </row>
    <row r="7" spans="1:4" ht="18" customHeight="1">
      <c r="A7" s="92" t="s">
        <v>20</v>
      </c>
      <c r="B7" s="233" t="s">
        <v>122</v>
      </c>
      <c r="C7" s="157"/>
      <c r="D7" s="94"/>
    </row>
    <row r="8" spans="1:4" ht="18" customHeight="1">
      <c r="A8" s="92" t="s">
        <v>21</v>
      </c>
      <c r="B8" s="233" t="s">
        <v>123</v>
      </c>
      <c r="C8" s="157"/>
      <c r="D8" s="94"/>
    </row>
    <row r="9" spans="1:4" ht="18" customHeight="1">
      <c r="A9" s="92" t="s">
        <v>22</v>
      </c>
      <c r="B9" s="233" t="s">
        <v>164</v>
      </c>
      <c r="C9" s="157"/>
      <c r="D9" s="94"/>
    </row>
    <row r="10" spans="1:4" ht="18" customHeight="1">
      <c r="A10" s="92" t="s">
        <v>23</v>
      </c>
      <c r="B10" s="233" t="s">
        <v>165</v>
      </c>
      <c r="C10" s="157"/>
      <c r="D10" s="94"/>
    </row>
    <row r="11" spans="1:4" ht="18" customHeight="1">
      <c r="A11" s="92" t="s">
        <v>24</v>
      </c>
      <c r="B11" s="234" t="s">
        <v>166</v>
      </c>
      <c r="C11" s="157"/>
      <c r="D11" s="94"/>
    </row>
    <row r="12" spans="1:4" ht="18" customHeight="1">
      <c r="A12" s="92" t="s">
        <v>26</v>
      </c>
      <c r="B12" s="234" t="s">
        <v>167</v>
      </c>
      <c r="C12" s="157"/>
      <c r="D12" s="94"/>
    </row>
    <row r="13" spans="1:4" ht="18" customHeight="1">
      <c r="A13" s="92" t="s">
        <v>27</v>
      </c>
      <c r="B13" s="234" t="s">
        <v>168</v>
      </c>
      <c r="C13" s="157"/>
      <c r="D13" s="94"/>
    </row>
    <row r="14" spans="1:4" ht="18" customHeight="1">
      <c r="A14" s="92" t="s">
        <v>28</v>
      </c>
      <c r="B14" s="234" t="s">
        <v>169</v>
      </c>
      <c r="C14" s="157"/>
      <c r="D14" s="94"/>
    </row>
    <row r="15" spans="1:4" ht="22.5" customHeight="1">
      <c r="A15" s="92" t="s">
        <v>29</v>
      </c>
      <c r="B15" s="234" t="s">
        <v>170</v>
      </c>
      <c r="C15" s="157"/>
      <c r="D15" s="94"/>
    </row>
    <row r="16" spans="1:4" ht="18" customHeight="1">
      <c r="A16" s="92" t="s">
        <v>30</v>
      </c>
      <c r="B16" s="233" t="s">
        <v>124</v>
      </c>
      <c r="C16" s="157"/>
      <c r="D16" s="94"/>
    </row>
    <row r="17" spans="1:4" ht="18" customHeight="1">
      <c r="A17" s="92" t="s">
        <v>31</v>
      </c>
      <c r="B17" s="233" t="s">
        <v>8</v>
      </c>
      <c r="C17" s="157"/>
      <c r="D17" s="94"/>
    </row>
    <row r="18" spans="1:4" ht="18" customHeight="1">
      <c r="A18" s="92" t="s">
        <v>32</v>
      </c>
      <c r="B18" s="233" t="s">
        <v>7</v>
      </c>
      <c r="C18" s="157"/>
      <c r="D18" s="94"/>
    </row>
    <row r="19" spans="1:4" ht="18" customHeight="1">
      <c r="A19" s="92" t="s">
        <v>33</v>
      </c>
      <c r="B19" s="233" t="s">
        <v>125</v>
      </c>
      <c r="C19" s="157"/>
      <c r="D19" s="94"/>
    </row>
    <row r="20" spans="1:4" ht="18" customHeight="1">
      <c r="A20" s="92" t="s">
        <v>34</v>
      </c>
      <c r="B20" s="233" t="s">
        <v>126</v>
      </c>
      <c r="C20" s="157"/>
      <c r="D20" s="94"/>
    </row>
    <row r="21" spans="1:4" ht="18" customHeight="1">
      <c r="A21" s="92" t="s">
        <v>35</v>
      </c>
      <c r="B21" s="148"/>
      <c r="C21" s="93"/>
      <c r="D21" s="94"/>
    </row>
    <row r="22" spans="1:4" ht="18" customHeight="1">
      <c r="A22" s="92" t="s">
        <v>36</v>
      </c>
      <c r="B22" s="95"/>
      <c r="C22" s="93"/>
      <c r="D22" s="94"/>
    </row>
    <row r="23" spans="1:4" ht="18" customHeight="1">
      <c r="A23" s="92" t="s">
        <v>37</v>
      </c>
      <c r="B23" s="95"/>
      <c r="C23" s="93"/>
      <c r="D23" s="94"/>
    </row>
    <row r="24" spans="1:4" ht="18" customHeight="1">
      <c r="A24" s="92" t="s">
        <v>38</v>
      </c>
      <c r="B24" s="95"/>
      <c r="C24" s="93"/>
      <c r="D24" s="94"/>
    </row>
    <row r="25" spans="1:4" ht="18" customHeight="1">
      <c r="A25" s="92" t="s">
        <v>39</v>
      </c>
      <c r="B25" s="95"/>
      <c r="C25" s="93"/>
      <c r="D25" s="94"/>
    </row>
    <row r="26" spans="1:4" ht="18" customHeight="1">
      <c r="A26" s="92" t="s">
        <v>40</v>
      </c>
      <c r="B26" s="95"/>
      <c r="C26" s="93"/>
      <c r="D26" s="94"/>
    </row>
    <row r="27" spans="1:4" ht="18" customHeight="1">
      <c r="A27" s="92" t="s">
        <v>41</v>
      </c>
      <c r="B27" s="95"/>
      <c r="C27" s="93"/>
      <c r="D27" s="94"/>
    </row>
    <row r="28" spans="1:4" ht="18" customHeight="1">
      <c r="A28" s="92" t="s">
        <v>42</v>
      </c>
      <c r="B28" s="95"/>
      <c r="C28" s="93"/>
      <c r="D28" s="94"/>
    </row>
    <row r="29" spans="1:4" ht="18" customHeight="1" thickBot="1">
      <c r="A29" s="159" t="s">
        <v>43</v>
      </c>
      <c r="B29" s="96"/>
      <c r="C29" s="97"/>
      <c r="D29" s="98"/>
    </row>
    <row r="30" spans="1:4" ht="18" customHeight="1" thickBot="1">
      <c r="A30" s="41" t="s">
        <v>44</v>
      </c>
      <c r="B30" s="237" t="s">
        <v>53</v>
      </c>
      <c r="C30" s="238">
        <f>+C5+C6+C7+C8+C9+C16+C17+C18+C19+C20+C21+C22+C23+C24+C25+C26+C27+C28+C29</f>
        <v>0</v>
      </c>
      <c r="D30" s="239">
        <f>+D5+D6+D7+D8+D9+D16+D17+D18+D19+D20+D21+D22+D23+D24+D25+D26+D27+D28+D29</f>
        <v>0</v>
      </c>
    </row>
    <row r="31" spans="1:4" ht="8.25" customHeight="1">
      <c r="A31" s="99"/>
      <c r="B31" s="597"/>
      <c r="C31" s="597"/>
      <c r="D31" s="597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U26" sqref="U26"/>
    </sheetView>
  </sheetViews>
  <sheetFormatPr defaultColWidth="9.00390625" defaultRowHeight="12.75"/>
  <cols>
    <col min="1" max="1" width="4.875" style="118" customWidth="1"/>
    <col min="2" max="2" width="31.125" style="136" customWidth="1"/>
    <col min="3" max="4" width="9.00390625" style="136" customWidth="1"/>
    <col min="5" max="5" width="9.50390625" style="136" customWidth="1"/>
    <col min="6" max="6" width="8.875" style="136" customWidth="1"/>
    <col min="7" max="7" width="8.625" style="136" customWidth="1"/>
    <col min="8" max="8" width="8.875" style="136" customWidth="1"/>
    <col min="9" max="9" width="8.125" style="136" customWidth="1"/>
    <col min="10" max="14" width="9.50390625" style="136" customWidth="1"/>
    <col min="15" max="15" width="12.625" style="118" customWidth="1"/>
    <col min="16" max="16384" width="9.375" style="136" customWidth="1"/>
  </cols>
  <sheetData>
    <row r="1" spans="1:15" ht="31.5" customHeight="1">
      <c r="A1" s="602" t="str">
        <f>+CONCATENATE("Előirányzat-felhasználási terv",CHAR(10),LEFT(ÖSSZEFÜGGÉSEK!A5,4),". évre")</f>
        <v>Előirányzat-felhasználási terv
2015. évre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</row>
    <row r="2" ht="16.5" thickBot="1">
      <c r="O2" s="3" t="s">
        <v>55</v>
      </c>
    </row>
    <row r="3" spans="1:15" s="118" customFormat="1" ht="25.5" customHeight="1" thickBot="1">
      <c r="A3" s="115" t="s">
        <v>16</v>
      </c>
      <c r="B3" s="116" t="s">
        <v>63</v>
      </c>
      <c r="C3" s="116" t="s">
        <v>75</v>
      </c>
      <c r="D3" s="116" t="s">
        <v>76</v>
      </c>
      <c r="E3" s="116" t="s">
        <v>77</v>
      </c>
      <c r="F3" s="116" t="s">
        <v>78</v>
      </c>
      <c r="G3" s="116" t="s">
        <v>79</v>
      </c>
      <c r="H3" s="116" t="s">
        <v>80</v>
      </c>
      <c r="I3" s="116" t="s">
        <v>81</v>
      </c>
      <c r="J3" s="116" t="s">
        <v>82</v>
      </c>
      <c r="K3" s="116" t="s">
        <v>83</v>
      </c>
      <c r="L3" s="116" t="s">
        <v>84</v>
      </c>
      <c r="M3" s="116" t="s">
        <v>85</v>
      </c>
      <c r="N3" s="116" t="s">
        <v>86</v>
      </c>
      <c r="O3" s="117" t="s">
        <v>53</v>
      </c>
    </row>
    <row r="4" spans="1:15" s="120" customFormat="1" ht="15" customHeight="1" thickBot="1">
      <c r="A4" s="119" t="s">
        <v>18</v>
      </c>
      <c r="B4" s="599" t="s">
        <v>58</v>
      </c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1"/>
    </row>
    <row r="5" spans="1:15" s="120" customFormat="1" ht="22.5">
      <c r="A5" s="121" t="s">
        <v>19</v>
      </c>
      <c r="B5" s="493" t="s">
        <v>390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>
        <f aca="true" t="shared" si="0" ref="O5:O25">SUM(C5:N5)</f>
        <v>0</v>
      </c>
    </row>
    <row r="6" spans="1:15" s="127" customFormat="1" ht="22.5">
      <c r="A6" s="124" t="s">
        <v>20</v>
      </c>
      <c r="B6" s="315" t="s">
        <v>416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>
        <f t="shared" si="0"/>
        <v>0</v>
      </c>
    </row>
    <row r="7" spans="1:15" s="127" customFormat="1" ht="22.5">
      <c r="A7" s="124" t="s">
        <v>21</v>
      </c>
      <c r="B7" s="314" t="s">
        <v>417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>
        <f t="shared" si="0"/>
        <v>0</v>
      </c>
    </row>
    <row r="8" spans="1:15" s="127" customFormat="1" ht="13.5" customHeight="1">
      <c r="A8" s="124" t="s">
        <v>22</v>
      </c>
      <c r="B8" s="313" t="s">
        <v>178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>
        <f t="shared" si="0"/>
        <v>0</v>
      </c>
    </row>
    <row r="9" spans="1:15" s="127" customFormat="1" ht="13.5" customHeight="1">
      <c r="A9" s="124" t="s">
        <v>23</v>
      </c>
      <c r="B9" s="313" t="s">
        <v>418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>
        <f t="shared" si="0"/>
        <v>0</v>
      </c>
    </row>
    <row r="10" spans="1:15" s="127" customFormat="1" ht="13.5" customHeight="1">
      <c r="A10" s="124" t="s">
        <v>24</v>
      </c>
      <c r="B10" s="313" t="s">
        <v>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6">
        <f t="shared" si="0"/>
        <v>0</v>
      </c>
    </row>
    <row r="11" spans="1:15" s="127" customFormat="1" ht="13.5" customHeight="1">
      <c r="A11" s="124" t="s">
        <v>25</v>
      </c>
      <c r="B11" s="313" t="s">
        <v>392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26</v>
      </c>
      <c r="B12" s="315" t="s">
        <v>415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27</v>
      </c>
      <c r="B13" s="313" t="s">
        <v>10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0</v>
      </c>
    </row>
    <row r="14" spans="1:15" s="120" customFormat="1" ht="15.75" customHeight="1" thickBot="1">
      <c r="A14" s="119" t="s">
        <v>28</v>
      </c>
      <c r="B14" s="42" t="s">
        <v>111</v>
      </c>
      <c r="C14" s="130">
        <f aca="true" t="shared" si="1" ref="C14:N14">SUM(C5:C13)</f>
        <v>0</v>
      </c>
      <c r="D14" s="130">
        <f t="shared" si="1"/>
        <v>0</v>
      </c>
      <c r="E14" s="130">
        <f t="shared" si="1"/>
        <v>0</v>
      </c>
      <c r="F14" s="130">
        <f t="shared" si="1"/>
        <v>0</v>
      </c>
      <c r="G14" s="130">
        <f t="shared" si="1"/>
        <v>0</v>
      </c>
      <c r="H14" s="130">
        <f t="shared" si="1"/>
        <v>0</v>
      </c>
      <c r="I14" s="130">
        <f t="shared" si="1"/>
        <v>0</v>
      </c>
      <c r="J14" s="130">
        <f t="shared" si="1"/>
        <v>0</v>
      </c>
      <c r="K14" s="130">
        <f t="shared" si="1"/>
        <v>0</v>
      </c>
      <c r="L14" s="130">
        <f t="shared" si="1"/>
        <v>0</v>
      </c>
      <c r="M14" s="130">
        <f t="shared" si="1"/>
        <v>0</v>
      </c>
      <c r="N14" s="130">
        <f t="shared" si="1"/>
        <v>0</v>
      </c>
      <c r="O14" s="131">
        <f>SUM(C14:N14)</f>
        <v>0</v>
      </c>
    </row>
    <row r="15" spans="1:15" s="120" customFormat="1" ht="15" customHeight="1" thickBot="1">
      <c r="A15" s="119" t="s">
        <v>29</v>
      </c>
      <c r="B15" s="599" t="s">
        <v>59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1"/>
    </row>
    <row r="16" spans="1:15" s="127" customFormat="1" ht="13.5" customHeight="1">
      <c r="A16" s="132" t="s">
        <v>30</v>
      </c>
      <c r="B16" s="316" t="s">
        <v>64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>
        <f t="shared" si="0"/>
        <v>0</v>
      </c>
    </row>
    <row r="17" spans="1:15" s="127" customFormat="1" ht="27" customHeight="1">
      <c r="A17" s="124" t="s">
        <v>31</v>
      </c>
      <c r="B17" s="315" t="s">
        <v>187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>
        <f t="shared" si="0"/>
        <v>0</v>
      </c>
    </row>
    <row r="18" spans="1:15" s="127" customFormat="1" ht="13.5" customHeight="1">
      <c r="A18" s="124" t="s">
        <v>32</v>
      </c>
      <c r="B18" s="313" t="s">
        <v>143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>
        <f t="shared" si="0"/>
        <v>0</v>
      </c>
    </row>
    <row r="19" spans="1:15" s="127" customFormat="1" ht="13.5" customHeight="1">
      <c r="A19" s="124" t="s">
        <v>33</v>
      </c>
      <c r="B19" s="313" t="s">
        <v>188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>
        <f t="shared" si="0"/>
        <v>0</v>
      </c>
    </row>
    <row r="20" spans="1:15" s="127" customFormat="1" ht="13.5" customHeight="1">
      <c r="A20" s="124" t="s">
        <v>34</v>
      </c>
      <c r="B20" s="313" t="s">
        <v>11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>
        <f t="shared" si="0"/>
        <v>0</v>
      </c>
    </row>
    <row r="21" spans="1:15" s="127" customFormat="1" ht="13.5" customHeight="1">
      <c r="A21" s="124" t="s">
        <v>35</v>
      </c>
      <c r="B21" s="313" t="s">
        <v>235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>
        <f t="shared" si="0"/>
        <v>0</v>
      </c>
    </row>
    <row r="22" spans="1:15" s="127" customFormat="1" ht="15.75">
      <c r="A22" s="124" t="s">
        <v>36</v>
      </c>
      <c r="B22" s="315" t="s">
        <v>191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37</v>
      </c>
      <c r="B23" s="313" t="s">
        <v>238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>
        <f t="shared" si="0"/>
        <v>0</v>
      </c>
    </row>
    <row r="24" spans="1:15" s="127" customFormat="1" ht="13.5" customHeight="1" thickBot="1">
      <c r="A24" s="124" t="s">
        <v>38</v>
      </c>
      <c r="B24" s="313" t="s">
        <v>12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6">
        <f t="shared" si="0"/>
        <v>0</v>
      </c>
    </row>
    <row r="25" spans="1:15" s="120" customFormat="1" ht="15.75" customHeight="1" thickBot="1">
      <c r="A25" s="133" t="s">
        <v>39</v>
      </c>
      <c r="B25" s="42" t="s">
        <v>112</v>
      </c>
      <c r="C25" s="130">
        <f aca="true" t="shared" si="2" ref="C25:N25">SUM(C16:C24)</f>
        <v>0</v>
      </c>
      <c r="D25" s="130">
        <f t="shared" si="2"/>
        <v>0</v>
      </c>
      <c r="E25" s="130">
        <f t="shared" si="2"/>
        <v>0</v>
      </c>
      <c r="F25" s="130">
        <f t="shared" si="2"/>
        <v>0</v>
      </c>
      <c r="G25" s="130">
        <f t="shared" si="2"/>
        <v>0</v>
      </c>
      <c r="H25" s="130">
        <f t="shared" si="2"/>
        <v>0</v>
      </c>
      <c r="I25" s="130">
        <f t="shared" si="2"/>
        <v>0</v>
      </c>
      <c r="J25" s="130">
        <f t="shared" si="2"/>
        <v>0</v>
      </c>
      <c r="K25" s="130">
        <f t="shared" si="2"/>
        <v>0</v>
      </c>
      <c r="L25" s="130">
        <f t="shared" si="2"/>
        <v>0</v>
      </c>
      <c r="M25" s="130">
        <f t="shared" si="2"/>
        <v>0</v>
      </c>
      <c r="N25" s="130">
        <f t="shared" si="2"/>
        <v>0</v>
      </c>
      <c r="O25" s="131">
        <f t="shared" si="0"/>
        <v>0</v>
      </c>
    </row>
    <row r="26" spans="1:15" ht="16.5" thickBot="1">
      <c r="A26" s="133" t="s">
        <v>40</v>
      </c>
      <c r="B26" s="317" t="s">
        <v>113</v>
      </c>
      <c r="C26" s="134">
        <f aca="true" t="shared" si="3" ref="C26:O26">C14-C25</f>
        <v>0</v>
      </c>
      <c r="D26" s="134">
        <f t="shared" si="3"/>
        <v>0</v>
      </c>
      <c r="E26" s="134">
        <f t="shared" si="3"/>
        <v>0</v>
      </c>
      <c r="F26" s="134">
        <f t="shared" si="3"/>
        <v>0</v>
      </c>
      <c r="G26" s="134">
        <f t="shared" si="3"/>
        <v>0</v>
      </c>
      <c r="H26" s="134">
        <f t="shared" si="3"/>
        <v>0</v>
      </c>
      <c r="I26" s="134">
        <f t="shared" si="3"/>
        <v>0</v>
      </c>
      <c r="J26" s="134">
        <f t="shared" si="3"/>
        <v>0</v>
      </c>
      <c r="K26" s="134">
        <f t="shared" si="3"/>
        <v>0</v>
      </c>
      <c r="L26" s="134">
        <f t="shared" si="3"/>
        <v>0</v>
      </c>
      <c r="M26" s="134">
        <f t="shared" si="3"/>
        <v>0</v>
      </c>
      <c r="N26" s="134">
        <f t="shared" si="3"/>
        <v>0</v>
      </c>
      <c r="O26" s="135">
        <f t="shared" si="3"/>
        <v>0</v>
      </c>
    </row>
    <row r="27" ht="15.75">
      <c r="A27" s="137"/>
    </row>
    <row r="28" spans="2:15" ht="15.75">
      <c r="B28" s="138"/>
      <c r="C28" s="139"/>
      <c r="D28" s="139"/>
      <c r="O28" s="136"/>
    </row>
    <row r="29" ht="15.75">
      <c r="O29" s="136"/>
    </row>
    <row r="30" ht="15.75">
      <c r="O30" s="136"/>
    </row>
    <row r="31" ht="15.75">
      <c r="O31" s="136"/>
    </row>
    <row r="32" ht="15.75">
      <c r="O32" s="136"/>
    </row>
    <row r="33" ht="15.75">
      <c r="O33" s="136"/>
    </row>
    <row r="34" ht="15.75">
      <c r="O34" s="136"/>
    </row>
    <row r="35" ht="15.75">
      <c r="O35" s="136"/>
    </row>
    <row r="36" ht="15.75">
      <c r="O36" s="136"/>
    </row>
    <row r="37" ht="15.75">
      <c r="O37" s="136"/>
    </row>
    <row r="38" ht="15.75">
      <c r="O38" s="136"/>
    </row>
    <row r="39" ht="15.75">
      <c r="O39" s="136"/>
    </row>
    <row r="40" ht="15.75">
      <c r="O40" s="136"/>
    </row>
    <row r="41" ht="15.75">
      <c r="O41" s="136"/>
    </row>
    <row r="42" ht="15.75">
      <c r="O42" s="136"/>
    </row>
    <row r="43" ht="15.75">
      <c r="O43" s="136"/>
    </row>
    <row r="44" ht="15.75">
      <c r="O44" s="136"/>
    </row>
    <row r="45" ht="15.75">
      <c r="O45" s="136"/>
    </row>
    <row r="46" ht="15.75">
      <c r="O46" s="136"/>
    </row>
    <row r="47" ht="15.75">
      <c r="O47" s="136"/>
    </row>
    <row r="48" ht="15.75">
      <c r="O48" s="136"/>
    </row>
    <row r="49" ht="15.75">
      <c r="O49" s="136"/>
    </row>
    <row r="50" ht="15.75">
      <c r="O50" s="136"/>
    </row>
    <row r="51" ht="15.75">
      <c r="O51" s="136"/>
    </row>
    <row r="52" ht="15.75">
      <c r="O52" s="136"/>
    </row>
    <row r="53" ht="15.75">
      <c r="O53" s="136"/>
    </row>
    <row r="54" ht="15.75">
      <c r="O54" s="136"/>
    </row>
    <row r="55" ht="15.75">
      <c r="O55" s="136"/>
    </row>
    <row r="56" ht="15.75">
      <c r="O56" s="136"/>
    </row>
    <row r="57" ht="15.75">
      <c r="O57" s="136"/>
    </row>
    <row r="58" ht="15.75">
      <c r="O58" s="136"/>
    </row>
    <row r="59" ht="15.75">
      <c r="O59" s="136"/>
    </row>
    <row r="60" ht="15.75">
      <c r="O60" s="136"/>
    </row>
    <row r="61" ht="15.75">
      <c r="O61" s="136"/>
    </row>
    <row r="62" ht="15.75">
      <c r="O62" s="136"/>
    </row>
    <row r="63" ht="15.75">
      <c r="O63" s="136"/>
    </row>
    <row r="64" ht="15.75">
      <c r="O64" s="136"/>
    </row>
    <row r="65" ht="15.75">
      <c r="O65" s="136"/>
    </row>
    <row r="66" ht="15.75">
      <c r="O66" s="136"/>
    </row>
    <row r="67" ht="15.75">
      <c r="O67" s="136"/>
    </row>
    <row r="68" ht="15.75">
      <c r="O68" s="136"/>
    </row>
    <row r="69" ht="15.75">
      <c r="O69" s="136"/>
    </row>
    <row r="70" ht="15.75">
      <c r="O70" s="136"/>
    </row>
    <row r="71" ht="15.75">
      <c r="O71" s="136"/>
    </row>
    <row r="72" ht="15.75">
      <c r="O72" s="136"/>
    </row>
    <row r="73" ht="15.75">
      <c r="O73" s="136"/>
    </row>
    <row r="74" ht="15.75">
      <c r="O74" s="136"/>
    </row>
    <row r="75" ht="15.75">
      <c r="O75" s="136"/>
    </row>
    <row r="76" ht="15.75">
      <c r="O76" s="136"/>
    </row>
    <row r="77" ht="15.75">
      <c r="O77" s="136"/>
    </row>
    <row r="78" ht="15.75">
      <c r="O78" s="136"/>
    </row>
    <row r="79" ht="15.75">
      <c r="O79" s="136"/>
    </row>
    <row r="80" ht="15.75">
      <c r="O80" s="136"/>
    </row>
    <row r="81" ht="15.75">
      <c r="O81" s="136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H21" sqref="H21"/>
    </sheetView>
  </sheetViews>
  <sheetFormatPr defaultColWidth="9.00390625" defaultRowHeight="12.75"/>
  <cols>
    <col min="1" max="1" width="88.625" style="49" customWidth="1"/>
    <col min="2" max="2" width="27.875" style="49" customWidth="1"/>
    <col min="3" max="3" width="3.50390625" style="49" customWidth="1"/>
    <col min="4" max="16384" width="9.375" style="49" customWidth="1"/>
  </cols>
  <sheetData>
    <row r="1" spans="1:2" ht="47.25" customHeight="1">
      <c r="A1" s="604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604"/>
    </row>
    <row r="2" spans="1:2" ht="22.5" customHeight="1" thickBot="1">
      <c r="A2" s="396"/>
      <c r="B2" s="397" t="s">
        <v>13</v>
      </c>
    </row>
    <row r="3" spans="1:2" s="50" customFormat="1" ht="24" customHeight="1" thickBot="1">
      <c r="A3" s="318" t="s">
        <v>52</v>
      </c>
      <c r="B3" s="395" t="str">
        <f>+CONCATENATE(LEFT(ÖSSZEFÜGGÉSEK!A5,4),". évi támogatás összesen")</f>
        <v>2015. évi támogatás összesen</v>
      </c>
    </row>
    <row r="4" spans="1:2" s="51" customFormat="1" ht="13.5" thickBot="1">
      <c r="A4" s="219" t="s">
        <v>493</v>
      </c>
      <c r="B4" s="220" t="s">
        <v>494</v>
      </c>
    </row>
    <row r="5" spans="1:2" ht="12.75">
      <c r="A5" s="140"/>
      <c r="B5" s="423"/>
    </row>
    <row r="6" spans="1:2" ht="12.75" customHeight="1">
      <c r="A6" s="141"/>
      <c r="B6" s="423"/>
    </row>
    <row r="7" spans="1:2" ht="12.75">
      <c r="A7" s="141"/>
      <c r="B7" s="423"/>
    </row>
    <row r="8" spans="1:2" ht="12.75">
      <c r="A8" s="141"/>
      <c r="B8" s="423"/>
    </row>
    <row r="9" spans="1:2" ht="12.75">
      <c r="A9" s="141"/>
      <c r="B9" s="423"/>
    </row>
    <row r="10" spans="1:2" ht="12.75">
      <c r="A10" s="141"/>
      <c r="B10" s="423"/>
    </row>
    <row r="11" spans="1:2" ht="12.75">
      <c r="A11" s="141"/>
      <c r="B11" s="423"/>
    </row>
    <row r="12" spans="1:2" ht="12.75">
      <c r="A12" s="141"/>
      <c r="B12" s="423"/>
    </row>
    <row r="13" spans="1:3" ht="12.75">
      <c r="A13" s="141"/>
      <c r="B13" s="423"/>
      <c r="C13" s="605" t="s">
        <v>523</v>
      </c>
    </row>
    <row r="14" spans="1:3" ht="12.75">
      <c r="A14" s="141"/>
      <c r="B14" s="423"/>
      <c r="C14" s="605"/>
    </row>
    <row r="15" spans="1:3" ht="12.75">
      <c r="A15" s="141"/>
      <c r="B15" s="423"/>
      <c r="C15" s="605"/>
    </row>
    <row r="16" spans="1:3" ht="12.75">
      <c r="A16" s="141"/>
      <c r="B16" s="423"/>
      <c r="C16" s="605"/>
    </row>
    <row r="17" spans="1:3" ht="12.75">
      <c r="A17" s="141"/>
      <c r="B17" s="423"/>
      <c r="C17" s="605"/>
    </row>
    <row r="18" spans="1:3" ht="12.75">
      <c r="A18" s="141"/>
      <c r="B18" s="423"/>
      <c r="C18" s="605"/>
    </row>
    <row r="19" spans="1:3" ht="12.75">
      <c r="A19" s="141"/>
      <c r="B19" s="423"/>
      <c r="C19" s="605"/>
    </row>
    <row r="20" spans="1:3" ht="12.75">
      <c r="A20" s="141"/>
      <c r="B20" s="423"/>
      <c r="C20" s="605"/>
    </row>
    <row r="21" spans="1:3" ht="12.75">
      <c r="A21" s="141"/>
      <c r="B21" s="423"/>
      <c r="C21" s="605"/>
    </row>
    <row r="22" spans="1:3" ht="12.75">
      <c r="A22" s="141"/>
      <c r="B22" s="423"/>
      <c r="C22" s="605"/>
    </row>
    <row r="23" spans="1:3" ht="12.75">
      <c r="A23" s="141"/>
      <c r="B23" s="423"/>
      <c r="C23" s="605"/>
    </row>
    <row r="24" spans="1:3" ht="13.5" thickBot="1">
      <c r="A24" s="142"/>
      <c r="B24" s="423"/>
      <c r="C24" s="605"/>
    </row>
    <row r="25" spans="1:3" s="53" customFormat="1" ht="19.5" customHeight="1" thickBot="1">
      <c r="A25" s="39" t="s">
        <v>53</v>
      </c>
      <c r="B25" s="52">
        <f>SUM(B5:B24)</f>
        <v>0</v>
      </c>
      <c r="C25" s="605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7" sqref="D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09" t="str">
        <f>+CONCATENATE("K I M U T A T Á S",CHAR(10),"a ",LEFT(ÖSSZEFÜGGÉSEK!A5,4),". évben céljelleggel juttatott támogatásokról")</f>
        <v>K I M U T A T Á S
a 2015. évben céljelleggel juttatott támogatásokról</v>
      </c>
      <c r="B1" s="609"/>
      <c r="C1" s="609"/>
      <c r="D1" s="609"/>
    </row>
    <row r="2" spans="1:4" ht="17.25" customHeight="1">
      <c r="A2" s="394"/>
      <c r="B2" s="394"/>
      <c r="C2" s="394"/>
      <c r="D2" s="394"/>
    </row>
    <row r="3" spans="1:4" ht="13.5" thickBot="1">
      <c r="A3" s="240"/>
      <c r="B3" s="240"/>
      <c r="C3" s="606" t="s">
        <v>55</v>
      </c>
      <c r="D3" s="606"/>
    </row>
    <row r="4" spans="1:4" ht="42.75" customHeight="1" thickBot="1">
      <c r="A4" s="398" t="s">
        <v>71</v>
      </c>
      <c r="B4" s="399" t="s">
        <v>127</v>
      </c>
      <c r="C4" s="399" t="s">
        <v>128</v>
      </c>
      <c r="D4" s="400" t="s">
        <v>14</v>
      </c>
    </row>
    <row r="5" spans="1:4" ht="15.75" customHeight="1">
      <c r="A5" s="241" t="s">
        <v>18</v>
      </c>
      <c r="B5" s="31"/>
      <c r="C5" s="31"/>
      <c r="D5" s="32"/>
    </row>
    <row r="6" spans="1:4" ht="15.75" customHeight="1">
      <c r="A6" s="242" t="s">
        <v>19</v>
      </c>
      <c r="B6" s="33"/>
      <c r="C6" s="33"/>
      <c r="D6" s="34"/>
    </row>
    <row r="7" spans="1:4" ht="15.75" customHeight="1">
      <c r="A7" s="242" t="s">
        <v>20</v>
      </c>
      <c r="B7" s="33"/>
      <c r="C7" s="33"/>
      <c r="D7" s="34"/>
    </row>
    <row r="8" spans="1:4" ht="15.75" customHeight="1">
      <c r="A8" s="242" t="s">
        <v>21</v>
      </c>
      <c r="B8" s="33"/>
      <c r="C8" s="33"/>
      <c r="D8" s="34"/>
    </row>
    <row r="9" spans="1:4" ht="15.75" customHeight="1">
      <c r="A9" s="242" t="s">
        <v>22</v>
      </c>
      <c r="B9" s="33"/>
      <c r="C9" s="33"/>
      <c r="D9" s="34"/>
    </row>
    <row r="10" spans="1:4" ht="15.75" customHeight="1">
      <c r="A10" s="242" t="s">
        <v>23</v>
      </c>
      <c r="B10" s="33"/>
      <c r="C10" s="33"/>
      <c r="D10" s="34"/>
    </row>
    <row r="11" spans="1:4" ht="15.75" customHeight="1">
      <c r="A11" s="242" t="s">
        <v>24</v>
      </c>
      <c r="B11" s="33"/>
      <c r="C11" s="33"/>
      <c r="D11" s="34"/>
    </row>
    <row r="12" spans="1:4" ht="15.75" customHeight="1">
      <c r="A12" s="242" t="s">
        <v>25</v>
      </c>
      <c r="B12" s="33"/>
      <c r="C12" s="33"/>
      <c r="D12" s="34"/>
    </row>
    <row r="13" spans="1:4" ht="15.75" customHeight="1">
      <c r="A13" s="242" t="s">
        <v>26</v>
      </c>
      <c r="B13" s="33"/>
      <c r="C13" s="33"/>
      <c r="D13" s="34"/>
    </row>
    <row r="14" spans="1:4" ht="15.75" customHeight="1">
      <c r="A14" s="242" t="s">
        <v>27</v>
      </c>
      <c r="B14" s="33"/>
      <c r="C14" s="33"/>
      <c r="D14" s="34"/>
    </row>
    <row r="15" spans="1:4" ht="15.75" customHeight="1">
      <c r="A15" s="242" t="s">
        <v>28</v>
      </c>
      <c r="B15" s="33"/>
      <c r="C15" s="33"/>
      <c r="D15" s="34"/>
    </row>
    <row r="16" spans="1:4" ht="15.75" customHeight="1">
      <c r="A16" s="242" t="s">
        <v>29</v>
      </c>
      <c r="B16" s="33"/>
      <c r="C16" s="33"/>
      <c r="D16" s="34"/>
    </row>
    <row r="17" spans="1:4" ht="15.75" customHeight="1">
      <c r="A17" s="242" t="s">
        <v>30</v>
      </c>
      <c r="B17" s="33"/>
      <c r="C17" s="33"/>
      <c r="D17" s="34"/>
    </row>
    <row r="18" spans="1:4" ht="15.75" customHeight="1">
      <c r="A18" s="242" t="s">
        <v>31</v>
      </c>
      <c r="B18" s="33"/>
      <c r="C18" s="33"/>
      <c r="D18" s="34"/>
    </row>
    <row r="19" spans="1:4" ht="15.75" customHeight="1">
      <c r="A19" s="242" t="s">
        <v>32</v>
      </c>
      <c r="B19" s="33"/>
      <c r="C19" s="33"/>
      <c r="D19" s="34"/>
    </row>
    <row r="20" spans="1:4" ht="15.75" customHeight="1">
      <c r="A20" s="242" t="s">
        <v>33</v>
      </c>
      <c r="B20" s="33"/>
      <c r="C20" s="33"/>
      <c r="D20" s="34"/>
    </row>
    <row r="21" spans="1:4" ht="15.75" customHeight="1">
      <c r="A21" s="242" t="s">
        <v>34</v>
      </c>
      <c r="B21" s="33"/>
      <c r="C21" s="33"/>
      <c r="D21" s="34"/>
    </row>
    <row r="22" spans="1:4" ht="15.75" customHeight="1">
      <c r="A22" s="242" t="s">
        <v>35</v>
      </c>
      <c r="B22" s="33"/>
      <c r="C22" s="33"/>
      <c r="D22" s="34"/>
    </row>
    <row r="23" spans="1:4" ht="15.75" customHeight="1">
      <c r="A23" s="242" t="s">
        <v>36</v>
      </c>
      <c r="B23" s="33"/>
      <c r="C23" s="33"/>
      <c r="D23" s="34"/>
    </row>
    <row r="24" spans="1:4" ht="15.75" customHeight="1">
      <c r="A24" s="242" t="s">
        <v>37</v>
      </c>
      <c r="B24" s="33"/>
      <c r="C24" s="33"/>
      <c r="D24" s="34"/>
    </row>
    <row r="25" spans="1:4" ht="15.75" customHeight="1">
      <c r="A25" s="242" t="s">
        <v>38</v>
      </c>
      <c r="B25" s="33"/>
      <c r="C25" s="33"/>
      <c r="D25" s="34"/>
    </row>
    <row r="26" spans="1:4" ht="15.75" customHeight="1">
      <c r="A26" s="242" t="s">
        <v>39</v>
      </c>
      <c r="B26" s="33"/>
      <c r="C26" s="33"/>
      <c r="D26" s="34"/>
    </row>
    <row r="27" spans="1:4" ht="15.75" customHeight="1">
      <c r="A27" s="242" t="s">
        <v>40</v>
      </c>
      <c r="B27" s="33"/>
      <c r="C27" s="33"/>
      <c r="D27" s="34"/>
    </row>
    <row r="28" spans="1:4" ht="15.75" customHeight="1">
      <c r="A28" s="242" t="s">
        <v>41</v>
      </c>
      <c r="B28" s="33"/>
      <c r="C28" s="33"/>
      <c r="D28" s="34"/>
    </row>
    <row r="29" spans="1:4" ht="15.75" customHeight="1">
      <c r="A29" s="242" t="s">
        <v>42</v>
      </c>
      <c r="B29" s="33"/>
      <c r="C29" s="33"/>
      <c r="D29" s="34"/>
    </row>
    <row r="30" spans="1:4" ht="15.75" customHeight="1">
      <c r="A30" s="242" t="s">
        <v>43</v>
      </c>
      <c r="B30" s="33"/>
      <c r="C30" s="33"/>
      <c r="D30" s="34"/>
    </row>
    <row r="31" spans="1:4" ht="15.75" customHeight="1">
      <c r="A31" s="242" t="s">
        <v>44</v>
      </c>
      <c r="B31" s="33"/>
      <c r="C31" s="33"/>
      <c r="D31" s="34"/>
    </row>
    <row r="32" spans="1:4" ht="15.75" customHeight="1">
      <c r="A32" s="242" t="s">
        <v>45</v>
      </c>
      <c r="B32" s="33"/>
      <c r="C32" s="33"/>
      <c r="D32" s="34"/>
    </row>
    <row r="33" spans="1:4" ht="15.75" customHeight="1">
      <c r="A33" s="242" t="s">
        <v>46</v>
      </c>
      <c r="B33" s="33"/>
      <c r="C33" s="33"/>
      <c r="D33" s="34"/>
    </row>
    <row r="34" spans="1:4" ht="15.75" customHeight="1">
      <c r="A34" s="242" t="s">
        <v>129</v>
      </c>
      <c r="B34" s="33"/>
      <c r="C34" s="33"/>
      <c r="D34" s="101"/>
    </row>
    <row r="35" spans="1:4" ht="15.75" customHeight="1">
      <c r="A35" s="242" t="s">
        <v>130</v>
      </c>
      <c r="B35" s="33"/>
      <c r="C35" s="33"/>
      <c r="D35" s="101"/>
    </row>
    <row r="36" spans="1:4" ht="15.75" customHeight="1">
      <c r="A36" s="242" t="s">
        <v>131</v>
      </c>
      <c r="B36" s="33"/>
      <c r="C36" s="33"/>
      <c r="D36" s="101"/>
    </row>
    <row r="37" spans="1:4" ht="15.75" customHeight="1" thickBot="1">
      <c r="A37" s="243" t="s">
        <v>132</v>
      </c>
      <c r="B37" s="35"/>
      <c r="C37" s="35"/>
      <c r="D37" s="102"/>
    </row>
    <row r="38" spans="1:4" ht="15.75" customHeight="1" thickBot="1">
      <c r="A38" s="607" t="s">
        <v>53</v>
      </c>
      <c r="B38" s="608"/>
      <c r="C38" s="244"/>
      <c r="D38" s="245">
        <f>SUM(D5:D37)</f>
        <v>0</v>
      </c>
    </row>
    <row r="39" ht="12.75">
      <c r="A39" t="s">
        <v>206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18" sqref="C118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431" customWidth="1"/>
    <col min="5" max="16384" width="9.375" style="431" customWidth="1"/>
  </cols>
  <sheetData>
    <row r="1" spans="1:3" ht="15.75" customHeight="1">
      <c r="A1" s="539" t="s">
        <v>15</v>
      </c>
      <c r="B1" s="539"/>
      <c r="C1" s="539"/>
    </row>
    <row r="2" spans="1:3" ht="15.75" customHeight="1" thickBot="1">
      <c r="A2" s="538" t="s">
        <v>156</v>
      </c>
      <c r="B2" s="538"/>
      <c r="C2" s="334" t="s">
        <v>236</v>
      </c>
    </row>
    <row r="3" spans="1:3" ht="37.5" customHeight="1" thickBot="1">
      <c r="A3" s="22" t="s">
        <v>71</v>
      </c>
      <c r="B3" s="23" t="s">
        <v>17</v>
      </c>
      <c r="C3" s="43" t="str">
        <f>+CONCATENATE(LEFT(ÖSSZEFÜGGÉSEK!A5,4),". évi előirányzat")</f>
        <v>2015. évi előirányzat</v>
      </c>
    </row>
    <row r="4" spans="1:3" s="432" customFormat="1" ht="12" customHeight="1" thickBot="1">
      <c r="A4" s="426" t="s">
        <v>493</v>
      </c>
      <c r="B4" s="427" t="s">
        <v>494</v>
      </c>
      <c r="C4" s="428" t="s">
        <v>495</v>
      </c>
    </row>
    <row r="5" spans="1:3" s="433" customFormat="1" ht="12" customHeight="1" thickBot="1">
      <c r="A5" s="19" t="s">
        <v>18</v>
      </c>
      <c r="B5" s="20" t="s">
        <v>261</v>
      </c>
      <c r="C5" s="324">
        <f>+C6+C7+C8+C9+C10+C11</f>
        <v>15966</v>
      </c>
    </row>
    <row r="6" spans="1:3" s="433" customFormat="1" ht="12" customHeight="1">
      <c r="A6" s="14" t="s">
        <v>100</v>
      </c>
      <c r="B6" s="434" t="s">
        <v>262</v>
      </c>
      <c r="C6" s="327">
        <v>10276</v>
      </c>
    </row>
    <row r="7" spans="1:3" s="433" customFormat="1" ht="12" customHeight="1">
      <c r="A7" s="13" t="s">
        <v>101</v>
      </c>
      <c r="B7" s="435" t="s">
        <v>263</v>
      </c>
      <c r="C7" s="518"/>
    </row>
    <row r="8" spans="1:3" s="433" customFormat="1" ht="12" customHeight="1">
      <c r="A8" s="13" t="s">
        <v>102</v>
      </c>
      <c r="B8" s="435" t="s">
        <v>264</v>
      </c>
      <c r="C8" s="326">
        <v>4490</v>
      </c>
    </row>
    <row r="9" spans="1:3" s="433" customFormat="1" ht="12" customHeight="1">
      <c r="A9" s="13" t="s">
        <v>103</v>
      </c>
      <c r="B9" s="435" t="s">
        <v>265</v>
      </c>
      <c r="C9" s="518">
        <v>1200</v>
      </c>
    </row>
    <row r="10" spans="1:3" s="433" customFormat="1" ht="12" customHeight="1">
      <c r="A10" s="13" t="s">
        <v>152</v>
      </c>
      <c r="B10" s="320" t="s">
        <v>429</v>
      </c>
      <c r="C10" s="518"/>
    </row>
    <row r="11" spans="1:3" s="433" customFormat="1" ht="12" customHeight="1" thickBot="1">
      <c r="A11" s="15" t="s">
        <v>104</v>
      </c>
      <c r="B11" s="321" t="s">
        <v>430</v>
      </c>
      <c r="C11" s="518">
        <v>0</v>
      </c>
    </row>
    <row r="12" spans="1:3" s="433" customFormat="1" ht="12" customHeight="1" thickBot="1">
      <c r="A12" s="19" t="s">
        <v>19</v>
      </c>
      <c r="B12" s="319" t="s">
        <v>266</v>
      </c>
      <c r="C12" s="324">
        <f>+C13+C14+C15+C16+C17</f>
        <v>12714</v>
      </c>
    </row>
    <row r="13" spans="1:3" s="433" customFormat="1" ht="12" customHeight="1">
      <c r="A13" s="14" t="s">
        <v>106</v>
      </c>
      <c r="B13" s="434" t="s">
        <v>267</v>
      </c>
      <c r="C13" s="518">
        <v>0</v>
      </c>
    </row>
    <row r="14" spans="1:3" s="433" customFormat="1" ht="12" customHeight="1">
      <c r="A14" s="13" t="s">
        <v>107</v>
      </c>
      <c r="B14" s="435" t="s">
        <v>268</v>
      </c>
      <c r="C14" s="518">
        <v>0</v>
      </c>
    </row>
    <row r="15" spans="1:3" s="433" customFormat="1" ht="12" customHeight="1">
      <c r="A15" s="13" t="s">
        <v>108</v>
      </c>
      <c r="B15" s="435" t="s">
        <v>419</v>
      </c>
      <c r="C15" s="518">
        <v>0</v>
      </c>
    </row>
    <row r="16" spans="1:3" s="433" customFormat="1" ht="12" customHeight="1">
      <c r="A16" s="13" t="s">
        <v>109</v>
      </c>
      <c r="B16" s="435" t="s">
        <v>420</v>
      </c>
      <c r="C16" s="518">
        <v>0</v>
      </c>
    </row>
    <row r="17" spans="1:3" s="433" customFormat="1" ht="12" customHeight="1">
      <c r="A17" s="13" t="s">
        <v>110</v>
      </c>
      <c r="B17" s="435" t="s">
        <v>269</v>
      </c>
      <c r="C17" s="326">
        <v>12714</v>
      </c>
    </row>
    <row r="18" spans="1:3" s="433" customFormat="1" ht="12" customHeight="1" thickBot="1">
      <c r="A18" s="15" t="s">
        <v>119</v>
      </c>
      <c r="B18" s="321" t="s">
        <v>270</v>
      </c>
      <c r="C18" s="518">
        <v>0</v>
      </c>
    </row>
    <row r="19" spans="1:3" s="433" customFormat="1" ht="12" customHeight="1" thickBot="1">
      <c r="A19" s="19" t="s">
        <v>20</v>
      </c>
      <c r="B19" s="20" t="s">
        <v>271</v>
      </c>
      <c r="C19" s="324">
        <f>+C20+C21+C22+C23+C24</f>
        <v>0</v>
      </c>
    </row>
    <row r="20" spans="1:3" s="433" customFormat="1" ht="12" customHeight="1">
      <c r="A20" s="14" t="s">
        <v>89</v>
      </c>
      <c r="B20" s="434" t="s">
        <v>272</v>
      </c>
      <c r="C20" s="518">
        <v>0</v>
      </c>
    </row>
    <row r="21" spans="1:3" s="433" customFormat="1" ht="12" customHeight="1">
      <c r="A21" s="13" t="s">
        <v>90</v>
      </c>
      <c r="B21" s="435" t="s">
        <v>273</v>
      </c>
      <c r="C21" s="518">
        <v>0</v>
      </c>
    </row>
    <row r="22" spans="1:3" s="433" customFormat="1" ht="12" customHeight="1">
      <c r="A22" s="13" t="s">
        <v>91</v>
      </c>
      <c r="B22" s="435" t="s">
        <v>421</v>
      </c>
      <c r="C22" s="326"/>
    </row>
    <row r="23" spans="1:3" s="433" customFormat="1" ht="12" customHeight="1">
      <c r="A23" s="13" t="s">
        <v>92</v>
      </c>
      <c r="B23" s="435" t="s">
        <v>422</v>
      </c>
      <c r="C23" s="518">
        <v>0</v>
      </c>
    </row>
    <row r="24" spans="1:3" s="433" customFormat="1" ht="12" customHeight="1">
      <c r="A24" s="13" t="s">
        <v>175</v>
      </c>
      <c r="B24" s="435" t="s">
        <v>274</v>
      </c>
      <c r="C24" s="326"/>
    </row>
    <row r="25" spans="1:3" s="433" customFormat="1" ht="12" customHeight="1" thickBot="1">
      <c r="A25" s="15" t="s">
        <v>176</v>
      </c>
      <c r="B25" s="436" t="s">
        <v>275</v>
      </c>
      <c r="C25" s="518">
        <v>0</v>
      </c>
    </row>
    <row r="26" spans="1:3" s="433" customFormat="1" ht="12" customHeight="1" thickBot="1">
      <c r="A26" s="19" t="s">
        <v>177</v>
      </c>
      <c r="B26" s="20" t="s">
        <v>276</v>
      </c>
      <c r="C26" s="330">
        <f>+C27+C32+C33+C31</f>
        <v>2724</v>
      </c>
    </row>
    <row r="27" spans="1:3" s="433" customFormat="1" ht="12" customHeight="1">
      <c r="A27" s="14" t="s">
        <v>277</v>
      </c>
      <c r="B27" s="434" t="s">
        <v>436</v>
      </c>
      <c r="C27" s="429">
        <f>SUM(C28:C30)</f>
        <v>1176</v>
      </c>
    </row>
    <row r="28" spans="1:3" s="433" customFormat="1" ht="12" customHeight="1">
      <c r="A28" s="13" t="s">
        <v>278</v>
      </c>
      <c r="B28" s="435" t="s">
        <v>283</v>
      </c>
      <c r="C28" s="326">
        <v>800</v>
      </c>
    </row>
    <row r="29" spans="1:3" s="433" customFormat="1" ht="12" customHeight="1">
      <c r="A29" s="13" t="s">
        <v>279</v>
      </c>
      <c r="B29" s="435" t="s">
        <v>284</v>
      </c>
      <c r="C29" s="518">
        <v>376</v>
      </c>
    </row>
    <row r="30" spans="1:3" s="433" customFormat="1" ht="12" customHeight="1">
      <c r="A30" s="13" t="s">
        <v>434</v>
      </c>
      <c r="B30" s="495" t="s">
        <v>435</v>
      </c>
      <c r="C30" s="518">
        <v>0</v>
      </c>
    </row>
    <row r="31" spans="1:3" s="433" customFormat="1" ht="12" customHeight="1">
      <c r="A31" s="13" t="s">
        <v>280</v>
      </c>
      <c r="B31" s="435" t="s">
        <v>285</v>
      </c>
      <c r="C31" s="326">
        <v>1518</v>
      </c>
    </row>
    <row r="32" spans="1:3" s="433" customFormat="1" ht="12" customHeight="1">
      <c r="A32" s="13" t="s">
        <v>281</v>
      </c>
      <c r="B32" s="435" t="s">
        <v>286</v>
      </c>
      <c r="C32" s="518">
        <v>10</v>
      </c>
    </row>
    <row r="33" spans="1:3" s="433" customFormat="1" ht="12" customHeight="1" thickBot="1">
      <c r="A33" s="15" t="s">
        <v>282</v>
      </c>
      <c r="B33" s="436" t="s">
        <v>287</v>
      </c>
      <c r="C33" s="328">
        <v>20</v>
      </c>
    </row>
    <row r="34" spans="1:3" s="433" customFormat="1" ht="12" customHeight="1" thickBot="1">
      <c r="A34" s="19" t="s">
        <v>22</v>
      </c>
      <c r="B34" s="20" t="s">
        <v>431</v>
      </c>
      <c r="C34" s="324">
        <f>SUM(C35:C45)</f>
        <v>1851</v>
      </c>
    </row>
    <row r="35" spans="1:3" s="433" customFormat="1" ht="12" customHeight="1">
      <c r="A35" s="14" t="s">
        <v>93</v>
      </c>
      <c r="B35" s="434" t="s">
        <v>290</v>
      </c>
      <c r="C35" s="518">
        <v>0</v>
      </c>
    </row>
    <row r="36" spans="1:3" s="433" customFormat="1" ht="12" customHeight="1">
      <c r="A36" s="13" t="s">
        <v>94</v>
      </c>
      <c r="B36" s="435" t="s">
        <v>291</v>
      </c>
      <c r="C36" s="326">
        <v>216</v>
      </c>
    </row>
    <row r="37" spans="1:3" s="433" customFormat="1" ht="12" customHeight="1">
      <c r="A37" s="13" t="s">
        <v>95</v>
      </c>
      <c r="B37" s="435" t="s">
        <v>292</v>
      </c>
      <c r="C37" s="518">
        <v>240</v>
      </c>
    </row>
    <row r="38" spans="1:3" s="433" customFormat="1" ht="12" customHeight="1">
      <c r="A38" s="13" t="s">
        <v>179</v>
      </c>
      <c r="B38" s="435" t="s">
        <v>293</v>
      </c>
      <c r="C38" s="518">
        <v>1095</v>
      </c>
    </row>
    <row r="39" spans="1:3" s="433" customFormat="1" ht="12" customHeight="1">
      <c r="A39" s="13" t="s">
        <v>180</v>
      </c>
      <c r="B39" s="435" t="s">
        <v>294</v>
      </c>
      <c r="C39" s="326">
        <v>0</v>
      </c>
    </row>
    <row r="40" spans="1:3" s="433" customFormat="1" ht="12" customHeight="1">
      <c r="A40" s="13" t="s">
        <v>181</v>
      </c>
      <c r="B40" s="435" t="s">
        <v>295</v>
      </c>
      <c r="C40" s="518">
        <v>0</v>
      </c>
    </row>
    <row r="41" spans="1:3" s="433" customFormat="1" ht="12" customHeight="1">
      <c r="A41" s="13" t="s">
        <v>182</v>
      </c>
      <c r="B41" s="435" t="s">
        <v>296</v>
      </c>
      <c r="C41" s="518">
        <v>0</v>
      </c>
    </row>
    <row r="42" spans="1:3" s="433" customFormat="1" ht="12" customHeight="1">
      <c r="A42" s="13" t="s">
        <v>183</v>
      </c>
      <c r="B42" s="435" t="s">
        <v>297</v>
      </c>
      <c r="C42" s="326">
        <v>300</v>
      </c>
    </row>
    <row r="43" spans="1:3" s="433" customFormat="1" ht="12" customHeight="1">
      <c r="A43" s="13" t="s">
        <v>288</v>
      </c>
      <c r="B43" s="435" t="s">
        <v>298</v>
      </c>
      <c r="C43" s="518">
        <v>0</v>
      </c>
    </row>
    <row r="44" spans="1:3" s="433" customFormat="1" ht="12" customHeight="1">
      <c r="A44" s="15" t="s">
        <v>289</v>
      </c>
      <c r="B44" s="436" t="s">
        <v>433</v>
      </c>
      <c r="C44" s="518">
        <v>0</v>
      </c>
    </row>
    <row r="45" spans="1:3" s="433" customFormat="1" ht="12" customHeight="1" thickBot="1">
      <c r="A45" s="15" t="s">
        <v>432</v>
      </c>
      <c r="B45" s="321" t="s">
        <v>299</v>
      </c>
      <c r="C45" s="520">
        <v>0</v>
      </c>
    </row>
    <row r="46" spans="1:3" s="433" customFormat="1" ht="12" customHeight="1" thickBot="1">
      <c r="A46" s="19" t="s">
        <v>23</v>
      </c>
      <c r="B46" s="537" t="s">
        <v>300</v>
      </c>
      <c r="C46" s="536">
        <v>0</v>
      </c>
    </row>
    <row r="47" spans="1:3" s="433" customFormat="1" ht="12" customHeight="1">
      <c r="A47" s="14" t="s">
        <v>96</v>
      </c>
      <c r="B47" s="434" t="s">
        <v>304</v>
      </c>
      <c r="C47" s="535">
        <v>0</v>
      </c>
    </row>
    <row r="48" spans="1:3" s="433" customFormat="1" ht="12" customHeight="1">
      <c r="A48" s="13" t="s">
        <v>97</v>
      </c>
      <c r="B48" s="435" t="s">
        <v>305</v>
      </c>
      <c r="C48" s="518">
        <v>0</v>
      </c>
    </row>
    <row r="49" spans="1:3" s="433" customFormat="1" ht="12" customHeight="1">
      <c r="A49" s="13" t="s">
        <v>301</v>
      </c>
      <c r="B49" s="435" t="s">
        <v>306</v>
      </c>
      <c r="C49" s="518">
        <v>0</v>
      </c>
    </row>
    <row r="50" spans="1:3" s="433" customFormat="1" ht="12" customHeight="1">
      <c r="A50" s="13" t="s">
        <v>302</v>
      </c>
      <c r="B50" s="435" t="s">
        <v>307</v>
      </c>
      <c r="C50" s="518">
        <v>0</v>
      </c>
    </row>
    <row r="51" spans="1:3" s="433" customFormat="1" ht="12" customHeight="1" thickBot="1">
      <c r="A51" s="15" t="s">
        <v>303</v>
      </c>
      <c r="B51" s="321" t="s">
        <v>308</v>
      </c>
      <c r="C51" s="520">
        <v>0</v>
      </c>
    </row>
    <row r="52" spans="1:3" s="433" customFormat="1" ht="12" customHeight="1" thickBot="1">
      <c r="A52" s="19" t="s">
        <v>184</v>
      </c>
      <c r="B52" s="537" t="s">
        <v>309</v>
      </c>
      <c r="C52" s="536">
        <v>0</v>
      </c>
    </row>
    <row r="53" spans="1:3" s="433" customFormat="1" ht="12" customHeight="1">
      <c r="A53" s="14" t="s">
        <v>98</v>
      </c>
      <c r="B53" s="434" t="s">
        <v>310</v>
      </c>
      <c r="C53" s="535">
        <v>0</v>
      </c>
    </row>
    <row r="54" spans="1:3" s="433" customFormat="1" ht="12" customHeight="1">
      <c r="A54" s="13" t="s">
        <v>99</v>
      </c>
      <c r="B54" s="435" t="s">
        <v>423</v>
      </c>
      <c r="C54" s="518">
        <v>0</v>
      </c>
    </row>
    <row r="55" spans="1:3" s="433" customFormat="1" ht="12" customHeight="1">
      <c r="A55" s="13" t="s">
        <v>313</v>
      </c>
      <c r="B55" s="435" t="s">
        <v>311</v>
      </c>
      <c r="C55" s="518">
        <v>0</v>
      </c>
    </row>
    <row r="56" spans="1:3" s="433" customFormat="1" ht="12" customHeight="1" thickBot="1">
      <c r="A56" s="15" t="s">
        <v>314</v>
      </c>
      <c r="B56" s="321" t="s">
        <v>312</v>
      </c>
      <c r="C56" s="518">
        <v>0</v>
      </c>
    </row>
    <row r="57" spans="1:3" s="433" customFormat="1" ht="12" customHeight="1" thickBot="1">
      <c r="A57" s="19" t="s">
        <v>25</v>
      </c>
      <c r="B57" s="319" t="s">
        <v>315</v>
      </c>
      <c r="C57" s="519">
        <f>SUM(C58:C61)</f>
        <v>0</v>
      </c>
    </row>
    <row r="58" spans="1:3" s="433" customFormat="1" ht="12" customHeight="1">
      <c r="A58" s="14" t="s">
        <v>185</v>
      </c>
      <c r="B58" s="434" t="s">
        <v>317</v>
      </c>
      <c r="C58" s="518">
        <v>0</v>
      </c>
    </row>
    <row r="59" spans="1:3" s="433" customFormat="1" ht="12" customHeight="1">
      <c r="A59" s="13" t="s">
        <v>186</v>
      </c>
      <c r="B59" s="435" t="s">
        <v>424</v>
      </c>
      <c r="C59" s="518"/>
    </row>
    <row r="60" spans="1:3" s="433" customFormat="1" ht="12" customHeight="1">
      <c r="A60" s="13" t="s">
        <v>237</v>
      </c>
      <c r="B60" s="435" t="s">
        <v>318</v>
      </c>
      <c r="C60" s="518">
        <v>0</v>
      </c>
    </row>
    <row r="61" spans="1:3" s="433" customFormat="1" ht="12" customHeight="1" thickBot="1">
      <c r="A61" s="15" t="s">
        <v>316</v>
      </c>
      <c r="B61" s="321" t="s">
        <v>319</v>
      </c>
      <c r="C61" s="518">
        <v>0</v>
      </c>
    </row>
    <row r="62" spans="1:3" s="433" customFormat="1" ht="12" customHeight="1" thickBot="1">
      <c r="A62" s="501" t="s">
        <v>476</v>
      </c>
      <c r="B62" s="20" t="s">
        <v>320</v>
      </c>
      <c r="C62" s="330">
        <f>+C5+C12+C19+C26+C34+C46+C52+C57</f>
        <v>33255</v>
      </c>
    </row>
    <row r="63" spans="1:3" s="433" customFormat="1" ht="12" customHeight="1" thickBot="1">
      <c r="A63" s="471" t="s">
        <v>321</v>
      </c>
      <c r="B63" s="319" t="s">
        <v>322</v>
      </c>
      <c r="C63" s="324">
        <f>SUM(C64:C66)</f>
        <v>0</v>
      </c>
    </row>
    <row r="64" spans="1:3" s="433" customFormat="1" ht="12" customHeight="1">
      <c r="A64" s="14" t="s">
        <v>353</v>
      </c>
      <c r="B64" s="434" t="s">
        <v>323</v>
      </c>
      <c r="C64" s="518">
        <v>0</v>
      </c>
    </row>
    <row r="65" spans="1:3" s="433" customFormat="1" ht="12" customHeight="1">
      <c r="A65" s="13" t="s">
        <v>362</v>
      </c>
      <c r="B65" s="435" t="s">
        <v>324</v>
      </c>
      <c r="C65" s="329">
        <v>0</v>
      </c>
    </row>
    <row r="66" spans="1:3" s="433" customFormat="1" ht="12" customHeight="1" thickBot="1">
      <c r="A66" s="15" t="s">
        <v>363</v>
      </c>
      <c r="B66" s="496" t="s">
        <v>461</v>
      </c>
      <c r="C66" s="520">
        <v>0</v>
      </c>
    </row>
    <row r="67" spans="1:3" s="433" customFormat="1" ht="12" customHeight="1" thickBot="1">
      <c r="A67" s="471" t="s">
        <v>326</v>
      </c>
      <c r="B67" s="534" t="s">
        <v>327</v>
      </c>
      <c r="C67" s="536">
        <v>0</v>
      </c>
    </row>
    <row r="68" spans="1:3" s="433" customFormat="1" ht="12" customHeight="1">
      <c r="A68" s="14" t="s">
        <v>153</v>
      </c>
      <c r="B68" s="434" t="s">
        <v>328</v>
      </c>
      <c r="C68" s="535">
        <v>0</v>
      </c>
    </row>
    <row r="69" spans="1:3" s="433" customFormat="1" ht="12" customHeight="1">
      <c r="A69" s="13" t="s">
        <v>154</v>
      </c>
      <c r="B69" s="435" t="s">
        <v>329</v>
      </c>
      <c r="C69" s="518">
        <v>0</v>
      </c>
    </row>
    <row r="70" spans="1:3" s="433" customFormat="1" ht="12" customHeight="1">
      <c r="A70" s="13" t="s">
        <v>354</v>
      </c>
      <c r="B70" s="435" t="s">
        <v>330</v>
      </c>
      <c r="C70" s="518">
        <v>0</v>
      </c>
    </row>
    <row r="71" spans="1:3" s="433" customFormat="1" ht="12" customHeight="1" thickBot="1">
      <c r="A71" s="15" t="s">
        <v>355</v>
      </c>
      <c r="B71" s="321" t="s">
        <v>331</v>
      </c>
      <c r="C71" s="518">
        <v>0</v>
      </c>
    </row>
    <row r="72" spans="1:3" s="433" customFormat="1" ht="12" customHeight="1" thickBot="1">
      <c r="A72" s="471" t="s">
        <v>332</v>
      </c>
      <c r="B72" s="319" t="s">
        <v>333</v>
      </c>
      <c r="C72" s="324">
        <f>SUM(C73:C74)</f>
        <v>22989</v>
      </c>
    </row>
    <row r="73" spans="1:3" s="433" customFormat="1" ht="12" customHeight="1">
      <c r="A73" s="14" t="s">
        <v>356</v>
      </c>
      <c r="B73" s="434" t="s">
        <v>334</v>
      </c>
      <c r="C73" s="329">
        <v>22989</v>
      </c>
    </row>
    <row r="74" spans="1:3" s="433" customFormat="1" ht="12" customHeight="1" thickBot="1">
      <c r="A74" s="15" t="s">
        <v>357</v>
      </c>
      <c r="B74" s="321" t="s">
        <v>335</v>
      </c>
      <c r="C74" s="520">
        <v>0</v>
      </c>
    </row>
    <row r="75" spans="1:3" s="433" customFormat="1" ht="12" customHeight="1" thickBot="1">
      <c r="A75" s="471" t="s">
        <v>336</v>
      </c>
      <c r="B75" s="534" t="s">
        <v>337</v>
      </c>
      <c r="C75" s="536">
        <f>SUM(C76:C78)</f>
        <v>639</v>
      </c>
    </row>
    <row r="76" spans="1:3" s="433" customFormat="1" ht="12" customHeight="1">
      <c r="A76" s="14" t="s">
        <v>358</v>
      </c>
      <c r="B76" s="434" t="s">
        <v>338</v>
      </c>
      <c r="C76" s="535">
        <v>639</v>
      </c>
    </row>
    <row r="77" spans="1:3" s="433" customFormat="1" ht="12" customHeight="1">
      <c r="A77" s="13" t="s">
        <v>359</v>
      </c>
      <c r="B77" s="435" t="s">
        <v>339</v>
      </c>
      <c r="C77" s="518">
        <v>0</v>
      </c>
    </row>
    <row r="78" spans="1:3" s="433" customFormat="1" ht="12" customHeight="1" thickBot="1">
      <c r="A78" s="15" t="s">
        <v>360</v>
      </c>
      <c r="B78" s="321" t="s">
        <v>340</v>
      </c>
      <c r="C78" s="518">
        <v>0</v>
      </c>
    </row>
    <row r="79" spans="1:3" s="433" customFormat="1" ht="12" customHeight="1" thickBot="1">
      <c r="A79" s="471" t="s">
        <v>341</v>
      </c>
      <c r="B79" s="319" t="s">
        <v>361</v>
      </c>
      <c r="C79" s="324">
        <f>SUM(C80:C83)</f>
        <v>0</v>
      </c>
    </row>
    <row r="80" spans="1:3" s="433" customFormat="1" ht="12" customHeight="1">
      <c r="A80" s="438" t="s">
        <v>342</v>
      </c>
      <c r="B80" s="434" t="s">
        <v>343</v>
      </c>
      <c r="C80" s="518">
        <v>0</v>
      </c>
    </row>
    <row r="81" spans="1:3" s="433" customFormat="1" ht="12" customHeight="1">
      <c r="A81" s="439" t="s">
        <v>344</v>
      </c>
      <c r="B81" s="435" t="s">
        <v>345</v>
      </c>
      <c r="C81" s="518">
        <v>0</v>
      </c>
    </row>
    <row r="82" spans="1:3" s="433" customFormat="1" ht="12" customHeight="1">
      <c r="A82" s="439" t="s">
        <v>346</v>
      </c>
      <c r="B82" s="435" t="s">
        <v>347</v>
      </c>
      <c r="C82" s="518">
        <v>0</v>
      </c>
    </row>
    <row r="83" spans="1:3" s="433" customFormat="1" ht="12" customHeight="1" thickBot="1">
      <c r="A83" s="440" t="s">
        <v>348</v>
      </c>
      <c r="B83" s="321" t="s">
        <v>349</v>
      </c>
      <c r="C83" s="518">
        <v>0</v>
      </c>
    </row>
    <row r="84" spans="1:3" s="433" customFormat="1" ht="12" customHeight="1" thickBot="1">
      <c r="A84" s="471" t="s">
        <v>350</v>
      </c>
      <c r="B84" s="319" t="s">
        <v>475</v>
      </c>
      <c r="C84" s="518">
        <v>0</v>
      </c>
    </row>
    <row r="85" spans="1:3" s="433" customFormat="1" ht="13.5" customHeight="1" thickBot="1">
      <c r="A85" s="471" t="s">
        <v>352</v>
      </c>
      <c r="B85" s="319" t="s">
        <v>351</v>
      </c>
      <c r="C85" s="518">
        <v>0</v>
      </c>
    </row>
    <row r="86" spans="1:3" s="433" customFormat="1" ht="15.75" customHeight="1" thickBot="1">
      <c r="A86" s="471" t="s">
        <v>364</v>
      </c>
      <c r="B86" s="441" t="s">
        <v>478</v>
      </c>
      <c r="C86" s="330">
        <f>+C63+C67+C72+C75+C79+C85+C84</f>
        <v>23628</v>
      </c>
    </row>
    <row r="87" spans="1:3" s="433" customFormat="1" ht="16.5" customHeight="1" thickBot="1">
      <c r="A87" s="472" t="s">
        <v>477</v>
      </c>
      <c r="B87" s="442" t="s">
        <v>479</v>
      </c>
      <c r="C87" s="330">
        <f>+C62+C86</f>
        <v>56883</v>
      </c>
    </row>
    <row r="88" spans="1:3" s="433" customFormat="1" ht="83.25" customHeight="1">
      <c r="A88" s="4"/>
      <c r="B88" s="5"/>
      <c r="C88" s="331"/>
    </row>
    <row r="89" spans="1:3" ht="16.5" customHeight="1">
      <c r="A89" s="539" t="s">
        <v>47</v>
      </c>
      <c r="B89" s="539"/>
      <c r="C89" s="539"/>
    </row>
    <row r="90" spans="1:3" s="443" customFormat="1" ht="16.5" customHeight="1" thickBot="1">
      <c r="A90" s="540" t="s">
        <v>157</v>
      </c>
      <c r="B90" s="540"/>
      <c r="C90" s="164" t="s">
        <v>236</v>
      </c>
    </row>
    <row r="91" spans="1:3" ht="37.5" customHeight="1" thickBot="1">
      <c r="A91" s="22" t="s">
        <v>71</v>
      </c>
      <c r="B91" s="23" t="s">
        <v>48</v>
      </c>
      <c r="C91" s="43" t="str">
        <f>+C3</f>
        <v>2015. évi előirányzat</v>
      </c>
    </row>
    <row r="92" spans="1:3" s="432" customFormat="1" ht="12" customHeight="1" thickBot="1">
      <c r="A92" s="36" t="s">
        <v>493</v>
      </c>
      <c r="B92" s="37" t="s">
        <v>494</v>
      </c>
      <c r="C92" s="38" t="s">
        <v>495</v>
      </c>
    </row>
    <row r="93" spans="1:3" ht="12" customHeight="1" thickBot="1">
      <c r="A93" s="21" t="s">
        <v>18</v>
      </c>
      <c r="B93" s="30" t="s">
        <v>437</v>
      </c>
      <c r="C93" s="323">
        <f>C94+C95+C96+C97+C98+C111</f>
        <v>42277</v>
      </c>
    </row>
    <row r="94" spans="1:3" ht="12" customHeight="1">
      <c r="A94" s="16" t="s">
        <v>100</v>
      </c>
      <c r="B94" s="9" t="s">
        <v>49</v>
      </c>
      <c r="C94" s="325">
        <v>21425</v>
      </c>
    </row>
    <row r="95" spans="1:3" ht="12" customHeight="1">
      <c r="A95" s="13" t="s">
        <v>101</v>
      </c>
      <c r="B95" s="7" t="s">
        <v>187</v>
      </c>
      <c r="C95" s="326">
        <v>3934</v>
      </c>
    </row>
    <row r="96" spans="1:3" ht="12" customHeight="1">
      <c r="A96" s="13" t="s">
        <v>102</v>
      </c>
      <c r="B96" s="7" t="s">
        <v>143</v>
      </c>
      <c r="C96" s="328">
        <v>12399</v>
      </c>
    </row>
    <row r="97" spans="1:3" ht="12" customHeight="1">
      <c r="A97" s="13" t="s">
        <v>103</v>
      </c>
      <c r="B97" s="10" t="s">
        <v>188</v>
      </c>
      <c r="C97" s="328">
        <v>4519</v>
      </c>
    </row>
    <row r="98" spans="1:3" ht="12" customHeight="1">
      <c r="A98" s="13" t="s">
        <v>114</v>
      </c>
      <c r="B98" s="18" t="s">
        <v>189</v>
      </c>
      <c r="C98" s="328"/>
    </row>
    <row r="99" spans="1:3" ht="12" customHeight="1">
      <c r="A99" s="13" t="s">
        <v>104</v>
      </c>
      <c r="B99" s="7" t="s">
        <v>442</v>
      </c>
      <c r="C99" s="520">
        <v>0</v>
      </c>
    </row>
    <row r="100" spans="1:3" ht="12" customHeight="1">
      <c r="A100" s="13" t="s">
        <v>105</v>
      </c>
      <c r="B100" s="168" t="s">
        <v>441</v>
      </c>
      <c r="C100" s="520">
        <v>0</v>
      </c>
    </row>
    <row r="101" spans="1:3" ht="12" customHeight="1">
      <c r="A101" s="13" t="s">
        <v>115</v>
      </c>
      <c r="B101" s="168" t="s">
        <v>440</v>
      </c>
      <c r="C101" s="520">
        <v>0</v>
      </c>
    </row>
    <row r="102" spans="1:3" ht="12" customHeight="1">
      <c r="A102" s="13" t="s">
        <v>116</v>
      </c>
      <c r="B102" s="166" t="s">
        <v>367</v>
      </c>
      <c r="C102" s="520">
        <v>0</v>
      </c>
    </row>
    <row r="103" spans="1:3" ht="12" customHeight="1">
      <c r="A103" s="13" t="s">
        <v>117</v>
      </c>
      <c r="B103" s="167" t="s">
        <v>368</v>
      </c>
      <c r="C103" s="520">
        <v>0</v>
      </c>
    </row>
    <row r="104" spans="1:3" ht="12" customHeight="1">
      <c r="A104" s="13" t="s">
        <v>118</v>
      </c>
      <c r="B104" s="167" t="s">
        <v>369</v>
      </c>
      <c r="C104" s="520">
        <v>0</v>
      </c>
    </row>
    <row r="105" spans="1:3" ht="12" customHeight="1">
      <c r="A105" s="13" t="s">
        <v>120</v>
      </c>
      <c r="B105" s="166" t="s">
        <v>370</v>
      </c>
      <c r="C105" s="328"/>
    </row>
    <row r="106" spans="1:3" ht="12" customHeight="1">
      <c r="A106" s="13" t="s">
        <v>190</v>
      </c>
      <c r="B106" s="166" t="s">
        <v>371</v>
      </c>
      <c r="C106" s="520">
        <v>0</v>
      </c>
    </row>
    <row r="107" spans="1:3" ht="12" customHeight="1">
      <c r="A107" s="13" t="s">
        <v>365</v>
      </c>
      <c r="B107" s="167" t="s">
        <v>372</v>
      </c>
      <c r="C107" s="520">
        <v>0</v>
      </c>
    </row>
    <row r="108" spans="1:3" ht="12" customHeight="1">
      <c r="A108" s="12" t="s">
        <v>366</v>
      </c>
      <c r="B108" s="168" t="s">
        <v>373</v>
      </c>
      <c r="C108" s="520">
        <v>0</v>
      </c>
    </row>
    <row r="109" spans="1:3" ht="12" customHeight="1">
      <c r="A109" s="13" t="s">
        <v>438</v>
      </c>
      <c r="B109" s="168" t="s">
        <v>374</v>
      </c>
      <c r="C109" s="520">
        <v>0</v>
      </c>
    </row>
    <row r="110" spans="1:3" ht="12" customHeight="1">
      <c r="A110" s="15" t="s">
        <v>439</v>
      </c>
      <c r="B110" s="168" t="s">
        <v>375</v>
      </c>
      <c r="C110" s="328"/>
    </row>
    <row r="111" spans="1:3" ht="12" customHeight="1">
      <c r="A111" s="13" t="s">
        <v>443</v>
      </c>
      <c r="B111" s="10" t="s">
        <v>50</v>
      </c>
      <c r="C111" s="518"/>
    </row>
    <row r="112" spans="1:3" ht="12" customHeight="1">
      <c r="A112" s="13" t="s">
        <v>444</v>
      </c>
      <c r="B112" s="7" t="s">
        <v>446</v>
      </c>
      <c r="C112" s="518"/>
    </row>
    <row r="113" spans="1:3" ht="12" customHeight="1" thickBot="1">
      <c r="A113" s="17" t="s">
        <v>445</v>
      </c>
      <c r="B113" s="500" t="s">
        <v>447</v>
      </c>
      <c r="C113" s="521">
        <v>0</v>
      </c>
    </row>
    <row r="114" spans="1:3" ht="12" customHeight="1" thickBot="1">
      <c r="A114" s="497" t="s">
        <v>19</v>
      </c>
      <c r="B114" s="498" t="s">
        <v>376</v>
      </c>
      <c r="C114" s="499">
        <f>+C115+C117+C119</f>
        <v>14606</v>
      </c>
    </row>
    <row r="115" spans="1:3" ht="12" customHeight="1">
      <c r="A115" s="14" t="s">
        <v>106</v>
      </c>
      <c r="B115" s="7" t="s">
        <v>235</v>
      </c>
      <c r="C115" s="518">
        <v>1700</v>
      </c>
    </row>
    <row r="116" spans="1:3" ht="12" customHeight="1" thickBot="1">
      <c r="A116" s="14" t="s">
        <v>107</v>
      </c>
      <c r="B116" s="11" t="s">
        <v>380</v>
      </c>
      <c r="C116" s="521">
        <v>0</v>
      </c>
    </row>
    <row r="117" spans="1:3" ht="12" customHeight="1">
      <c r="A117" s="14" t="s">
        <v>108</v>
      </c>
      <c r="B117" s="11" t="s">
        <v>191</v>
      </c>
      <c r="C117" s="326">
        <v>12906</v>
      </c>
    </row>
    <row r="118" spans="1:3" ht="12" customHeight="1">
      <c r="A118" s="14" t="s">
        <v>109</v>
      </c>
      <c r="B118" s="11" t="s">
        <v>381</v>
      </c>
      <c r="C118" s="518">
        <v>0</v>
      </c>
    </row>
    <row r="119" spans="1:3" ht="12" customHeight="1">
      <c r="A119" s="14" t="s">
        <v>110</v>
      </c>
      <c r="B119" s="321" t="s">
        <v>238</v>
      </c>
      <c r="C119" s="294">
        <v>0</v>
      </c>
    </row>
    <row r="120" spans="1:3" ht="12" customHeight="1">
      <c r="A120" s="14" t="s">
        <v>119</v>
      </c>
      <c r="B120" s="320" t="s">
        <v>425</v>
      </c>
      <c r="C120" s="522">
        <v>0</v>
      </c>
    </row>
    <row r="121" spans="1:3" ht="12" customHeight="1">
      <c r="A121" s="14" t="s">
        <v>121</v>
      </c>
      <c r="B121" s="430" t="s">
        <v>386</v>
      </c>
      <c r="C121" s="522">
        <v>0</v>
      </c>
    </row>
    <row r="122" spans="1:3" ht="15.75">
      <c r="A122" s="14" t="s">
        <v>192</v>
      </c>
      <c r="B122" s="167" t="s">
        <v>369</v>
      </c>
      <c r="C122" s="522">
        <v>0</v>
      </c>
    </row>
    <row r="123" spans="1:3" ht="12" customHeight="1">
      <c r="A123" s="14" t="s">
        <v>193</v>
      </c>
      <c r="B123" s="167" t="s">
        <v>385</v>
      </c>
      <c r="C123" s="522">
        <v>0</v>
      </c>
    </row>
    <row r="124" spans="1:3" ht="12" customHeight="1">
      <c r="A124" s="14" t="s">
        <v>194</v>
      </c>
      <c r="B124" s="167" t="s">
        <v>384</v>
      </c>
      <c r="C124" s="522">
        <v>0</v>
      </c>
    </row>
    <row r="125" spans="1:3" ht="12" customHeight="1">
      <c r="A125" s="14" t="s">
        <v>377</v>
      </c>
      <c r="B125" s="167" t="s">
        <v>372</v>
      </c>
      <c r="C125" s="522">
        <v>0</v>
      </c>
    </row>
    <row r="126" spans="1:3" ht="12" customHeight="1">
      <c r="A126" s="14" t="s">
        <v>378</v>
      </c>
      <c r="B126" s="167" t="s">
        <v>383</v>
      </c>
      <c r="C126" s="522">
        <v>0</v>
      </c>
    </row>
    <row r="127" spans="1:3" ht="16.5" thickBot="1">
      <c r="A127" s="12" t="s">
        <v>379</v>
      </c>
      <c r="B127" s="167" t="s">
        <v>382</v>
      </c>
      <c r="C127" s="522">
        <v>0</v>
      </c>
    </row>
    <row r="128" spans="1:3" ht="12" customHeight="1" thickBot="1">
      <c r="A128" s="19" t="s">
        <v>20</v>
      </c>
      <c r="B128" s="149" t="s">
        <v>448</v>
      </c>
      <c r="C128" s="324">
        <f>+C93+C114</f>
        <v>56883</v>
      </c>
    </row>
    <row r="129" spans="1:3" ht="12" customHeight="1" thickBot="1">
      <c r="A129" s="19" t="s">
        <v>21</v>
      </c>
      <c r="B129" s="149" t="s">
        <v>449</v>
      </c>
      <c r="C129" s="519">
        <f>+C130+C131+C132</f>
        <v>0</v>
      </c>
    </row>
    <row r="130" spans="1:3" ht="12" customHeight="1">
      <c r="A130" s="14" t="s">
        <v>277</v>
      </c>
      <c r="B130" s="11" t="s">
        <v>456</v>
      </c>
      <c r="C130" s="522">
        <v>0</v>
      </c>
    </row>
    <row r="131" spans="1:3" ht="12" customHeight="1">
      <c r="A131" s="14" t="s">
        <v>280</v>
      </c>
      <c r="B131" s="11" t="s">
        <v>457</v>
      </c>
      <c r="C131" s="522">
        <v>0</v>
      </c>
    </row>
    <row r="132" spans="1:3" ht="12" customHeight="1" thickBot="1">
      <c r="A132" s="12" t="s">
        <v>281</v>
      </c>
      <c r="B132" s="11" t="s">
        <v>458</v>
      </c>
      <c r="C132" s="522">
        <v>0</v>
      </c>
    </row>
    <row r="133" spans="1:3" ht="12" customHeight="1" thickBot="1">
      <c r="A133" s="19" t="s">
        <v>22</v>
      </c>
      <c r="B133" s="149" t="s">
        <v>450</v>
      </c>
      <c r="C133" s="519">
        <f>SUM(C134:C139)</f>
        <v>0</v>
      </c>
    </row>
    <row r="134" spans="1:3" ht="12" customHeight="1">
      <c r="A134" s="14" t="s">
        <v>93</v>
      </c>
      <c r="B134" s="8" t="s">
        <v>459</v>
      </c>
      <c r="C134" s="522">
        <v>0</v>
      </c>
    </row>
    <row r="135" spans="1:3" ht="12" customHeight="1">
      <c r="A135" s="14" t="s">
        <v>94</v>
      </c>
      <c r="B135" s="8" t="s">
        <v>451</v>
      </c>
      <c r="C135" s="522">
        <v>0</v>
      </c>
    </row>
    <row r="136" spans="1:3" ht="12" customHeight="1">
      <c r="A136" s="14" t="s">
        <v>95</v>
      </c>
      <c r="B136" s="8" t="s">
        <v>452</v>
      </c>
      <c r="C136" s="522">
        <v>0</v>
      </c>
    </row>
    <row r="137" spans="1:3" ht="12" customHeight="1">
      <c r="A137" s="14" t="s">
        <v>179</v>
      </c>
      <c r="B137" s="8" t="s">
        <v>453</v>
      </c>
      <c r="C137" s="522">
        <v>0</v>
      </c>
    </row>
    <row r="138" spans="1:3" ht="12" customHeight="1">
      <c r="A138" s="14" t="s">
        <v>180</v>
      </c>
      <c r="B138" s="8" t="s">
        <v>454</v>
      </c>
      <c r="C138" s="522">
        <v>0</v>
      </c>
    </row>
    <row r="139" spans="1:3" ht="12" customHeight="1" thickBot="1">
      <c r="A139" s="12" t="s">
        <v>181</v>
      </c>
      <c r="B139" s="8" t="s">
        <v>455</v>
      </c>
      <c r="C139" s="522">
        <v>0</v>
      </c>
    </row>
    <row r="140" spans="1:3" ht="12" customHeight="1" thickBot="1">
      <c r="A140" s="19" t="s">
        <v>23</v>
      </c>
      <c r="B140" s="149" t="s">
        <v>463</v>
      </c>
      <c r="C140" s="523">
        <f>+C141+C142+C143+C144</f>
        <v>0</v>
      </c>
    </row>
    <row r="141" spans="1:3" ht="12" customHeight="1">
      <c r="A141" s="14" t="s">
        <v>96</v>
      </c>
      <c r="B141" s="8" t="s">
        <v>387</v>
      </c>
      <c r="C141" s="522"/>
    </row>
    <row r="142" spans="1:3" ht="12" customHeight="1">
      <c r="A142" s="14" t="s">
        <v>97</v>
      </c>
      <c r="B142" s="8" t="s">
        <v>388</v>
      </c>
      <c r="C142" s="522">
        <v>0</v>
      </c>
    </row>
    <row r="143" spans="1:3" ht="12" customHeight="1">
      <c r="A143" s="14" t="s">
        <v>301</v>
      </c>
      <c r="B143" s="8" t="s">
        <v>464</v>
      </c>
      <c r="C143" s="522">
        <v>0</v>
      </c>
    </row>
    <row r="144" spans="1:3" ht="12" customHeight="1" thickBot="1">
      <c r="A144" s="12" t="s">
        <v>302</v>
      </c>
      <c r="B144" s="6" t="s">
        <v>407</v>
      </c>
      <c r="C144" s="522">
        <v>0</v>
      </c>
    </row>
    <row r="145" spans="1:3" ht="12" customHeight="1" thickBot="1">
      <c r="A145" s="19" t="s">
        <v>24</v>
      </c>
      <c r="B145" s="149" t="s">
        <v>465</v>
      </c>
      <c r="C145" s="524">
        <f>SUM(C146:C150)</f>
        <v>0</v>
      </c>
    </row>
    <row r="146" spans="1:3" ht="12" customHeight="1">
      <c r="A146" s="14" t="s">
        <v>98</v>
      </c>
      <c r="B146" s="8" t="s">
        <v>460</v>
      </c>
      <c r="C146" s="522">
        <v>0</v>
      </c>
    </row>
    <row r="147" spans="1:3" ht="12" customHeight="1">
      <c r="A147" s="14" t="s">
        <v>99</v>
      </c>
      <c r="B147" s="8" t="s">
        <v>467</v>
      </c>
      <c r="C147" s="522">
        <v>0</v>
      </c>
    </row>
    <row r="148" spans="1:3" ht="12" customHeight="1">
      <c r="A148" s="14" t="s">
        <v>313</v>
      </c>
      <c r="B148" s="8" t="s">
        <v>462</v>
      </c>
      <c r="C148" s="522">
        <v>0</v>
      </c>
    </row>
    <row r="149" spans="1:3" ht="12" customHeight="1">
      <c r="A149" s="14" t="s">
        <v>314</v>
      </c>
      <c r="B149" s="8" t="s">
        <v>468</v>
      </c>
      <c r="C149" s="522">
        <v>0</v>
      </c>
    </row>
    <row r="150" spans="1:3" ht="12" customHeight="1" thickBot="1">
      <c r="A150" s="14" t="s">
        <v>466</v>
      </c>
      <c r="B150" s="8" t="s">
        <v>469</v>
      </c>
      <c r="C150" s="522">
        <v>0</v>
      </c>
    </row>
    <row r="151" spans="1:3" ht="12" customHeight="1" thickBot="1">
      <c r="A151" s="19" t="s">
        <v>25</v>
      </c>
      <c r="B151" s="149" t="s">
        <v>470</v>
      </c>
      <c r="C151" s="525">
        <v>0</v>
      </c>
    </row>
    <row r="152" spans="1:3" ht="12" customHeight="1" thickBot="1">
      <c r="A152" s="19" t="s">
        <v>26</v>
      </c>
      <c r="B152" s="149" t="s">
        <v>471</v>
      </c>
      <c r="C152" s="525">
        <v>0</v>
      </c>
    </row>
    <row r="153" spans="1:9" ht="15" customHeight="1" thickBot="1">
      <c r="A153" s="19" t="s">
        <v>27</v>
      </c>
      <c r="B153" s="149" t="s">
        <v>473</v>
      </c>
      <c r="C153" s="526">
        <f>+C129+C133+C140+C145+C151+C152</f>
        <v>0</v>
      </c>
      <c r="F153" s="445"/>
      <c r="G153" s="446"/>
      <c r="H153" s="446"/>
      <c r="I153" s="446"/>
    </row>
    <row r="154" spans="1:3" s="433" customFormat="1" ht="12.75" customHeight="1" thickBot="1">
      <c r="A154" s="322" t="s">
        <v>28</v>
      </c>
      <c r="B154" s="401" t="s">
        <v>472</v>
      </c>
      <c r="C154" s="444">
        <f>+C128+C153</f>
        <v>56883</v>
      </c>
    </row>
    <row r="155" ht="7.5" customHeight="1"/>
    <row r="156" spans="1:3" ht="15.75">
      <c r="A156" s="541" t="s">
        <v>389</v>
      </c>
      <c r="B156" s="541"/>
      <c r="C156" s="541"/>
    </row>
    <row r="157" spans="1:3" ht="15" customHeight="1" thickBot="1">
      <c r="A157" s="538" t="s">
        <v>158</v>
      </c>
      <c r="B157" s="538"/>
      <c r="C157" s="334" t="s">
        <v>236</v>
      </c>
    </row>
    <row r="158" spans="1:4" ht="13.5" customHeight="1" thickBot="1">
      <c r="A158" s="19">
        <v>1</v>
      </c>
      <c r="B158" s="29" t="s">
        <v>474</v>
      </c>
      <c r="C158" s="324">
        <f>+C62-C128</f>
        <v>-23628</v>
      </c>
      <c r="D158" s="447"/>
    </row>
    <row r="159" spans="1:3" ht="27.75" customHeight="1" thickBot="1">
      <c r="A159" s="19" t="s">
        <v>19</v>
      </c>
      <c r="B159" s="29" t="s">
        <v>480</v>
      </c>
      <c r="C159" s="324">
        <f>+C86-C153</f>
        <v>23628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7">
      <selection activeCell="G23" sqref="G23"/>
    </sheetView>
  </sheetViews>
  <sheetFormatPr defaultColWidth="9.00390625" defaultRowHeight="12.75"/>
  <cols>
    <col min="1" max="1" width="9.00390625" style="402" customWidth="1"/>
    <col min="2" max="2" width="66.375" style="402" bestFit="1" customWidth="1"/>
    <col min="3" max="3" width="15.50390625" style="403" customWidth="1"/>
    <col min="4" max="5" width="15.50390625" style="402" customWidth="1"/>
    <col min="6" max="6" width="9.00390625" style="431" customWidth="1"/>
    <col min="7" max="16384" width="9.375" style="431" customWidth="1"/>
  </cols>
  <sheetData>
    <row r="1" spans="1:5" ht="15.75" customHeight="1">
      <c r="A1" s="539" t="s">
        <v>15</v>
      </c>
      <c r="B1" s="539"/>
      <c r="C1" s="539"/>
      <c r="D1" s="539"/>
      <c r="E1" s="539"/>
    </row>
    <row r="2" spans="1:5" ht="15.75" customHeight="1" thickBot="1">
      <c r="A2" s="538" t="s">
        <v>156</v>
      </c>
      <c r="B2" s="538"/>
      <c r="D2" s="165"/>
      <c r="E2" s="334" t="s">
        <v>236</v>
      </c>
    </row>
    <row r="3" spans="1:5" ht="37.5" customHeight="1" thickBot="1">
      <c r="A3" s="22" t="s">
        <v>71</v>
      </c>
      <c r="B3" s="23" t="s">
        <v>17</v>
      </c>
      <c r="C3" s="23" t="str">
        <f>+CONCATENATE(LEFT(ÖSSZEFÜGGÉSEK!A5,4)+1,". évi")</f>
        <v>2016. évi</v>
      </c>
      <c r="D3" s="422" t="str">
        <f>+CONCATENATE(LEFT(ÖSSZEFÜGGÉSEK!A5,4)+2,". évi")</f>
        <v>2017. évi</v>
      </c>
      <c r="E3" s="185" t="str">
        <f>+CONCATENATE(LEFT(ÖSSZEFÜGGÉSEK!A5,4)+3,". évi")</f>
        <v>2018. évi</v>
      </c>
    </row>
    <row r="4" spans="1:5" s="432" customFormat="1" ht="12" customHeight="1" thickBot="1">
      <c r="A4" s="36" t="s">
        <v>493</v>
      </c>
      <c r="B4" s="37" t="s">
        <v>494</v>
      </c>
      <c r="C4" s="37" t="s">
        <v>495</v>
      </c>
      <c r="D4" s="37" t="s">
        <v>497</v>
      </c>
      <c r="E4" s="468" t="s">
        <v>496</v>
      </c>
    </row>
    <row r="5" spans="1:5" s="433" customFormat="1" ht="12" customHeight="1" thickBot="1">
      <c r="A5" s="19" t="s">
        <v>18</v>
      </c>
      <c r="B5" s="20" t="s">
        <v>524</v>
      </c>
      <c r="C5" s="473"/>
      <c r="D5" s="473"/>
      <c r="E5" s="474"/>
    </row>
    <row r="6" spans="1:5" s="433" customFormat="1" ht="12" customHeight="1" thickBot="1">
      <c r="A6" s="19" t="s">
        <v>19</v>
      </c>
      <c r="B6" s="319" t="s">
        <v>391</v>
      </c>
      <c r="C6" s="473"/>
      <c r="D6" s="473"/>
      <c r="E6" s="474"/>
    </row>
    <row r="7" spans="1:5" s="433" customFormat="1" ht="12" customHeight="1" thickBot="1">
      <c r="A7" s="19" t="s">
        <v>20</v>
      </c>
      <c r="B7" s="20" t="s">
        <v>399</v>
      </c>
      <c r="C7" s="473"/>
      <c r="D7" s="473"/>
      <c r="E7" s="474"/>
    </row>
    <row r="8" spans="1:5" s="433" customFormat="1" ht="12" customHeight="1" thickBot="1">
      <c r="A8" s="19" t="s">
        <v>177</v>
      </c>
      <c r="B8" s="20" t="s">
        <v>276</v>
      </c>
      <c r="C8" s="421">
        <f>+C9+C13+C14+C15</f>
        <v>0</v>
      </c>
      <c r="D8" s="421">
        <f>+D9+D13+D14+D15</f>
        <v>0</v>
      </c>
      <c r="E8" s="465">
        <f>+E9+E13+E14+E15</f>
        <v>0</v>
      </c>
    </row>
    <row r="9" spans="1:5" s="433" customFormat="1" ht="12" customHeight="1">
      <c r="A9" s="14" t="s">
        <v>277</v>
      </c>
      <c r="B9" s="434" t="s">
        <v>436</v>
      </c>
      <c r="C9" s="467">
        <f>+C10+C11+C12</f>
        <v>0</v>
      </c>
      <c r="D9" s="467">
        <f>+D10+D11+D12</f>
        <v>0</v>
      </c>
      <c r="E9" s="466">
        <f>+E10+E11+E12</f>
        <v>0</v>
      </c>
    </row>
    <row r="10" spans="1:5" s="433" customFormat="1" ht="12" customHeight="1">
      <c r="A10" s="13" t="s">
        <v>278</v>
      </c>
      <c r="B10" s="435" t="s">
        <v>283</v>
      </c>
      <c r="C10" s="417"/>
      <c r="D10" s="417"/>
      <c r="E10" s="294"/>
    </row>
    <row r="11" spans="1:5" s="433" customFormat="1" ht="12" customHeight="1">
      <c r="A11" s="13" t="s">
        <v>279</v>
      </c>
      <c r="B11" s="435" t="s">
        <v>284</v>
      </c>
      <c r="C11" s="417"/>
      <c r="D11" s="417"/>
      <c r="E11" s="294"/>
    </row>
    <row r="12" spans="1:5" s="433" customFormat="1" ht="12" customHeight="1">
      <c r="A12" s="13" t="s">
        <v>434</v>
      </c>
      <c r="B12" s="495" t="s">
        <v>435</v>
      </c>
      <c r="C12" s="417"/>
      <c r="D12" s="417"/>
      <c r="E12" s="294"/>
    </row>
    <row r="13" spans="1:5" s="433" customFormat="1" ht="12" customHeight="1">
      <c r="A13" s="13" t="s">
        <v>280</v>
      </c>
      <c r="B13" s="435" t="s">
        <v>285</v>
      </c>
      <c r="C13" s="417"/>
      <c r="D13" s="417"/>
      <c r="E13" s="294"/>
    </row>
    <row r="14" spans="1:5" s="433" customFormat="1" ht="12" customHeight="1">
      <c r="A14" s="13" t="s">
        <v>281</v>
      </c>
      <c r="B14" s="435" t="s">
        <v>286</v>
      </c>
      <c r="C14" s="417"/>
      <c r="D14" s="417"/>
      <c r="E14" s="294"/>
    </row>
    <row r="15" spans="1:5" s="433" customFormat="1" ht="12" customHeight="1" thickBot="1">
      <c r="A15" s="15" t="s">
        <v>282</v>
      </c>
      <c r="B15" s="436" t="s">
        <v>287</v>
      </c>
      <c r="C15" s="419"/>
      <c r="D15" s="419"/>
      <c r="E15" s="296"/>
    </row>
    <row r="16" spans="1:5" s="433" customFormat="1" ht="12" customHeight="1" thickBot="1">
      <c r="A16" s="19" t="s">
        <v>22</v>
      </c>
      <c r="B16" s="20" t="s">
        <v>527</v>
      </c>
      <c r="C16" s="473"/>
      <c r="D16" s="473"/>
      <c r="E16" s="474"/>
    </row>
    <row r="17" spans="1:5" s="433" customFormat="1" ht="12" customHeight="1" thickBot="1">
      <c r="A17" s="19" t="s">
        <v>23</v>
      </c>
      <c r="B17" s="20" t="s">
        <v>9</v>
      </c>
      <c r="C17" s="473"/>
      <c r="D17" s="473"/>
      <c r="E17" s="474"/>
    </row>
    <row r="18" spans="1:5" s="433" customFormat="1" ht="12" customHeight="1" thickBot="1">
      <c r="A18" s="19" t="s">
        <v>184</v>
      </c>
      <c r="B18" s="20" t="s">
        <v>526</v>
      </c>
      <c r="C18" s="473"/>
      <c r="D18" s="473"/>
      <c r="E18" s="474"/>
    </row>
    <row r="19" spans="1:5" s="433" customFormat="1" ht="12" customHeight="1" thickBot="1">
      <c r="A19" s="19" t="s">
        <v>25</v>
      </c>
      <c r="B19" s="319" t="s">
        <v>525</v>
      </c>
      <c r="C19" s="473"/>
      <c r="D19" s="473"/>
      <c r="E19" s="474"/>
    </row>
    <row r="20" spans="1:5" s="433" customFormat="1" ht="12" customHeight="1" thickBot="1">
      <c r="A20" s="19" t="s">
        <v>26</v>
      </c>
      <c r="B20" s="20" t="s">
        <v>320</v>
      </c>
      <c r="C20" s="421">
        <f>+C5+C6+C7+C8+C16+C17+C18+C19</f>
        <v>0</v>
      </c>
      <c r="D20" s="421">
        <f>+D5+D6+D7+D8+D16+D17+D18+D19</f>
        <v>0</v>
      </c>
      <c r="E20" s="330">
        <f>+E5+E6+E7+E8+E16+E17+E18+E19</f>
        <v>0</v>
      </c>
    </row>
    <row r="21" spans="1:5" s="433" customFormat="1" ht="12" customHeight="1" thickBot="1">
      <c r="A21" s="19" t="s">
        <v>27</v>
      </c>
      <c r="B21" s="20" t="s">
        <v>528</v>
      </c>
      <c r="C21" s="514"/>
      <c r="D21" s="514"/>
      <c r="E21" s="515"/>
    </row>
    <row r="22" spans="1:5" s="433" customFormat="1" ht="12" customHeight="1" thickBot="1">
      <c r="A22" s="19" t="s">
        <v>28</v>
      </c>
      <c r="B22" s="20" t="s">
        <v>529</v>
      </c>
      <c r="C22" s="421">
        <f>+C20+C21</f>
        <v>0</v>
      </c>
      <c r="D22" s="421">
        <f>+D20+D21</f>
        <v>0</v>
      </c>
      <c r="E22" s="465">
        <f>+E20+E21</f>
        <v>0</v>
      </c>
    </row>
    <row r="23" spans="1:5" s="433" customFormat="1" ht="12" customHeight="1">
      <c r="A23" s="390"/>
      <c r="B23" s="391"/>
      <c r="C23" s="392"/>
      <c r="D23" s="511"/>
      <c r="E23" s="512"/>
    </row>
    <row r="24" spans="1:5" s="433" customFormat="1" ht="12" customHeight="1">
      <c r="A24" s="539" t="s">
        <v>47</v>
      </c>
      <c r="B24" s="539"/>
      <c r="C24" s="539"/>
      <c r="D24" s="539"/>
      <c r="E24" s="539"/>
    </row>
    <row r="25" spans="1:5" s="433" customFormat="1" ht="12" customHeight="1" thickBot="1">
      <c r="A25" s="540" t="s">
        <v>157</v>
      </c>
      <c r="B25" s="540"/>
      <c r="C25" s="403"/>
      <c r="D25" s="165"/>
      <c r="E25" s="334" t="s">
        <v>236</v>
      </c>
    </row>
    <row r="26" spans="1:6" s="433" customFormat="1" ht="24" customHeight="1" thickBot="1">
      <c r="A26" s="22" t="s">
        <v>16</v>
      </c>
      <c r="B26" s="23" t="s">
        <v>48</v>
      </c>
      <c r="C26" s="23" t="str">
        <f>+C3</f>
        <v>2016. évi</v>
      </c>
      <c r="D26" s="23" t="str">
        <f>+D3</f>
        <v>2017. évi</v>
      </c>
      <c r="E26" s="185" t="str">
        <f>+E3</f>
        <v>2018. évi</v>
      </c>
      <c r="F26" s="513"/>
    </row>
    <row r="27" spans="1:6" s="433" customFormat="1" ht="12" customHeight="1" thickBot="1">
      <c r="A27" s="426" t="s">
        <v>493</v>
      </c>
      <c r="B27" s="427" t="s">
        <v>494</v>
      </c>
      <c r="C27" s="427" t="s">
        <v>495</v>
      </c>
      <c r="D27" s="427" t="s">
        <v>497</v>
      </c>
      <c r="E27" s="507" t="s">
        <v>496</v>
      </c>
      <c r="F27" s="513"/>
    </row>
    <row r="28" spans="1:6" s="433" customFormat="1" ht="15" customHeight="1" thickBot="1">
      <c r="A28" s="19" t="s">
        <v>18</v>
      </c>
      <c r="B28" s="29" t="s">
        <v>530</v>
      </c>
      <c r="C28" s="473"/>
      <c r="D28" s="473"/>
      <c r="E28" s="470"/>
      <c r="F28" s="513"/>
    </row>
    <row r="29" spans="1:5" ht="12" customHeight="1" thickBot="1">
      <c r="A29" s="497" t="s">
        <v>19</v>
      </c>
      <c r="B29" s="508" t="s">
        <v>535</v>
      </c>
      <c r="C29" s="509">
        <f>+C30+C31+C32</f>
        <v>0</v>
      </c>
      <c r="D29" s="509">
        <f>+D30+D31+D32</f>
        <v>0</v>
      </c>
      <c r="E29" s="510">
        <f>+E30+E31+E32</f>
        <v>0</v>
      </c>
    </row>
    <row r="30" spans="1:5" ht="12" customHeight="1">
      <c r="A30" s="14" t="s">
        <v>106</v>
      </c>
      <c r="B30" s="7" t="s">
        <v>235</v>
      </c>
      <c r="C30" s="418"/>
      <c r="D30" s="418"/>
      <c r="E30" s="295"/>
    </row>
    <row r="31" spans="1:5" ht="12" customHeight="1">
      <c r="A31" s="14" t="s">
        <v>107</v>
      </c>
      <c r="B31" s="11" t="s">
        <v>191</v>
      </c>
      <c r="C31" s="417"/>
      <c r="D31" s="417"/>
      <c r="E31" s="294"/>
    </row>
    <row r="32" spans="1:5" ht="12" customHeight="1" thickBot="1">
      <c r="A32" s="14" t="s">
        <v>108</v>
      </c>
      <c r="B32" s="321" t="s">
        <v>238</v>
      </c>
      <c r="C32" s="417"/>
      <c r="D32" s="417"/>
      <c r="E32" s="294"/>
    </row>
    <row r="33" spans="1:5" ht="12" customHeight="1" thickBot="1">
      <c r="A33" s="19" t="s">
        <v>20</v>
      </c>
      <c r="B33" s="149" t="s">
        <v>448</v>
      </c>
      <c r="C33" s="416">
        <f>+C28+C29</f>
        <v>0</v>
      </c>
      <c r="D33" s="416">
        <f>+D28+D29</f>
        <v>0</v>
      </c>
      <c r="E33" s="293">
        <f>+E28+E29</f>
        <v>0</v>
      </c>
    </row>
    <row r="34" spans="1:6" ht="15" customHeight="1" thickBot="1">
      <c r="A34" s="19" t="s">
        <v>21</v>
      </c>
      <c r="B34" s="149" t="s">
        <v>531</v>
      </c>
      <c r="C34" s="516"/>
      <c r="D34" s="516"/>
      <c r="E34" s="517"/>
      <c r="F34" s="446"/>
    </row>
    <row r="35" spans="1:5" s="433" customFormat="1" ht="12.75" customHeight="1" thickBot="1">
      <c r="A35" s="322" t="s">
        <v>22</v>
      </c>
      <c r="B35" s="401" t="s">
        <v>532</v>
      </c>
      <c r="C35" s="506">
        <f>+C33+C34</f>
        <v>0</v>
      </c>
      <c r="D35" s="506">
        <f>+D33+D34</f>
        <v>0</v>
      </c>
      <c r="E35" s="505">
        <f>+E33+E34</f>
        <v>0</v>
      </c>
    </row>
    <row r="36" ht="15.75">
      <c r="C36" s="402"/>
    </row>
    <row r="37" ht="15.75">
      <c r="C37" s="402"/>
    </row>
    <row r="38" ht="15.75">
      <c r="C38" s="402"/>
    </row>
    <row r="39" ht="16.5" customHeight="1">
      <c r="C39" s="402"/>
    </row>
    <row r="40" ht="15.75">
      <c r="C40" s="402"/>
    </row>
    <row r="41" ht="15.75">
      <c r="C41" s="402"/>
    </row>
    <row r="42" spans="6:7" s="402" customFormat="1" ht="15.75">
      <c r="F42" s="431"/>
      <c r="G42" s="431"/>
    </row>
    <row r="43" spans="6:7" s="402" customFormat="1" ht="15.75">
      <c r="F43" s="431"/>
      <c r="G43" s="431"/>
    </row>
    <row r="44" spans="6:7" s="402" customFormat="1" ht="15.75">
      <c r="F44" s="431"/>
      <c r="G44" s="431"/>
    </row>
    <row r="45" spans="6:7" s="402" customFormat="1" ht="15.75">
      <c r="F45" s="431"/>
      <c r="G45" s="431"/>
    </row>
    <row r="46" spans="6:7" s="402" customFormat="1" ht="15.75">
      <c r="F46" s="431"/>
      <c r="G46" s="431"/>
    </row>
    <row r="47" spans="6:7" s="402" customFormat="1" ht="15.75">
      <c r="F47" s="431"/>
      <c r="G47" s="431"/>
    </row>
    <row r="48" spans="6:7" s="402" customFormat="1" ht="15.75">
      <c r="F48" s="431"/>
      <c r="G48" s="431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2015. ÉVI KÖLTSÉGVETÉSI ÉVET KÖVETŐ 3 ÉV TERVEZETT BEVÉTELEI, KIADÁSAI&amp;R&amp;"Times New Roman CE,Félkövér dőlt"&amp;11 7.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7">
      <selection activeCell="C27" sqref="C27"/>
    </sheetView>
  </sheetViews>
  <sheetFormatPr defaultColWidth="9.00390625" defaultRowHeight="12.75"/>
  <cols>
    <col min="1" max="1" width="6.875" style="59" customWidth="1"/>
    <col min="2" max="2" width="55.125" style="221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45" t="s">
        <v>162</v>
      </c>
      <c r="C1" s="346"/>
      <c r="D1" s="346"/>
      <c r="E1" s="346"/>
      <c r="F1" s="544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5:6" ht="14.25" thickBot="1">
      <c r="E2" s="347" t="s">
        <v>62</v>
      </c>
      <c r="F2" s="544"/>
    </row>
    <row r="3" spans="1:6" ht="18" customHeight="1" thickBot="1">
      <c r="A3" s="542" t="s">
        <v>71</v>
      </c>
      <c r="B3" s="348" t="s">
        <v>58</v>
      </c>
      <c r="C3" s="349"/>
      <c r="D3" s="348" t="s">
        <v>59</v>
      </c>
      <c r="E3" s="350"/>
      <c r="F3" s="544"/>
    </row>
    <row r="4" spans="1:6" s="351" customFormat="1" ht="35.25" customHeight="1" thickBot="1">
      <c r="A4" s="543"/>
      <c r="B4" s="222" t="s">
        <v>63</v>
      </c>
      <c r="C4" s="223" t="str">
        <f>+'1.1.sz.mell.'!C3</f>
        <v>2015. évi előirányzat</v>
      </c>
      <c r="D4" s="222" t="s">
        <v>63</v>
      </c>
      <c r="E4" s="55" t="str">
        <f>+C4</f>
        <v>2015. évi előirányzat</v>
      </c>
      <c r="F4" s="544"/>
    </row>
    <row r="5" spans="1:6" s="356" customFormat="1" ht="12" customHeight="1" thickBot="1">
      <c r="A5" s="352" t="s">
        <v>493</v>
      </c>
      <c r="B5" s="353" t="s">
        <v>494</v>
      </c>
      <c r="C5" s="354" t="s">
        <v>495</v>
      </c>
      <c r="D5" s="353" t="s">
        <v>497</v>
      </c>
      <c r="E5" s="355" t="s">
        <v>496</v>
      </c>
      <c r="F5" s="544"/>
    </row>
    <row r="6" spans="1:6" ht="12.75" customHeight="1">
      <c r="A6" s="357" t="s">
        <v>18</v>
      </c>
      <c r="B6" s="358" t="s">
        <v>390</v>
      </c>
      <c r="C6" s="335">
        <v>15966</v>
      </c>
      <c r="D6" s="358" t="s">
        <v>64</v>
      </c>
      <c r="E6" s="340">
        <v>21425</v>
      </c>
      <c r="F6" s="544"/>
    </row>
    <row r="7" spans="1:6" ht="12.75" customHeight="1">
      <c r="A7" s="359" t="s">
        <v>19</v>
      </c>
      <c r="B7" s="360" t="s">
        <v>391</v>
      </c>
      <c r="C7" s="527">
        <v>12714</v>
      </c>
      <c r="D7" s="360" t="s">
        <v>187</v>
      </c>
      <c r="E7" s="341">
        <v>3934</v>
      </c>
      <c r="F7" s="544"/>
    </row>
    <row r="8" spans="1:6" ht="12.75" customHeight="1">
      <c r="A8" s="359" t="s">
        <v>20</v>
      </c>
      <c r="B8" s="360" t="s">
        <v>412</v>
      </c>
      <c r="C8" s="527">
        <v>0</v>
      </c>
      <c r="D8" s="360" t="s">
        <v>241</v>
      </c>
      <c r="E8" s="341">
        <v>12399</v>
      </c>
      <c r="F8" s="544"/>
    </row>
    <row r="9" spans="1:6" ht="12.75" customHeight="1">
      <c r="A9" s="359" t="s">
        <v>21</v>
      </c>
      <c r="B9" s="360" t="s">
        <v>178</v>
      </c>
      <c r="C9" s="336">
        <v>2724</v>
      </c>
      <c r="D9" s="360" t="s">
        <v>188</v>
      </c>
      <c r="E9" s="341">
        <v>4519</v>
      </c>
      <c r="F9" s="544"/>
    </row>
    <row r="10" spans="1:6" ht="12.75" customHeight="1">
      <c r="A10" s="359" t="s">
        <v>22</v>
      </c>
      <c r="B10" s="361" t="s">
        <v>418</v>
      </c>
      <c r="C10" s="336">
        <v>1851</v>
      </c>
      <c r="D10" s="360" t="s">
        <v>189</v>
      </c>
      <c r="E10" s="341"/>
      <c r="F10" s="544"/>
    </row>
    <row r="11" spans="1:6" ht="12.75" customHeight="1">
      <c r="A11" s="359" t="s">
        <v>23</v>
      </c>
      <c r="B11" s="360" t="s">
        <v>392</v>
      </c>
      <c r="C11" s="337">
        <v>0</v>
      </c>
      <c r="D11" s="360" t="s">
        <v>50</v>
      </c>
      <c r="E11" s="533">
        <v>0</v>
      </c>
      <c r="F11" s="544"/>
    </row>
    <row r="12" spans="1:6" ht="12.75" customHeight="1">
      <c r="A12" s="359" t="s">
        <v>24</v>
      </c>
      <c r="B12" s="360" t="s">
        <v>481</v>
      </c>
      <c r="C12" s="527">
        <v>0</v>
      </c>
      <c r="D12" s="48"/>
      <c r="E12" s="341"/>
      <c r="F12" s="544"/>
    </row>
    <row r="13" spans="1:6" ht="12.75" customHeight="1">
      <c r="A13" s="359" t="s">
        <v>25</v>
      </c>
      <c r="B13" s="48"/>
      <c r="C13" s="336"/>
      <c r="D13" s="48"/>
      <c r="E13" s="341"/>
      <c r="F13" s="544"/>
    </row>
    <row r="14" spans="1:6" ht="12.75" customHeight="1">
      <c r="A14" s="359" t="s">
        <v>26</v>
      </c>
      <c r="B14" s="448"/>
      <c r="C14" s="337"/>
      <c r="D14" s="48"/>
      <c r="E14" s="341"/>
      <c r="F14" s="544"/>
    </row>
    <row r="15" spans="1:6" ht="12.75" customHeight="1">
      <c r="A15" s="359" t="s">
        <v>27</v>
      </c>
      <c r="B15" s="48"/>
      <c r="C15" s="336"/>
      <c r="D15" s="48"/>
      <c r="E15" s="341"/>
      <c r="F15" s="544"/>
    </row>
    <row r="16" spans="1:6" ht="12.75" customHeight="1">
      <c r="A16" s="359" t="s">
        <v>28</v>
      </c>
      <c r="B16" s="48"/>
      <c r="C16" s="336"/>
      <c r="D16" s="48"/>
      <c r="E16" s="341"/>
      <c r="F16" s="544"/>
    </row>
    <row r="17" spans="1:6" ht="12.75" customHeight="1" thickBot="1">
      <c r="A17" s="359" t="s">
        <v>29</v>
      </c>
      <c r="B17" s="61"/>
      <c r="C17" s="338"/>
      <c r="D17" s="48"/>
      <c r="E17" s="342"/>
      <c r="F17" s="544"/>
    </row>
    <row r="18" spans="1:6" ht="15.75" customHeight="1" thickBot="1">
      <c r="A18" s="362" t="s">
        <v>30</v>
      </c>
      <c r="B18" s="150" t="s">
        <v>482</v>
      </c>
      <c r="C18" s="339">
        <f>SUM(C6:C17)</f>
        <v>33255</v>
      </c>
      <c r="D18" s="150" t="s">
        <v>398</v>
      </c>
      <c r="E18" s="343">
        <f>SUM(E6:E17)</f>
        <v>42277</v>
      </c>
      <c r="F18" s="544"/>
    </row>
    <row r="19" spans="1:6" ht="12.75" customHeight="1">
      <c r="A19" s="363" t="s">
        <v>31</v>
      </c>
      <c r="B19" s="364" t="s">
        <v>395</v>
      </c>
      <c r="C19" s="502">
        <f>+C20+C21+C22+C23</f>
        <v>23628</v>
      </c>
      <c r="D19" s="365" t="s">
        <v>195</v>
      </c>
      <c r="E19" s="531">
        <v>0</v>
      </c>
      <c r="F19" s="544"/>
    </row>
    <row r="20" spans="1:6" ht="12.75" customHeight="1">
      <c r="A20" s="366" t="s">
        <v>32</v>
      </c>
      <c r="B20" s="365" t="s">
        <v>233</v>
      </c>
      <c r="C20" s="93">
        <v>22989</v>
      </c>
      <c r="D20" s="365" t="s">
        <v>397</v>
      </c>
      <c r="E20" s="532">
        <v>0</v>
      </c>
      <c r="F20" s="544"/>
    </row>
    <row r="21" spans="1:6" ht="12.75" customHeight="1">
      <c r="A21" s="366" t="s">
        <v>33</v>
      </c>
      <c r="B21" s="365" t="s">
        <v>234</v>
      </c>
      <c r="C21" s="528">
        <v>0</v>
      </c>
      <c r="D21" s="365" t="s">
        <v>160</v>
      </c>
      <c r="E21" s="532">
        <v>0</v>
      </c>
      <c r="F21" s="544"/>
    </row>
    <row r="22" spans="1:6" ht="12.75" customHeight="1">
      <c r="A22" s="366" t="s">
        <v>34</v>
      </c>
      <c r="B22" s="365" t="s">
        <v>239</v>
      </c>
      <c r="C22" s="528">
        <v>0</v>
      </c>
      <c r="D22" s="365" t="s">
        <v>161</v>
      </c>
      <c r="E22" s="532">
        <v>0</v>
      </c>
      <c r="F22" s="544"/>
    </row>
    <row r="23" spans="1:6" ht="12.75" customHeight="1">
      <c r="A23" s="366" t="s">
        <v>35</v>
      </c>
      <c r="B23" s="365" t="s">
        <v>240</v>
      </c>
      <c r="C23" s="528">
        <v>639</v>
      </c>
      <c r="D23" s="364" t="s">
        <v>242</v>
      </c>
      <c r="E23" s="532">
        <v>0</v>
      </c>
      <c r="F23" s="544"/>
    </row>
    <row r="24" spans="1:6" ht="12.75" customHeight="1">
      <c r="A24" s="366" t="s">
        <v>36</v>
      </c>
      <c r="B24" s="365" t="s">
        <v>396</v>
      </c>
      <c r="C24" s="529">
        <f>+C25+C26</f>
        <v>0</v>
      </c>
      <c r="D24" s="365" t="s">
        <v>196</v>
      </c>
      <c r="E24" s="532">
        <v>0</v>
      </c>
      <c r="F24" s="544"/>
    </row>
    <row r="25" spans="1:6" ht="12.75" customHeight="1">
      <c r="A25" s="363" t="s">
        <v>37</v>
      </c>
      <c r="B25" s="364" t="s">
        <v>393</v>
      </c>
      <c r="C25" s="530">
        <v>0</v>
      </c>
      <c r="D25" s="358" t="s">
        <v>464</v>
      </c>
      <c r="E25" s="531">
        <v>0</v>
      </c>
      <c r="F25" s="544"/>
    </row>
    <row r="26" spans="1:6" ht="12.75" customHeight="1">
      <c r="A26" s="366" t="s">
        <v>38</v>
      </c>
      <c r="B26" s="365" t="s">
        <v>394</v>
      </c>
      <c r="C26" s="528">
        <v>0</v>
      </c>
      <c r="D26" s="360" t="s">
        <v>470</v>
      </c>
      <c r="E26" s="532">
        <v>0</v>
      </c>
      <c r="F26" s="544"/>
    </row>
    <row r="27" spans="1:6" ht="12.75" customHeight="1">
      <c r="A27" s="359" t="s">
        <v>39</v>
      </c>
      <c r="B27" s="365" t="s">
        <v>475</v>
      </c>
      <c r="C27" s="528">
        <v>0</v>
      </c>
      <c r="D27" s="360" t="s">
        <v>471</v>
      </c>
      <c r="E27" s="532">
        <v>0</v>
      </c>
      <c r="F27" s="544"/>
    </row>
    <row r="28" spans="1:6" ht="12.75" customHeight="1" thickBot="1">
      <c r="A28" s="413" t="s">
        <v>40</v>
      </c>
      <c r="B28" s="364" t="s">
        <v>351</v>
      </c>
      <c r="C28" s="530">
        <v>0</v>
      </c>
      <c r="D28" s="450"/>
      <c r="E28" s="344"/>
      <c r="F28" s="544"/>
    </row>
    <row r="29" spans="1:6" ht="15.75" customHeight="1" thickBot="1">
      <c r="A29" s="362" t="s">
        <v>41</v>
      </c>
      <c r="B29" s="150" t="s">
        <v>483</v>
      </c>
      <c r="C29" s="339">
        <f>+C19+C24+C27+C28</f>
        <v>23628</v>
      </c>
      <c r="D29" s="150" t="s">
        <v>485</v>
      </c>
      <c r="E29" s="343">
        <f>SUM(E19:E28)</f>
        <v>0</v>
      </c>
      <c r="F29" s="544"/>
    </row>
    <row r="30" spans="1:6" ht="13.5" thickBot="1">
      <c r="A30" s="362" t="s">
        <v>42</v>
      </c>
      <c r="B30" s="368" t="s">
        <v>484</v>
      </c>
      <c r="C30" s="369">
        <f>+C18+C29</f>
        <v>56883</v>
      </c>
      <c r="D30" s="368" t="s">
        <v>486</v>
      </c>
      <c r="E30" s="369">
        <f>+E18+E29</f>
        <v>42277</v>
      </c>
      <c r="F30" s="544"/>
    </row>
    <row r="31" spans="1:6" ht="13.5" thickBot="1">
      <c r="A31" s="362" t="s">
        <v>43</v>
      </c>
      <c r="B31" s="368" t="s">
        <v>173</v>
      </c>
      <c r="C31" s="369">
        <f>IF(C18-E18&lt;0,E18-C18,"-")</f>
        <v>9022</v>
      </c>
      <c r="D31" s="368" t="s">
        <v>174</v>
      </c>
      <c r="E31" s="369" t="str">
        <f>IF(C18-E18&gt;0,C18-E18,"-")</f>
        <v>-</v>
      </c>
      <c r="F31" s="544"/>
    </row>
    <row r="32" spans="1:6" ht="13.5" thickBot="1">
      <c r="A32" s="362" t="s">
        <v>44</v>
      </c>
      <c r="B32" s="368" t="s">
        <v>243</v>
      </c>
      <c r="C32" s="369" t="str">
        <f>IF(C18+C29-E30&lt;0,E30-(C18+C29),"-")</f>
        <v>-</v>
      </c>
      <c r="D32" s="368" t="s">
        <v>244</v>
      </c>
      <c r="E32" s="369">
        <f>IF(C18+C29-E30&gt;0,C18+C29-E30,"-")</f>
        <v>14606</v>
      </c>
      <c r="F32" s="544"/>
    </row>
    <row r="33" spans="2:4" ht="18.75">
      <c r="B33" s="545"/>
      <c r="C33" s="545"/>
      <c r="D33" s="545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9" sqref="E9"/>
    </sheetView>
  </sheetViews>
  <sheetFormatPr defaultColWidth="9.00390625" defaultRowHeight="12.75"/>
  <cols>
    <col min="1" max="1" width="6.875" style="59" customWidth="1"/>
    <col min="2" max="2" width="55.125" style="221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45" t="s">
        <v>163</v>
      </c>
      <c r="C1" s="346"/>
      <c r="D1" s="346"/>
      <c r="E1" s="346"/>
      <c r="F1" s="544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5:6" ht="14.25" thickBot="1">
      <c r="E2" s="347" t="s">
        <v>62</v>
      </c>
      <c r="F2" s="544"/>
    </row>
    <row r="3" spans="1:6" ht="13.5" thickBot="1">
      <c r="A3" s="546" t="s">
        <v>71</v>
      </c>
      <c r="B3" s="348" t="s">
        <v>58</v>
      </c>
      <c r="C3" s="349"/>
      <c r="D3" s="348" t="s">
        <v>59</v>
      </c>
      <c r="E3" s="350"/>
      <c r="F3" s="544"/>
    </row>
    <row r="4" spans="1:6" s="351" customFormat="1" ht="24.75" thickBot="1">
      <c r="A4" s="547"/>
      <c r="B4" s="222" t="s">
        <v>63</v>
      </c>
      <c r="C4" s="223" t="str">
        <f>+'2.1.sz.mell  '!C4</f>
        <v>2015. évi előirányzat</v>
      </c>
      <c r="D4" s="222" t="s">
        <v>63</v>
      </c>
      <c r="E4" s="223" t="str">
        <f>+'2.1.sz.mell  '!C4</f>
        <v>2015. évi előirányzat</v>
      </c>
      <c r="F4" s="544"/>
    </row>
    <row r="5" spans="1:6" s="351" customFormat="1" ht="13.5" thickBot="1">
      <c r="A5" s="352" t="s">
        <v>493</v>
      </c>
      <c r="B5" s="353" t="s">
        <v>494</v>
      </c>
      <c r="C5" s="354" t="s">
        <v>495</v>
      </c>
      <c r="D5" s="353" t="s">
        <v>497</v>
      </c>
      <c r="E5" s="355" t="s">
        <v>496</v>
      </c>
      <c r="F5" s="544"/>
    </row>
    <row r="6" spans="1:6" ht="12.75" customHeight="1">
      <c r="A6" s="357" t="s">
        <v>18</v>
      </c>
      <c r="B6" s="358" t="s">
        <v>399</v>
      </c>
      <c r="C6" s="335">
        <v>0</v>
      </c>
      <c r="D6" s="358" t="s">
        <v>235</v>
      </c>
      <c r="E6" s="527">
        <v>1700</v>
      </c>
      <c r="F6" s="544"/>
    </row>
    <row r="7" spans="1:6" ht="12.75">
      <c r="A7" s="359" t="s">
        <v>19</v>
      </c>
      <c r="B7" s="360" t="s">
        <v>400</v>
      </c>
      <c r="C7" s="527">
        <v>0</v>
      </c>
      <c r="D7" s="360" t="s">
        <v>405</v>
      </c>
      <c r="E7" s="527">
        <v>0</v>
      </c>
      <c r="F7" s="544"/>
    </row>
    <row r="8" spans="1:6" ht="12.75" customHeight="1">
      <c r="A8" s="359" t="s">
        <v>20</v>
      </c>
      <c r="B8" s="360" t="s">
        <v>9</v>
      </c>
      <c r="C8" s="336">
        <v>0</v>
      </c>
      <c r="D8" s="360" t="s">
        <v>191</v>
      </c>
      <c r="E8" s="341">
        <v>12906</v>
      </c>
      <c r="F8" s="544"/>
    </row>
    <row r="9" spans="1:6" ht="12.75" customHeight="1">
      <c r="A9" s="359" t="s">
        <v>21</v>
      </c>
      <c r="B9" s="360" t="s">
        <v>401</v>
      </c>
      <c r="C9" s="527">
        <v>0</v>
      </c>
      <c r="D9" s="360" t="s">
        <v>406</v>
      </c>
      <c r="E9" s="527">
        <v>0</v>
      </c>
      <c r="F9" s="544"/>
    </row>
    <row r="10" spans="1:6" ht="12.75" customHeight="1">
      <c r="A10" s="359" t="s">
        <v>22</v>
      </c>
      <c r="B10" s="360" t="s">
        <v>402</v>
      </c>
      <c r="C10" s="527">
        <v>0</v>
      </c>
      <c r="D10" s="360" t="s">
        <v>238</v>
      </c>
      <c r="E10" s="341">
        <v>0</v>
      </c>
      <c r="F10" s="544"/>
    </row>
    <row r="11" spans="1:6" ht="12.75" customHeight="1">
      <c r="A11" s="359" t="s">
        <v>23</v>
      </c>
      <c r="B11" s="360" t="s">
        <v>403</v>
      </c>
      <c r="C11" s="337">
        <v>0</v>
      </c>
      <c r="D11" s="451"/>
      <c r="E11" s="341"/>
      <c r="F11" s="544"/>
    </row>
    <row r="12" spans="1:6" ht="12.75" customHeight="1">
      <c r="A12" s="359" t="s">
        <v>24</v>
      </c>
      <c r="B12" s="48"/>
      <c r="C12" s="336"/>
      <c r="D12" s="451"/>
      <c r="E12" s="341"/>
      <c r="F12" s="544"/>
    </row>
    <row r="13" spans="1:6" ht="12.75" customHeight="1">
      <c r="A13" s="359" t="s">
        <v>25</v>
      </c>
      <c r="B13" s="48"/>
      <c r="C13" s="336"/>
      <c r="D13" s="452"/>
      <c r="E13" s="341"/>
      <c r="F13" s="544"/>
    </row>
    <row r="14" spans="1:6" ht="12.75" customHeight="1">
      <c r="A14" s="359" t="s">
        <v>26</v>
      </c>
      <c r="B14" s="449"/>
      <c r="C14" s="337"/>
      <c r="D14" s="451"/>
      <c r="E14" s="341"/>
      <c r="F14" s="544"/>
    </row>
    <row r="15" spans="1:6" ht="12.75">
      <c r="A15" s="359" t="s">
        <v>27</v>
      </c>
      <c r="B15" s="48"/>
      <c r="C15" s="337"/>
      <c r="D15" s="451"/>
      <c r="E15" s="341"/>
      <c r="F15" s="544"/>
    </row>
    <row r="16" spans="1:6" ht="12.75" customHeight="1" thickBot="1">
      <c r="A16" s="413" t="s">
        <v>28</v>
      </c>
      <c r="B16" s="450"/>
      <c r="C16" s="415"/>
      <c r="D16" s="414" t="s">
        <v>50</v>
      </c>
      <c r="E16" s="387"/>
      <c r="F16" s="544"/>
    </row>
    <row r="17" spans="1:6" ht="15.75" customHeight="1" thickBot="1">
      <c r="A17" s="362" t="s">
        <v>29</v>
      </c>
      <c r="B17" s="150" t="s">
        <v>413</v>
      </c>
      <c r="C17" s="339">
        <f>+C6+C8+C9+C11+C12+C13+C14+C15+C16</f>
        <v>0</v>
      </c>
      <c r="D17" s="150" t="s">
        <v>414</v>
      </c>
      <c r="E17" s="343">
        <f>+E6+E8+E10+E11+E12+E13+E14+E15+E16</f>
        <v>14606</v>
      </c>
      <c r="F17" s="544"/>
    </row>
    <row r="18" spans="1:6" ht="12.75" customHeight="1">
      <c r="A18" s="357" t="s">
        <v>30</v>
      </c>
      <c r="B18" s="371" t="s">
        <v>256</v>
      </c>
      <c r="C18" s="527">
        <f>+C19+C20+C21+C22+C23</f>
        <v>0</v>
      </c>
      <c r="D18" s="365" t="s">
        <v>195</v>
      </c>
      <c r="E18" s="527">
        <v>0</v>
      </c>
      <c r="F18" s="544"/>
    </row>
    <row r="19" spans="1:6" ht="12.75" customHeight="1">
      <c r="A19" s="359" t="s">
        <v>31</v>
      </c>
      <c r="B19" s="372" t="s">
        <v>245</v>
      </c>
      <c r="C19" s="527"/>
      <c r="D19" s="365" t="s">
        <v>198</v>
      </c>
      <c r="E19" s="527">
        <v>0</v>
      </c>
      <c r="F19" s="544"/>
    </row>
    <row r="20" spans="1:6" ht="12.75" customHeight="1">
      <c r="A20" s="357" t="s">
        <v>32</v>
      </c>
      <c r="B20" s="372" t="s">
        <v>246</v>
      </c>
      <c r="C20" s="527">
        <v>0</v>
      </c>
      <c r="D20" s="365" t="s">
        <v>160</v>
      </c>
      <c r="E20" s="527">
        <v>0</v>
      </c>
      <c r="F20" s="544"/>
    </row>
    <row r="21" spans="1:6" ht="12.75" customHeight="1">
      <c r="A21" s="359" t="s">
        <v>33</v>
      </c>
      <c r="B21" s="372" t="s">
        <v>247</v>
      </c>
      <c r="C21" s="527">
        <v>0</v>
      </c>
      <c r="D21" s="365" t="s">
        <v>161</v>
      </c>
      <c r="E21" s="527">
        <v>0</v>
      </c>
      <c r="F21" s="544"/>
    </row>
    <row r="22" spans="1:6" ht="12.75" customHeight="1">
      <c r="A22" s="357" t="s">
        <v>34</v>
      </c>
      <c r="B22" s="372" t="s">
        <v>248</v>
      </c>
      <c r="C22" s="527">
        <v>0</v>
      </c>
      <c r="D22" s="364" t="s">
        <v>242</v>
      </c>
      <c r="E22" s="527">
        <v>0</v>
      </c>
      <c r="F22" s="544"/>
    </row>
    <row r="23" spans="1:6" ht="12.75" customHeight="1">
      <c r="A23" s="359" t="s">
        <v>35</v>
      </c>
      <c r="B23" s="373" t="s">
        <v>249</v>
      </c>
      <c r="C23" s="527">
        <v>0</v>
      </c>
      <c r="D23" s="365" t="s">
        <v>199</v>
      </c>
      <c r="E23" s="527">
        <v>0</v>
      </c>
      <c r="F23" s="544"/>
    </row>
    <row r="24" spans="1:6" ht="12.75" customHeight="1">
      <c r="A24" s="357" t="s">
        <v>36</v>
      </c>
      <c r="B24" s="374" t="s">
        <v>250</v>
      </c>
      <c r="C24" s="367">
        <f>+C25+C26+C27+C28+C29</f>
        <v>0</v>
      </c>
      <c r="D24" s="375" t="s">
        <v>197</v>
      </c>
      <c r="E24" s="527">
        <v>0</v>
      </c>
      <c r="F24" s="544"/>
    </row>
    <row r="25" spans="1:6" ht="12.75" customHeight="1">
      <c r="A25" s="359" t="s">
        <v>37</v>
      </c>
      <c r="B25" s="373" t="s">
        <v>251</v>
      </c>
      <c r="C25" s="527">
        <v>0</v>
      </c>
      <c r="D25" s="375" t="s">
        <v>407</v>
      </c>
      <c r="E25" s="527">
        <v>0</v>
      </c>
      <c r="F25" s="544"/>
    </row>
    <row r="26" spans="1:6" ht="12.75" customHeight="1">
      <c r="A26" s="357" t="s">
        <v>38</v>
      </c>
      <c r="B26" s="373" t="s">
        <v>252</v>
      </c>
      <c r="C26" s="93"/>
      <c r="D26" s="370"/>
      <c r="E26" s="94"/>
      <c r="F26" s="544"/>
    </row>
    <row r="27" spans="1:6" ht="12.75" customHeight="1">
      <c r="A27" s="359" t="s">
        <v>39</v>
      </c>
      <c r="B27" s="372" t="s">
        <v>253</v>
      </c>
      <c r="C27" s="527">
        <v>0</v>
      </c>
      <c r="D27" s="147"/>
      <c r="E27" s="94"/>
      <c r="F27" s="544"/>
    </row>
    <row r="28" spans="1:6" ht="12.75" customHeight="1">
      <c r="A28" s="357" t="s">
        <v>40</v>
      </c>
      <c r="B28" s="376" t="s">
        <v>254</v>
      </c>
      <c r="C28" s="527">
        <v>0</v>
      </c>
      <c r="D28" s="48"/>
      <c r="E28" s="94"/>
      <c r="F28" s="544"/>
    </row>
    <row r="29" spans="1:6" ht="12.75" customHeight="1" thickBot="1">
      <c r="A29" s="359" t="s">
        <v>41</v>
      </c>
      <c r="B29" s="377" t="s">
        <v>255</v>
      </c>
      <c r="C29" s="527">
        <v>0</v>
      </c>
      <c r="D29" s="147"/>
      <c r="E29" s="94"/>
      <c r="F29" s="544"/>
    </row>
    <row r="30" spans="1:6" ht="21.75" customHeight="1" thickBot="1">
      <c r="A30" s="362" t="s">
        <v>42</v>
      </c>
      <c r="B30" s="150" t="s">
        <v>404</v>
      </c>
      <c r="C30" s="339">
        <f>+C18+C24</f>
        <v>0</v>
      </c>
      <c r="D30" s="150" t="s">
        <v>408</v>
      </c>
      <c r="E30" s="343">
        <f>SUM(E18:E29)</f>
        <v>0</v>
      </c>
      <c r="F30" s="544"/>
    </row>
    <row r="31" spans="1:6" ht="13.5" thickBot="1">
      <c r="A31" s="362" t="s">
        <v>43</v>
      </c>
      <c r="B31" s="368" t="s">
        <v>409</v>
      </c>
      <c r="C31" s="369">
        <f>+C17+C30</f>
        <v>0</v>
      </c>
      <c r="D31" s="368" t="s">
        <v>410</v>
      </c>
      <c r="E31" s="369">
        <f>+E17+E30</f>
        <v>14606</v>
      </c>
      <c r="F31" s="544"/>
    </row>
    <row r="32" spans="1:6" ht="13.5" thickBot="1">
      <c r="A32" s="362" t="s">
        <v>44</v>
      </c>
      <c r="B32" s="368" t="s">
        <v>173</v>
      </c>
      <c r="C32" s="369">
        <f>IF(C17-E17&lt;0,E17-C17,"-")</f>
        <v>14606</v>
      </c>
      <c r="D32" s="368" t="s">
        <v>174</v>
      </c>
      <c r="E32" s="369" t="str">
        <f>IF(C17-E17&gt;0,C17-E17,"-")</f>
        <v>-</v>
      </c>
      <c r="F32" s="544"/>
    </row>
    <row r="33" spans="1:6" ht="13.5" thickBot="1">
      <c r="A33" s="362" t="s">
        <v>45</v>
      </c>
      <c r="B33" s="368" t="s">
        <v>243</v>
      </c>
      <c r="C33" s="369" t="str">
        <f>IF(C17+C30-E26&lt;0,E26-(C17+C30),"-")</f>
        <v>-</v>
      </c>
      <c r="D33" s="368" t="s">
        <v>244</v>
      </c>
      <c r="E33" s="369" t="str">
        <f>IF(C17+C30-E26&gt;0,C17+C30-E26,"-")</f>
        <v>-</v>
      </c>
      <c r="F33" s="544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1" t="s">
        <v>155</v>
      </c>
      <c r="E1" s="154" t="s">
        <v>159</v>
      </c>
    </row>
    <row r="3" spans="1:5" ht="12.75">
      <c r="A3" s="160"/>
      <c r="B3" s="161"/>
      <c r="C3" s="160"/>
      <c r="D3" s="163"/>
      <c r="E3" s="161"/>
    </row>
    <row r="4" spans="1:5" ht="15.75">
      <c r="A4" s="103" t="str">
        <f>+ÖSSZEFÜGGÉSEK!A5</f>
        <v>2015. évi előirányzat BEVÉTELEK</v>
      </c>
      <c r="B4" s="162"/>
      <c r="C4" s="170"/>
      <c r="D4" s="163"/>
      <c r="E4" s="161"/>
    </row>
    <row r="5" spans="1:5" ht="12.75">
      <c r="A5" s="160"/>
      <c r="B5" s="161"/>
      <c r="C5" s="160"/>
      <c r="D5" s="163"/>
      <c r="E5" s="161"/>
    </row>
    <row r="6" spans="1:5" ht="12.75">
      <c r="A6" s="160" t="s">
        <v>536</v>
      </c>
      <c r="B6" s="161">
        <f>+'1.1.sz.mell.'!C62</f>
        <v>33255</v>
      </c>
      <c r="C6" s="160" t="s">
        <v>487</v>
      </c>
      <c r="D6" s="163">
        <f>+'2.1.sz.mell  '!C18+'2.2.sz.mell  '!C17</f>
        <v>33255</v>
      </c>
      <c r="E6" s="161">
        <f aca="true" t="shared" si="0" ref="E6:E15">+B6-D6</f>
        <v>0</v>
      </c>
    </row>
    <row r="7" spans="1:5" ht="12.75">
      <c r="A7" s="160" t="s">
        <v>537</v>
      </c>
      <c r="B7" s="161">
        <f>+'1.1.sz.mell.'!C86</f>
        <v>23628</v>
      </c>
      <c r="C7" s="160" t="s">
        <v>488</v>
      </c>
      <c r="D7" s="163">
        <f>+'2.1.sz.mell  '!C29+'2.2.sz.mell  '!C30</f>
        <v>23628</v>
      </c>
      <c r="E7" s="161">
        <f t="shared" si="0"/>
        <v>0</v>
      </c>
    </row>
    <row r="8" spans="1:5" ht="12.75">
      <c r="A8" s="160" t="s">
        <v>538</v>
      </c>
      <c r="B8" s="161">
        <f>+'1.1.sz.mell.'!C87</f>
        <v>56883</v>
      </c>
      <c r="C8" s="160" t="s">
        <v>489</v>
      </c>
      <c r="D8" s="163">
        <f>+'2.1.sz.mell  '!C30+'2.2.sz.mell  '!C31</f>
        <v>56883</v>
      </c>
      <c r="E8" s="161">
        <f t="shared" si="0"/>
        <v>0</v>
      </c>
    </row>
    <row r="9" spans="1:5" ht="12.75">
      <c r="A9" s="160"/>
      <c r="B9" s="161"/>
      <c r="C9" s="160"/>
      <c r="D9" s="163"/>
      <c r="E9" s="161"/>
    </row>
    <row r="10" spans="1:5" ht="12.75">
      <c r="A10" s="160"/>
      <c r="B10" s="161"/>
      <c r="C10" s="160"/>
      <c r="D10" s="163"/>
      <c r="E10" s="161"/>
    </row>
    <row r="11" spans="1:5" ht="15.75">
      <c r="A11" s="103" t="str">
        <f>+ÖSSZEFÜGGÉSEK!A12</f>
        <v>2015. évi előirányzat KIADÁSOK</v>
      </c>
      <c r="B11" s="162"/>
      <c r="C11" s="170"/>
      <c r="D11" s="163"/>
      <c r="E11" s="161"/>
    </row>
    <row r="12" spans="1:5" ht="12.75">
      <c r="A12" s="160"/>
      <c r="B12" s="161"/>
      <c r="C12" s="160"/>
      <c r="D12" s="163"/>
      <c r="E12" s="161"/>
    </row>
    <row r="13" spans="1:5" ht="12.75">
      <c r="A13" s="160" t="s">
        <v>539</v>
      </c>
      <c r="B13" s="161">
        <f>+'1.1.sz.mell.'!C128</f>
        <v>56883</v>
      </c>
      <c r="C13" s="160" t="s">
        <v>490</v>
      </c>
      <c r="D13" s="163">
        <f>+'2.1.sz.mell  '!E18+'2.2.sz.mell  '!E17</f>
        <v>56883</v>
      </c>
      <c r="E13" s="161">
        <f t="shared" si="0"/>
        <v>0</v>
      </c>
    </row>
    <row r="14" spans="1:5" ht="12.75">
      <c r="A14" s="160" t="s">
        <v>540</v>
      </c>
      <c r="B14" s="161">
        <f>+'1.1.sz.mell.'!C153</f>
        <v>0</v>
      </c>
      <c r="C14" s="160" t="s">
        <v>491</v>
      </c>
      <c r="D14" s="163">
        <f>+'2.1.sz.mell  '!E29+'2.2.sz.mell  '!E30</f>
        <v>0</v>
      </c>
      <c r="E14" s="161">
        <f t="shared" si="0"/>
        <v>0</v>
      </c>
    </row>
    <row r="15" spans="1:5" ht="12.75">
      <c r="A15" s="160" t="s">
        <v>541</v>
      </c>
      <c r="B15" s="161">
        <f>+'1.1.sz.mell.'!C154</f>
        <v>56883</v>
      </c>
      <c r="C15" s="160" t="s">
        <v>492</v>
      </c>
      <c r="D15" s="163">
        <f>+'2.1.sz.mell  '!E30+'2.2.sz.mell  '!E31</f>
        <v>56883</v>
      </c>
      <c r="E15" s="161">
        <f t="shared" si="0"/>
        <v>0</v>
      </c>
    </row>
    <row r="16" spans="1:5" ht="12.75">
      <c r="A16" s="152"/>
      <c r="B16" s="152"/>
      <c r="C16" s="160"/>
      <c r="D16" s="163"/>
      <c r="E16" s="153"/>
    </row>
    <row r="17" spans="1:5" ht="12.75">
      <c r="A17" s="152"/>
      <c r="B17" s="152"/>
      <c r="C17" s="152"/>
      <c r="D17" s="152"/>
      <c r="E17" s="152"/>
    </row>
    <row r="18" spans="1:5" ht="12.75">
      <c r="A18" s="152"/>
      <c r="B18" s="152"/>
      <c r="C18" s="152"/>
      <c r="D18" s="152"/>
      <c r="E18" s="152"/>
    </row>
    <row r="19" spans="1:5" ht="12.75">
      <c r="A19" s="152"/>
      <c r="B19" s="152"/>
      <c r="C19" s="152"/>
      <c r="D19" s="152"/>
      <c r="E19" s="152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72" customWidth="1"/>
    <col min="2" max="2" width="35.625" style="172" customWidth="1"/>
    <col min="3" max="6" width="14.00390625" style="172" customWidth="1"/>
    <col min="7" max="16384" width="9.375" style="172" customWidth="1"/>
  </cols>
  <sheetData>
    <row r="1" spans="1:6" ht="33" customHeight="1">
      <c r="A1" s="548" t="s">
        <v>545</v>
      </c>
      <c r="B1" s="548"/>
      <c r="C1" s="548"/>
      <c r="D1" s="548"/>
      <c r="E1" s="548"/>
      <c r="F1" s="548"/>
    </row>
    <row r="2" spans="1:7" ht="15.75" customHeight="1" thickBot="1">
      <c r="A2" s="173"/>
      <c r="B2" s="173"/>
      <c r="C2" s="549"/>
      <c r="D2" s="549"/>
      <c r="E2" s="556" t="s">
        <v>55</v>
      </c>
      <c r="F2" s="556"/>
      <c r="G2" s="179"/>
    </row>
    <row r="3" spans="1:6" ht="63" customHeight="1">
      <c r="A3" s="552" t="s">
        <v>16</v>
      </c>
      <c r="B3" s="554" t="s">
        <v>201</v>
      </c>
      <c r="C3" s="554" t="s">
        <v>260</v>
      </c>
      <c r="D3" s="554"/>
      <c r="E3" s="554"/>
      <c r="F3" s="550" t="s">
        <v>503</v>
      </c>
    </row>
    <row r="4" spans="1:6" ht="15.75" thickBot="1">
      <c r="A4" s="553"/>
      <c r="B4" s="555"/>
      <c r="C4" s="494">
        <f>+LEFT(ÖSSZEFÜGGÉSEK!A5,4)+1</f>
        <v>2016</v>
      </c>
      <c r="D4" s="494">
        <f>+C4+1</f>
        <v>2017</v>
      </c>
      <c r="E4" s="494">
        <f>+D4+1</f>
        <v>2018</v>
      </c>
      <c r="F4" s="551"/>
    </row>
    <row r="5" spans="1:6" ht="15.75" thickBot="1">
      <c r="A5" s="176" t="s">
        <v>493</v>
      </c>
      <c r="B5" s="177" t="s">
        <v>494</v>
      </c>
      <c r="C5" s="177" t="s">
        <v>495</v>
      </c>
      <c r="D5" s="177" t="s">
        <v>497</v>
      </c>
      <c r="E5" s="177" t="s">
        <v>496</v>
      </c>
      <c r="F5" s="178" t="s">
        <v>498</v>
      </c>
    </row>
    <row r="6" spans="1:6" ht="15">
      <c r="A6" s="175" t="s">
        <v>18</v>
      </c>
      <c r="B6" s="197"/>
      <c r="C6" s="198"/>
      <c r="D6" s="198"/>
      <c r="E6" s="198"/>
      <c r="F6" s="182">
        <f>SUM(C6:E6)</f>
        <v>0</v>
      </c>
    </row>
    <row r="7" spans="1:6" ht="15">
      <c r="A7" s="174" t="s">
        <v>19</v>
      </c>
      <c r="B7" s="199"/>
      <c r="C7" s="200"/>
      <c r="D7" s="200"/>
      <c r="E7" s="200"/>
      <c r="F7" s="183">
        <f>SUM(C7:E7)</f>
        <v>0</v>
      </c>
    </row>
    <row r="8" spans="1:6" ht="15">
      <c r="A8" s="174" t="s">
        <v>20</v>
      </c>
      <c r="B8" s="199"/>
      <c r="C8" s="200"/>
      <c r="D8" s="200"/>
      <c r="E8" s="200"/>
      <c r="F8" s="183">
        <f>SUM(C8:E8)</f>
        <v>0</v>
      </c>
    </row>
    <row r="9" spans="1:6" ht="15">
      <c r="A9" s="174" t="s">
        <v>21</v>
      </c>
      <c r="B9" s="199"/>
      <c r="C9" s="200"/>
      <c r="D9" s="200"/>
      <c r="E9" s="200"/>
      <c r="F9" s="183">
        <f>SUM(C9:E9)</f>
        <v>0</v>
      </c>
    </row>
    <row r="10" spans="1:6" ht="15.75" thickBot="1">
      <c r="A10" s="180" t="s">
        <v>22</v>
      </c>
      <c r="B10" s="201"/>
      <c r="C10" s="202"/>
      <c r="D10" s="202"/>
      <c r="E10" s="202"/>
      <c r="F10" s="183">
        <f>SUM(C10:E10)</f>
        <v>0</v>
      </c>
    </row>
    <row r="11" spans="1:6" s="478" customFormat="1" ht="15" thickBot="1">
      <c r="A11" s="475" t="s">
        <v>23</v>
      </c>
      <c r="B11" s="181" t="s">
        <v>202</v>
      </c>
      <c r="C11" s="476">
        <f>SUM(C6:C10)</f>
        <v>0</v>
      </c>
      <c r="D11" s="476">
        <f>SUM(D6:D10)</f>
        <v>0</v>
      </c>
      <c r="E11" s="476">
        <f>SUM(E6:E10)</f>
        <v>0</v>
      </c>
      <c r="F11" s="47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72" customWidth="1"/>
    <col min="2" max="2" width="68.625" style="172" customWidth="1"/>
    <col min="3" max="3" width="19.50390625" style="172" customWidth="1"/>
    <col min="4" max="16384" width="9.375" style="172" customWidth="1"/>
  </cols>
  <sheetData>
    <row r="1" spans="1:3" ht="33" customHeight="1">
      <c r="A1" s="548" t="s">
        <v>546</v>
      </c>
      <c r="B1" s="548"/>
      <c r="C1" s="548"/>
    </row>
    <row r="2" spans="1:4" ht="15.75" customHeight="1" thickBot="1">
      <c r="A2" s="173"/>
      <c r="B2" s="173"/>
      <c r="C2" s="184" t="s">
        <v>55</v>
      </c>
      <c r="D2" s="179"/>
    </row>
    <row r="3" spans="1:3" ht="26.25" customHeight="1" thickBot="1">
      <c r="A3" s="203" t="s">
        <v>16</v>
      </c>
      <c r="B3" s="204" t="s">
        <v>200</v>
      </c>
      <c r="C3" s="205" t="str">
        <f>+'1.1.sz.mell.'!C3</f>
        <v>2015. évi előirányzat</v>
      </c>
    </row>
    <row r="4" spans="1:3" ht="15.75" thickBot="1">
      <c r="A4" s="206" t="s">
        <v>493</v>
      </c>
      <c r="B4" s="207" t="s">
        <v>494</v>
      </c>
      <c r="C4" s="208" t="s">
        <v>495</v>
      </c>
    </row>
    <row r="5" spans="1:3" ht="15">
      <c r="A5" s="209" t="s">
        <v>18</v>
      </c>
      <c r="B5" s="381" t="s">
        <v>504</v>
      </c>
      <c r="C5" s="378"/>
    </row>
    <row r="6" spans="1:3" ht="24.75">
      <c r="A6" s="210" t="s">
        <v>19</v>
      </c>
      <c r="B6" s="404" t="s">
        <v>257</v>
      </c>
      <c r="C6" s="379">
        <v>0</v>
      </c>
    </row>
    <row r="7" spans="1:3" ht="15">
      <c r="A7" s="210" t="s">
        <v>20</v>
      </c>
      <c r="B7" s="405" t="s">
        <v>505</v>
      </c>
      <c r="C7" s="379">
        <v>0</v>
      </c>
    </row>
    <row r="8" spans="1:3" ht="24.75">
      <c r="A8" s="210" t="s">
        <v>21</v>
      </c>
      <c r="B8" s="405" t="s">
        <v>259</v>
      </c>
      <c r="C8" s="379">
        <v>0</v>
      </c>
    </row>
    <row r="9" spans="1:3" ht="15">
      <c r="A9" s="211" t="s">
        <v>22</v>
      </c>
      <c r="B9" s="405" t="s">
        <v>258</v>
      </c>
      <c r="C9" s="380"/>
    </row>
    <row r="10" spans="1:3" ht="15.75" thickBot="1">
      <c r="A10" s="210" t="s">
        <v>23</v>
      </c>
      <c r="B10" s="406" t="s">
        <v>506</v>
      </c>
      <c r="C10" s="379">
        <v>0</v>
      </c>
    </row>
    <row r="11" spans="1:3" ht="15.75" thickBot="1">
      <c r="A11" s="557" t="s">
        <v>203</v>
      </c>
      <c r="B11" s="558"/>
      <c r="C11" s="212">
        <f>SUM(C5:C10)</f>
        <v>0</v>
      </c>
    </row>
    <row r="12" spans="1:3" ht="23.25" customHeight="1">
      <c r="A12" s="559" t="s">
        <v>232</v>
      </c>
      <c r="B12" s="559"/>
      <c r="C12" s="55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00390625" defaultRowHeight="12.75"/>
  <cols>
    <col min="1" max="1" width="5.625" style="172" customWidth="1"/>
    <col min="2" max="2" width="66.875" style="172" customWidth="1"/>
    <col min="3" max="3" width="27.00390625" style="172" customWidth="1"/>
    <col min="4" max="16384" width="9.375" style="172" customWidth="1"/>
  </cols>
  <sheetData>
    <row r="1" spans="1:3" ht="33" customHeight="1">
      <c r="A1" s="548" t="s">
        <v>547</v>
      </c>
      <c r="B1" s="548"/>
      <c r="C1" s="548"/>
    </row>
    <row r="2" spans="1:4" ht="15.75" customHeight="1" thickBot="1">
      <c r="A2" s="173"/>
      <c r="B2" s="173"/>
      <c r="C2" s="184" t="s">
        <v>55</v>
      </c>
      <c r="D2" s="179"/>
    </row>
    <row r="3" spans="1:3" ht="26.25" customHeight="1" thickBot="1">
      <c r="A3" s="203" t="s">
        <v>16</v>
      </c>
      <c r="B3" s="204" t="s">
        <v>204</v>
      </c>
      <c r="C3" s="205" t="s">
        <v>230</v>
      </c>
    </row>
    <row r="4" spans="1:3" ht="15.75" thickBot="1">
      <c r="A4" s="206" t="s">
        <v>493</v>
      </c>
      <c r="B4" s="207" t="s">
        <v>494</v>
      </c>
      <c r="C4" s="208" t="s">
        <v>495</v>
      </c>
    </row>
    <row r="5" spans="1:3" ht="15">
      <c r="A5" s="209" t="s">
        <v>18</v>
      </c>
      <c r="B5" s="216"/>
      <c r="C5" s="213"/>
    </row>
    <row r="6" spans="1:3" ht="15">
      <c r="A6" s="210" t="s">
        <v>19</v>
      </c>
      <c r="B6" s="217"/>
      <c r="C6" s="214"/>
    </row>
    <row r="7" spans="1:3" ht="15.75" thickBot="1">
      <c r="A7" s="211" t="s">
        <v>20</v>
      </c>
      <c r="B7" s="218"/>
      <c r="C7" s="215"/>
    </row>
    <row r="8" spans="1:3" s="478" customFormat="1" ht="17.25" customHeight="1" thickBot="1">
      <c r="A8" s="479" t="s">
        <v>21</v>
      </c>
      <c r="B8" s="155" t="s">
        <v>205</v>
      </c>
      <c r="C8" s="212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7"/>
  <sheetViews>
    <sheetView workbookViewId="0" topLeftCell="A1">
      <selection activeCell="E6" sqref="E6"/>
    </sheetView>
  </sheetViews>
  <sheetFormatPr defaultColWidth="9.00390625" defaultRowHeight="12.75"/>
  <cols>
    <col min="1" max="1" width="47.125" style="45" customWidth="1"/>
    <col min="2" max="2" width="15.625" style="44" customWidth="1"/>
    <col min="3" max="3" width="16.375" style="44" customWidth="1"/>
    <col min="4" max="4" width="18.00390625" style="44" customWidth="1"/>
    <col min="5" max="5" width="16.625" style="44" customWidth="1"/>
    <col min="6" max="6" width="18.875" style="59" customWidth="1"/>
    <col min="7" max="8" width="12.875" style="44" customWidth="1"/>
    <col min="9" max="9" width="13.875" style="44" customWidth="1"/>
    <col min="10" max="16384" width="9.375" style="44" customWidth="1"/>
  </cols>
  <sheetData>
    <row r="1" spans="1:6" ht="25.5" customHeight="1">
      <c r="A1" s="560" t="s">
        <v>0</v>
      </c>
      <c r="B1" s="560"/>
      <c r="C1" s="560"/>
      <c r="D1" s="560"/>
      <c r="E1" s="560"/>
      <c r="F1" s="560"/>
    </row>
    <row r="2" spans="1:6" ht="22.5" customHeight="1" thickBot="1">
      <c r="A2" s="221"/>
      <c r="B2" s="59"/>
      <c r="C2" s="59"/>
      <c r="D2" s="59"/>
      <c r="E2" s="59"/>
      <c r="F2" s="54" t="s">
        <v>62</v>
      </c>
    </row>
    <row r="3" spans="1:6" s="47" customFormat="1" ht="44.25" customHeight="1" thickBot="1">
      <c r="A3" s="222" t="s">
        <v>66</v>
      </c>
      <c r="B3" s="223" t="s">
        <v>67</v>
      </c>
      <c r="C3" s="223" t="s">
        <v>68</v>
      </c>
      <c r="D3" s="223" t="str">
        <f>+CONCATENATE("Felhasználás   ",LEFT(ÖSSZEFÜGGÉSEK!A5,4)-1,". XII. 31-ig")</f>
        <v>Felhasználás   2014. XII. 31-ig</v>
      </c>
      <c r="E3" s="223" t="str">
        <f>+'1.1.sz.mell.'!C3</f>
        <v>2015. évi előirányzat</v>
      </c>
      <c r="F3" s="55" t="str">
        <f>+CONCATENATE(LEFT(ÖSSZEFÜGGÉSEK!A5,4),". utáni szükséglet")</f>
        <v>2015. utáni szükséglet</v>
      </c>
    </row>
    <row r="4" spans="1:6" s="59" customFormat="1" ht="12" customHeight="1" thickBot="1">
      <c r="A4" s="56" t="s">
        <v>493</v>
      </c>
      <c r="B4" s="57" t="s">
        <v>494</v>
      </c>
      <c r="C4" s="57" t="s">
        <v>495</v>
      </c>
      <c r="D4" s="57" t="s">
        <v>497</v>
      </c>
      <c r="E4" s="57" t="s">
        <v>496</v>
      </c>
      <c r="F4" s="58" t="s">
        <v>499</v>
      </c>
    </row>
    <row r="5" spans="1:6" ht="15.75" customHeight="1">
      <c r="A5" s="480" t="s">
        <v>548</v>
      </c>
      <c r="B5" s="27">
        <v>1700</v>
      </c>
      <c r="C5" s="481" t="s">
        <v>542</v>
      </c>
      <c r="D5" s="27">
        <v>0</v>
      </c>
      <c r="E5" s="27">
        <v>1700</v>
      </c>
      <c r="F5" s="60">
        <f>B5-D5-E5</f>
        <v>0</v>
      </c>
    </row>
    <row r="6" spans="1:6" ht="15.75" customHeight="1" thickBot="1">
      <c r="A6" s="480"/>
      <c r="B6" s="27"/>
      <c r="C6" s="481" t="s">
        <v>542</v>
      </c>
      <c r="D6" s="27"/>
      <c r="E6" s="27"/>
      <c r="F6" s="60">
        <f>B6-D6-E6</f>
        <v>0</v>
      </c>
    </row>
    <row r="7" spans="1:6" s="64" customFormat="1" ht="18" customHeight="1" thickBot="1">
      <c r="A7" s="224" t="s">
        <v>65</v>
      </c>
      <c r="B7" s="62">
        <f>SUM(B5:B6)</f>
        <v>1700</v>
      </c>
      <c r="C7" s="143"/>
      <c r="D7" s="62">
        <f>SUM(D5:D6)</f>
        <v>0</v>
      </c>
      <c r="E7" s="62">
        <f>SUM(E5:E6)</f>
        <v>1700</v>
      </c>
      <c r="F7" s="63">
        <f>SUM(F5:F6)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2015-03-16T09:52:15Z</cp:lastPrinted>
  <dcterms:created xsi:type="dcterms:W3CDTF">1999-10-30T10:30:45Z</dcterms:created>
  <dcterms:modified xsi:type="dcterms:W3CDTF">2015-03-17T14:45:07Z</dcterms:modified>
  <cp:category/>
  <cp:version/>
  <cp:contentType/>
  <cp:contentStatus/>
</cp:coreProperties>
</file>