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2120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<sst xmlns="http://schemas.openxmlformats.org/spreadsheetml/2006/main" count="271" uniqueCount="200">
  <si>
    <t>B E V É T E L E K</t>
  </si>
  <si>
    <t>1/2 oldal</t>
  </si>
  <si>
    <t>Bevételi jogcím</t>
  </si>
  <si>
    <t>A</t>
  </si>
  <si>
    <t>B</t>
  </si>
  <si>
    <t>1.</t>
  </si>
  <si>
    <t>2.</t>
  </si>
  <si>
    <t>2.1</t>
  </si>
  <si>
    <t>Helyi adók</t>
  </si>
  <si>
    <t xml:space="preserve">    Építmény adó</t>
  </si>
  <si>
    <t xml:space="preserve">    Magánszemélyek kommunális adója</t>
  </si>
  <si>
    <t xml:space="preserve">    Idegenforgalmi adó</t>
  </si>
  <si>
    <t xml:space="preserve">    Iparűzési adó</t>
  </si>
  <si>
    <t>2.2</t>
  </si>
  <si>
    <t>2.3</t>
  </si>
  <si>
    <t>3.</t>
  </si>
  <si>
    <t>Nyújtott szolgáltatások ellenértéke</t>
  </si>
  <si>
    <t xml:space="preserve">Általános forgalmi adó bevétel </t>
  </si>
  <si>
    <t>4.</t>
  </si>
  <si>
    <t>5.</t>
  </si>
  <si>
    <t>6.</t>
  </si>
  <si>
    <t>Társadalombiztosítás pénzügyi alapjából átvett pénzeszköz</t>
  </si>
  <si>
    <t>EU támogatás</t>
  </si>
  <si>
    <t>Elkülönített állami pénzalapoktól átvett pénzeszköz</t>
  </si>
  <si>
    <t>7.</t>
  </si>
  <si>
    <t xml:space="preserve"> Felhalmozási célú bevételek </t>
  </si>
  <si>
    <t>7.1</t>
  </si>
  <si>
    <t>Tárgyi eszközök és immateriális javak értékesítése (vagyonhasznosítás)</t>
  </si>
  <si>
    <t>8.</t>
  </si>
  <si>
    <t>9.</t>
  </si>
  <si>
    <t xml:space="preserve">KÖLTSÉGVETÉSI BEVÉTELEK ÖSSZESEN: </t>
  </si>
  <si>
    <t>10.</t>
  </si>
  <si>
    <t xml:space="preserve"> Pénzmaradvány, vállalkozási tevékenység maradványa </t>
  </si>
  <si>
    <t>10.1</t>
  </si>
  <si>
    <t>Előző évek működési célú pénzmaradványa, vállalkozási maradványa</t>
  </si>
  <si>
    <t>10.2</t>
  </si>
  <si>
    <t>Előző évek felhalmozási célú pénzmaradványa, vállalkozási maradványa</t>
  </si>
  <si>
    <t>11.</t>
  </si>
  <si>
    <t xml:space="preserve"> Finanszírozási célú pénzügyi műveletek bevételei </t>
  </si>
  <si>
    <t>11.1</t>
  </si>
  <si>
    <t>12.</t>
  </si>
  <si>
    <t xml:space="preserve">BEVÉTELEK ÖSSZESEN: </t>
  </si>
  <si>
    <t>K I A D Á S O K</t>
  </si>
  <si>
    <t>2/2 oldal</t>
  </si>
  <si>
    <t>Kiadási jogcímek</t>
  </si>
  <si>
    <t>Személyi  juttatások</t>
  </si>
  <si>
    <t>Munkaadókat terhelő járulékok és szociális hozzájárulási adó</t>
  </si>
  <si>
    <t xml:space="preserve">Dologi  kiadások  </t>
  </si>
  <si>
    <t>BURSA támogatáa</t>
  </si>
  <si>
    <t xml:space="preserve">         Működési célú pénzeszköz átadás államháztartáson kívülre</t>
  </si>
  <si>
    <t>Tardos Futball Klub</t>
  </si>
  <si>
    <t xml:space="preserve">          Működési célú támogatásértékű kiadás</t>
  </si>
  <si>
    <t xml:space="preserve">    Intézményfinanszírozás önkormányzati hivatal</t>
  </si>
  <si>
    <t xml:space="preserve">    Intézményfinanszírozás óvoda</t>
  </si>
  <si>
    <t xml:space="preserve"> Felhalmozási költségvetés kiadásai </t>
  </si>
  <si>
    <t xml:space="preserve"> Tartalékok </t>
  </si>
  <si>
    <t>8.1</t>
  </si>
  <si>
    <t>Általános tartalék</t>
  </si>
  <si>
    <t>Céltartalék</t>
  </si>
  <si>
    <t xml:space="preserve">KÖLTSÉGVETÉSI KIADÁSOK ÖSSZESEN </t>
  </si>
  <si>
    <t xml:space="preserve"> Finanszírozási célú pénzügyi műveletek kiadásai </t>
  </si>
  <si>
    <t>Kölcsön törlesztése</t>
  </si>
  <si>
    <t xml:space="preserve">Felhalmozási célú pénzügyi műveletek kiadásai </t>
  </si>
  <si>
    <t>Hosszú lejáratú hitelek törlesztése</t>
  </si>
  <si>
    <t xml:space="preserve"> KIADÁSOK ÖSSZESEN: </t>
  </si>
  <si>
    <t>Kötelező feladatok</t>
  </si>
  <si>
    <t>Önként vállalt feladatok</t>
  </si>
  <si>
    <t xml:space="preserve">   Intézményi működési bevételek</t>
  </si>
  <si>
    <t xml:space="preserve">   Pénzmaradvány</t>
  </si>
  <si>
    <t>Önkormányzat saját bevételei</t>
  </si>
  <si>
    <t>1.1</t>
  </si>
  <si>
    <t>1.2</t>
  </si>
  <si>
    <t>1.3</t>
  </si>
  <si>
    <t>3.1</t>
  </si>
  <si>
    <t>3.2</t>
  </si>
  <si>
    <t>3.3</t>
  </si>
  <si>
    <t>3.4</t>
  </si>
  <si>
    <t>3.5</t>
  </si>
  <si>
    <t>4.1</t>
  </si>
  <si>
    <t>4.1.1</t>
  </si>
  <si>
    <t>4.1.2</t>
  </si>
  <si>
    <t>4.1.3</t>
  </si>
  <si>
    <t>4.1.4</t>
  </si>
  <si>
    <t>4.2</t>
  </si>
  <si>
    <t>4.3</t>
  </si>
  <si>
    <t>7.1.1</t>
  </si>
  <si>
    <t>7.1.2</t>
  </si>
  <si>
    <t>7.1.3</t>
  </si>
  <si>
    <t>12.1</t>
  </si>
  <si>
    <t>12.2</t>
  </si>
  <si>
    <t>13.</t>
  </si>
  <si>
    <t>Személyi juttatások</t>
  </si>
  <si>
    <t>Munkaadókat terhelő járulékok</t>
  </si>
  <si>
    <t>Dologi kiadások</t>
  </si>
  <si>
    <t xml:space="preserve"> Önkormányzat közhatalmi bevételek</t>
  </si>
  <si>
    <t>Önkormányzat kiadásai</t>
  </si>
  <si>
    <t>9.1</t>
  </si>
  <si>
    <t xml:space="preserve">   Működési támogatások </t>
  </si>
  <si>
    <t>Közös Önkormányzati Hivatal bevételei</t>
  </si>
  <si>
    <t xml:space="preserve">   Működési támogatások</t>
  </si>
  <si>
    <t>Közvetített szolgáltatás</t>
  </si>
  <si>
    <t>Tulajdonosi bevételek</t>
  </si>
  <si>
    <t>Ellátási díjak</t>
  </si>
  <si>
    <t>3.7</t>
  </si>
  <si>
    <t>Kamatbevételek</t>
  </si>
  <si>
    <t>Egyéb közhatalmi bevételek</t>
  </si>
  <si>
    <t>Gépjárműadó</t>
  </si>
  <si>
    <t>Önkormányzat működési támogatásai</t>
  </si>
  <si>
    <t>Működési célú támogatások államháztartáson belülről</t>
  </si>
  <si>
    <t>Egyéb működési célú átvett pénzeszköz</t>
  </si>
  <si>
    <t>Felhalmozási célú átvett péneszköz</t>
  </si>
  <si>
    <t>Felhalmozási célú visszatérítendő támogatások visszatér</t>
  </si>
  <si>
    <t>Ellátottak  pénzbeli juttatásai</t>
  </si>
  <si>
    <t>Tardosi Közös Önkormányzati Hivatal bevételei</t>
  </si>
  <si>
    <t>Egyes szociális pénzbeli és természetbeni ellátások</t>
  </si>
  <si>
    <t>Beruházás</t>
  </si>
  <si>
    <t>Egyéb felhalmozási kiadás</t>
  </si>
  <si>
    <t>Önkormányzat által irányított költségvetési szerv kiadásai</t>
  </si>
  <si>
    <t xml:space="preserve">                                                     Csabán Béla                                      </t>
  </si>
  <si>
    <t>Szakmáry Lászlóné</t>
  </si>
  <si>
    <t>jegyző</t>
  </si>
  <si>
    <t xml:space="preserve">                                                    polgármester</t>
  </si>
  <si>
    <t>8.2</t>
  </si>
  <si>
    <t>Felújítás</t>
  </si>
  <si>
    <t>Egyéb felhalmozási célú átvett pénzeszköz</t>
  </si>
  <si>
    <t>9.2</t>
  </si>
  <si>
    <t>Lakástámogatás</t>
  </si>
  <si>
    <t xml:space="preserve">                                                                                                                                                     </t>
  </si>
  <si>
    <t>Önkormányzat által irányított költségvetési szerv bevételei (Óvoda)</t>
  </si>
  <si>
    <t>Beruházási kiadás</t>
  </si>
  <si>
    <t>1.4</t>
  </si>
  <si>
    <t>Települési támogatás</t>
  </si>
  <si>
    <t>Államháztartáson belüli megelőlegezés visszafizetés</t>
  </si>
  <si>
    <t>Működési célú támogatásértékű bevétel</t>
  </si>
  <si>
    <t>2017. évi előirányzat összesen</t>
  </si>
  <si>
    <t>Önkéntes Tűzoltó Egyesület</t>
  </si>
  <si>
    <t>Vörösmárvány Alapítvány</t>
  </si>
  <si>
    <t>Sprint Futó Klub</t>
  </si>
  <si>
    <t>Háziorvosi szolgálat</t>
  </si>
  <si>
    <t>Asztalitenisz sportnak</t>
  </si>
  <si>
    <t>Működési célú támogatás h.án belülre -Baj Önkormányzat fogorvosi ellátásra</t>
  </si>
  <si>
    <t>Intézményfinanszírozás</t>
  </si>
  <si>
    <t>8.3</t>
  </si>
  <si>
    <t>8.5</t>
  </si>
  <si>
    <t>8.6</t>
  </si>
  <si>
    <t>9.1.1</t>
  </si>
  <si>
    <t>9.1.2</t>
  </si>
  <si>
    <t>14.</t>
  </si>
  <si>
    <t>14.1</t>
  </si>
  <si>
    <t>14.2</t>
  </si>
  <si>
    <t>15.</t>
  </si>
  <si>
    <t>6.1</t>
  </si>
  <si>
    <t>6.1.1</t>
  </si>
  <si>
    <t>6.1.2</t>
  </si>
  <si>
    <t>6.1.3</t>
  </si>
  <si>
    <t>6.2</t>
  </si>
  <si>
    <t>8.4</t>
  </si>
  <si>
    <t>Eredeti</t>
  </si>
  <si>
    <t>Módosított</t>
  </si>
  <si>
    <t>Államig feladatok</t>
  </si>
  <si>
    <t>D</t>
  </si>
  <si>
    <t>C</t>
  </si>
  <si>
    <t>E</t>
  </si>
  <si>
    <t>F</t>
  </si>
  <si>
    <t>G</t>
  </si>
  <si>
    <t>H</t>
  </si>
  <si>
    <t>I</t>
  </si>
  <si>
    <t>11.2</t>
  </si>
  <si>
    <t xml:space="preserve">Felhalmozási célú támogatások államháztartáson belül </t>
  </si>
  <si>
    <t>forintban</t>
  </si>
  <si>
    <t>8.7</t>
  </si>
  <si>
    <t>8.8</t>
  </si>
  <si>
    <t>Szamaritánus Alapítvány</t>
  </si>
  <si>
    <t>Tardosi Vörösmárvány Alapítvány</t>
  </si>
  <si>
    <t>9.3</t>
  </si>
  <si>
    <t>Előző évi elszámolásból adódó visszafizetési kötelezettség</t>
  </si>
  <si>
    <t>8.9</t>
  </si>
  <si>
    <t>Baji fogorvos fogorvosi ellátás támogatása</t>
  </si>
  <si>
    <t>Felhalmozási visszatérítendő támogatás nyújtása Tardos Futball. Klubnak</t>
  </si>
  <si>
    <t>Államháztartáson belüli megelőlegezés bevétele</t>
  </si>
  <si>
    <t>8.10</t>
  </si>
  <si>
    <t>Bursa ösztöndíj</t>
  </si>
  <si>
    <t>Teljesítés</t>
  </si>
  <si>
    <t>J</t>
  </si>
  <si>
    <t>K</t>
  </si>
  <si>
    <t>L</t>
  </si>
  <si>
    <t>M</t>
  </si>
  <si>
    <t>Egyéb működési bevétel</t>
  </si>
  <si>
    <t>Termőföld bérbeadásából származó jövedelem utáni szja</t>
  </si>
  <si>
    <t>3.6</t>
  </si>
  <si>
    <t>4.4</t>
  </si>
  <si>
    <t>A helyi önkormányzat és a helyi önkormányzat által irányított költségvetési szervek 2017. évi  bevételeinek és költségvetési kiadásainak teljesítése</t>
  </si>
  <si>
    <t xml:space="preserve">                            kötelező feladatok, önként vállalt feladatok, államigazgatási feladatok szerinti bontásban</t>
  </si>
  <si>
    <t xml:space="preserve">                            kötelező feladatok, önként vállalt feladatok, államigazgatási  feladatok szerinti bontásban</t>
  </si>
  <si>
    <t>A helyi önkormányzat és a helyi önkormányzat által irányított költségvetési szervek2017. évi  bevételeinek és költségvetési kiadásainak teljesítése</t>
  </si>
  <si>
    <t>14.3</t>
  </si>
  <si>
    <t>14.3.1</t>
  </si>
  <si>
    <t>14.3.2</t>
  </si>
  <si>
    <t xml:space="preserve">Pénzeszközök lekötött bankbetétként elhelyezése </t>
  </si>
  <si>
    <t xml:space="preserve">     3 . melléklet    5/2018. (V.30.)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</si>
</sst>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,##0_ ;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i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sz val="11"/>
      <color indexed="10"/>
      <name val="Times New Roman CE"/>
      <family val="1"/>
    </font>
    <font>
      <sz val="8"/>
      <color indexed="10"/>
      <name val="Times New Roman CE"/>
      <family val="0"/>
    </font>
    <font>
      <sz val="9"/>
      <name val="Times New Roman CE"/>
      <family val="0"/>
    </font>
    <font>
      <b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4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1" fillId="0" borderId="0" applyFont="0" applyFill="0" applyBorder="0" applyAlignment="0" applyProtection="0"/>
  </cellStyleXfs>
  <cellXfs count="276">
    <xf numFmtId="0" fontId="0" fillId="0" borderId="0" xfId="0" applyFont="1" applyAlignment="1">
      <alignment/>
    </xf>
    <xf numFmtId="0" fontId="2" fillId="0" borderId="0" xfId="54" applyFill="1">
      <alignment/>
      <protection/>
    </xf>
    <xf numFmtId="172" fontId="2" fillId="0" borderId="0" xfId="54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>
      <alignment/>
      <protection/>
    </xf>
    <xf numFmtId="0" fontId="10" fillId="0" borderId="0" xfId="54" applyFont="1" applyFill="1">
      <alignment/>
      <protection/>
    </xf>
    <xf numFmtId="0" fontId="12" fillId="0" borderId="0" xfId="54" applyFont="1" applyFill="1">
      <alignment/>
      <protection/>
    </xf>
    <xf numFmtId="172" fontId="9" fillId="0" borderId="13" xfId="54" applyNumberFormat="1" applyFont="1" applyFill="1" applyBorder="1" applyAlignment="1" applyProtection="1">
      <alignment horizontal="right" vertical="center" wrapText="1"/>
      <protection/>
    </xf>
    <xf numFmtId="0" fontId="10" fillId="0" borderId="0" xfId="54" applyFont="1" applyFill="1" applyBorder="1">
      <alignment/>
      <protection/>
    </xf>
    <xf numFmtId="172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3" fillId="0" borderId="0" xfId="54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2" fontId="3" fillId="0" borderId="0" xfId="54" applyNumberFormat="1" applyFont="1" applyFill="1" applyBorder="1" applyAlignment="1" applyProtection="1">
      <alignment vertical="center" wrapText="1"/>
      <protection/>
    </xf>
    <xf numFmtId="172" fontId="9" fillId="0" borderId="14" xfId="54" applyNumberFormat="1" applyFont="1" applyFill="1" applyBorder="1" applyAlignment="1" applyProtection="1">
      <alignment vertical="center" wrapText="1"/>
      <protection/>
    </xf>
    <xf numFmtId="0" fontId="13" fillId="0" borderId="0" xfId="54" applyFont="1" applyFill="1">
      <alignment/>
      <protection/>
    </xf>
    <xf numFmtId="0" fontId="11" fillId="0" borderId="15" xfId="54" applyFont="1" applyFill="1" applyBorder="1" applyAlignment="1" applyProtection="1">
      <alignment vertical="center" wrapText="1"/>
      <protection/>
    </xf>
    <xf numFmtId="0" fontId="9" fillId="0" borderId="11" xfId="54" applyFont="1" applyFill="1" applyBorder="1" applyAlignment="1" applyProtection="1">
      <alignment vertical="center" wrapText="1"/>
      <protection/>
    </xf>
    <xf numFmtId="0" fontId="11" fillId="0" borderId="0" xfId="54" applyFont="1" applyFill="1">
      <alignment/>
      <protection/>
    </xf>
    <xf numFmtId="49" fontId="13" fillId="0" borderId="16" xfId="54" applyNumberFormat="1" applyFont="1" applyFill="1" applyBorder="1" applyAlignment="1" applyProtection="1">
      <alignment horizontal="left" vertical="center" wrapText="1" indent="1"/>
      <protection/>
    </xf>
    <xf numFmtId="0" fontId="9" fillId="0" borderId="0" xfId="54" applyFont="1" applyFill="1">
      <alignment/>
      <protection/>
    </xf>
    <xf numFmtId="0" fontId="16" fillId="0" borderId="0" xfId="54" applyFont="1" applyFill="1" applyBorder="1" applyAlignment="1" applyProtection="1">
      <alignment horizontal="left" vertical="center" wrapText="1"/>
      <protection/>
    </xf>
    <xf numFmtId="172" fontId="3" fillId="0" borderId="0" xfId="54" applyNumberFormat="1" applyFont="1" applyFill="1" applyBorder="1" applyAlignment="1" applyProtection="1">
      <alignment horizontal="centerContinuous" vertical="center" wrapText="1"/>
      <protection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0" fontId="13" fillId="0" borderId="15" xfId="54" applyFont="1" applyFill="1" applyBorder="1" applyAlignment="1" applyProtection="1">
      <alignment horizontal="left" vertical="center" wrapText="1"/>
      <protection/>
    </xf>
    <xf numFmtId="0" fontId="13" fillId="0" borderId="17" xfId="54" applyFont="1" applyFill="1" applyBorder="1" applyAlignment="1" applyProtection="1">
      <alignment horizontal="left" vertical="center" wrapText="1"/>
      <protection/>
    </xf>
    <xf numFmtId="0" fontId="11" fillId="0" borderId="17" xfId="54" applyFont="1" applyFill="1" applyBorder="1" applyAlignment="1" applyProtection="1">
      <alignment horizontal="left" vertical="center" wrapText="1"/>
      <protection/>
    </xf>
    <xf numFmtId="0" fontId="14" fillId="0" borderId="11" xfId="54" applyFont="1" applyFill="1" applyBorder="1" applyAlignment="1" applyProtection="1">
      <alignment horizontal="left" vertical="center" wrapText="1"/>
      <protection/>
    </xf>
    <xf numFmtId="0" fontId="9" fillId="0" borderId="13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172" fontId="3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15" xfId="54" applyFont="1" applyFill="1" applyBorder="1" applyAlignment="1" applyProtection="1">
      <alignment horizontal="left" wrapText="1"/>
      <protection/>
    </xf>
    <xf numFmtId="0" fontId="2" fillId="0" borderId="0" xfId="54" applyFill="1" applyAlignment="1">
      <alignment wrapText="1"/>
      <protection/>
    </xf>
    <xf numFmtId="41" fontId="2" fillId="0" borderId="0" xfId="54" applyNumberFormat="1" applyFont="1" applyFill="1" applyBorder="1" applyAlignment="1" applyProtection="1">
      <alignment horizontal="right" vertical="center"/>
      <protection/>
    </xf>
    <xf numFmtId="41" fontId="5" fillId="0" borderId="10" xfId="0" applyNumberFormat="1" applyFont="1" applyFill="1" applyBorder="1" applyAlignment="1" applyProtection="1">
      <alignment horizontal="right"/>
      <protection/>
    </xf>
    <xf numFmtId="41" fontId="6" fillId="0" borderId="18" xfId="54" applyNumberFormat="1" applyFont="1" applyFill="1" applyBorder="1" applyAlignment="1" applyProtection="1">
      <alignment horizontal="center" vertical="center" wrapText="1"/>
      <protection/>
    </xf>
    <xf numFmtId="41" fontId="7" fillId="0" borderId="18" xfId="54" applyNumberFormat="1" applyFont="1" applyFill="1" applyBorder="1" applyAlignment="1" applyProtection="1">
      <alignment horizontal="center" vertical="center" wrapText="1"/>
      <protection/>
    </xf>
    <xf numFmtId="41" fontId="9" fillId="0" borderId="13" xfId="54" applyNumberFormat="1" applyFont="1" applyFill="1" applyBorder="1" applyAlignment="1" applyProtection="1">
      <alignment horizontal="right" vertical="center" wrapText="1"/>
      <protection/>
    </xf>
    <xf numFmtId="41" fontId="9" fillId="0" borderId="0" xfId="54" applyNumberFormat="1" applyFont="1" applyFill="1" applyBorder="1" applyAlignment="1" applyProtection="1">
      <alignment horizontal="right" vertical="center" wrapText="1"/>
      <protection/>
    </xf>
    <xf numFmtId="41" fontId="3" fillId="0" borderId="0" xfId="54" applyNumberFormat="1" applyFont="1" applyFill="1" applyBorder="1" applyAlignment="1" applyProtection="1">
      <alignment horizontal="right" vertical="center"/>
      <protection/>
    </xf>
    <xf numFmtId="41" fontId="4" fillId="0" borderId="10" xfId="54" applyNumberFormat="1" applyFont="1" applyFill="1" applyBorder="1" applyAlignment="1" applyProtection="1">
      <alignment horizontal="right" vertical="center"/>
      <protection/>
    </xf>
    <xf numFmtId="41" fontId="9" fillId="0" borderId="13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0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0" xfId="54" applyNumberFormat="1" applyFont="1" applyFill="1" applyBorder="1" applyAlignment="1" applyProtection="1">
      <alignment horizontal="right" vertical="center" wrapText="1"/>
      <protection/>
    </xf>
    <xf numFmtId="41" fontId="3" fillId="0" borderId="0" xfId="54" applyNumberFormat="1" applyFont="1" applyFill="1" applyBorder="1" applyAlignment="1" applyProtection="1">
      <alignment horizontal="right" vertical="center" wrapText="1"/>
      <protection/>
    </xf>
    <xf numFmtId="41" fontId="16" fillId="0" borderId="0" xfId="54" applyNumberFormat="1" applyFont="1" applyFill="1" applyBorder="1" applyAlignment="1" applyProtection="1">
      <alignment horizontal="right" vertical="center" wrapText="1"/>
      <protection/>
    </xf>
    <xf numFmtId="41" fontId="2" fillId="0" borderId="0" xfId="54" applyNumberFormat="1" applyFill="1" applyAlignment="1">
      <alignment horizontal="right"/>
      <protection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49" fontId="13" fillId="0" borderId="19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/>
      <protection/>
    </xf>
    <xf numFmtId="49" fontId="16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22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>
      <alignment/>
      <protection/>
    </xf>
    <xf numFmtId="49" fontId="2" fillId="0" borderId="0" xfId="54" applyNumberFormat="1" applyFont="1" applyFill="1" applyBorder="1" applyAlignment="1" applyProtection="1">
      <alignment horizontal="centerContinuous" vertical="center"/>
      <protection/>
    </xf>
    <xf numFmtId="49" fontId="17" fillId="0" borderId="21" xfId="54" applyNumberFormat="1" applyFont="1" applyFill="1" applyBorder="1" applyAlignment="1" applyProtection="1">
      <alignment horizontal="center" vertical="center" wrapText="1"/>
      <protection/>
    </xf>
    <xf numFmtId="49" fontId="8" fillId="0" borderId="21" xfId="54" applyNumberFormat="1" applyFont="1" applyFill="1" applyBorder="1" applyAlignment="1" applyProtection="1">
      <alignment horizontal="center" vertical="center" wrapText="1"/>
      <protection/>
    </xf>
    <xf numFmtId="49" fontId="13" fillId="0" borderId="23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 applyBorder="1" applyAlignment="1" applyProtection="1">
      <alignment horizontal="center" vertical="center" wrapText="1"/>
      <protection/>
    </xf>
    <xf numFmtId="49" fontId="13" fillId="0" borderId="22" xfId="54" applyNumberFormat="1" applyFont="1" applyFill="1" applyBorder="1" applyAlignment="1" applyProtection="1">
      <alignment horizontal="left" vertical="center" wrapText="1" indent="1"/>
      <protection/>
    </xf>
    <xf numFmtId="41" fontId="9" fillId="0" borderId="24" xfId="54" applyNumberFormat="1" applyFont="1" applyFill="1" applyBorder="1" applyAlignment="1" applyProtection="1">
      <alignment horizontal="right" vertical="center" wrapText="1" indent="1"/>
      <protection/>
    </xf>
    <xf numFmtId="0" fontId="13" fillId="0" borderId="25" xfId="54" applyFont="1" applyFill="1" applyBorder="1" applyAlignment="1" applyProtection="1">
      <alignment vertical="center" wrapText="1"/>
      <protection/>
    </xf>
    <xf numFmtId="0" fontId="9" fillId="0" borderId="25" xfId="54" applyFont="1" applyFill="1" applyBorder="1" applyAlignment="1" applyProtection="1">
      <alignment vertical="center" wrapText="1"/>
      <protection/>
    </xf>
    <xf numFmtId="0" fontId="9" fillId="0" borderId="0" xfId="54" applyFont="1" applyFill="1">
      <alignment/>
      <protection/>
    </xf>
    <xf numFmtId="0" fontId="13" fillId="0" borderId="26" xfId="54" applyFont="1" applyFill="1" applyBorder="1" applyAlignment="1" applyProtection="1">
      <alignment vertical="center" wrapText="1"/>
      <protection/>
    </xf>
    <xf numFmtId="0" fontId="13" fillId="0" borderId="15" xfId="54" applyFont="1" applyFill="1" applyBorder="1" applyAlignment="1" applyProtection="1">
      <alignment vertical="center" wrapText="1"/>
      <protection/>
    </xf>
    <xf numFmtId="172" fontId="9" fillId="0" borderId="27" xfId="54" applyNumberFormat="1" applyFont="1" applyFill="1" applyBorder="1" applyAlignment="1" applyProtection="1">
      <alignment vertical="center" wrapText="1"/>
      <protection/>
    </xf>
    <xf numFmtId="0" fontId="13" fillId="0" borderId="25" xfId="54" applyFont="1" applyFill="1" applyBorder="1" applyAlignment="1" applyProtection="1">
      <alignment horizontal="left" vertical="center" wrapText="1"/>
      <protection/>
    </xf>
    <xf numFmtId="0" fontId="11" fillId="0" borderId="28" xfId="54" applyFont="1" applyFill="1" applyBorder="1" applyAlignment="1" applyProtection="1">
      <alignment horizontal="left" vertical="center" wrapText="1"/>
      <protection/>
    </xf>
    <xf numFmtId="172" fontId="9" fillId="0" borderId="29" xfId="54" applyNumberFormat="1" applyFont="1" applyFill="1" applyBorder="1" applyAlignment="1" applyProtection="1">
      <alignment vertical="center" wrapText="1"/>
      <protection/>
    </xf>
    <xf numFmtId="0" fontId="2" fillId="0" borderId="0" xfId="54" applyFont="1" applyFill="1" applyAlignment="1">
      <alignment/>
      <protection/>
    </xf>
    <xf numFmtId="0" fontId="3" fillId="0" borderId="0" xfId="54" applyFont="1" applyFill="1" applyAlignment="1">
      <alignment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41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8" fillId="0" borderId="0" xfId="54" applyFont="1" applyFill="1">
      <alignment/>
      <protection/>
    </xf>
    <xf numFmtId="0" fontId="9" fillId="0" borderId="0" xfId="54" applyFont="1" applyFill="1" applyBorder="1" applyAlignment="1" applyProtection="1">
      <alignment horizontal="center" vertical="center" wrapText="1"/>
      <protection/>
    </xf>
    <xf numFmtId="0" fontId="9" fillId="0" borderId="0" xfId="54" applyFont="1" applyFill="1" applyBorder="1" applyAlignment="1" applyProtection="1">
      <alignment vertical="center" wrapText="1"/>
      <protection/>
    </xf>
    <xf numFmtId="41" fontId="9" fillId="0" borderId="24" xfId="54" applyNumberFormat="1" applyFont="1" applyFill="1" applyBorder="1" applyAlignment="1" applyProtection="1">
      <alignment horizontal="right" vertical="center" wrapText="1"/>
      <protection/>
    </xf>
    <xf numFmtId="49" fontId="13" fillId="0" borderId="30" xfId="54" applyNumberFormat="1" applyFont="1" applyFill="1" applyBorder="1" applyAlignment="1" applyProtection="1">
      <alignment horizontal="left" vertical="center" wrapText="1" indent="1"/>
      <protection/>
    </xf>
    <xf numFmtId="41" fontId="13" fillId="0" borderId="31" xfId="54" applyNumberFormat="1" applyFont="1" applyFill="1" applyBorder="1" applyAlignment="1" applyProtection="1">
      <alignment horizontal="right" vertical="center" wrapText="1"/>
      <protection/>
    </xf>
    <xf numFmtId="41" fontId="13" fillId="0" borderId="32" xfId="54" applyNumberFormat="1" applyFont="1" applyFill="1" applyBorder="1" applyAlignment="1" applyProtection="1">
      <alignment horizontal="right" vertical="center" wrapText="1"/>
      <protection/>
    </xf>
    <xf numFmtId="172" fontId="9" fillId="0" borderId="33" xfId="54" applyNumberFormat="1" applyFont="1" applyFill="1" applyBorder="1" applyAlignment="1" applyProtection="1">
      <alignment vertical="center" wrapText="1"/>
      <protection/>
    </xf>
    <xf numFmtId="172" fontId="9" fillId="0" borderId="34" xfId="54" applyNumberFormat="1" applyFont="1" applyFill="1" applyBorder="1" applyAlignment="1" applyProtection="1">
      <alignment vertical="center" wrapText="1"/>
      <protection/>
    </xf>
    <xf numFmtId="172" fontId="9" fillId="0" borderId="35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36" xfId="54" applyFont="1" applyFill="1" applyBorder="1" applyAlignment="1" applyProtection="1">
      <alignment vertical="center" wrapText="1"/>
      <protection/>
    </xf>
    <xf numFmtId="172" fontId="13" fillId="0" borderId="37" xfId="54" applyNumberFormat="1" applyFont="1" applyFill="1" applyBorder="1" applyAlignment="1" applyProtection="1">
      <alignment vertical="center" wrapText="1"/>
      <protection locked="0"/>
    </xf>
    <xf numFmtId="172" fontId="9" fillId="0" borderId="38" xfId="54" applyNumberFormat="1" applyFont="1" applyFill="1" applyBorder="1" applyAlignment="1" applyProtection="1">
      <alignment vertical="center" wrapText="1"/>
      <protection/>
    </xf>
    <xf numFmtId="172" fontId="13" fillId="0" borderId="31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31" xfId="54" applyNumberFormat="1" applyFont="1" applyFill="1" applyBorder="1" applyAlignment="1" applyProtection="1">
      <alignment vertical="center" wrapText="1"/>
      <protection/>
    </xf>
    <xf numFmtId="172" fontId="9" fillId="0" borderId="37" xfId="54" applyNumberFormat="1" applyFont="1" applyFill="1" applyBorder="1" applyAlignment="1" applyProtection="1">
      <alignment vertical="center" wrapText="1"/>
      <protection/>
    </xf>
    <xf numFmtId="172" fontId="9" fillId="0" borderId="39" xfId="54" applyNumberFormat="1" applyFont="1" applyFill="1" applyBorder="1" applyAlignment="1" applyProtection="1">
      <alignment vertical="center" wrapText="1"/>
      <protection/>
    </xf>
    <xf numFmtId="49" fontId="13" fillId="0" borderId="40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28" xfId="54" applyFont="1" applyFill="1" applyBorder="1" applyAlignment="1" applyProtection="1">
      <alignment horizontal="left" vertical="center" wrapText="1"/>
      <protection/>
    </xf>
    <xf numFmtId="0" fontId="13" fillId="0" borderId="36" xfId="54" applyFont="1" applyFill="1" applyBorder="1" applyAlignment="1" applyProtection="1">
      <alignment horizontal="left" vertical="center" wrapText="1"/>
      <protection/>
    </xf>
    <xf numFmtId="0" fontId="13" fillId="0" borderId="0" xfId="54" applyFont="1" applyFill="1" applyBorder="1" applyAlignment="1" applyProtection="1">
      <alignment vertical="center" wrapText="1"/>
      <protection/>
    </xf>
    <xf numFmtId="0" fontId="2" fillId="0" borderId="0" xfId="54" applyFont="1" applyFill="1" applyAlignment="1">
      <alignment horizontal="left"/>
      <protection/>
    </xf>
    <xf numFmtId="0" fontId="0" fillId="0" borderId="24" xfId="0" applyBorder="1" applyAlignment="1">
      <alignment horizontal="center" vertical="center" wrapText="1"/>
    </xf>
    <xf numFmtId="172" fontId="9" fillId="0" borderId="41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42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43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13" xfId="54" applyNumberFormat="1" applyFont="1" applyFill="1" applyBorder="1" applyAlignment="1" applyProtection="1">
      <alignment vertical="center" wrapText="1"/>
      <protection/>
    </xf>
    <xf numFmtId="172" fontId="9" fillId="0" borderId="32" xfId="54" applyNumberFormat="1" applyFont="1" applyFill="1" applyBorder="1" applyAlignment="1" applyProtection="1">
      <alignment vertical="center" wrapText="1"/>
      <protection/>
    </xf>
    <xf numFmtId="172" fontId="9" fillId="0" borderId="44" xfId="54" applyNumberFormat="1" applyFont="1" applyFill="1" applyBorder="1" applyAlignment="1" applyProtection="1">
      <alignment vertical="center" wrapText="1"/>
      <protection/>
    </xf>
    <xf numFmtId="172" fontId="9" fillId="0" borderId="45" xfId="54" applyNumberFormat="1" applyFont="1" applyFill="1" applyBorder="1" applyAlignment="1" applyProtection="1">
      <alignment vertical="center" wrapText="1"/>
      <protection/>
    </xf>
    <xf numFmtId="172" fontId="9" fillId="0" borderId="46" xfId="54" applyNumberFormat="1" applyFont="1" applyFill="1" applyBorder="1" applyAlignment="1" applyProtection="1">
      <alignment vertical="center" wrapText="1"/>
      <protection/>
    </xf>
    <xf numFmtId="172" fontId="9" fillId="0" borderId="47" xfId="54" applyNumberFormat="1" applyFont="1" applyFill="1" applyBorder="1" applyAlignment="1" applyProtection="1">
      <alignment vertical="center" wrapText="1"/>
      <protection/>
    </xf>
    <xf numFmtId="172" fontId="9" fillId="0" borderId="48" xfId="54" applyNumberFormat="1" applyFont="1" applyFill="1" applyBorder="1" applyAlignment="1" applyProtection="1">
      <alignment vertical="center" wrapText="1"/>
      <protection/>
    </xf>
    <xf numFmtId="172" fontId="9" fillId="0" borderId="49" xfId="54" applyNumberFormat="1" applyFont="1" applyFill="1" applyBorder="1" applyAlignment="1" applyProtection="1">
      <alignment vertical="center" wrapText="1"/>
      <protection/>
    </xf>
    <xf numFmtId="172" fontId="9" fillId="0" borderId="50" xfId="54" applyNumberFormat="1" applyFont="1" applyFill="1" applyBorder="1" applyAlignment="1" applyProtection="1">
      <alignment vertical="center" wrapText="1"/>
      <protection/>
    </xf>
    <xf numFmtId="172" fontId="9" fillId="0" borderId="51" xfId="54" applyNumberFormat="1" applyFont="1" applyFill="1" applyBorder="1" applyAlignment="1" applyProtection="1">
      <alignment vertical="center" wrapText="1"/>
      <protection/>
    </xf>
    <xf numFmtId="41" fontId="5" fillId="0" borderId="0" xfId="0" applyNumberFormat="1" applyFont="1" applyFill="1" applyBorder="1" applyAlignment="1" applyProtection="1">
      <alignment horizontal="right"/>
      <protection/>
    </xf>
    <xf numFmtId="41" fontId="13" fillId="0" borderId="0" xfId="54" applyNumberFormat="1" applyFont="1" applyFill="1" applyBorder="1" applyAlignment="1" applyProtection="1">
      <alignment horizontal="right" vertical="center" wrapText="1"/>
      <protection/>
    </xf>
    <xf numFmtId="0" fontId="10" fillId="0" borderId="31" xfId="54" applyFont="1" applyFill="1" applyBorder="1">
      <alignment/>
      <protection/>
    </xf>
    <xf numFmtId="0" fontId="10" fillId="0" borderId="52" xfId="54" applyFont="1" applyFill="1" applyBorder="1">
      <alignment/>
      <protection/>
    </xf>
    <xf numFmtId="0" fontId="10" fillId="0" borderId="53" xfId="54" applyFont="1" applyFill="1" applyBorder="1">
      <alignment/>
      <protection/>
    </xf>
    <xf numFmtId="0" fontId="10" fillId="0" borderId="35" xfId="54" applyFont="1" applyFill="1" applyBorder="1">
      <alignment/>
      <protection/>
    </xf>
    <xf numFmtId="0" fontId="2" fillId="0" borderId="54" xfId="54" applyFill="1" applyBorder="1">
      <alignment/>
      <protection/>
    </xf>
    <xf numFmtId="0" fontId="17" fillId="0" borderId="35" xfId="54" applyFont="1" applyFill="1" applyBorder="1" applyAlignment="1">
      <alignment vertical="center"/>
      <protection/>
    </xf>
    <xf numFmtId="0" fontId="8" fillId="0" borderId="35" xfId="54" applyFont="1" applyFill="1" applyBorder="1" applyAlignment="1">
      <alignment horizontal="center"/>
      <protection/>
    </xf>
    <xf numFmtId="0" fontId="10" fillId="0" borderId="55" xfId="54" applyFont="1" applyFill="1" applyBorder="1">
      <alignment/>
      <protection/>
    </xf>
    <xf numFmtId="0" fontId="6" fillId="0" borderId="18" xfId="54" applyFont="1" applyFill="1" applyBorder="1" applyAlignment="1" applyProtection="1">
      <alignment horizontal="center" vertical="center" wrapText="1"/>
      <protection/>
    </xf>
    <xf numFmtId="172" fontId="9" fillId="0" borderId="35" xfId="54" applyNumberFormat="1" applyFont="1" applyFill="1" applyBorder="1" applyAlignment="1" applyProtection="1">
      <alignment vertical="center" wrapText="1"/>
      <protection/>
    </xf>
    <xf numFmtId="172" fontId="9" fillId="0" borderId="0" xfId="54" applyNumberFormat="1" applyFont="1" applyFill="1" applyBorder="1" applyAlignment="1" applyProtection="1">
      <alignment vertical="center" wrapText="1"/>
      <protection/>
    </xf>
    <xf numFmtId="172" fontId="9" fillId="0" borderId="56" xfId="54" applyNumberFormat="1" applyFont="1" applyFill="1" applyBorder="1" applyAlignment="1" applyProtection="1">
      <alignment vertical="center" wrapText="1"/>
      <protection/>
    </xf>
    <xf numFmtId="172" fontId="9" fillId="0" borderId="57" xfId="54" applyNumberFormat="1" applyFont="1" applyFill="1" applyBorder="1" applyAlignment="1" applyProtection="1">
      <alignment vertical="center" wrapText="1"/>
      <protection/>
    </xf>
    <xf numFmtId="41" fontId="13" fillId="0" borderId="58" xfId="54" applyNumberFormat="1" applyFont="1" applyFill="1" applyBorder="1" applyAlignment="1" applyProtection="1">
      <alignment horizontal="right" vertical="center" wrapText="1"/>
      <protection/>
    </xf>
    <xf numFmtId="41" fontId="13" fillId="0" borderId="37" xfId="54" applyNumberFormat="1" applyFont="1" applyFill="1" applyBorder="1" applyAlignment="1" applyProtection="1">
      <alignment horizontal="right" vertical="center" wrapText="1"/>
      <protection/>
    </xf>
    <xf numFmtId="41" fontId="9" fillId="0" borderId="58" xfId="54" applyNumberFormat="1" applyFont="1" applyFill="1" applyBorder="1" applyAlignment="1" applyProtection="1">
      <alignment horizontal="right" vertical="center" wrapText="1"/>
      <protection/>
    </xf>
    <xf numFmtId="41" fontId="13" fillId="0" borderId="55" xfId="54" applyNumberFormat="1" applyFont="1" applyFill="1" applyBorder="1" applyAlignment="1" applyProtection="1">
      <alignment horizontal="right" vertical="center" wrapText="1"/>
      <protection/>
    </xf>
    <xf numFmtId="172" fontId="9" fillId="0" borderId="58" xfId="54" applyNumberFormat="1" applyFont="1" applyFill="1" applyBorder="1" applyAlignment="1" applyProtection="1">
      <alignment vertical="center" wrapText="1"/>
      <protection/>
    </xf>
    <xf numFmtId="41" fontId="13" fillId="0" borderId="58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31" xfId="54" applyNumberFormat="1" applyFont="1" applyFill="1" applyBorder="1" applyAlignment="1" applyProtection="1">
      <alignment horizontal="right" vertical="center" wrapText="1" indent="1"/>
      <protection/>
    </xf>
    <xf numFmtId="172" fontId="13" fillId="0" borderId="31" xfId="54" applyNumberFormat="1" applyFont="1" applyFill="1" applyBorder="1" applyAlignment="1" applyProtection="1">
      <alignment vertical="center" wrapText="1"/>
      <protection/>
    </xf>
    <xf numFmtId="172" fontId="13" fillId="0" borderId="31" xfId="54" applyNumberFormat="1" applyFont="1" applyFill="1" applyBorder="1" applyAlignment="1" applyProtection="1">
      <alignment vertical="center" wrapText="1"/>
      <protection locked="0"/>
    </xf>
    <xf numFmtId="172" fontId="13" fillId="0" borderId="52" xfId="54" applyNumberFormat="1" applyFont="1" applyFill="1" applyBorder="1" applyAlignment="1" applyProtection="1">
      <alignment vertical="center" wrapText="1"/>
      <protection locked="0"/>
    </xf>
    <xf numFmtId="41" fontId="11" fillId="0" borderId="52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31" xfId="54" applyNumberFormat="1" applyFont="1" applyFill="1" applyBorder="1" applyAlignment="1" applyProtection="1">
      <alignment horizontal="right" vertical="center" wrapText="1" indent="2"/>
      <protection/>
    </xf>
    <xf numFmtId="41" fontId="13" fillId="0" borderId="52" xfId="54" applyNumberFormat="1" applyFont="1" applyFill="1" applyBorder="1" applyAlignment="1" applyProtection="1">
      <alignment horizontal="right" vertical="center" wrapText="1" indent="2"/>
      <protection/>
    </xf>
    <xf numFmtId="41" fontId="9" fillId="0" borderId="35" xfId="54" applyNumberFormat="1" applyFont="1" applyFill="1" applyBorder="1" applyAlignment="1" applyProtection="1">
      <alignment horizontal="right" vertical="center" wrapText="1"/>
      <protection/>
    </xf>
    <xf numFmtId="41" fontId="13" fillId="0" borderId="38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1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53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7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58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7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52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1" xfId="54" applyNumberFormat="1" applyFont="1" applyFill="1" applyBorder="1" applyAlignment="1" applyProtection="1">
      <alignment horizontal="right" vertical="center" wrapText="1"/>
      <protection/>
    </xf>
    <xf numFmtId="41" fontId="13" fillId="0" borderId="55" xfId="54" applyNumberFormat="1" applyFont="1" applyFill="1" applyBorder="1" applyAlignment="1" applyProtection="1">
      <alignment horizontal="right" vertical="center" wrapText="1"/>
      <protection locked="0"/>
    </xf>
    <xf numFmtId="41" fontId="6" fillId="0" borderId="35" xfId="54" applyNumberFormat="1" applyFont="1" applyFill="1" applyBorder="1" applyAlignment="1" applyProtection="1">
      <alignment horizontal="center" vertical="center" wrapText="1"/>
      <protection/>
    </xf>
    <xf numFmtId="41" fontId="7" fillId="0" borderId="35" xfId="54" applyNumberFormat="1" applyFont="1" applyFill="1" applyBorder="1" applyAlignment="1" applyProtection="1">
      <alignment horizontal="center" vertical="center" wrapText="1"/>
      <protection/>
    </xf>
    <xf numFmtId="0" fontId="13" fillId="0" borderId="35" xfId="54" applyFont="1" applyFill="1" applyBorder="1">
      <alignment/>
      <protection/>
    </xf>
    <xf numFmtId="0" fontId="13" fillId="0" borderId="52" xfId="54" applyFont="1" applyFill="1" applyBorder="1">
      <alignment/>
      <protection/>
    </xf>
    <xf numFmtId="0" fontId="13" fillId="0" borderId="31" xfId="54" applyFont="1" applyFill="1" applyBorder="1">
      <alignment/>
      <protection/>
    </xf>
    <xf numFmtId="0" fontId="13" fillId="0" borderId="53" xfId="54" applyFont="1" applyFill="1" applyBorder="1">
      <alignment/>
      <protection/>
    </xf>
    <xf numFmtId="0" fontId="13" fillId="0" borderId="37" xfId="54" applyFont="1" applyFill="1" applyBorder="1">
      <alignment/>
      <protection/>
    </xf>
    <xf numFmtId="0" fontId="13" fillId="0" borderId="58" xfId="54" applyFont="1" applyFill="1" applyBorder="1">
      <alignment/>
      <protection/>
    </xf>
    <xf numFmtId="41" fontId="6" fillId="0" borderId="56" xfId="54" applyNumberFormat="1" applyFont="1" applyFill="1" applyBorder="1" applyAlignment="1" applyProtection="1">
      <alignment horizontal="center" vertical="center" wrapText="1"/>
      <protection/>
    </xf>
    <xf numFmtId="41" fontId="7" fillId="0" borderId="56" xfId="54" applyNumberFormat="1" applyFont="1" applyFill="1" applyBorder="1" applyAlignment="1" applyProtection="1">
      <alignment horizontal="center" vertical="center" wrapText="1"/>
      <protection/>
    </xf>
    <xf numFmtId="0" fontId="13" fillId="0" borderId="56" xfId="54" applyFont="1" applyFill="1" applyBorder="1">
      <alignment/>
      <protection/>
    </xf>
    <xf numFmtId="0" fontId="13" fillId="0" borderId="59" xfId="54" applyFont="1" applyFill="1" applyBorder="1">
      <alignment/>
      <protection/>
    </xf>
    <xf numFmtId="0" fontId="13" fillId="0" borderId="44" xfId="54" applyFont="1" applyFill="1" applyBorder="1">
      <alignment/>
      <protection/>
    </xf>
    <xf numFmtId="0" fontId="13" fillId="0" borderId="60" xfId="54" applyFont="1" applyFill="1" applyBorder="1">
      <alignment/>
      <protection/>
    </xf>
    <xf numFmtId="0" fontId="13" fillId="0" borderId="45" xfId="54" applyFont="1" applyFill="1" applyBorder="1">
      <alignment/>
      <protection/>
    </xf>
    <xf numFmtId="0" fontId="13" fillId="0" borderId="61" xfId="54" applyFont="1" applyFill="1" applyBorder="1">
      <alignment/>
      <protection/>
    </xf>
    <xf numFmtId="172" fontId="9" fillId="0" borderId="61" xfId="54" applyNumberFormat="1" applyFont="1" applyFill="1" applyBorder="1" applyAlignment="1" applyProtection="1">
      <alignment vertical="center" wrapText="1"/>
      <protection/>
    </xf>
    <xf numFmtId="41" fontId="6" fillId="0" borderId="43" xfId="54" applyNumberFormat="1" applyFont="1" applyFill="1" applyBorder="1" applyAlignment="1" applyProtection="1">
      <alignment horizontal="center" vertical="center" wrapText="1"/>
      <protection/>
    </xf>
    <xf numFmtId="41" fontId="7" fillId="0" borderId="43" xfId="54" applyNumberFormat="1" applyFont="1" applyFill="1" applyBorder="1" applyAlignment="1" applyProtection="1">
      <alignment horizontal="center" vertical="center" wrapText="1"/>
      <protection/>
    </xf>
    <xf numFmtId="0" fontId="6" fillId="0" borderId="35" xfId="54" applyFont="1" applyFill="1" applyBorder="1" applyAlignment="1" applyProtection="1">
      <alignment horizontal="center" vertical="center" wrapText="1"/>
      <protection/>
    </xf>
    <xf numFmtId="0" fontId="7" fillId="0" borderId="35" xfId="54" applyFont="1" applyFill="1" applyBorder="1" applyAlignment="1" applyProtection="1">
      <alignment horizontal="center" vertical="center" wrapText="1"/>
      <protection/>
    </xf>
    <xf numFmtId="0" fontId="9" fillId="0" borderId="35" xfId="54" applyFont="1" applyFill="1" applyBorder="1">
      <alignment/>
      <protection/>
    </xf>
    <xf numFmtId="0" fontId="15" fillId="0" borderId="35" xfId="54" applyFont="1" applyFill="1" applyBorder="1">
      <alignment/>
      <protection/>
    </xf>
    <xf numFmtId="0" fontId="9" fillId="0" borderId="35" xfId="54" applyFont="1" applyFill="1" applyBorder="1">
      <alignment/>
      <protection/>
    </xf>
    <xf numFmtId="172" fontId="13" fillId="0" borderId="53" xfId="54" applyNumberFormat="1" applyFont="1" applyFill="1" applyBorder="1" applyAlignment="1" applyProtection="1">
      <alignment vertical="center" wrapText="1"/>
      <protection locked="0"/>
    </xf>
    <xf numFmtId="41" fontId="11" fillId="0" borderId="52" xfId="54" applyNumberFormat="1" applyFont="1" applyFill="1" applyBorder="1" applyAlignment="1" applyProtection="1">
      <alignment horizontal="right" vertical="center" wrapText="1"/>
      <protection locked="0"/>
    </xf>
    <xf numFmtId="0" fontId="11" fillId="0" borderId="59" xfId="54" applyFont="1" applyFill="1" applyBorder="1">
      <alignment/>
      <protection/>
    </xf>
    <xf numFmtId="0" fontId="11" fillId="0" borderId="52" xfId="54" applyFont="1" applyFill="1" applyBorder="1">
      <alignment/>
      <protection/>
    </xf>
    <xf numFmtId="172" fontId="9" fillId="0" borderId="62" xfId="54" applyNumberFormat="1" applyFont="1" applyFill="1" applyBorder="1" applyAlignment="1" applyProtection="1">
      <alignment vertical="center" wrapText="1"/>
      <protection/>
    </xf>
    <xf numFmtId="0" fontId="7" fillId="0" borderId="18" xfId="54" applyFont="1" applyFill="1" applyBorder="1" applyAlignment="1" applyProtection="1">
      <alignment horizontal="center" vertical="center" wrapText="1"/>
      <protection/>
    </xf>
    <xf numFmtId="0" fontId="9" fillId="0" borderId="18" xfId="54" applyFont="1" applyFill="1" applyBorder="1" applyAlignment="1" applyProtection="1">
      <alignment horizontal="left" vertical="center" wrapText="1"/>
      <protection/>
    </xf>
    <xf numFmtId="0" fontId="13" fillId="0" borderId="46" xfId="54" applyFont="1" applyFill="1" applyBorder="1" applyAlignment="1" applyProtection="1">
      <alignment horizontal="left" vertical="center" wrapText="1"/>
      <protection/>
    </xf>
    <xf numFmtId="0" fontId="13" fillId="0" borderId="34" xfId="54" applyFont="1" applyFill="1" applyBorder="1" applyAlignment="1" applyProtection="1">
      <alignment horizontal="left" vertical="center" wrapText="1"/>
      <protection/>
    </xf>
    <xf numFmtId="0" fontId="9" fillId="0" borderId="18" xfId="54" applyFont="1" applyFill="1" applyBorder="1" applyAlignment="1" applyProtection="1">
      <alignment horizontal="left" vertical="center" wrapText="1"/>
      <protection/>
    </xf>
    <xf numFmtId="0" fontId="13" fillId="0" borderId="51" xfId="54" applyFont="1" applyFill="1" applyBorder="1" applyAlignment="1" applyProtection="1">
      <alignment horizontal="left" vertical="center" wrapText="1"/>
      <protection/>
    </xf>
    <xf numFmtId="0" fontId="13" fillId="0" borderId="34" xfId="54" applyFont="1" applyFill="1" applyBorder="1" applyAlignment="1" applyProtection="1">
      <alignment horizontal="left" vertical="center" wrapText="1"/>
      <protection/>
    </xf>
    <xf numFmtId="0" fontId="13" fillId="0" borderId="46" xfId="54" applyFont="1" applyFill="1" applyBorder="1" applyAlignment="1" applyProtection="1">
      <alignment horizontal="left" vertical="center" wrapText="1"/>
      <protection/>
    </xf>
    <xf numFmtId="0" fontId="11" fillId="0" borderId="51" xfId="54" applyFont="1" applyFill="1" applyBorder="1" applyAlignment="1" applyProtection="1">
      <alignment horizontal="left" vertical="center" wrapText="1"/>
      <protection/>
    </xf>
    <xf numFmtId="0" fontId="14" fillId="0" borderId="18" xfId="54" applyFont="1" applyFill="1" applyBorder="1" applyAlignment="1" applyProtection="1">
      <alignment horizontal="left" vertical="center" wrapText="1"/>
      <protection/>
    </xf>
    <xf numFmtId="41" fontId="6" fillId="0" borderId="24" xfId="54" applyNumberFormat="1" applyFont="1" applyFill="1" applyBorder="1" applyAlignment="1" applyProtection="1">
      <alignment horizontal="center" vertical="center" wrapText="1"/>
      <protection/>
    </xf>
    <xf numFmtId="41" fontId="7" fillId="0" borderId="24" xfId="54" applyNumberFormat="1" applyFont="1" applyFill="1" applyBorder="1" applyAlignment="1" applyProtection="1">
      <alignment horizontal="center" vertical="center" wrapText="1"/>
      <protection/>
    </xf>
    <xf numFmtId="172" fontId="9" fillId="0" borderId="63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31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55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55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52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52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52" xfId="54" applyNumberFormat="1" applyFont="1" applyFill="1" applyBorder="1" applyAlignment="1" applyProtection="1">
      <alignment horizontal="right" vertical="center" wrapText="1"/>
      <protection/>
    </xf>
    <xf numFmtId="172" fontId="9" fillId="0" borderId="53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53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53" xfId="54" applyNumberFormat="1" applyFont="1" applyFill="1" applyBorder="1" applyAlignment="1" applyProtection="1">
      <alignment horizontal="right" vertical="center" wrapText="1"/>
      <protection/>
    </xf>
    <xf numFmtId="0" fontId="11" fillId="0" borderId="29" xfId="54" applyFont="1" applyFill="1" applyBorder="1" applyAlignment="1" applyProtection="1">
      <alignment horizontal="left" vertical="center" wrapText="1"/>
      <protection/>
    </xf>
    <xf numFmtId="0" fontId="13" fillId="0" borderId="27" xfId="54" applyFont="1" applyFill="1" applyBorder="1" applyAlignment="1" applyProtection="1">
      <alignment horizontal="left" vertical="center" wrapText="1"/>
      <protection/>
    </xf>
    <xf numFmtId="0" fontId="13" fillId="0" borderId="64" xfId="54" applyFont="1" applyFill="1" applyBorder="1" applyAlignment="1" applyProtection="1">
      <alignment horizontal="left" vertical="center" wrapText="1"/>
      <protection/>
    </xf>
    <xf numFmtId="172" fontId="9" fillId="0" borderId="65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53" xfId="54" applyNumberFormat="1" applyFont="1" applyFill="1" applyBorder="1" applyAlignment="1" applyProtection="1">
      <alignment horizontal="right" vertical="center" wrapText="1"/>
      <protection/>
    </xf>
    <xf numFmtId="0" fontId="11" fillId="0" borderId="46" xfId="54" applyFont="1" applyFill="1" applyBorder="1" applyAlignment="1" applyProtection="1">
      <alignment horizontal="left" vertical="center" wrapText="1"/>
      <protection/>
    </xf>
    <xf numFmtId="172" fontId="13" fillId="0" borderId="53" xfId="54" applyNumberFormat="1" applyFont="1" applyFill="1" applyBorder="1" applyAlignment="1" applyProtection="1">
      <alignment horizontal="right" vertical="center" wrapText="1"/>
      <protection/>
    </xf>
    <xf numFmtId="41" fontId="13" fillId="0" borderId="52" xfId="54" applyNumberFormat="1" applyFont="1" applyFill="1" applyBorder="1" applyAlignment="1" applyProtection="1">
      <alignment horizontal="right" vertical="center" wrapText="1"/>
      <protection/>
    </xf>
    <xf numFmtId="0" fontId="9" fillId="0" borderId="12" xfId="54" applyFont="1" applyFill="1" applyBorder="1" applyAlignment="1" applyProtection="1">
      <alignment horizontal="left" vertical="center" wrapText="1"/>
      <protection/>
    </xf>
    <xf numFmtId="172" fontId="9" fillId="0" borderId="35" xfId="54" applyNumberFormat="1" applyFont="1" applyFill="1" applyBorder="1" applyAlignment="1" applyProtection="1">
      <alignment horizontal="right" vertical="center" wrapText="1"/>
      <protection/>
    </xf>
    <xf numFmtId="0" fontId="13" fillId="0" borderId="64" xfId="54" applyFont="1" applyFill="1" applyBorder="1" applyAlignment="1" applyProtection="1">
      <alignment horizontal="left" vertical="center" wrapText="1"/>
      <protection/>
    </xf>
    <xf numFmtId="41" fontId="13" fillId="0" borderId="55" xfId="54" applyNumberFormat="1" applyFont="1" applyFill="1" applyBorder="1" applyAlignment="1" applyProtection="1">
      <alignment horizontal="right" vertical="center" wrapText="1"/>
      <protection/>
    </xf>
    <xf numFmtId="41" fontId="9" fillId="0" borderId="52" xfId="54" applyNumberFormat="1" applyFont="1" applyFill="1" applyBorder="1" applyAlignment="1" applyProtection="1">
      <alignment horizontal="right" vertical="center" wrapText="1"/>
      <protection/>
    </xf>
    <xf numFmtId="49" fontId="13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17" xfId="54" applyFont="1" applyFill="1" applyBorder="1" applyAlignment="1" applyProtection="1">
      <alignment horizontal="left" vertical="center" wrapText="1"/>
      <protection/>
    </xf>
    <xf numFmtId="49" fontId="13" fillId="0" borderId="28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28" xfId="54" applyFont="1" applyFill="1" applyBorder="1" applyAlignment="1" applyProtection="1">
      <alignment horizontal="left" vertical="center" wrapText="1"/>
      <protection/>
    </xf>
    <xf numFmtId="41" fontId="13" fillId="0" borderId="52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53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35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55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47" xfId="54" applyNumberFormat="1" applyFont="1" applyFill="1" applyBorder="1" applyAlignment="1" applyProtection="1">
      <alignment horizontal="right" vertical="center" wrapText="1"/>
      <protection/>
    </xf>
    <xf numFmtId="41" fontId="13" fillId="0" borderId="66" xfId="54" applyNumberFormat="1" applyFont="1" applyFill="1" applyBorder="1" applyAlignment="1" applyProtection="1">
      <alignment horizontal="right" vertical="center" wrapText="1"/>
      <protection/>
    </xf>
    <xf numFmtId="172" fontId="9" fillId="0" borderId="24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47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66" xfId="54" applyNumberFormat="1" applyFont="1" applyFill="1" applyBorder="1" applyAlignment="1" applyProtection="1">
      <alignment horizontal="right" vertical="center" wrapText="1"/>
      <protection/>
    </xf>
    <xf numFmtId="172" fontId="13" fillId="0" borderId="32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66" xfId="54" applyNumberFormat="1" applyFont="1" applyFill="1" applyBorder="1" applyAlignment="1" applyProtection="1">
      <alignment horizontal="right" vertical="center" wrapText="1"/>
      <protection/>
    </xf>
    <xf numFmtId="172" fontId="9" fillId="0" borderId="24" xfId="54" applyNumberFormat="1" applyFont="1" applyFill="1" applyBorder="1" applyAlignment="1" applyProtection="1">
      <alignment horizontal="right" vertical="center" wrapText="1"/>
      <protection/>
    </xf>
    <xf numFmtId="41" fontId="9" fillId="0" borderId="47" xfId="54" applyNumberFormat="1" applyFont="1" applyFill="1" applyBorder="1" applyAlignment="1" applyProtection="1">
      <alignment horizontal="right" vertical="center" wrapText="1"/>
      <protection/>
    </xf>
    <xf numFmtId="41" fontId="13" fillId="0" borderId="47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66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12" fillId="0" borderId="52" xfId="54" applyFont="1" applyFill="1" applyBorder="1">
      <alignment/>
      <protection/>
    </xf>
    <xf numFmtId="41" fontId="13" fillId="0" borderId="35" xfId="54" applyNumberFormat="1" applyFont="1" applyFill="1" applyBorder="1" applyAlignment="1" applyProtection="1">
      <alignment horizontal="right" vertical="center" wrapText="1"/>
      <protection/>
    </xf>
    <xf numFmtId="3" fontId="13" fillId="0" borderId="45" xfId="54" applyNumberFormat="1" applyFont="1" applyFill="1" applyBorder="1">
      <alignment/>
      <protection/>
    </xf>
    <xf numFmtId="3" fontId="13" fillId="0" borderId="37" xfId="54" applyNumberFormat="1" applyFont="1" applyFill="1" applyBorder="1">
      <alignment/>
      <protection/>
    </xf>
    <xf numFmtId="3" fontId="13" fillId="0" borderId="35" xfId="54" applyNumberFormat="1" applyFont="1" applyFill="1" applyBorder="1">
      <alignment/>
      <protection/>
    </xf>
    <xf numFmtId="3" fontId="13" fillId="0" borderId="52" xfId="54" applyNumberFormat="1" applyFont="1" applyFill="1" applyBorder="1">
      <alignment/>
      <protection/>
    </xf>
    <xf numFmtId="3" fontId="13" fillId="0" borderId="31" xfId="54" applyNumberFormat="1" applyFont="1" applyFill="1" applyBorder="1">
      <alignment/>
      <protection/>
    </xf>
    <xf numFmtId="0" fontId="13" fillId="0" borderId="32" xfId="54" applyFont="1" applyFill="1" applyBorder="1">
      <alignment/>
      <protection/>
    </xf>
    <xf numFmtId="0" fontId="13" fillId="0" borderId="47" xfId="54" applyFont="1" applyFill="1" applyBorder="1">
      <alignment/>
      <protection/>
    </xf>
    <xf numFmtId="172" fontId="13" fillId="0" borderId="32" xfId="54" applyNumberFormat="1" applyFont="1" applyFill="1" applyBorder="1" applyAlignment="1" applyProtection="1">
      <alignment vertical="center" wrapText="1"/>
      <protection locked="0"/>
    </xf>
    <xf numFmtId="3" fontId="13" fillId="0" borderId="32" xfId="54" applyNumberFormat="1" applyFont="1" applyFill="1" applyBorder="1">
      <alignment/>
      <protection/>
    </xf>
    <xf numFmtId="0" fontId="13" fillId="0" borderId="66" xfId="54" applyFont="1" applyFill="1" applyBorder="1">
      <alignment/>
      <protection/>
    </xf>
    <xf numFmtId="0" fontId="13" fillId="0" borderId="62" xfId="54" applyFont="1" applyFill="1" applyBorder="1">
      <alignment/>
      <protection/>
    </xf>
    <xf numFmtId="0" fontId="13" fillId="0" borderId="38" xfId="54" applyFont="1" applyFill="1" applyBorder="1">
      <alignment/>
      <protection/>
    </xf>
    <xf numFmtId="0" fontId="13" fillId="0" borderId="67" xfId="54" applyFont="1" applyFill="1" applyBorder="1">
      <alignment/>
      <protection/>
    </xf>
    <xf numFmtId="172" fontId="9" fillId="0" borderId="60" xfId="54" applyNumberFormat="1" applyFont="1" applyFill="1" applyBorder="1" applyAlignment="1" applyProtection="1">
      <alignment vertical="center" wrapText="1"/>
      <protection/>
    </xf>
    <xf numFmtId="41" fontId="11" fillId="0" borderId="53" xfId="54" applyNumberFormat="1" applyFont="1" applyFill="1" applyBorder="1" applyAlignment="1" applyProtection="1">
      <alignment horizontal="right" vertical="center" wrapText="1" indent="1"/>
      <protection/>
    </xf>
    <xf numFmtId="41" fontId="11" fillId="0" borderId="53" xfId="54" applyNumberFormat="1" applyFont="1" applyFill="1" applyBorder="1" applyAlignment="1" applyProtection="1">
      <alignment horizontal="right" vertical="center" wrapText="1"/>
      <protection locked="0"/>
    </xf>
    <xf numFmtId="0" fontId="11" fillId="0" borderId="60" xfId="54" applyFont="1" applyFill="1" applyBorder="1">
      <alignment/>
      <protection/>
    </xf>
    <xf numFmtId="0" fontId="11" fillId="0" borderId="53" xfId="54" applyFont="1" applyFill="1" applyBorder="1">
      <alignment/>
      <protection/>
    </xf>
    <xf numFmtId="172" fontId="9" fillId="0" borderId="12" xfId="54" applyNumberFormat="1" applyFont="1" applyFill="1" applyBorder="1" applyAlignment="1" applyProtection="1">
      <alignment vertical="center" wrapText="1"/>
      <protection/>
    </xf>
    <xf numFmtId="172" fontId="9" fillId="0" borderId="24" xfId="54" applyNumberFormat="1" applyFont="1" applyFill="1" applyBorder="1" applyAlignment="1" applyProtection="1">
      <alignment vertical="center" wrapText="1"/>
      <protection/>
    </xf>
    <xf numFmtId="172" fontId="9" fillId="0" borderId="35" xfId="54" applyNumberFormat="1" applyFont="1" applyFill="1" applyBorder="1" applyAlignment="1" applyProtection="1">
      <alignment vertical="center" wrapText="1"/>
      <protection locked="0"/>
    </xf>
    <xf numFmtId="3" fontId="9" fillId="0" borderId="56" xfId="54" applyNumberFormat="1" applyFont="1" applyFill="1" applyBorder="1">
      <alignment/>
      <protection/>
    </xf>
    <xf numFmtId="3" fontId="9" fillId="0" borderId="35" xfId="54" applyNumberFormat="1" applyFont="1" applyFill="1" applyBorder="1">
      <alignment/>
      <protection/>
    </xf>
    <xf numFmtId="172" fontId="9" fillId="0" borderId="18" xfId="54" applyNumberFormat="1" applyFont="1" applyFill="1" applyBorder="1" applyAlignment="1" applyProtection="1">
      <alignment vertical="center" wrapText="1"/>
      <protection/>
    </xf>
    <xf numFmtId="0" fontId="11" fillId="0" borderId="26" xfId="54" applyFont="1" applyFill="1" applyBorder="1" applyAlignment="1" applyProtection="1">
      <alignment horizontal="left" vertical="center" wrapText="1"/>
      <protection/>
    </xf>
    <xf numFmtId="16" fontId="11" fillId="0" borderId="15" xfId="54" applyNumberFormat="1" applyFont="1" applyFill="1" applyBorder="1" applyAlignment="1" applyProtection="1">
      <alignment horizontal="left" vertical="center" wrapText="1" indent="1"/>
      <protection/>
    </xf>
    <xf numFmtId="0" fontId="6" fillId="0" borderId="18" xfId="54" applyFont="1" applyFill="1" applyBorder="1" applyAlignment="1" applyProtection="1">
      <alignment horizontal="center" vertical="center" wrapText="1"/>
      <protection/>
    </xf>
    <xf numFmtId="0" fontId="0" fillId="0" borderId="6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172" fontId="4" fillId="0" borderId="10" xfId="54" applyNumberFormat="1" applyFont="1" applyFill="1" applyBorder="1" applyAlignment="1" applyProtection="1">
      <alignment horizontal="left" vertical="center"/>
      <protection/>
    </xf>
    <xf numFmtId="0" fontId="16" fillId="0" borderId="13" xfId="54" applyFont="1" applyFill="1" applyBorder="1" applyAlignment="1" applyProtection="1">
      <alignment horizontal="left" vertical="center" wrapText="1"/>
      <protection/>
    </xf>
    <xf numFmtId="0" fontId="2" fillId="0" borderId="0" xfId="54" applyFont="1" applyFill="1" applyAlignment="1">
      <alignment horizontal="left"/>
      <protection/>
    </xf>
    <xf numFmtId="41" fontId="9" fillId="0" borderId="0" xfId="54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0"/>
  <sheetViews>
    <sheetView tabSelected="1" zoomScalePageLayoutView="0" workbookViewId="0" topLeftCell="A58">
      <selection activeCell="A66" sqref="A66:G66"/>
    </sheetView>
  </sheetViews>
  <sheetFormatPr defaultColWidth="9.140625" defaultRowHeight="15"/>
  <cols>
    <col min="1" max="1" width="8.8515625" style="58" customWidth="1"/>
    <col min="2" max="2" width="62.421875" style="35" customWidth="1"/>
    <col min="3" max="3" width="16.8515625" style="1" customWidth="1"/>
    <col min="4" max="4" width="16.140625" style="49" customWidth="1"/>
    <col min="5" max="5" width="13.8515625" style="49" customWidth="1"/>
    <col min="6" max="8" width="16.8515625" style="49" customWidth="1"/>
    <col min="9" max="9" width="13.140625" style="1" customWidth="1"/>
    <col min="10" max="10" width="14.28125" style="1" customWidth="1"/>
    <col min="11" max="11" width="14.28125" style="1" bestFit="1" customWidth="1"/>
    <col min="12" max="12" width="12.7109375" style="1" customWidth="1"/>
    <col min="13" max="13" width="14.421875" style="1" customWidth="1"/>
    <col min="14" max="16384" width="9.140625" style="1" customWidth="1"/>
  </cols>
  <sheetData>
    <row r="1" spans="1:12" ht="15.75">
      <c r="A1" s="273" t="s">
        <v>199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2" spans="2:12" ht="15.75"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</row>
    <row r="3" spans="2:12" ht="15.75">
      <c r="B3" s="77" t="s">
        <v>191</v>
      </c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2:12" ht="15.75">
      <c r="B4" s="77" t="s">
        <v>192</v>
      </c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2:12" ht="15.75"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8" ht="15.75" customHeight="1">
      <c r="A6" s="59" t="s">
        <v>0</v>
      </c>
      <c r="B6" s="25"/>
      <c r="C6" s="2"/>
      <c r="D6" s="42"/>
      <c r="E6" s="42"/>
      <c r="F6" s="42"/>
      <c r="G6" s="36" t="s">
        <v>1</v>
      </c>
      <c r="H6" s="36"/>
    </row>
    <row r="7" spans="1:8" ht="15.75" customHeight="1" thickBot="1">
      <c r="A7" s="271"/>
      <c r="B7" s="271"/>
      <c r="C7" s="3"/>
      <c r="D7" s="43"/>
      <c r="E7" s="43"/>
      <c r="F7" s="43"/>
      <c r="G7" s="37" t="s">
        <v>169</v>
      </c>
      <c r="H7" s="117"/>
    </row>
    <row r="8" spans="1:14" ht="37.5" customHeight="1" thickBot="1">
      <c r="A8" s="60"/>
      <c r="B8" s="4" t="s">
        <v>2</v>
      </c>
      <c r="C8" s="267" t="s">
        <v>134</v>
      </c>
      <c r="D8" s="268"/>
      <c r="E8" s="103"/>
      <c r="F8" s="267" t="s">
        <v>65</v>
      </c>
      <c r="G8" s="268"/>
      <c r="H8" s="103"/>
      <c r="I8" s="267" t="s">
        <v>66</v>
      </c>
      <c r="J8" s="268"/>
      <c r="K8" s="103"/>
      <c r="L8" s="267" t="s">
        <v>159</v>
      </c>
      <c r="M8" s="275"/>
      <c r="N8" s="123"/>
    </row>
    <row r="9" spans="1:14" ht="37.5" customHeight="1" thickBot="1">
      <c r="A9" s="60"/>
      <c r="B9" s="127"/>
      <c r="C9" s="174" t="s">
        <v>157</v>
      </c>
      <c r="D9" s="155" t="s">
        <v>158</v>
      </c>
      <c r="E9" s="155" t="s">
        <v>182</v>
      </c>
      <c r="F9" s="174" t="s">
        <v>157</v>
      </c>
      <c r="G9" s="155" t="s">
        <v>158</v>
      </c>
      <c r="H9" s="194" t="s">
        <v>182</v>
      </c>
      <c r="I9" s="174" t="s">
        <v>157</v>
      </c>
      <c r="J9" s="155" t="s">
        <v>158</v>
      </c>
      <c r="K9" s="155" t="s">
        <v>182</v>
      </c>
      <c r="L9" s="174" t="s">
        <v>157</v>
      </c>
      <c r="M9" s="155" t="s">
        <v>158</v>
      </c>
      <c r="N9" s="124" t="s">
        <v>182</v>
      </c>
    </row>
    <row r="10" spans="1:14" s="8" customFormat="1" ht="12" customHeight="1" thickBot="1">
      <c r="A10" s="61"/>
      <c r="B10" s="184" t="s">
        <v>3</v>
      </c>
      <c r="C10" s="175" t="s">
        <v>4</v>
      </c>
      <c r="D10" s="156" t="s">
        <v>161</v>
      </c>
      <c r="E10" s="156" t="s">
        <v>160</v>
      </c>
      <c r="F10" s="175" t="s">
        <v>162</v>
      </c>
      <c r="G10" s="156" t="s">
        <v>163</v>
      </c>
      <c r="H10" s="195" t="s">
        <v>164</v>
      </c>
      <c r="I10" s="175" t="s">
        <v>165</v>
      </c>
      <c r="J10" s="156" t="s">
        <v>166</v>
      </c>
      <c r="K10" s="156" t="s">
        <v>183</v>
      </c>
      <c r="L10" s="175" t="s">
        <v>184</v>
      </c>
      <c r="M10" s="156" t="s">
        <v>185</v>
      </c>
      <c r="N10" s="125" t="s">
        <v>186</v>
      </c>
    </row>
    <row r="11" spans="1:14" s="9" customFormat="1" ht="31.5" customHeight="1" thickBot="1">
      <c r="A11" s="53" t="s">
        <v>5</v>
      </c>
      <c r="B11" s="185" t="s">
        <v>128</v>
      </c>
      <c r="C11" s="90">
        <f aca="true" t="shared" si="0" ref="C11:M11">SUM(C12:C14)</f>
        <v>48795000</v>
      </c>
      <c r="D11" s="90">
        <f t="shared" si="0"/>
        <v>51763469</v>
      </c>
      <c r="E11" s="90">
        <f>SUM(E12:E14)</f>
        <v>51927433</v>
      </c>
      <c r="F11" s="90">
        <f t="shared" si="0"/>
        <v>48795000</v>
      </c>
      <c r="G11" s="90">
        <f t="shared" si="0"/>
        <v>51763469</v>
      </c>
      <c r="H11" s="229">
        <f>SUM(H12:H14)</f>
        <v>51927433</v>
      </c>
      <c r="I11" s="90">
        <f t="shared" si="0"/>
        <v>0</v>
      </c>
      <c r="J11" s="90">
        <f t="shared" si="0"/>
        <v>0</v>
      </c>
      <c r="K11" s="90"/>
      <c r="L11" s="90">
        <f t="shared" si="0"/>
        <v>0</v>
      </c>
      <c r="M11" s="90">
        <f t="shared" si="0"/>
        <v>0</v>
      </c>
      <c r="N11" s="122"/>
    </row>
    <row r="12" spans="1:14" s="9" customFormat="1" ht="15" customHeight="1">
      <c r="A12" s="52" t="s">
        <v>70</v>
      </c>
      <c r="B12" s="186" t="s">
        <v>67</v>
      </c>
      <c r="C12" s="200">
        <f>F12+I12+L12</f>
        <v>2586000</v>
      </c>
      <c r="D12" s="200">
        <f>G12+J12+M12</f>
        <v>3196000</v>
      </c>
      <c r="E12" s="200">
        <v>3807695</v>
      </c>
      <c r="F12" s="201">
        <v>2586000</v>
      </c>
      <c r="G12" s="202">
        <v>3196000</v>
      </c>
      <c r="H12" s="227">
        <v>3807695</v>
      </c>
      <c r="I12" s="201"/>
      <c r="J12" s="202"/>
      <c r="K12" s="202"/>
      <c r="L12" s="201"/>
      <c r="M12" s="202"/>
      <c r="N12" s="120"/>
    </row>
    <row r="13" spans="1:14" s="9" customFormat="1" ht="15" customHeight="1">
      <c r="A13" s="51" t="s">
        <v>71</v>
      </c>
      <c r="B13" s="187" t="s">
        <v>97</v>
      </c>
      <c r="C13" s="197">
        <f>F13+I13+L13</f>
        <v>46209000</v>
      </c>
      <c r="D13" s="197">
        <f>G13+J13+M13</f>
        <v>48451700</v>
      </c>
      <c r="E13" s="197">
        <v>48003969</v>
      </c>
      <c r="F13" s="94">
        <v>46209000</v>
      </c>
      <c r="G13" s="86">
        <v>48451700</v>
      </c>
      <c r="H13" s="87">
        <v>48003969</v>
      </c>
      <c r="I13" s="94"/>
      <c r="J13" s="86"/>
      <c r="K13" s="86"/>
      <c r="L13" s="94"/>
      <c r="M13" s="86"/>
      <c r="N13" s="119"/>
    </row>
    <row r="14" spans="1:14" s="9" customFormat="1" ht="15" customHeight="1" thickBot="1">
      <c r="A14" s="52" t="s">
        <v>72</v>
      </c>
      <c r="B14" s="186" t="s">
        <v>68</v>
      </c>
      <c r="C14" s="203"/>
      <c r="D14" s="203">
        <f>G14+J14+M14</f>
        <v>115769</v>
      </c>
      <c r="E14" s="203">
        <v>115769</v>
      </c>
      <c r="F14" s="204"/>
      <c r="G14" s="205">
        <v>115769</v>
      </c>
      <c r="H14" s="228">
        <v>115769</v>
      </c>
      <c r="I14" s="204"/>
      <c r="J14" s="205"/>
      <c r="K14" s="205"/>
      <c r="L14" s="204"/>
      <c r="M14" s="205"/>
      <c r="N14" s="121"/>
    </row>
    <row r="15" spans="1:14" s="9" customFormat="1" ht="15" customHeight="1" thickBot="1">
      <c r="A15" s="53" t="s">
        <v>6</v>
      </c>
      <c r="B15" s="188" t="s">
        <v>98</v>
      </c>
      <c r="C15" s="90">
        <f aca="true" t="shared" si="1" ref="C15:M15">SUM(C16:C18)</f>
        <v>34325000</v>
      </c>
      <c r="D15" s="90">
        <f t="shared" si="1"/>
        <v>39731471</v>
      </c>
      <c r="E15" s="90">
        <f>SUM(E16:E18)</f>
        <v>38901921</v>
      </c>
      <c r="F15" s="90">
        <f t="shared" si="1"/>
        <v>34325000</v>
      </c>
      <c r="G15" s="90">
        <f t="shared" si="1"/>
        <v>39731471</v>
      </c>
      <c r="H15" s="229">
        <f>SUM(H16:H18)</f>
        <v>38901921</v>
      </c>
      <c r="I15" s="90">
        <f t="shared" si="1"/>
        <v>0</v>
      </c>
      <c r="J15" s="90">
        <f t="shared" si="1"/>
        <v>0</v>
      </c>
      <c r="K15" s="90"/>
      <c r="L15" s="90">
        <f t="shared" si="1"/>
        <v>0</v>
      </c>
      <c r="M15" s="90">
        <f t="shared" si="1"/>
        <v>0</v>
      </c>
      <c r="N15" s="122"/>
    </row>
    <row r="16" spans="1:14" s="9" customFormat="1" ht="15" customHeight="1">
      <c r="A16" s="52" t="s">
        <v>7</v>
      </c>
      <c r="B16" s="186" t="s">
        <v>67</v>
      </c>
      <c r="C16" s="200">
        <f>F16+I16+L16</f>
        <v>708000</v>
      </c>
      <c r="D16" s="200">
        <f>G16+J16+M16</f>
        <v>708000</v>
      </c>
      <c r="E16" s="200">
        <v>478352</v>
      </c>
      <c r="F16" s="201">
        <v>708000</v>
      </c>
      <c r="G16" s="202">
        <v>708000</v>
      </c>
      <c r="H16" s="227">
        <v>478352</v>
      </c>
      <c r="I16" s="201"/>
      <c r="J16" s="202"/>
      <c r="K16" s="202"/>
      <c r="L16" s="201"/>
      <c r="M16" s="202"/>
      <c r="N16" s="120"/>
    </row>
    <row r="17" spans="1:14" s="9" customFormat="1" ht="15" customHeight="1">
      <c r="A17" s="51" t="s">
        <v>13</v>
      </c>
      <c r="B17" s="187" t="s">
        <v>99</v>
      </c>
      <c r="C17" s="197">
        <f>F17+I17+L17</f>
        <v>33617000</v>
      </c>
      <c r="D17" s="197">
        <f>G17+J17+M17</f>
        <v>38831160</v>
      </c>
      <c r="E17" s="197">
        <v>38231258</v>
      </c>
      <c r="F17" s="94">
        <v>33617000</v>
      </c>
      <c r="G17" s="86">
        <v>38831160</v>
      </c>
      <c r="H17" s="87">
        <v>38231258</v>
      </c>
      <c r="I17" s="94"/>
      <c r="J17" s="86"/>
      <c r="K17" s="86"/>
      <c r="L17" s="94"/>
      <c r="M17" s="86"/>
      <c r="N17" s="119"/>
    </row>
    <row r="18" spans="1:14" s="9" customFormat="1" ht="15" customHeight="1" thickBot="1">
      <c r="A18" s="52" t="s">
        <v>14</v>
      </c>
      <c r="B18" s="186" t="s">
        <v>68</v>
      </c>
      <c r="C18" s="203"/>
      <c r="D18" s="203">
        <f>G18+J18+M18</f>
        <v>192311</v>
      </c>
      <c r="E18" s="203">
        <v>192311</v>
      </c>
      <c r="F18" s="204"/>
      <c r="G18" s="205">
        <v>192311</v>
      </c>
      <c r="H18" s="228">
        <v>192311</v>
      </c>
      <c r="I18" s="204"/>
      <c r="J18" s="205"/>
      <c r="K18" s="205"/>
      <c r="L18" s="204"/>
      <c r="M18" s="205"/>
      <c r="N18" s="121"/>
    </row>
    <row r="19" spans="1:14" s="9" customFormat="1" ht="15" customHeight="1" thickBot="1">
      <c r="A19" s="53" t="s">
        <v>15</v>
      </c>
      <c r="B19" s="188" t="s">
        <v>69</v>
      </c>
      <c r="C19" s="90">
        <f aca="true" t="shared" si="2" ref="C19:M19">SUM(C20:C25)</f>
        <v>16606000</v>
      </c>
      <c r="D19" s="90">
        <f t="shared" si="2"/>
        <v>25390830</v>
      </c>
      <c r="E19" s="90">
        <f>SUM(E20:E26)</f>
        <v>25470004</v>
      </c>
      <c r="F19" s="90">
        <f t="shared" si="2"/>
        <v>12499000</v>
      </c>
      <c r="G19" s="90">
        <f t="shared" si="2"/>
        <v>13699000</v>
      </c>
      <c r="H19" s="229">
        <f>SUM(H20:H26)</f>
        <v>13147324</v>
      </c>
      <c r="I19" s="90">
        <f t="shared" si="2"/>
        <v>4107000</v>
      </c>
      <c r="J19" s="90">
        <f t="shared" si="2"/>
        <v>11691830</v>
      </c>
      <c r="K19" s="90">
        <f t="shared" si="2"/>
        <v>12322680</v>
      </c>
      <c r="L19" s="90">
        <f t="shared" si="2"/>
        <v>0</v>
      </c>
      <c r="M19" s="90">
        <f t="shared" si="2"/>
        <v>0</v>
      </c>
      <c r="N19" s="122"/>
    </row>
    <row r="20" spans="1:14" s="9" customFormat="1" ht="15" customHeight="1">
      <c r="A20" s="52" t="s">
        <v>73</v>
      </c>
      <c r="B20" s="189" t="s">
        <v>16</v>
      </c>
      <c r="C20" s="200">
        <f aca="true" t="shared" si="3" ref="C20:D25">F20+I20+L20</f>
        <v>3965000</v>
      </c>
      <c r="D20" s="200">
        <f t="shared" si="3"/>
        <v>5478000</v>
      </c>
      <c r="E20" s="200">
        <v>6098244</v>
      </c>
      <c r="F20" s="201">
        <v>600000</v>
      </c>
      <c r="G20" s="202">
        <v>600000</v>
      </c>
      <c r="H20" s="227">
        <v>625000</v>
      </c>
      <c r="I20" s="201">
        <v>3365000</v>
      </c>
      <c r="J20" s="202">
        <v>4878000</v>
      </c>
      <c r="K20" s="202">
        <v>5473244</v>
      </c>
      <c r="L20" s="201"/>
      <c r="M20" s="202"/>
      <c r="N20" s="120"/>
    </row>
    <row r="21" spans="1:14" s="9" customFormat="1" ht="15" customHeight="1">
      <c r="A21" s="51" t="s">
        <v>74</v>
      </c>
      <c r="B21" s="190" t="s">
        <v>100</v>
      </c>
      <c r="C21" s="197">
        <f t="shared" si="3"/>
        <v>2380000</v>
      </c>
      <c r="D21" s="197">
        <f t="shared" si="3"/>
        <v>9430330</v>
      </c>
      <c r="E21" s="197">
        <v>9210429</v>
      </c>
      <c r="F21" s="94">
        <v>1780000</v>
      </c>
      <c r="G21" s="86">
        <v>2980000</v>
      </c>
      <c r="H21" s="87">
        <v>2760099</v>
      </c>
      <c r="I21" s="94">
        <v>600000</v>
      </c>
      <c r="J21" s="86">
        <v>6450330</v>
      </c>
      <c r="K21" s="86">
        <v>6450330</v>
      </c>
      <c r="L21" s="94"/>
      <c r="M21" s="86"/>
      <c r="N21" s="119"/>
    </row>
    <row r="22" spans="1:14" s="9" customFormat="1" ht="15" customHeight="1">
      <c r="A22" s="51" t="s">
        <v>75</v>
      </c>
      <c r="B22" s="190" t="s">
        <v>101</v>
      </c>
      <c r="C22" s="197">
        <f t="shared" si="3"/>
        <v>4682000</v>
      </c>
      <c r="D22" s="197">
        <f t="shared" si="3"/>
        <v>4682000</v>
      </c>
      <c r="E22" s="197">
        <v>4682093</v>
      </c>
      <c r="F22" s="94">
        <v>4682000</v>
      </c>
      <c r="G22" s="86">
        <v>4682000</v>
      </c>
      <c r="H22" s="87">
        <v>4682093</v>
      </c>
      <c r="I22" s="94"/>
      <c r="J22" s="86"/>
      <c r="K22" s="86"/>
      <c r="L22" s="94"/>
      <c r="M22" s="86"/>
      <c r="N22" s="119"/>
    </row>
    <row r="23" spans="1:14" s="9" customFormat="1" ht="15" customHeight="1">
      <c r="A23" s="51" t="s">
        <v>76</v>
      </c>
      <c r="B23" s="191" t="s">
        <v>102</v>
      </c>
      <c r="C23" s="197">
        <f t="shared" si="3"/>
        <v>2514000</v>
      </c>
      <c r="D23" s="197">
        <f t="shared" si="3"/>
        <v>2514000</v>
      </c>
      <c r="E23" s="197">
        <v>2127686</v>
      </c>
      <c r="F23" s="94">
        <v>2514000</v>
      </c>
      <c r="G23" s="86">
        <v>2514000</v>
      </c>
      <c r="H23" s="87">
        <v>2127686</v>
      </c>
      <c r="I23" s="94"/>
      <c r="J23" s="86"/>
      <c r="K23" s="86"/>
      <c r="L23" s="94"/>
      <c r="M23" s="86"/>
      <c r="N23" s="119"/>
    </row>
    <row r="24" spans="1:14" s="9" customFormat="1" ht="15" customHeight="1">
      <c r="A24" s="51" t="s">
        <v>77</v>
      </c>
      <c r="B24" s="190" t="s">
        <v>17</v>
      </c>
      <c r="C24" s="197">
        <f t="shared" si="3"/>
        <v>2565000</v>
      </c>
      <c r="D24" s="197">
        <f t="shared" si="3"/>
        <v>2786500</v>
      </c>
      <c r="E24" s="197">
        <v>3052489</v>
      </c>
      <c r="F24" s="94">
        <v>2423000</v>
      </c>
      <c r="G24" s="86">
        <v>2423000</v>
      </c>
      <c r="H24" s="87">
        <v>2653383</v>
      </c>
      <c r="I24" s="94">
        <v>142000</v>
      </c>
      <c r="J24" s="86">
        <v>363500</v>
      </c>
      <c r="K24" s="86">
        <v>399106</v>
      </c>
      <c r="L24" s="94"/>
      <c r="M24" s="86"/>
      <c r="N24" s="119"/>
    </row>
    <row r="25" spans="1:14" s="9" customFormat="1" ht="15" customHeight="1">
      <c r="A25" s="52" t="s">
        <v>189</v>
      </c>
      <c r="B25" s="191" t="s">
        <v>104</v>
      </c>
      <c r="C25" s="197">
        <f t="shared" si="3"/>
        <v>500000</v>
      </c>
      <c r="D25" s="197">
        <f t="shared" si="3"/>
        <v>500000</v>
      </c>
      <c r="E25" s="197">
        <v>286394</v>
      </c>
      <c r="F25" s="94">
        <v>500000</v>
      </c>
      <c r="G25" s="86">
        <v>500000</v>
      </c>
      <c r="H25" s="87">
        <v>286394</v>
      </c>
      <c r="I25" s="94"/>
      <c r="J25" s="86"/>
      <c r="K25" s="86"/>
      <c r="L25" s="94"/>
      <c r="M25" s="86"/>
      <c r="N25" s="119"/>
    </row>
    <row r="26" spans="1:14" s="9" customFormat="1" ht="15" customHeight="1" thickBot="1">
      <c r="A26" s="52" t="s">
        <v>103</v>
      </c>
      <c r="B26" s="191" t="s">
        <v>187</v>
      </c>
      <c r="C26" s="203"/>
      <c r="D26" s="203"/>
      <c r="E26" s="203">
        <v>12669</v>
      </c>
      <c r="F26" s="204"/>
      <c r="G26" s="205"/>
      <c r="H26" s="228">
        <v>12669</v>
      </c>
      <c r="I26" s="204"/>
      <c r="J26" s="205"/>
      <c r="K26" s="205"/>
      <c r="L26" s="204"/>
      <c r="M26" s="205"/>
      <c r="N26" s="121"/>
    </row>
    <row r="27" spans="1:14" s="9" customFormat="1" ht="15" customHeight="1" thickBot="1">
      <c r="A27" s="53" t="s">
        <v>18</v>
      </c>
      <c r="B27" s="185" t="s">
        <v>94</v>
      </c>
      <c r="C27" s="90">
        <f aca="true" t="shared" si="4" ref="C27:M27">SUM(C33+C35+C28)</f>
        <v>42270000</v>
      </c>
      <c r="D27" s="90">
        <f t="shared" si="4"/>
        <v>42270000</v>
      </c>
      <c r="E27" s="90">
        <v>40575797</v>
      </c>
      <c r="F27" s="90">
        <f t="shared" si="4"/>
        <v>42170000</v>
      </c>
      <c r="G27" s="90">
        <f t="shared" si="4"/>
        <v>42170000</v>
      </c>
      <c r="H27" s="229">
        <f>SUM(H35+H34+H33+H28)</f>
        <v>40421397</v>
      </c>
      <c r="I27" s="90">
        <f t="shared" si="4"/>
        <v>100000</v>
      </c>
      <c r="J27" s="90">
        <f t="shared" si="4"/>
        <v>100000</v>
      </c>
      <c r="K27" s="90">
        <v>154400</v>
      </c>
      <c r="L27" s="90">
        <f t="shared" si="4"/>
        <v>0</v>
      </c>
      <c r="M27" s="90">
        <f t="shared" si="4"/>
        <v>0</v>
      </c>
      <c r="N27" s="122"/>
    </row>
    <row r="28" spans="1:14" s="10" customFormat="1" ht="15" customHeight="1">
      <c r="A28" s="22" t="s">
        <v>78</v>
      </c>
      <c r="B28" s="206" t="s">
        <v>8</v>
      </c>
      <c r="C28" s="105">
        <f aca="true" t="shared" si="5" ref="C28:D33">F28+I28+L28</f>
        <v>36000000</v>
      </c>
      <c r="D28" s="200">
        <f t="shared" si="5"/>
        <v>36000000</v>
      </c>
      <c r="E28" s="200">
        <v>32342617</v>
      </c>
      <c r="F28" s="201">
        <f aca="true" t="shared" si="6" ref="F28:M28">F29++F30+F31+F32</f>
        <v>35900000</v>
      </c>
      <c r="G28" s="201">
        <f t="shared" si="6"/>
        <v>35900000</v>
      </c>
      <c r="H28" s="230">
        <f>SUM(H29:H32)</f>
        <v>32342617</v>
      </c>
      <c r="I28" s="201">
        <f t="shared" si="6"/>
        <v>100000</v>
      </c>
      <c r="J28" s="201">
        <f t="shared" si="6"/>
        <v>100000</v>
      </c>
      <c r="K28" s="201">
        <v>154400</v>
      </c>
      <c r="L28" s="201">
        <f t="shared" si="6"/>
        <v>0</v>
      </c>
      <c r="M28" s="201">
        <f t="shared" si="6"/>
        <v>0</v>
      </c>
      <c r="N28" s="239"/>
    </row>
    <row r="29" spans="1:14" s="9" customFormat="1" ht="15" customHeight="1">
      <c r="A29" s="51" t="s">
        <v>79</v>
      </c>
      <c r="B29" s="207" t="s">
        <v>9</v>
      </c>
      <c r="C29" s="104">
        <f t="shared" si="5"/>
        <v>3300000</v>
      </c>
      <c r="D29" s="197">
        <f t="shared" si="5"/>
        <v>3300000</v>
      </c>
      <c r="E29" s="197">
        <v>3148414</v>
      </c>
      <c r="F29" s="94">
        <v>3300000</v>
      </c>
      <c r="G29" s="86">
        <v>3300000</v>
      </c>
      <c r="H29" s="87">
        <v>3148414</v>
      </c>
      <c r="I29" s="94"/>
      <c r="J29" s="86"/>
      <c r="K29" s="86"/>
      <c r="L29" s="94"/>
      <c r="M29" s="86"/>
      <c r="N29" s="119"/>
    </row>
    <row r="30" spans="1:14" s="9" customFormat="1" ht="15" customHeight="1">
      <c r="A30" s="51" t="s">
        <v>80</v>
      </c>
      <c r="B30" s="207" t="s">
        <v>10</v>
      </c>
      <c r="C30" s="104">
        <f t="shared" si="5"/>
        <v>4600000</v>
      </c>
      <c r="D30" s="197">
        <f t="shared" si="5"/>
        <v>4600000</v>
      </c>
      <c r="E30" s="197">
        <v>4866794</v>
      </c>
      <c r="F30" s="94">
        <v>4600000</v>
      </c>
      <c r="G30" s="86">
        <v>4600000</v>
      </c>
      <c r="H30" s="87">
        <v>4866794</v>
      </c>
      <c r="I30" s="94"/>
      <c r="J30" s="86"/>
      <c r="K30" s="86"/>
      <c r="L30" s="94"/>
      <c r="M30" s="86"/>
      <c r="N30" s="119"/>
    </row>
    <row r="31" spans="1:14" s="9" customFormat="1" ht="15" customHeight="1">
      <c r="A31" s="51" t="s">
        <v>81</v>
      </c>
      <c r="B31" s="207" t="s">
        <v>11</v>
      </c>
      <c r="C31" s="104">
        <f t="shared" si="5"/>
        <v>100000</v>
      </c>
      <c r="D31" s="197">
        <f t="shared" si="5"/>
        <v>100000</v>
      </c>
      <c r="E31" s="197">
        <v>154400</v>
      </c>
      <c r="F31" s="94">
        <v>0</v>
      </c>
      <c r="G31" s="86"/>
      <c r="H31" s="87"/>
      <c r="I31" s="94">
        <v>100000</v>
      </c>
      <c r="J31" s="86">
        <v>100000</v>
      </c>
      <c r="K31" s="86">
        <v>154400</v>
      </c>
      <c r="L31" s="94"/>
      <c r="M31" s="86"/>
      <c r="N31" s="119"/>
    </row>
    <row r="32" spans="1:14" s="9" customFormat="1" ht="15" customHeight="1">
      <c r="A32" s="51" t="s">
        <v>82</v>
      </c>
      <c r="B32" s="207" t="s">
        <v>12</v>
      </c>
      <c r="C32" s="104">
        <f t="shared" si="5"/>
        <v>28000000</v>
      </c>
      <c r="D32" s="197">
        <f t="shared" si="5"/>
        <v>28000000</v>
      </c>
      <c r="E32" s="197">
        <v>24327409</v>
      </c>
      <c r="F32" s="94">
        <v>28000000</v>
      </c>
      <c r="G32" s="86">
        <v>28000000</v>
      </c>
      <c r="H32" s="87">
        <v>24327409</v>
      </c>
      <c r="I32" s="94"/>
      <c r="J32" s="86"/>
      <c r="K32" s="86"/>
      <c r="L32" s="94"/>
      <c r="M32" s="86"/>
      <c r="N32" s="119"/>
    </row>
    <row r="33" spans="1:14" s="9" customFormat="1" ht="15" customHeight="1">
      <c r="A33" s="51" t="s">
        <v>83</v>
      </c>
      <c r="B33" s="207" t="s">
        <v>105</v>
      </c>
      <c r="C33" s="104">
        <f t="shared" si="5"/>
        <v>270000</v>
      </c>
      <c r="D33" s="197">
        <f t="shared" si="5"/>
        <v>270000</v>
      </c>
      <c r="E33" s="197">
        <v>173846</v>
      </c>
      <c r="F33" s="94">
        <v>270000</v>
      </c>
      <c r="G33" s="86">
        <v>270000</v>
      </c>
      <c r="H33" s="87">
        <v>173846</v>
      </c>
      <c r="I33" s="94"/>
      <c r="J33" s="86"/>
      <c r="K33" s="86"/>
      <c r="L33" s="94"/>
      <c r="M33" s="86"/>
      <c r="N33" s="119"/>
    </row>
    <row r="34" spans="1:14" s="9" customFormat="1" ht="15" customHeight="1">
      <c r="A34" s="51" t="s">
        <v>84</v>
      </c>
      <c r="B34" s="207" t="s">
        <v>188</v>
      </c>
      <c r="C34" s="104"/>
      <c r="D34" s="197"/>
      <c r="E34" s="197">
        <v>8</v>
      </c>
      <c r="F34" s="94"/>
      <c r="G34" s="86"/>
      <c r="H34" s="87">
        <v>8</v>
      </c>
      <c r="I34" s="94"/>
      <c r="J34" s="86"/>
      <c r="K34" s="86"/>
      <c r="L34" s="94"/>
      <c r="M34" s="86"/>
      <c r="N34" s="119"/>
    </row>
    <row r="35" spans="1:14" s="9" customFormat="1" ht="15" customHeight="1" thickBot="1">
      <c r="A35" s="52" t="s">
        <v>190</v>
      </c>
      <c r="B35" s="208" t="s">
        <v>106</v>
      </c>
      <c r="C35" s="209">
        <v>6000000</v>
      </c>
      <c r="D35" s="203">
        <f>G35+J35+M35</f>
        <v>6000000</v>
      </c>
      <c r="E35" s="203">
        <v>7904926</v>
      </c>
      <c r="F35" s="203">
        <v>6000000</v>
      </c>
      <c r="G35" s="210">
        <v>6000000</v>
      </c>
      <c r="H35" s="231">
        <v>7904926</v>
      </c>
      <c r="I35" s="203"/>
      <c r="J35" s="210"/>
      <c r="K35" s="210"/>
      <c r="L35" s="203"/>
      <c r="M35" s="210"/>
      <c r="N35" s="121"/>
    </row>
    <row r="36" spans="1:14" s="9" customFormat="1" ht="15" customHeight="1" thickBot="1">
      <c r="A36" s="53" t="s">
        <v>19</v>
      </c>
      <c r="B36" s="185" t="s">
        <v>107</v>
      </c>
      <c r="C36" s="90">
        <v>106428000</v>
      </c>
      <c r="D36" s="90">
        <f>G36+J36+M36</f>
        <v>107926743</v>
      </c>
      <c r="E36" s="90">
        <v>107926743</v>
      </c>
      <c r="F36" s="90">
        <v>106428000</v>
      </c>
      <c r="G36" s="145">
        <v>107926743</v>
      </c>
      <c r="H36" s="84">
        <v>107926743</v>
      </c>
      <c r="I36" s="90"/>
      <c r="J36" s="145"/>
      <c r="K36" s="145"/>
      <c r="L36" s="90"/>
      <c r="M36" s="145"/>
      <c r="N36" s="122"/>
    </row>
    <row r="37" spans="1:14" s="9" customFormat="1" ht="15" customHeight="1" thickBot="1">
      <c r="A37" s="53" t="s">
        <v>20</v>
      </c>
      <c r="B37" s="185" t="s">
        <v>108</v>
      </c>
      <c r="C37" s="90">
        <f aca="true" t="shared" si="7" ref="C37:M37">SUM(C42+C38)</f>
        <v>8872000</v>
      </c>
      <c r="D37" s="90">
        <f t="shared" si="7"/>
        <v>16438878</v>
      </c>
      <c r="E37" s="90">
        <v>16418983</v>
      </c>
      <c r="F37" s="90">
        <f t="shared" si="7"/>
        <v>8872000</v>
      </c>
      <c r="G37" s="90">
        <f t="shared" si="7"/>
        <v>16438878</v>
      </c>
      <c r="H37" s="229">
        <v>16418983</v>
      </c>
      <c r="I37" s="90">
        <f t="shared" si="7"/>
        <v>0</v>
      </c>
      <c r="J37" s="90">
        <f t="shared" si="7"/>
        <v>0</v>
      </c>
      <c r="K37" s="90"/>
      <c r="L37" s="90">
        <f t="shared" si="7"/>
        <v>0</v>
      </c>
      <c r="M37" s="90">
        <f t="shared" si="7"/>
        <v>0</v>
      </c>
      <c r="N37" s="122"/>
    </row>
    <row r="38" spans="1:14" s="9" customFormat="1" ht="15" customHeight="1">
      <c r="A38" s="62" t="s">
        <v>151</v>
      </c>
      <c r="B38" s="192" t="s">
        <v>133</v>
      </c>
      <c r="C38" s="200">
        <f aca="true" t="shared" si="8" ref="C38:D42">F38+I38+L38</f>
        <v>8872000</v>
      </c>
      <c r="D38" s="200">
        <f t="shared" si="8"/>
        <v>16438878</v>
      </c>
      <c r="E38" s="200">
        <v>16418983</v>
      </c>
      <c r="F38" s="201">
        <f aca="true" t="shared" si="9" ref="F38:M38">F39+F40+F41</f>
        <v>8872000</v>
      </c>
      <c r="G38" s="201">
        <f t="shared" si="9"/>
        <v>16438878</v>
      </c>
      <c r="H38" s="230">
        <f>SUM(H39:H41)</f>
        <v>16418983</v>
      </c>
      <c r="I38" s="201">
        <f t="shared" si="9"/>
        <v>0</v>
      </c>
      <c r="J38" s="201">
        <f t="shared" si="9"/>
        <v>0</v>
      </c>
      <c r="K38" s="201"/>
      <c r="L38" s="201">
        <f t="shared" si="9"/>
        <v>0</v>
      </c>
      <c r="M38" s="201">
        <f t="shared" si="9"/>
        <v>0</v>
      </c>
      <c r="N38" s="120"/>
    </row>
    <row r="39" spans="1:14" s="9" customFormat="1" ht="15" customHeight="1">
      <c r="A39" s="51" t="s">
        <v>152</v>
      </c>
      <c r="B39" s="190" t="s">
        <v>21</v>
      </c>
      <c r="C39" s="197">
        <f t="shared" si="8"/>
        <v>4872000</v>
      </c>
      <c r="D39" s="197">
        <f t="shared" si="8"/>
        <v>4928900</v>
      </c>
      <c r="E39" s="197">
        <v>4928900</v>
      </c>
      <c r="F39" s="94">
        <v>4872000</v>
      </c>
      <c r="G39" s="94">
        <v>4928900</v>
      </c>
      <c r="H39" s="232">
        <v>4928900</v>
      </c>
      <c r="I39" s="94"/>
      <c r="J39" s="94"/>
      <c r="K39" s="94"/>
      <c r="L39" s="94"/>
      <c r="M39" s="94"/>
      <c r="N39" s="119"/>
    </row>
    <row r="40" spans="1:14" s="9" customFormat="1" ht="15" customHeight="1">
      <c r="A40" s="51" t="s">
        <v>153</v>
      </c>
      <c r="B40" s="190" t="s">
        <v>22</v>
      </c>
      <c r="C40" s="197">
        <f t="shared" si="8"/>
        <v>0</v>
      </c>
      <c r="D40" s="197">
        <f t="shared" si="8"/>
        <v>2700000</v>
      </c>
      <c r="E40" s="197">
        <v>2700000</v>
      </c>
      <c r="F40" s="94"/>
      <c r="G40" s="94">
        <v>2700000</v>
      </c>
      <c r="H40" s="232">
        <v>2700000</v>
      </c>
      <c r="I40" s="94"/>
      <c r="J40" s="94"/>
      <c r="K40" s="94"/>
      <c r="L40" s="94"/>
      <c r="M40" s="94"/>
      <c r="N40" s="119"/>
    </row>
    <row r="41" spans="1:14" s="9" customFormat="1" ht="15" customHeight="1">
      <c r="A41" s="51" t="s">
        <v>154</v>
      </c>
      <c r="B41" s="190" t="s">
        <v>23</v>
      </c>
      <c r="C41" s="197">
        <f t="shared" si="8"/>
        <v>4000000</v>
      </c>
      <c r="D41" s="197">
        <f t="shared" si="8"/>
        <v>8809978</v>
      </c>
      <c r="E41" s="197">
        <v>8790083</v>
      </c>
      <c r="F41" s="94">
        <v>4000000</v>
      </c>
      <c r="G41" s="94">
        <v>8809978</v>
      </c>
      <c r="H41" s="232">
        <v>8790083</v>
      </c>
      <c r="I41" s="94"/>
      <c r="J41" s="94"/>
      <c r="K41" s="94"/>
      <c r="L41" s="94"/>
      <c r="M41" s="94"/>
      <c r="N41" s="119"/>
    </row>
    <row r="42" spans="1:14" s="9" customFormat="1" ht="15" customHeight="1" thickBot="1">
      <c r="A42" s="98" t="s">
        <v>155</v>
      </c>
      <c r="B42" s="211" t="s">
        <v>109</v>
      </c>
      <c r="C42" s="203">
        <f t="shared" si="8"/>
        <v>0</v>
      </c>
      <c r="D42" s="203">
        <f t="shared" si="8"/>
        <v>0</v>
      </c>
      <c r="E42" s="203"/>
      <c r="F42" s="203"/>
      <c r="G42" s="212"/>
      <c r="H42" s="233"/>
      <c r="I42" s="203"/>
      <c r="J42" s="212"/>
      <c r="K42" s="212"/>
      <c r="L42" s="203"/>
      <c r="M42" s="212"/>
      <c r="N42" s="121"/>
    </row>
    <row r="43" spans="1:14" s="9" customFormat="1" ht="15" customHeight="1" thickBot="1">
      <c r="A43" s="53" t="s">
        <v>24</v>
      </c>
      <c r="B43" s="214" t="s">
        <v>25</v>
      </c>
      <c r="C43" s="106">
        <f>C44</f>
        <v>80000</v>
      </c>
      <c r="D43" s="90">
        <f>D44</f>
        <v>1563300</v>
      </c>
      <c r="E43" s="90">
        <v>1573300</v>
      </c>
      <c r="F43" s="90">
        <f>F44</f>
        <v>0</v>
      </c>
      <c r="G43" s="215"/>
      <c r="H43" s="234"/>
      <c r="I43" s="90">
        <v>80000</v>
      </c>
      <c r="J43" s="215">
        <v>1563300</v>
      </c>
      <c r="K43" s="215">
        <v>1573300</v>
      </c>
      <c r="L43" s="90"/>
      <c r="M43" s="215"/>
      <c r="N43" s="122"/>
    </row>
    <row r="44" spans="1:14" s="9" customFormat="1" ht="15" customHeight="1" thickBot="1">
      <c r="A44" s="52" t="s">
        <v>26</v>
      </c>
      <c r="B44" s="216" t="s">
        <v>27</v>
      </c>
      <c r="C44" s="196">
        <f>F44+I44+L44</f>
        <v>80000</v>
      </c>
      <c r="D44" s="198">
        <f>G44+J44+M44</f>
        <v>1563300</v>
      </c>
      <c r="E44" s="198">
        <v>1573300</v>
      </c>
      <c r="F44" s="198"/>
      <c r="G44" s="217"/>
      <c r="H44" s="118"/>
      <c r="I44" s="90">
        <v>80000</v>
      </c>
      <c r="J44" s="240">
        <v>1563300</v>
      </c>
      <c r="K44" s="240">
        <v>1573300</v>
      </c>
      <c r="L44" s="90"/>
      <c r="M44" s="240"/>
      <c r="N44" s="122"/>
    </row>
    <row r="45" spans="1:14" s="9" customFormat="1" ht="15" customHeight="1" thickBot="1">
      <c r="A45" s="53" t="s">
        <v>28</v>
      </c>
      <c r="B45" s="214" t="s">
        <v>110</v>
      </c>
      <c r="C45" s="106">
        <v>112000</v>
      </c>
      <c r="D45" s="90">
        <f aca="true" t="shared" si="10" ref="D45:M45">D46+D47</f>
        <v>112000</v>
      </c>
      <c r="E45" s="90">
        <v>6473</v>
      </c>
      <c r="F45" s="90">
        <f t="shared" si="10"/>
        <v>0</v>
      </c>
      <c r="G45" s="90">
        <f t="shared" si="10"/>
        <v>0</v>
      </c>
      <c r="H45" s="229"/>
      <c r="I45" s="90">
        <f t="shared" si="10"/>
        <v>112000</v>
      </c>
      <c r="J45" s="90">
        <f t="shared" si="10"/>
        <v>112000</v>
      </c>
      <c r="K45" s="90">
        <v>6473</v>
      </c>
      <c r="L45" s="90">
        <f t="shared" si="10"/>
        <v>0</v>
      </c>
      <c r="M45" s="90">
        <f t="shared" si="10"/>
        <v>0</v>
      </c>
      <c r="N45" s="122"/>
    </row>
    <row r="46" spans="1:14" s="9" customFormat="1" ht="15" customHeight="1">
      <c r="A46" s="219" t="s">
        <v>56</v>
      </c>
      <c r="B46" s="220" t="s">
        <v>124</v>
      </c>
      <c r="C46" s="105">
        <f>F46+I46+L46</f>
        <v>0</v>
      </c>
      <c r="D46" s="200">
        <f>G46+J46+M46</f>
        <v>0</v>
      </c>
      <c r="E46" s="200"/>
      <c r="F46" s="200"/>
      <c r="G46" s="218"/>
      <c r="H46" s="235"/>
      <c r="I46" s="200"/>
      <c r="J46" s="218"/>
      <c r="K46" s="218"/>
      <c r="L46" s="200"/>
      <c r="M46" s="218"/>
      <c r="N46" s="120"/>
    </row>
    <row r="47" spans="1:14" s="9" customFormat="1" ht="15" customHeight="1" thickBot="1">
      <c r="A47" s="221" t="s">
        <v>122</v>
      </c>
      <c r="B47" s="222" t="s">
        <v>111</v>
      </c>
      <c r="C47" s="209">
        <f>F47+I47+L47</f>
        <v>112000</v>
      </c>
      <c r="D47" s="203">
        <f>G47+J47+M47</f>
        <v>112000</v>
      </c>
      <c r="E47" s="203">
        <v>6473</v>
      </c>
      <c r="F47" s="203">
        <v>0</v>
      </c>
      <c r="G47" s="210"/>
      <c r="H47" s="231"/>
      <c r="I47" s="203">
        <v>112000</v>
      </c>
      <c r="J47" s="210">
        <v>112000</v>
      </c>
      <c r="K47" s="210">
        <v>6473</v>
      </c>
      <c r="L47" s="203"/>
      <c r="M47" s="210"/>
      <c r="N47" s="121"/>
    </row>
    <row r="48" spans="1:14" s="9" customFormat="1" ht="15" customHeight="1" thickBot="1">
      <c r="A48" s="53" t="s">
        <v>29</v>
      </c>
      <c r="B48" s="188" t="s">
        <v>168</v>
      </c>
      <c r="C48" s="90"/>
      <c r="D48" s="90">
        <f>G48+J48+M48</f>
        <v>194366506</v>
      </c>
      <c r="E48" s="90">
        <v>194366506</v>
      </c>
      <c r="F48" s="90"/>
      <c r="G48" s="145">
        <v>194366506</v>
      </c>
      <c r="H48" s="84">
        <v>194366506</v>
      </c>
      <c r="I48" s="90"/>
      <c r="J48" s="145"/>
      <c r="K48" s="145"/>
      <c r="L48" s="90"/>
      <c r="M48" s="145"/>
      <c r="N48" s="122"/>
    </row>
    <row r="49" spans="1:14" s="9" customFormat="1" ht="15" customHeight="1" thickBot="1">
      <c r="A49" s="53" t="s">
        <v>31</v>
      </c>
      <c r="B49" s="193" t="s">
        <v>30</v>
      </c>
      <c r="C49" s="90">
        <f aca="true" t="shared" si="11" ref="C49:M49">SUM(C11+C15+C19+C27+C36+C37+C43+C45)</f>
        <v>257488000</v>
      </c>
      <c r="D49" s="90">
        <f>SUM(D11+D15+D19+D27+D36+D37+D43+D45+D48)</f>
        <v>479563197</v>
      </c>
      <c r="E49" s="90">
        <f>SUM(E11+E15+E19+E27+E36+E37+E43+E45+E48)</f>
        <v>477167160</v>
      </c>
      <c r="F49" s="90">
        <f t="shared" si="11"/>
        <v>253089000</v>
      </c>
      <c r="G49" s="90">
        <f>SUM(G11+G15+G19+G27+G36+G37+G43+G45+G48)</f>
        <v>466096067</v>
      </c>
      <c r="H49" s="229">
        <f>SUM(H11+H15+H19+H27+H36+H37+H43+H45+H48)</f>
        <v>463110307</v>
      </c>
      <c r="I49" s="90">
        <f t="shared" si="11"/>
        <v>4399000</v>
      </c>
      <c r="J49" s="90">
        <f t="shared" si="11"/>
        <v>13467130</v>
      </c>
      <c r="K49" s="90">
        <f t="shared" si="11"/>
        <v>14056853</v>
      </c>
      <c r="L49" s="90">
        <f t="shared" si="11"/>
        <v>0</v>
      </c>
      <c r="M49" s="90">
        <f t="shared" si="11"/>
        <v>0</v>
      </c>
      <c r="N49" s="122"/>
    </row>
    <row r="50" spans="1:14" s="9" customFormat="1" ht="15" customHeight="1" thickBot="1">
      <c r="A50" s="53" t="s">
        <v>37</v>
      </c>
      <c r="B50" s="185" t="s">
        <v>32</v>
      </c>
      <c r="C50" s="90">
        <f>SUM(C51)</f>
        <v>133973000</v>
      </c>
      <c r="D50" s="90">
        <f>G50+J50+M50</f>
        <v>133973383</v>
      </c>
      <c r="E50" s="90">
        <v>133973383</v>
      </c>
      <c r="F50" s="90">
        <f aca="true" t="shared" si="12" ref="F50:M50">SUM(F51)</f>
        <v>133973000</v>
      </c>
      <c r="G50" s="90">
        <f t="shared" si="12"/>
        <v>133973383</v>
      </c>
      <c r="H50" s="229">
        <v>133973383</v>
      </c>
      <c r="I50" s="90">
        <f t="shared" si="12"/>
        <v>0</v>
      </c>
      <c r="J50" s="90">
        <f t="shared" si="12"/>
        <v>0</v>
      </c>
      <c r="K50" s="90"/>
      <c r="L50" s="90">
        <f t="shared" si="12"/>
        <v>0</v>
      </c>
      <c r="M50" s="90">
        <f t="shared" si="12"/>
        <v>0</v>
      </c>
      <c r="N50" s="122"/>
    </row>
    <row r="51" spans="1:14" s="9" customFormat="1" ht="15" customHeight="1">
      <c r="A51" s="62" t="s">
        <v>39</v>
      </c>
      <c r="B51" s="189" t="s">
        <v>34</v>
      </c>
      <c r="C51" s="200">
        <v>133973000</v>
      </c>
      <c r="D51" s="200">
        <f>G51+J51+M51</f>
        <v>133973383</v>
      </c>
      <c r="E51" s="200">
        <v>133973383</v>
      </c>
      <c r="F51" s="200">
        <v>133973000</v>
      </c>
      <c r="G51" s="223">
        <v>133973383</v>
      </c>
      <c r="H51" s="236">
        <v>133973383</v>
      </c>
      <c r="I51" s="200"/>
      <c r="J51" s="223"/>
      <c r="K51" s="223"/>
      <c r="L51" s="200"/>
      <c r="M51" s="223"/>
      <c r="N51" s="120"/>
    </row>
    <row r="52" spans="1:14" s="9" customFormat="1" ht="15" customHeight="1" thickBot="1">
      <c r="A52" s="52" t="s">
        <v>167</v>
      </c>
      <c r="B52" s="191" t="s">
        <v>36</v>
      </c>
      <c r="C52" s="203"/>
      <c r="D52" s="203"/>
      <c r="E52" s="203"/>
      <c r="F52" s="203"/>
      <c r="G52" s="224"/>
      <c r="H52" s="237"/>
      <c r="I52" s="203"/>
      <c r="J52" s="224"/>
      <c r="K52" s="224"/>
      <c r="L52" s="203"/>
      <c r="M52" s="224"/>
      <c r="N52" s="121"/>
    </row>
    <row r="53" spans="1:14" s="9" customFormat="1" ht="15" customHeight="1" thickBot="1">
      <c r="A53" s="53" t="s">
        <v>40</v>
      </c>
      <c r="B53" s="185" t="s">
        <v>38</v>
      </c>
      <c r="C53" s="90">
        <v>0</v>
      </c>
      <c r="D53" s="90">
        <f>SUM(G53)</f>
        <v>3876806</v>
      </c>
      <c r="E53" s="90">
        <v>3876806</v>
      </c>
      <c r="F53" s="90">
        <v>0</v>
      </c>
      <c r="G53" s="225">
        <f>SUM(G54)</f>
        <v>3876806</v>
      </c>
      <c r="H53" s="67">
        <v>3876806</v>
      </c>
      <c r="I53" s="90">
        <v>0</v>
      </c>
      <c r="J53" s="225"/>
      <c r="K53" s="225"/>
      <c r="L53" s="90">
        <v>0</v>
      </c>
      <c r="M53" s="225"/>
      <c r="N53" s="122"/>
    </row>
    <row r="54" spans="1:14" s="9" customFormat="1" ht="15" customHeight="1" thickBot="1">
      <c r="A54" s="52" t="s">
        <v>88</v>
      </c>
      <c r="B54" s="186" t="s">
        <v>179</v>
      </c>
      <c r="C54" s="198"/>
      <c r="D54" s="198"/>
      <c r="E54" s="198"/>
      <c r="F54" s="198"/>
      <c r="G54" s="226">
        <v>3876806</v>
      </c>
      <c r="H54" s="238">
        <v>3876806</v>
      </c>
      <c r="I54" s="198"/>
      <c r="J54" s="199"/>
      <c r="K54" s="199"/>
      <c r="L54" s="198"/>
      <c r="M54" s="199"/>
      <c r="N54" s="126"/>
    </row>
    <row r="55" spans="1:14" s="9" customFormat="1" ht="15" customHeight="1" thickBot="1">
      <c r="A55" s="53" t="s">
        <v>90</v>
      </c>
      <c r="B55" s="185" t="s">
        <v>41</v>
      </c>
      <c r="C55" s="90">
        <f aca="true" t="shared" si="13" ref="C55:M55">SUM(C49+C50)</f>
        <v>391461000</v>
      </c>
      <c r="D55" s="90">
        <f>SUM(D49+D50+D53)</f>
        <v>617413386</v>
      </c>
      <c r="E55" s="90">
        <f>SUM(E49+E50+E53)</f>
        <v>615017349</v>
      </c>
      <c r="F55" s="90">
        <f t="shared" si="13"/>
        <v>387062000</v>
      </c>
      <c r="G55" s="145">
        <f>SUM(G49+G50+G53)</f>
        <v>603946256</v>
      </c>
      <c r="H55" s="84">
        <f>SUM(H49+H50+H53)</f>
        <v>600960496</v>
      </c>
      <c r="I55" s="90">
        <f t="shared" si="13"/>
        <v>4399000</v>
      </c>
      <c r="J55" s="145">
        <f t="shared" si="13"/>
        <v>13467130</v>
      </c>
      <c r="K55" s="145">
        <f t="shared" si="13"/>
        <v>14056853</v>
      </c>
      <c r="L55" s="90">
        <f t="shared" si="13"/>
        <v>0</v>
      </c>
      <c r="M55" s="145">
        <f t="shared" si="13"/>
        <v>0</v>
      </c>
      <c r="N55" s="122"/>
    </row>
    <row r="56" spans="1:9" s="9" customFormat="1" ht="15" customHeight="1">
      <c r="A56" s="63"/>
      <c r="B56" s="31"/>
      <c r="C56" s="11"/>
      <c r="D56" s="44"/>
      <c r="E56" s="44"/>
      <c r="F56" s="44"/>
      <c r="G56" s="40"/>
      <c r="H56" s="41"/>
      <c r="I56" s="12"/>
    </row>
    <row r="57" spans="1:9" s="9" customFormat="1" ht="15" customHeight="1">
      <c r="A57" s="64"/>
      <c r="B57" s="32"/>
      <c r="C57" s="13"/>
      <c r="D57" s="45"/>
      <c r="E57" s="45"/>
      <c r="F57" s="45"/>
      <c r="G57" s="41"/>
      <c r="H57" s="41"/>
      <c r="I57" s="12"/>
    </row>
    <row r="58" spans="1:9" s="9" customFormat="1" ht="15.75" customHeight="1">
      <c r="A58" s="64"/>
      <c r="B58" s="32"/>
      <c r="C58" s="13"/>
      <c r="D58" s="45"/>
      <c r="E58" s="45"/>
      <c r="F58" s="45"/>
      <c r="G58" s="41"/>
      <c r="H58" s="41"/>
      <c r="I58" s="12"/>
    </row>
    <row r="59" spans="1:9" s="9" customFormat="1" ht="15" customHeight="1">
      <c r="A59" s="64"/>
      <c r="B59" s="83" t="s">
        <v>118</v>
      </c>
      <c r="C59" s="82"/>
      <c r="D59" s="274" t="s">
        <v>119</v>
      </c>
      <c r="E59" s="274"/>
      <c r="F59" s="274"/>
      <c r="G59" s="41"/>
      <c r="H59" s="41"/>
      <c r="I59" s="12"/>
    </row>
    <row r="60" spans="1:8" s="9" customFormat="1" ht="23.25" customHeight="1">
      <c r="A60" s="14" t="s">
        <v>127</v>
      </c>
      <c r="B60" s="14" t="s">
        <v>121</v>
      </c>
      <c r="C60" s="14"/>
      <c r="D60" s="270" t="s">
        <v>120</v>
      </c>
      <c r="E60" s="270"/>
      <c r="F60" s="270"/>
      <c r="G60" s="14"/>
      <c r="H60" s="14"/>
    </row>
    <row r="61" spans="1:8" s="9" customFormat="1" ht="19.5" customHeight="1">
      <c r="A61" s="54"/>
      <c r="B61" s="14"/>
      <c r="C61" s="14"/>
      <c r="D61" s="46"/>
      <c r="E61" s="46"/>
      <c r="F61" s="46"/>
      <c r="G61" s="46"/>
      <c r="H61" s="46"/>
    </row>
    <row r="62" spans="1:8" s="9" customFormat="1" ht="19.5" customHeight="1">
      <c r="A62" s="54"/>
      <c r="B62" s="14"/>
      <c r="C62" s="14"/>
      <c r="D62" s="46"/>
      <c r="E62" s="46"/>
      <c r="F62" s="46"/>
      <c r="G62" s="46"/>
      <c r="H62" s="46"/>
    </row>
    <row r="63" spans="1:8" s="9" customFormat="1" ht="19.5" customHeight="1">
      <c r="A63" s="54"/>
      <c r="B63" s="14"/>
      <c r="C63" s="14"/>
      <c r="D63" s="46"/>
      <c r="E63" s="46"/>
      <c r="F63" s="46"/>
      <c r="G63" s="46"/>
      <c r="H63" s="46"/>
    </row>
    <row r="64" spans="1:8" s="9" customFormat="1" ht="19.5" customHeight="1">
      <c r="A64" s="54"/>
      <c r="B64" s="14"/>
      <c r="C64" s="14"/>
      <c r="D64" s="46"/>
      <c r="E64" s="46"/>
      <c r="F64" s="46"/>
      <c r="G64" s="46"/>
      <c r="H64" s="46"/>
    </row>
    <row r="65" spans="1:8" s="9" customFormat="1" ht="19.5" customHeight="1">
      <c r="A65" s="54"/>
      <c r="B65" s="14"/>
      <c r="C65" s="14"/>
      <c r="D65" s="46"/>
      <c r="E65" s="46"/>
      <c r="F65" s="46"/>
      <c r="G65" s="46"/>
      <c r="H65" s="46"/>
    </row>
    <row r="66" spans="1:8" s="9" customFormat="1" ht="19.5" customHeight="1">
      <c r="A66" s="273" t="s">
        <v>199</v>
      </c>
      <c r="B66" s="273"/>
      <c r="C66" s="273"/>
      <c r="D66" s="273"/>
      <c r="E66" s="273"/>
      <c r="F66" s="273"/>
      <c r="G66" s="273"/>
      <c r="H66" s="102"/>
    </row>
    <row r="67" spans="1:8" s="9" customFormat="1" ht="19.5" customHeight="1">
      <c r="A67" s="54"/>
      <c r="B67" s="14"/>
      <c r="C67" s="14"/>
      <c r="D67" s="46"/>
      <c r="E67" s="46"/>
      <c r="F67" s="46"/>
      <c r="G67" s="46"/>
      <c r="H67" s="46"/>
    </row>
    <row r="68" spans="1:8" s="81" customFormat="1" ht="19.5" customHeight="1">
      <c r="A68" s="78"/>
      <c r="B68" s="77" t="s">
        <v>194</v>
      </c>
      <c r="C68" s="79"/>
      <c r="D68" s="80"/>
      <c r="E68" s="80"/>
      <c r="F68" s="80"/>
      <c r="G68" s="80"/>
      <c r="H68" s="80"/>
    </row>
    <row r="69" spans="1:8" s="81" customFormat="1" ht="19.5" customHeight="1">
      <c r="A69" s="56"/>
      <c r="B69" s="77" t="s">
        <v>193</v>
      </c>
      <c r="C69" s="79"/>
      <c r="D69" s="80"/>
      <c r="E69" s="80"/>
      <c r="F69" s="80"/>
      <c r="G69" s="80"/>
      <c r="H69" s="80"/>
    </row>
    <row r="70" spans="1:8" s="9" customFormat="1" ht="12.75" customHeight="1">
      <c r="A70" s="65"/>
      <c r="B70" s="15"/>
      <c r="C70" s="16"/>
      <c r="D70" s="47"/>
      <c r="E70" s="47"/>
      <c r="F70" s="47"/>
      <c r="G70" s="47"/>
      <c r="H70" s="47"/>
    </row>
    <row r="71" spans="2:8" ht="16.5" customHeight="1">
      <c r="B71" s="33" t="s">
        <v>42</v>
      </c>
      <c r="C71" s="2"/>
      <c r="D71" s="42"/>
      <c r="E71" s="42"/>
      <c r="F71" s="42"/>
      <c r="G71" s="36" t="s">
        <v>43</v>
      </c>
      <c r="H71" s="36"/>
    </row>
    <row r="72" spans="1:8" ht="16.5" customHeight="1" thickBot="1">
      <c r="A72" s="271"/>
      <c r="B72" s="271"/>
      <c r="C72" s="3"/>
      <c r="D72" s="43"/>
      <c r="E72" s="43"/>
      <c r="F72" s="43"/>
      <c r="G72" s="37" t="s">
        <v>169</v>
      </c>
      <c r="H72" s="117"/>
    </row>
    <row r="73" spans="1:13" ht="37.5" customHeight="1" thickBot="1">
      <c r="A73" s="60"/>
      <c r="B73" s="4" t="s">
        <v>44</v>
      </c>
      <c r="C73" s="267" t="s">
        <v>134</v>
      </c>
      <c r="D73" s="268"/>
      <c r="E73" s="103"/>
      <c r="F73" s="267" t="s">
        <v>65</v>
      </c>
      <c r="G73" s="268"/>
      <c r="H73" s="103"/>
      <c r="I73" s="267" t="s">
        <v>66</v>
      </c>
      <c r="J73" s="268"/>
      <c r="K73" s="103"/>
      <c r="L73" s="267" t="s">
        <v>159</v>
      </c>
      <c r="M73" s="269"/>
    </row>
    <row r="74" spans="1:13" ht="37.5" customHeight="1" thickBot="1">
      <c r="A74" s="60"/>
      <c r="B74" s="4"/>
      <c r="C74" s="5" t="s">
        <v>157</v>
      </c>
      <c r="D74" s="38" t="s">
        <v>158</v>
      </c>
      <c r="E74" s="38" t="s">
        <v>182</v>
      </c>
      <c r="F74" s="5" t="s">
        <v>157</v>
      </c>
      <c r="G74" s="38" t="s">
        <v>158</v>
      </c>
      <c r="H74" s="38" t="s">
        <v>182</v>
      </c>
      <c r="I74" s="5" t="s">
        <v>157</v>
      </c>
      <c r="J74" s="163" t="s">
        <v>158</v>
      </c>
      <c r="K74" s="155" t="s">
        <v>182</v>
      </c>
      <c r="L74" s="174" t="s">
        <v>157</v>
      </c>
      <c r="M74" s="172" t="s">
        <v>158</v>
      </c>
    </row>
    <row r="75" spans="1:13" s="8" customFormat="1" ht="12" customHeight="1" thickBot="1">
      <c r="A75" s="61"/>
      <c r="B75" s="6" t="s">
        <v>3</v>
      </c>
      <c r="C75" s="7" t="s">
        <v>4</v>
      </c>
      <c r="D75" s="39" t="s">
        <v>161</v>
      </c>
      <c r="E75" s="39" t="s">
        <v>160</v>
      </c>
      <c r="F75" s="7" t="s">
        <v>162</v>
      </c>
      <c r="G75" s="39" t="s">
        <v>163</v>
      </c>
      <c r="H75" s="39" t="s">
        <v>164</v>
      </c>
      <c r="I75" s="7" t="s">
        <v>165</v>
      </c>
      <c r="J75" s="164" t="s">
        <v>166</v>
      </c>
      <c r="K75" s="156" t="s">
        <v>183</v>
      </c>
      <c r="L75" s="175" t="s">
        <v>184</v>
      </c>
      <c r="M75" s="173" t="s">
        <v>185</v>
      </c>
    </row>
    <row r="76" spans="1:13" s="18" customFormat="1" ht="18" customHeight="1" thickBot="1">
      <c r="A76" s="66" t="s">
        <v>5</v>
      </c>
      <c r="B76" s="26" t="s">
        <v>117</v>
      </c>
      <c r="C76" s="17">
        <f>F76+I76+L76</f>
        <v>48795000</v>
      </c>
      <c r="D76" s="17">
        <f>G76+J76+M76</f>
        <v>51763469</v>
      </c>
      <c r="E76" s="17">
        <v>50712843</v>
      </c>
      <c r="F76" s="17">
        <f>SUM(F77:F80)</f>
        <v>48795000</v>
      </c>
      <c r="G76" s="17">
        <f>SUM(G77:G80)</f>
        <v>51763469</v>
      </c>
      <c r="H76" s="136">
        <f>SUM(H77:H80)</f>
        <v>50712843</v>
      </c>
      <c r="I76" s="136">
        <f>SUM(I77:I80)</f>
        <v>0</v>
      </c>
      <c r="J76" s="165"/>
      <c r="K76" s="157"/>
      <c r="L76" s="157"/>
      <c r="M76" s="157"/>
    </row>
    <row r="77" spans="1:13" s="18" customFormat="1" ht="18" customHeight="1">
      <c r="A77" s="66" t="s">
        <v>70</v>
      </c>
      <c r="B77" s="68" t="s">
        <v>91</v>
      </c>
      <c r="C77" s="76">
        <f aca="true" t="shared" si="14" ref="C77:C126">F77+I77+L77</f>
        <v>24679000</v>
      </c>
      <c r="D77" s="93">
        <f aca="true" t="shared" si="15" ref="D77:D84">G77+J77+M77</f>
        <v>24515422</v>
      </c>
      <c r="E77" s="107">
        <v>23761969</v>
      </c>
      <c r="F77" s="132">
        <v>24679000</v>
      </c>
      <c r="G77" s="132">
        <v>24515422</v>
      </c>
      <c r="H77" s="132">
        <v>23761969</v>
      </c>
      <c r="I77" s="132"/>
      <c r="J77" s="166"/>
      <c r="K77" s="158"/>
      <c r="L77" s="158"/>
      <c r="M77" s="158"/>
    </row>
    <row r="78" spans="1:13" s="18" customFormat="1" ht="18" customHeight="1">
      <c r="A78" s="51" t="s">
        <v>71</v>
      </c>
      <c r="B78" s="72" t="s">
        <v>92</v>
      </c>
      <c r="C78" s="73">
        <f t="shared" si="14"/>
        <v>5665000</v>
      </c>
      <c r="D78" s="95">
        <f t="shared" si="15"/>
        <v>5726097</v>
      </c>
      <c r="E78" s="108">
        <v>5576037</v>
      </c>
      <c r="F78" s="86">
        <v>5665000</v>
      </c>
      <c r="G78" s="86">
        <v>5726097</v>
      </c>
      <c r="H78" s="86">
        <v>5576037</v>
      </c>
      <c r="I78" s="86"/>
      <c r="J78" s="167"/>
      <c r="K78" s="159"/>
      <c r="L78" s="159"/>
      <c r="M78" s="159"/>
    </row>
    <row r="79" spans="1:13" s="18" customFormat="1" ht="18" customHeight="1">
      <c r="A79" s="51" t="s">
        <v>72</v>
      </c>
      <c r="B79" s="72" t="s">
        <v>93</v>
      </c>
      <c r="C79" s="73">
        <f t="shared" si="14"/>
        <v>17451000</v>
      </c>
      <c r="D79" s="95">
        <f t="shared" si="15"/>
        <v>19390950</v>
      </c>
      <c r="E79" s="109">
        <v>19343351</v>
      </c>
      <c r="F79" s="86">
        <v>17451000</v>
      </c>
      <c r="G79" s="86">
        <v>19390950</v>
      </c>
      <c r="H79" s="86">
        <v>19343351</v>
      </c>
      <c r="I79" s="86"/>
      <c r="J79" s="167"/>
      <c r="K79" s="159"/>
      <c r="L79" s="159"/>
      <c r="M79" s="159"/>
    </row>
    <row r="80" spans="1:13" s="18" customFormat="1" ht="18" customHeight="1" thickBot="1">
      <c r="A80" s="85" t="s">
        <v>130</v>
      </c>
      <c r="B80" s="91" t="s">
        <v>129</v>
      </c>
      <c r="C80" s="97">
        <f t="shared" si="14"/>
        <v>1000000</v>
      </c>
      <c r="D80" s="96">
        <f t="shared" si="15"/>
        <v>2131000</v>
      </c>
      <c r="E80" s="110">
        <v>2031486</v>
      </c>
      <c r="F80" s="133">
        <v>1000000</v>
      </c>
      <c r="G80" s="133">
        <v>2131000</v>
      </c>
      <c r="H80" s="133">
        <v>2031486</v>
      </c>
      <c r="I80" s="133"/>
      <c r="J80" s="168"/>
      <c r="K80" s="160"/>
      <c r="L80" s="160"/>
      <c r="M80" s="160"/>
    </row>
    <row r="81" spans="1:13" s="18" customFormat="1" ht="18" customHeight="1" thickBot="1">
      <c r="A81" s="66" t="s">
        <v>6</v>
      </c>
      <c r="B81" s="50" t="s">
        <v>113</v>
      </c>
      <c r="C81" s="17">
        <f t="shared" si="14"/>
        <v>34325000</v>
      </c>
      <c r="D81" s="17">
        <f t="shared" si="15"/>
        <v>39731471</v>
      </c>
      <c r="E81" s="88">
        <v>38812339</v>
      </c>
      <c r="F81" s="134">
        <f>SUM(F82:F84)</f>
        <v>34325000</v>
      </c>
      <c r="G81" s="134">
        <f>SUM(G82:G84)</f>
        <v>39731471</v>
      </c>
      <c r="H81" s="134">
        <f>SUM(H82:H84)</f>
        <v>38812339</v>
      </c>
      <c r="I81" s="134">
        <f>SUM(I82:I84)</f>
        <v>0</v>
      </c>
      <c r="J81" s="165"/>
      <c r="K81" s="157"/>
      <c r="L81" s="157"/>
      <c r="M81" s="157"/>
    </row>
    <row r="82" spans="1:13" s="18" customFormat="1" ht="18" customHeight="1">
      <c r="A82" s="66" t="s">
        <v>7</v>
      </c>
      <c r="B82" s="68" t="s">
        <v>91</v>
      </c>
      <c r="C82" s="76">
        <f t="shared" si="14"/>
        <v>24914000</v>
      </c>
      <c r="D82" s="76">
        <f t="shared" si="15"/>
        <v>29259000</v>
      </c>
      <c r="E82" s="88">
        <v>39011560</v>
      </c>
      <c r="F82" s="132">
        <v>24914000</v>
      </c>
      <c r="G82" s="132">
        <v>29259000</v>
      </c>
      <c r="H82" s="132">
        <v>29011560</v>
      </c>
      <c r="I82" s="132"/>
      <c r="J82" s="166"/>
      <c r="K82" s="158"/>
      <c r="L82" s="158"/>
      <c r="M82" s="158"/>
    </row>
    <row r="83" spans="1:13" s="18" customFormat="1" ht="18" customHeight="1">
      <c r="A83" s="51" t="s">
        <v>13</v>
      </c>
      <c r="B83" s="72" t="s">
        <v>92</v>
      </c>
      <c r="C83" s="73">
        <f t="shared" si="14"/>
        <v>5674000</v>
      </c>
      <c r="D83" s="73">
        <f t="shared" si="15"/>
        <v>6630471</v>
      </c>
      <c r="E83" s="89">
        <v>6580862</v>
      </c>
      <c r="F83" s="86">
        <v>5674000</v>
      </c>
      <c r="G83" s="86">
        <v>6630471</v>
      </c>
      <c r="H83" s="86">
        <v>6580862</v>
      </c>
      <c r="I83" s="86"/>
      <c r="J83" s="167"/>
      <c r="K83" s="159"/>
      <c r="L83" s="159"/>
      <c r="M83" s="159"/>
    </row>
    <row r="84" spans="1:13" s="18" customFormat="1" ht="18" customHeight="1" thickBot="1">
      <c r="A84" s="52" t="s">
        <v>14</v>
      </c>
      <c r="B84" s="71" t="s">
        <v>93</v>
      </c>
      <c r="C84" s="97">
        <f t="shared" si="14"/>
        <v>3737000</v>
      </c>
      <c r="D84" s="97">
        <f t="shared" si="15"/>
        <v>3842000</v>
      </c>
      <c r="E84" s="111">
        <v>3219917</v>
      </c>
      <c r="F84" s="135">
        <v>3737000</v>
      </c>
      <c r="G84" s="135">
        <v>3842000</v>
      </c>
      <c r="H84" s="135">
        <v>3219917</v>
      </c>
      <c r="I84" s="135"/>
      <c r="J84" s="168"/>
      <c r="K84" s="160"/>
      <c r="L84" s="160"/>
      <c r="M84" s="160"/>
    </row>
    <row r="85" spans="1:13" s="70" customFormat="1" ht="18" customHeight="1" thickBot="1">
      <c r="A85" s="57" t="s">
        <v>15</v>
      </c>
      <c r="B85" s="69" t="s">
        <v>95</v>
      </c>
      <c r="C85" s="17">
        <f t="shared" si="14"/>
        <v>161226000</v>
      </c>
      <c r="D85" s="17">
        <f>D86+D87+D88+D89+D93+D104</f>
        <v>186767056</v>
      </c>
      <c r="E85" s="88">
        <v>168362058</v>
      </c>
      <c r="F85" s="136">
        <f>SUM(F104+F93+F89+F88+F87+F86)</f>
        <v>157511000</v>
      </c>
      <c r="G85" s="136">
        <f>SUM(G104+G93+G89+G88+G86+G87)</f>
        <v>182582056</v>
      </c>
      <c r="H85" s="136">
        <f>SUM(H104+H93+H89+H88+H86+H87)</f>
        <v>164765295</v>
      </c>
      <c r="I85" s="136">
        <f>SUM(I104+I93+I89+I88+I86)</f>
        <v>3715000</v>
      </c>
      <c r="J85" s="130">
        <f>SUM(J104+J93+J89+J88+J86)</f>
        <v>4185000</v>
      </c>
      <c r="K85" s="128">
        <f>SUM(K104+K93+K89+K88+K86)</f>
        <v>3596763</v>
      </c>
      <c r="L85" s="176"/>
      <c r="M85" s="176"/>
    </row>
    <row r="86" spans="1:13" s="18" customFormat="1" ht="15" customHeight="1">
      <c r="A86" s="66" t="s">
        <v>18</v>
      </c>
      <c r="B86" s="74" t="s">
        <v>45</v>
      </c>
      <c r="C86" s="76">
        <f t="shared" si="14"/>
        <v>24962000</v>
      </c>
      <c r="D86" s="76">
        <f aca="true" t="shared" si="16" ref="D86:D99">G86+J86+M86</f>
        <v>29562150</v>
      </c>
      <c r="E86" s="88">
        <v>23085955</v>
      </c>
      <c r="F86" s="137">
        <v>24962000</v>
      </c>
      <c r="G86" s="146">
        <v>29562150</v>
      </c>
      <c r="H86" s="146">
        <v>23085955</v>
      </c>
      <c r="I86" s="146"/>
      <c r="J86" s="247"/>
      <c r="K86" s="158"/>
      <c r="L86" s="166"/>
      <c r="M86" s="252"/>
    </row>
    <row r="87" spans="1:13" s="18" customFormat="1" ht="15" customHeight="1">
      <c r="A87" s="51" t="s">
        <v>19</v>
      </c>
      <c r="B87" s="27" t="s">
        <v>46</v>
      </c>
      <c r="C87" s="73">
        <f t="shared" si="14"/>
        <v>5520000</v>
      </c>
      <c r="D87" s="73">
        <f t="shared" si="16"/>
        <v>6031146</v>
      </c>
      <c r="E87" s="89">
        <v>4515057</v>
      </c>
      <c r="F87" s="138">
        <v>5520000</v>
      </c>
      <c r="G87" s="147">
        <v>6031146</v>
      </c>
      <c r="H87" s="147">
        <v>4515057</v>
      </c>
      <c r="I87" s="147"/>
      <c r="J87" s="246"/>
      <c r="K87" s="159"/>
      <c r="L87" s="167"/>
      <c r="M87" s="159"/>
    </row>
    <row r="88" spans="1:13" s="18" customFormat="1" ht="15" customHeight="1">
      <c r="A88" s="51" t="s">
        <v>20</v>
      </c>
      <c r="B88" s="27" t="s">
        <v>47</v>
      </c>
      <c r="C88" s="73">
        <f t="shared" si="14"/>
        <v>41743000</v>
      </c>
      <c r="D88" s="73">
        <f t="shared" si="16"/>
        <v>55528025</v>
      </c>
      <c r="E88" s="89">
        <v>48379794</v>
      </c>
      <c r="F88" s="138">
        <v>40568000</v>
      </c>
      <c r="G88" s="148">
        <v>54353025</v>
      </c>
      <c r="H88" s="148">
        <v>47418031</v>
      </c>
      <c r="I88" s="148">
        <v>1175000</v>
      </c>
      <c r="J88" s="246">
        <v>1175000</v>
      </c>
      <c r="K88" s="159">
        <v>961763</v>
      </c>
      <c r="L88" s="167"/>
      <c r="M88" s="159"/>
    </row>
    <row r="89" spans="1:13" s="18" customFormat="1" ht="15" customHeight="1">
      <c r="A89" s="51" t="s">
        <v>24</v>
      </c>
      <c r="B89" s="27" t="s">
        <v>112</v>
      </c>
      <c r="C89" s="73">
        <f t="shared" si="14"/>
        <v>5990000</v>
      </c>
      <c r="D89" s="73">
        <f t="shared" si="16"/>
        <v>3820000</v>
      </c>
      <c r="E89" s="89">
        <v>1978150</v>
      </c>
      <c r="F89" s="139">
        <f>F90+F91+F92</f>
        <v>5990000</v>
      </c>
      <c r="G89" s="139">
        <v>3820000</v>
      </c>
      <c r="H89" s="139">
        <v>1978150</v>
      </c>
      <c r="I89" s="95"/>
      <c r="J89" s="246"/>
      <c r="K89" s="159"/>
      <c r="L89" s="167"/>
      <c r="M89" s="159"/>
    </row>
    <row r="90" spans="1:13" s="18" customFormat="1" ht="15" customHeight="1">
      <c r="A90" s="51" t="s">
        <v>85</v>
      </c>
      <c r="B90" s="34" t="s">
        <v>131</v>
      </c>
      <c r="C90" s="73">
        <f t="shared" si="14"/>
        <v>3600000</v>
      </c>
      <c r="D90" s="73">
        <f t="shared" si="16"/>
        <v>3600000</v>
      </c>
      <c r="E90" s="89">
        <v>1860000</v>
      </c>
      <c r="F90" s="140">
        <v>3600000</v>
      </c>
      <c r="G90" s="148">
        <v>3600000</v>
      </c>
      <c r="H90" s="148">
        <v>1860000</v>
      </c>
      <c r="I90" s="148"/>
      <c r="J90" s="246"/>
      <c r="K90" s="159"/>
      <c r="L90" s="167"/>
      <c r="M90" s="159"/>
    </row>
    <row r="91" spans="1:13" s="18" customFormat="1" ht="15" customHeight="1">
      <c r="A91" s="51" t="s">
        <v>86</v>
      </c>
      <c r="B91" s="34" t="s">
        <v>114</v>
      </c>
      <c r="C91" s="73">
        <f t="shared" si="14"/>
        <v>2010000</v>
      </c>
      <c r="D91" s="73">
        <f t="shared" si="16"/>
        <v>2010000</v>
      </c>
      <c r="E91" s="89">
        <v>118150</v>
      </c>
      <c r="F91" s="140">
        <v>2010000</v>
      </c>
      <c r="G91" s="148">
        <v>2010000</v>
      </c>
      <c r="H91" s="148">
        <v>118150</v>
      </c>
      <c r="I91" s="148"/>
      <c r="J91" s="246"/>
      <c r="K91" s="159"/>
      <c r="L91" s="167"/>
      <c r="M91" s="159"/>
    </row>
    <row r="92" spans="1:13" s="18" customFormat="1" ht="15" customHeight="1">
      <c r="A92" s="51" t="s">
        <v>87</v>
      </c>
      <c r="B92" s="34" t="s">
        <v>48</v>
      </c>
      <c r="C92" s="73">
        <f>F92+I92+L92</f>
        <v>380000</v>
      </c>
      <c r="D92" s="73">
        <f t="shared" si="16"/>
        <v>0</v>
      </c>
      <c r="E92" s="89"/>
      <c r="F92" s="140">
        <v>380000</v>
      </c>
      <c r="G92" s="148"/>
      <c r="H92" s="148"/>
      <c r="I92" s="148">
        <v>0</v>
      </c>
      <c r="J92" s="246"/>
      <c r="K92" s="159"/>
      <c r="L92" s="167"/>
      <c r="M92" s="159"/>
    </row>
    <row r="93" spans="1:13" s="18" customFormat="1" ht="15" customHeight="1">
      <c r="A93" s="51" t="s">
        <v>28</v>
      </c>
      <c r="B93" s="19" t="s">
        <v>49</v>
      </c>
      <c r="C93" s="73">
        <f t="shared" si="14"/>
        <v>2585000</v>
      </c>
      <c r="D93" s="73">
        <f t="shared" si="16"/>
        <v>4010000</v>
      </c>
      <c r="E93" s="89">
        <v>3635000</v>
      </c>
      <c r="F93" s="140">
        <f>F99</f>
        <v>45000</v>
      </c>
      <c r="G93" s="140">
        <v>1000000</v>
      </c>
      <c r="H93" s="140">
        <v>1000000</v>
      </c>
      <c r="I93" s="140">
        <f>I94+I95+I96+I97+I98+I100+I101</f>
        <v>2540000</v>
      </c>
      <c r="J93" s="248">
        <f>J94+J95+J96+J97+J98+J100+J101</f>
        <v>3010000</v>
      </c>
      <c r="K93" s="140">
        <f>K94+K95+K96+K97+K98+K100+K101</f>
        <v>2635000</v>
      </c>
      <c r="L93" s="167"/>
      <c r="M93" s="159"/>
    </row>
    <row r="94" spans="1:13" s="18" customFormat="1" ht="15" customHeight="1">
      <c r="A94" s="51" t="s">
        <v>56</v>
      </c>
      <c r="B94" s="27" t="s">
        <v>50</v>
      </c>
      <c r="C94" s="73">
        <f t="shared" si="14"/>
        <v>700000</v>
      </c>
      <c r="D94" s="73">
        <f t="shared" si="16"/>
        <v>700000</v>
      </c>
      <c r="E94" s="89">
        <v>500000</v>
      </c>
      <c r="F94" s="140"/>
      <c r="G94" s="148"/>
      <c r="H94" s="148"/>
      <c r="I94" s="148">
        <v>700000</v>
      </c>
      <c r="J94" s="249">
        <v>700000</v>
      </c>
      <c r="K94" s="245">
        <v>500000</v>
      </c>
      <c r="L94" s="167"/>
      <c r="M94" s="159"/>
    </row>
    <row r="95" spans="1:13" s="18" customFormat="1" ht="15" customHeight="1">
      <c r="A95" s="51" t="s">
        <v>122</v>
      </c>
      <c r="B95" s="18" t="s">
        <v>135</v>
      </c>
      <c r="C95" s="73">
        <f t="shared" si="14"/>
        <v>800000</v>
      </c>
      <c r="D95" s="73">
        <f t="shared" si="16"/>
        <v>800000</v>
      </c>
      <c r="E95" s="89">
        <v>785000</v>
      </c>
      <c r="F95" s="140"/>
      <c r="G95" s="148"/>
      <c r="H95" s="148"/>
      <c r="I95" s="148">
        <v>800000</v>
      </c>
      <c r="J95" s="249">
        <v>800000</v>
      </c>
      <c r="K95" s="245">
        <v>785000</v>
      </c>
      <c r="L95" s="167"/>
      <c r="M95" s="159"/>
    </row>
    <row r="96" spans="1:13" s="18" customFormat="1" ht="15" customHeight="1">
      <c r="A96" s="51" t="s">
        <v>142</v>
      </c>
      <c r="B96" s="27" t="s">
        <v>136</v>
      </c>
      <c r="C96" s="73">
        <f t="shared" si="14"/>
        <v>860000</v>
      </c>
      <c r="D96" s="73">
        <f t="shared" si="16"/>
        <v>860000</v>
      </c>
      <c r="E96" s="89">
        <v>820000</v>
      </c>
      <c r="F96" s="140"/>
      <c r="G96" s="148"/>
      <c r="H96" s="148"/>
      <c r="I96" s="148">
        <v>860000</v>
      </c>
      <c r="J96" s="249">
        <v>860000</v>
      </c>
      <c r="K96" s="245">
        <v>820000</v>
      </c>
      <c r="L96" s="167"/>
      <c r="M96" s="159"/>
    </row>
    <row r="97" spans="1:13" s="18" customFormat="1" ht="15" customHeight="1">
      <c r="A97" s="51" t="s">
        <v>156</v>
      </c>
      <c r="B97" s="27" t="s">
        <v>139</v>
      </c>
      <c r="C97" s="73">
        <f t="shared" si="14"/>
        <v>150000</v>
      </c>
      <c r="D97" s="73">
        <f t="shared" si="16"/>
        <v>200000</v>
      </c>
      <c r="E97" s="89">
        <v>200000</v>
      </c>
      <c r="F97" s="140"/>
      <c r="G97" s="148"/>
      <c r="H97" s="148"/>
      <c r="I97" s="148">
        <v>150000</v>
      </c>
      <c r="J97" s="249">
        <v>200000</v>
      </c>
      <c r="K97" s="245">
        <v>200000</v>
      </c>
      <c r="L97" s="167"/>
      <c r="M97" s="159"/>
    </row>
    <row r="98" spans="1:13" s="18" customFormat="1" ht="15" customHeight="1">
      <c r="A98" s="51" t="s">
        <v>143</v>
      </c>
      <c r="B98" s="27" t="s">
        <v>137</v>
      </c>
      <c r="C98" s="73">
        <f t="shared" si="14"/>
        <v>30000</v>
      </c>
      <c r="D98" s="73">
        <f t="shared" si="16"/>
        <v>30000</v>
      </c>
      <c r="E98" s="89">
        <v>30000</v>
      </c>
      <c r="F98" s="140"/>
      <c r="G98" s="148"/>
      <c r="H98" s="148"/>
      <c r="I98" s="148">
        <v>30000</v>
      </c>
      <c r="J98" s="249">
        <v>30000</v>
      </c>
      <c r="K98" s="245">
        <v>30000</v>
      </c>
      <c r="L98" s="167"/>
      <c r="M98" s="159"/>
    </row>
    <row r="99" spans="1:13" s="18" customFormat="1" ht="15" customHeight="1">
      <c r="A99" s="51" t="s">
        <v>144</v>
      </c>
      <c r="B99" s="27" t="s">
        <v>138</v>
      </c>
      <c r="C99" s="73">
        <f t="shared" si="14"/>
        <v>45000</v>
      </c>
      <c r="D99" s="73">
        <f t="shared" si="16"/>
        <v>45000</v>
      </c>
      <c r="E99" s="89">
        <v>45000</v>
      </c>
      <c r="F99" s="140">
        <v>45000</v>
      </c>
      <c r="G99" s="148">
        <v>45000</v>
      </c>
      <c r="H99" s="148">
        <v>45000</v>
      </c>
      <c r="I99" s="148"/>
      <c r="J99" s="249"/>
      <c r="K99" s="245"/>
      <c r="L99" s="167"/>
      <c r="M99" s="159"/>
    </row>
    <row r="100" spans="1:13" s="18" customFormat="1" ht="15" customHeight="1">
      <c r="A100" s="51" t="s">
        <v>170</v>
      </c>
      <c r="B100" s="27" t="s">
        <v>172</v>
      </c>
      <c r="C100" s="73"/>
      <c r="D100" s="73">
        <v>150000</v>
      </c>
      <c r="E100" s="89">
        <v>150000</v>
      </c>
      <c r="F100" s="140"/>
      <c r="G100" s="148"/>
      <c r="H100" s="148"/>
      <c r="I100" s="148"/>
      <c r="J100" s="249">
        <v>150000</v>
      </c>
      <c r="K100" s="245">
        <v>150000</v>
      </c>
      <c r="L100" s="167"/>
      <c r="M100" s="159"/>
    </row>
    <row r="101" spans="1:13" s="18" customFormat="1" ht="15" customHeight="1">
      <c r="A101" s="51" t="s">
        <v>171</v>
      </c>
      <c r="B101" s="27" t="s">
        <v>173</v>
      </c>
      <c r="C101" s="73"/>
      <c r="D101" s="73">
        <v>270000</v>
      </c>
      <c r="E101" s="89">
        <v>150000</v>
      </c>
      <c r="F101" s="140"/>
      <c r="G101" s="147"/>
      <c r="H101" s="148"/>
      <c r="I101" s="148"/>
      <c r="J101" s="249">
        <v>270000</v>
      </c>
      <c r="K101" s="245">
        <v>150000</v>
      </c>
      <c r="L101" s="167"/>
      <c r="M101" s="159"/>
    </row>
    <row r="102" spans="1:13" s="18" customFormat="1" ht="15" customHeight="1">
      <c r="A102" s="51" t="s">
        <v>176</v>
      </c>
      <c r="B102" s="27" t="s">
        <v>177</v>
      </c>
      <c r="C102" s="73"/>
      <c r="D102" s="73">
        <v>600000</v>
      </c>
      <c r="E102" s="89">
        <v>600000</v>
      </c>
      <c r="F102" s="140"/>
      <c r="G102" s="147">
        <v>600000</v>
      </c>
      <c r="H102" s="148">
        <v>600000</v>
      </c>
      <c r="I102" s="148"/>
      <c r="J102" s="246"/>
      <c r="K102" s="159"/>
      <c r="L102" s="167"/>
      <c r="M102" s="159"/>
    </row>
    <row r="103" spans="1:13" s="18" customFormat="1" ht="15" customHeight="1">
      <c r="A103" s="51" t="s">
        <v>180</v>
      </c>
      <c r="B103" s="27" t="s">
        <v>181</v>
      </c>
      <c r="C103" s="73"/>
      <c r="D103" s="73">
        <v>355000</v>
      </c>
      <c r="E103" s="89">
        <v>355000</v>
      </c>
      <c r="F103" s="140"/>
      <c r="G103" s="147">
        <v>355000</v>
      </c>
      <c r="H103" s="148">
        <v>355000</v>
      </c>
      <c r="I103" s="148"/>
      <c r="J103" s="246"/>
      <c r="K103" s="159"/>
      <c r="L103" s="167"/>
      <c r="M103" s="159"/>
    </row>
    <row r="104" spans="1:13" s="18" customFormat="1" ht="15" customHeight="1">
      <c r="A104" s="51" t="s">
        <v>29</v>
      </c>
      <c r="B104" s="19" t="s">
        <v>51</v>
      </c>
      <c r="C104" s="73">
        <f t="shared" si="14"/>
        <v>80426000</v>
      </c>
      <c r="D104" s="73">
        <f aca="true" t="shared" si="17" ref="D104:D109">G104+J104+M104</f>
        <v>87815735</v>
      </c>
      <c r="E104" s="89">
        <v>86768102</v>
      </c>
      <c r="F104" s="140">
        <f>F105+F108</f>
        <v>80426000</v>
      </c>
      <c r="G104" s="140">
        <f>G105+G108+G109</f>
        <v>87815735</v>
      </c>
      <c r="H104" s="140">
        <f>H105+H108+H109</f>
        <v>86768102</v>
      </c>
      <c r="I104" s="140">
        <f>I105+I108</f>
        <v>0</v>
      </c>
      <c r="J104" s="246"/>
      <c r="K104" s="159"/>
      <c r="L104" s="167"/>
      <c r="M104" s="159"/>
    </row>
    <row r="105" spans="1:13" s="18" customFormat="1" ht="15" customHeight="1">
      <c r="A105" s="51" t="s">
        <v>96</v>
      </c>
      <c r="B105" s="19" t="s">
        <v>141</v>
      </c>
      <c r="C105" s="73">
        <f t="shared" si="14"/>
        <v>79826000</v>
      </c>
      <c r="D105" s="73">
        <f t="shared" si="17"/>
        <v>86977860</v>
      </c>
      <c r="E105" s="89">
        <v>85930227</v>
      </c>
      <c r="F105" s="140">
        <f>F106+F107</f>
        <v>79826000</v>
      </c>
      <c r="G105" s="140">
        <f>G106+G107</f>
        <v>86977860</v>
      </c>
      <c r="H105" s="140">
        <f>H106+H107</f>
        <v>85930227</v>
      </c>
      <c r="I105" s="140">
        <f>I106+I107</f>
        <v>0</v>
      </c>
      <c r="J105" s="246"/>
      <c r="K105" s="159"/>
      <c r="L105" s="167"/>
      <c r="M105" s="159"/>
    </row>
    <row r="106" spans="1:13" s="18" customFormat="1" ht="15" customHeight="1">
      <c r="A106" s="98" t="s">
        <v>145</v>
      </c>
      <c r="B106" s="99" t="s">
        <v>52</v>
      </c>
      <c r="C106" s="73">
        <f t="shared" si="14"/>
        <v>33617000</v>
      </c>
      <c r="D106" s="73">
        <f t="shared" si="17"/>
        <v>38526160</v>
      </c>
      <c r="E106" s="89">
        <v>37926258</v>
      </c>
      <c r="F106" s="140">
        <v>33617000</v>
      </c>
      <c r="G106" s="148">
        <v>38526160</v>
      </c>
      <c r="H106" s="148">
        <v>37926258</v>
      </c>
      <c r="I106" s="148"/>
      <c r="J106" s="246"/>
      <c r="K106" s="159"/>
      <c r="L106" s="167"/>
      <c r="M106" s="159"/>
    </row>
    <row r="107" spans="1:13" s="18" customFormat="1" ht="15" customHeight="1">
      <c r="A107" s="51" t="s">
        <v>146</v>
      </c>
      <c r="B107" s="27" t="s">
        <v>53</v>
      </c>
      <c r="C107" s="73">
        <f t="shared" si="14"/>
        <v>46209000</v>
      </c>
      <c r="D107" s="73">
        <f t="shared" si="17"/>
        <v>48451700</v>
      </c>
      <c r="E107" s="95">
        <v>48003969</v>
      </c>
      <c r="F107" s="179">
        <v>46209000</v>
      </c>
      <c r="G107" s="148">
        <v>48451700</v>
      </c>
      <c r="H107" s="148">
        <v>48003969</v>
      </c>
      <c r="I107" s="147"/>
      <c r="J107" s="246"/>
      <c r="K107" s="159"/>
      <c r="L107" s="167"/>
      <c r="M107" s="159"/>
    </row>
    <row r="108" spans="1:13" s="18" customFormat="1" ht="15" customHeight="1">
      <c r="A108" s="51" t="s">
        <v>125</v>
      </c>
      <c r="B108" s="27" t="s">
        <v>140</v>
      </c>
      <c r="C108" s="115">
        <f t="shared" si="14"/>
        <v>600000</v>
      </c>
      <c r="D108" s="115">
        <f t="shared" si="17"/>
        <v>0</v>
      </c>
      <c r="E108" s="129"/>
      <c r="F108" s="179">
        <v>600000</v>
      </c>
      <c r="G108" s="148">
        <v>0</v>
      </c>
      <c r="H108" s="148"/>
      <c r="I108" s="154"/>
      <c r="J108" s="250"/>
      <c r="K108" s="160"/>
      <c r="L108" s="168"/>
      <c r="M108" s="159"/>
    </row>
    <row r="109" spans="1:13" s="18" customFormat="1" ht="15" customHeight="1" thickBot="1">
      <c r="A109" s="85" t="s">
        <v>174</v>
      </c>
      <c r="B109" s="100" t="s">
        <v>175</v>
      </c>
      <c r="C109" s="97"/>
      <c r="D109" s="97">
        <f t="shared" si="17"/>
        <v>837875</v>
      </c>
      <c r="E109" s="183">
        <v>837875</v>
      </c>
      <c r="F109" s="92"/>
      <c r="G109" s="149">
        <v>837875</v>
      </c>
      <c r="H109" s="149">
        <v>837875</v>
      </c>
      <c r="I109" s="149"/>
      <c r="J109" s="251"/>
      <c r="K109" s="161"/>
      <c r="L109" s="169"/>
      <c r="M109" s="253"/>
    </row>
    <row r="110" spans="1:13" s="18" customFormat="1" ht="15" customHeight="1" thickBot="1">
      <c r="A110" s="53" t="s">
        <v>31</v>
      </c>
      <c r="B110" s="20" t="s">
        <v>54</v>
      </c>
      <c r="C110" s="17">
        <f t="shared" si="14"/>
        <v>87113000</v>
      </c>
      <c r="D110" s="17">
        <f>D111+D112</f>
        <v>121817189</v>
      </c>
      <c r="E110" s="130">
        <v>101532188</v>
      </c>
      <c r="F110" s="128">
        <f>SUM(F111+F112)</f>
        <v>87113000</v>
      </c>
      <c r="G110" s="128">
        <f>SUM(G111+G112)</f>
        <v>121817189</v>
      </c>
      <c r="H110" s="128">
        <f>SUM(H111+H112)</f>
        <v>101532188</v>
      </c>
      <c r="I110" s="128">
        <f>SUM(I111+I112)</f>
        <v>0</v>
      </c>
      <c r="J110" s="165"/>
      <c r="K110" s="157"/>
      <c r="L110" s="157"/>
      <c r="M110" s="157"/>
    </row>
    <row r="111" spans="1:13" s="21" customFormat="1" ht="15" customHeight="1">
      <c r="A111" s="52" t="s">
        <v>33</v>
      </c>
      <c r="B111" s="75" t="s">
        <v>115</v>
      </c>
      <c r="C111" s="76">
        <f t="shared" si="14"/>
        <v>1407000</v>
      </c>
      <c r="D111" s="76">
        <f>G111+J111+M111</f>
        <v>7451825</v>
      </c>
      <c r="E111" s="112">
        <v>7144806</v>
      </c>
      <c r="F111" s="142">
        <v>1407000</v>
      </c>
      <c r="G111" s="180">
        <v>7451825</v>
      </c>
      <c r="H111" s="180">
        <v>7144806</v>
      </c>
      <c r="I111" s="180"/>
      <c r="J111" s="181"/>
      <c r="K111" s="182"/>
      <c r="L111" s="182"/>
      <c r="M111" s="182"/>
    </row>
    <row r="112" spans="1:13" s="21" customFormat="1" ht="15" customHeight="1" thickBot="1">
      <c r="A112" s="98" t="s">
        <v>35</v>
      </c>
      <c r="B112" s="75" t="s">
        <v>123</v>
      </c>
      <c r="C112" s="115">
        <f t="shared" si="14"/>
        <v>85706000</v>
      </c>
      <c r="D112" s="115">
        <f>G112+J112+M112</f>
        <v>114365364</v>
      </c>
      <c r="E112" s="254">
        <v>94387382</v>
      </c>
      <c r="F112" s="255">
        <v>85706000</v>
      </c>
      <c r="G112" s="256">
        <v>114365364</v>
      </c>
      <c r="H112" s="256">
        <v>94387382</v>
      </c>
      <c r="I112" s="256"/>
      <c r="J112" s="257"/>
      <c r="K112" s="258"/>
      <c r="L112" s="258"/>
      <c r="M112" s="258"/>
    </row>
    <row r="113" spans="1:13" s="18" customFormat="1" ht="15" customHeight="1" thickBot="1">
      <c r="A113" s="53" t="s">
        <v>37</v>
      </c>
      <c r="B113" s="20" t="s">
        <v>116</v>
      </c>
      <c r="C113" s="259">
        <f t="shared" si="14"/>
        <v>3000000</v>
      </c>
      <c r="D113" s="259">
        <f>G113+J113+M113</f>
        <v>2519305</v>
      </c>
      <c r="E113" s="260">
        <v>919305</v>
      </c>
      <c r="F113" s="261">
        <f>SUM(F114:F114)</f>
        <v>3000000</v>
      </c>
      <c r="G113" s="261">
        <f>SUM(G114:G114)</f>
        <v>1600000</v>
      </c>
      <c r="H113" s="261">
        <f>SUM(H114:H114)</f>
        <v>0</v>
      </c>
      <c r="I113" s="261">
        <f>SUM(I114:I114)</f>
        <v>0</v>
      </c>
      <c r="J113" s="262">
        <f>SUM(J114:J115)</f>
        <v>919305</v>
      </c>
      <c r="K113" s="263">
        <v>919305</v>
      </c>
      <c r="L113" s="157"/>
      <c r="M113" s="157"/>
    </row>
    <row r="114" spans="1:13" s="18" customFormat="1" ht="15" customHeight="1">
      <c r="A114" s="66" t="s">
        <v>39</v>
      </c>
      <c r="B114" s="68" t="s">
        <v>126</v>
      </c>
      <c r="C114" s="17">
        <f t="shared" si="14"/>
        <v>3000000</v>
      </c>
      <c r="D114" s="17">
        <f>G114+J114+M114</f>
        <v>1600000</v>
      </c>
      <c r="E114" s="88"/>
      <c r="F114" s="132">
        <v>3000000</v>
      </c>
      <c r="G114" s="150">
        <v>1600000</v>
      </c>
      <c r="H114" s="150"/>
      <c r="I114" s="150"/>
      <c r="J114" s="170"/>
      <c r="K114" s="162"/>
      <c r="L114" s="162"/>
      <c r="M114" s="162"/>
    </row>
    <row r="115" spans="1:13" s="18" customFormat="1" ht="15" customHeight="1" thickBot="1">
      <c r="A115" s="85" t="s">
        <v>167</v>
      </c>
      <c r="B115" s="91" t="s">
        <v>178</v>
      </c>
      <c r="C115" s="97"/>
      <c r="D115" s="97">
        <f>SUM(G115+J115)</f>
        <v>919305</v>
      </c>
      <c r="E115" s="113">
        <v>919305</v>
      </c>
      <c r="F115" s="133"/>
      <c r="G115" s="151"/>
      <c r="H115" s="151"/>
      <c r="I115" s="151"/>
      <c r="J115" s="241">
        <v>919305</v>
      </c>
      <c r="K115" s="242">
        <v>919305</v>
      </c>
      <c r="L115" s="161"/>
      <c r="M115" s="161"/>
    </row>
    <row r="116" spans="1:13" s="18" customFormat="1" ht="15" customHeight="1" thickBot="1">
      <c r="A116" s="53" t="s">
        <v>40</v>
      </c>
      <c r="B116" s="20" t="s">
        <v>55</v>
      </c>
      <c r="C116" s="17">
        <f t="shared" si="14"/>
        <v>53173000</v>
      </c>
      <c r="D116" s="17">
        <f>G116+J116+M116</f>
        <v>210657970</v>
      </c>
      <c r="E116" s="130"/>
      <c r="F116" s="128">
        <f>F117+F118</f>
        <v>53173000</v>
      </c>
      <c r="G116" s="128">
        <f>G117+G118</f>
        <v>210657970</v>
      </c>
      <c r="H116" s="128">
        <f>H117+H118</f>
        <v>0</v>
      </c>
      <c r="I116" s="128">
        <f>I117+I118</f>
        <v>0</v>
      </c>
      <c r="J116" s="165"/>
      <c r="K116" s="157"/>
      <c r="L116" s="157"/>
      <c r="M116" s="157"/>
    </row>
    <row r="117" spans="1:13" s="18" customFormat="1" ht="15" customHeight="1">
      <c r="A117" s="62" t="s">
        <v>88</v>
      </c>
      <c r="B117" s="28" t="s">
        <v>57</v>
      </c>
      <c r="C117" s="76">
        <f t="shared" si="14"/>
        <v>33173000</v>
      </c>
      <c r="D117" s="76">
        <f>G117+J117+M117</f>
        <v>58498688</v>
      </c>
      <c r="E117" s="116"/>
      <c r="F117" s="141">
        <v>33173000</v>
      </c>
      <c r="G117" s="152">
        <v>58498688</v>
      </c>
      <c r="H117" s="152"/>
      <c r="I117" s="152"/>
      <c r="J117" s="166"/>
      <c r="K117" s="158"/>
      <c r="L117" s="158"/>
      <c r="M117" s="158"/>
    </row>
    <row r="118" spans="1:13" s="18" customFormat="1" ht="15" customHeight="1" thickBot="1">
      <c r="A118" s="51" t="s">
        <v>89</v>
      </c>
      <c r="B118" s="27" t="s">
        <v>58</v>
      </c>
      <c r="C118" s="97">
        <f t="shared" si="14"/>
        <v>20000000</v>
      </c>
      <c r="D118" s="97">
        <f>G118+J118+M118</f>
        <v>152159282</v>
      </c>
      <c r="E118" s="131"/>
      <c r="F118" s="140">
        <v>20000000</v>
      </c>
      <c r="G118" s="147">
        <v>152159282</v>
      </c>
      <c r="H118" s="147"/>
      <c r="I118" s="147"/>
      <c r="J118" s="168"/>
      <c r="K118" s="160"/>
      <c r="L118" s="160"/>
      <c r="M118" s="160"/>
    </row>
    <row r="119" spans="1:13" s="18" customFormat="1" ht="18.75" customHeight="1" thickBot="1">
      <c r="A119" s="53" t="s">
        <v>90</v>
      </c>
      <c r="B119" s="30" t="s">
        <v>59</v>
      </c>
      <c r="C119" s="17">
        <f t="shared" si="14"/>
        <v>387632000</v>
      </c>
      <c r="D119" s="17">
        <f>D76+D81+D85+D110+D113+D116</f>
        <v>613256460</v>
      </c>
      <c r="E119" s="88">
        <f>E76+E81+E85+E110+E113+E116</f>
        <v>360338733</v>
      </c>
      <c r="F119" s="136">
        <f aca="true" t="shared" si="18" ref="F119:K119">SUM(F116+F113+F110+F85+F81+F76)</f>
        <v>383917000</v>
      </c>
      <c r="G119" s="136">
        <f t="shared" si="18"/>
        <v>608152155</v>
      </c>
      <c r="H119" s="136">
        <f t="shared" si="18"/>
        <v>355822665</v>
      </c>
      <c r="I119" s="136">
        <f t="shared" si="18"/>
        <v>3715000</v>
      </c>
      <c r="J119" s="171">
        <f t="shared" si="18"/>
        <v>5104305</v>
      </c>
      <c r="K119" s="136">
        <f t="shared" si="18"/>
        <v>4516068</v>
      </c>
      <c r="L119" s="157"/>
      <c r="M119" s="157"/>
    </row>
    <row r="120" spans="1:13" s="18" customFormat="1" ht="15" customHeight="1" thickBot="1">
      <c r="A120" s="53" t="s">
        <v>147</v>
      </c>
      <c r="B120" s="20" t="s">
        <v>60</v>
      </c>
      <c r="C120" s="259">
        <f t="shared" si="14"/>
        <v>3829000</v>
      </c>
      <c r="D120" s="259">
        <f>G120+J120+M120</f>
        <v>3828996</v>
      </c>
      <c r="E120" s="264">
        <f>SUM(E121:E122)</f>
        <v>53828996</v>
      </c>
      <c r="F120" s="128">
        <f>SUM(F121,F123)</f>
        <v>3829000</v>
      </c>
      <c r="G120" s="128">
        <f>SUM(G121,G123)</f>
        <v>3828996</v>
      </c>
      <c r="H120" s="128">
        <f>SUM(H121,H122)</f>
        <v>3828996</v>
      </c>
      <c r="I120" s="128">
        <f>SUM(I121,I123)</f>
        <v>0</v>
      </c>
      <c r="J120" s="165"/>
      <c r="K120" s="243">
        <f>SUM(K122)</f>
        <v>50000000</v>
      </c>
      <c r="L120" s="157"/>
      <c r="M120" s="157"/>
    </row>
    <row r="121" spans="1:13" s="18" customFormat="1" ht="15" customHeight="1">
      <c r="A121" s="62" t="s">
        <v>148</v>
      </c>
      <c r="B121" s="265" t="s">
        <v>132</v>
      </c>
      <c r="C121" s="114">
        <f t="shared" si="14"/>
        <v>3829000</v>
      </c>
      <c r="D121" s="114">
        <f>G121+J121+M121</f>
        <v>3828996</v>
      </c>
      <c r="E121" s="116">
        <v>3828996</v>
      </c>
      <c r="F121" s="142">
        <v>3829000</v>
      </c>
      <c r="G121" s="213">
        <v>3828996</v>
      </c>
      <c r="H121" s="213">
        <v>3828996</v>
      </c>
      <c r="I121" s="213"/>
      <c r="J121" s="166"/>
      <c r="K121" s="244"/>
      <c r="L121" s="158"/>
      <c r="M121" s="158"/>
    </row>
    <row r="122" spans="1:13" s="18" customFormat="1" ht="15" customHeight="1">
      <c r="A122" s="62" t="s">
        <v>149</v>
      </c>
      <c r="B122" s="266" t="s">
        <v>198</v>
      </c>
      <c r="C122" s="114"/>
      <c r="D122" s="114"/>
      <c r="E122" s="116">
        <v>50000000</v>
      </c>
      <c r="F122" s="142"/>
      <c r="G122" s="153"/>
      <c r="H122" s="153"/>
      <c r="I122" s="153"/>
      <c r="J122" s="166"/>
      <c r="K122" s="244">
        <v>50000000</v>
      </c>
      <c r="L122" s="158"/>
      <c r="M122" s="158"/>
    </row>
    <row r="123" spans="1:13" s="18" customFormat="1" ht="15" customHeight="1">
      <c r="A123" s="62" t="s">
        <v>195</v>
      </c>
      <c r="B123" s="29" t="s">
        <v>62</v>
      </c>
      <c r="C123" s="73">
        <f t="shared" si="14"/>
        <v>0</v>
      </c>
      <c r="D123" s="73">
        <f>G123+J123+M123</f>
        <v>0</v>
      </c>
      <c r="E123" s="116"/>
      <c r="F123" s="142"/>
      <c r="G123" s="153"/>
      <c r="H123" s="153"/>
      <c r="I123" s="153"/>
      <c r="J123" s="167"/>
      <c r="K123" s="159"/>
      <c r="L123" s="159"/>
      <c r="M123" s="159"/>
    </row>
    <row r="124" spans="1:13" s="18" customFormat="1" ht="15" customHeight="1">
      <c r="A124" s="62" t="s">
        <v>196</v>
      </c>
      <c r="B124" s="28" t="s">
        <v>63</v>
      </c>
      <c r="C124" s="73">
        <f t="shared" si="14"/>
        <v>0</v>
      </c>
      <c r="D124" s="73">
        <f>G124+J124+M124</f>
        <v>0</v>
      </c>
      <c r="E124" s="108"/>
      <c r="F124" s="143"/>
      <c r="G124" s="154"/>
      <c r="H124" s="154"/>
      <c r="I124" s="154"/>
      <c r="J124" s="167"/>
      <c r="K124" s="159"/>
      <c r="L124" s="159"/>
      <c r="M124" s="159"/>
    </row>
    <row r="125" spans="1:13" s="18" customFormat="1" ht="15" customHeight="1" thickBot="1">
      <c r="A125" s="62" t="s">
        <v>197</v>
      </c>
      <c r="B125" s="28" t="s">
        <v>61</v>
      </c>
      <c r="C125" s="97">
        <f t="shared" si="14"/>
        <v>0</v>
      </c>
      <c r="D125" s="97">
        <f>G125+J125+M125</f>
        <v>0</v>
      </c>
      <c r="E125" s="111"/>
      <c r="F125" s="144"/>
      <c r="G125" s="147"/>
      <c r="H125" s="147"/>
      <c r="I125" s="147"/>
      <c r="J125" s="169"/>
      <c r="K125" s="160"/>
      <c r="L125" s="160"/>
      <c r="M125" s="160"/>
    </row>
    <row r="126" spans="1:15" s="18" customFormat="1" ht="15" customHeight="1" thickBot="1">
      <c r="A126" s="53" t="s">
        <v>150</v>
      </c>
      <c r="B126" s="20" t="s">
        <v>64</v>
      </c>
      <c r="C126" s="17">
        <f t="shared" si="14"/>
        <v>391461000</v>
      </c>
      <c r="D126" s="17">
        <f>D119+D120</f>
        <v>617085456</v>
      </c>
      <c r="E126" s="88">
        <f>E119+E120</f>
        <v>414167729</v>
      </c>
      <c r="F126" s="145">
        <f aca="true" t="shared" si="19" ref="F126:K126">SUM(F119+F120)</f>
        <v>387746000</v>
      </c>
      <c r="G126" s="145">
        <f t="shared" si="19"/>
        <v>611981151</v>
      </c>
      <c r="H126" s="145">
        <f t="shared" si="19"/>
        <v>359651661</v>
      </c>
      <c r="I126" s="145">
        <f t="shared" si="19"/>
        <v>3715000</v>
      </c>
      <c r="J126" s="84">
        <f t="shared" si="19"/>
        <v>5104305</v>
      </c>
      <c r="K126" s="145">
        <f t="shared" si="19"/>
        <v>54516068</v>
      </c>
      <c r="L126" s="177"/>
      <c r="M126" s="178"/>
      <c r="N126" s="23"/>
      <c r="O126" s="23"/>
    </row>
    <row r="127" spans="1:8" s="9" customFormat="1" ht="12.75" customHeight="1">
      <c r="A127" s="272"/>
      <c r="B127" s="272"/>
      <c r="C127" s="272"/>
      <c r="D127" s="272"/>
      <c r="E127" s="272"/>
      <c r="F127" s="272"/>
      <c r="G127" s="272"/>
      <c r="H127" s="24"/>
    </row>
    <row r="128" spans="1:8" s="9" customFormat="1" ht="12.75" customHeight="1">
      <c r="A128" s="55"/>
      <c r="B128" s="24"/>
      <c r="C128" s="24"/>
      <c r="D128" s="48"/>
      <c r="E128" s="48"/>
      <c r="F128" s="48"/>
      <c r="G128" s="48"/>
      <c r="H128" s="48"/>
    </row>
    <row r="129" spans="1:8" s="9" customFormat="1" ht="21.75" customHeight="1">
      <c r="A129" s="55"/>
      <c r="B129" s="83" t="s">
        <v>118</v>
      </c>
      <c r="C129" s="82"/>
      <c r="D129" s="274" t="s">
        <v>119</v>
      </c>
      <c r="E129" s="274"/>
      <c r="F129" s="274"/>
      <c r="G129" s="101"/>
      <c r="H129" s="101"/>
    </row>
    <row r="130" spans="1:8" s="9" customFormat="1" ht="20.25" customHeight="1">
      <c r="A130" s="55"/>
      <c r="B130" s="14" t="s">
        <v>121</v>
      </c>
      <c r="C130" s="14"/>
      <c r="D130" s="270" t="s">
        <v>120</v>
      </c>
      <c r="E130" s="270"/>
      <c r="F130" s="270"/>
      <c r="G130" s="48"/>
      <c r="H130" s="48"/>
    </row>
  </sheetData>
  <sheetProtection/>
  <mergeCells count="18">
    <mergeCell ref="D129:F129"/>
    <mergeCell ref="D130:F130"/>
    <mergeCell ref="A1:L1"/>
    <mergeCell ref="B2:L2"/>
    <mergeCell ref="A7:B7"/>
    <mergeCell ref="D59:F59"/>
    <mergeCell ref="C8:D8"/>
    <mergeCell ref="F8:G8"/>
    <mergeCell ref="I8:J8"/>
    <mergeCell ref="L8:M8"/>
    <mergeCell ref="I73:J73"/>
    <mergeCell ref="L73:M73"/>
    <mergeCell ref="D60:F60"/>
    <mergeCell ref="A72:B72"/>
    <mergeCell ref="A127:G127"/>
    <mergeCell ref="A66:G66"/>
    <mergeCell ref="C73:D73"/>
    <mergeCell ref="F73:G73"/>
  </mergeCells>
  <printOptions/>
  <pageMargins left="0.31496062992125984" right="0.31496062992125984" top="0.9448818897637796" bottom="0.9448818897637796" header="0.31496062992125984" footer="0.31496062992125984"/>
  <pageSetup horizontalDpi="600" verticalDpi="600" orientation="landscape" paperSize="9" scale="43" r:id="rId1"/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2018-05-23T11:05:03Z</cp:lastPrinted>
  <dcterms:created xsi:type="dcterms:W3CDTF">2013-02-08T12:10:21Z</dcterms:created>
  <dcterms:modified xsi:type="dcterms:W3CDTF">2018-05-30T14:50:21Z</dcterms:modified>
  <cp:category/>
  <cp:version/>
  <cp:contentType/>
  <cp:contentStatus/>
</cp:coreProperties>
</file>