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46" yWindow="65491" windowWidth="18225" windowHeight="7395" tabRatio="897" firstSheet="19" activeTab="39"/>
  </bookViews>
  <sheets>
    <sheet name="ÖSSZEFÜGGÉSEK" sheetId="1" state="hidden" r:id="rId1"/>
    <sheet name="ELLENŐRZÉS-1.sz.2.a.sz.2.b.sz." sheetId="2" state="hidden" r:id="rId2"/>
    <sheet name="1.1.sz.mell." sheetId="3" r:id="rId3"/>
    <sheet name="1.2.sz.mell." sheetId="4" r:id="rId4"/>
    <sheet name="1.3.sz.mell." sheetId="5" r:id="rId5"/>
    <sheet name="1.4.sz.mell." sheetId="6" state="hidden" r:id="rId6"/>
    <sheet name="2.1.sz.mell  " sheetId="7" r:id="rId7"/>
    <sheet name="2.2.sz.mell  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1. sz tájékoztató t." sheetId="15" r:id="rId15"/>
    <sheet name="2. sz tájékoztató t" sheetId="16" r:id="rId16"/>
    <sheet name="3. sz tájékoztató t." sheetId="17" r:id="rId17"/>
    <sheet name="4.sz tájékoztató t." sheetId="18" r:id="rId18"/>
    <sheet name="5.sz tájékoztató t." sheetId="19" r:id="rId19"/>
    <sheet name="6.sz tájékoztató t." sheetId="20" r:id="rId20"/>
    <sheet name="9.1. sz. mell" sheetId="21" state="hidden" r:id="rId21"/>
    <sheet name="9.1.1. sz. mell " sheetId="22" state="hidden" r:id="rId22"/>
    <sheet name="9.1.2. sz. mell  " sheetId="23" state="hidden" r:id="rId23"/>
    <sheet name="9.1.3. sz. mell   " sheetId="24" state="hidden" r:id="rId24"/>
    <sheet name="9.2. sz. mell" sheetId="25" state="hidden" r:id="rId25"/>
    <sheet name="9.2.1. sz. mell" sheetId="26" state="hidden" r:id="rId26"/>
    <sheet name="9.2.2. sz.  mell" sheetId="27" state="hidden" r:id="rId27"/>
    <sheet name="9.2.3. sz. mell" sheetId="28" state="hidden" r:id="rId28"/>
    <sheet name="9.3. sz. mell" sheetId="29" state="hidden" r:id="rId29"/>
    <sheet name="9.3.1. sz. mell" sheetId="30" state="hidden" r:id="rId30"/>
    <sheet name="9.3.2. sz. mell" sheetId="31" state="hidden" r:id="rId31"/>
    <sheet name="9.3.3. sz. mell" sheetId="32" state="hidden" r:id="rId32"/>
    <sheet name="10.sz.mell" sheetId="33" state="hidden" r:id="rId33"/>
    <sheet name="12 A" sheetId="34" state="hidden" r:id="rId34"/>
    <sheet name="7.sz tájékoztató tábla" sheetId="35" r:id="rId35"/>
    <sheet name="8. tájékoztató tábla" sheetId="36" r:id="rId36"/>
    <sheet name="9. tájékoztató tábla " sheetId="37" r:id="rId37"/>
    <sheet name="10. tájékoztató tábla" sheetId="38" r:id="rId38"/>
    <sheet name="eredménykimutatás" sheetId="39" r:id="rId39"/>
    <sheet name="maradványkimutatás" sheetId="40" r:id="rId40"/>
    <sheet name="Munka1" sheetId="41" r:id="rId41"/>
  </sheets>
  <definedNames>
    <definedName name="_xlfn.IFERROR" hidden="1">#NAME?</definedName>
    <definedName name="_xlnm.Print_Titles" localSheetId="20">'9.1. sz. mell'!$1:$6</definedName>
    <definedName name="_xlnm.Print_Titles" localSheetId="21">'9.1.1. sz. mell '!$1:$6</definedName>
    <definedName name="_xlnm.Print_Titles" localSheetId="22">'9.1.2. sz. mell  '!$1:$6</definedName>
    <definedName name="_xlnm.Print_Titles" localSheetId="23">'9.1.3. sz. mell   '!$1:$6</definedName>
    <definedName name="_xlnm.Print_Titles" localSheetId="24">'9.2. sz. mell'!$1:$6</definedName>
    <definedName name="_xlnm.Print_Titles" localSheetId="25">'9.2.1. sz. mell'!$1:$6</definedName>
    <definedName name="_xlnm.Print_Titles" localSheetId="26">'9.2.2. sz.  mell'!$1:$6</definedName>
    <definedName name="_xlnm.Print_Titles" localSheetId="27">'9.2.3. sz. mell'!$1:$6</definedName>
    <definedName name="_xlnm.Print_Titles" localSheetId="28">'9.3. sz. mell'!$1:$6</definedName>
    <definedName name="_xlnm.Print_Titles" localSheetId="29">'9.3.1. sz. mell'!$1:$6</definedName>
    <definedName name="_xlnm.Print_Titles" localSheetId="30">'9.3.2. sz. mell'!$1:$6</definedName>
    <definedName name="_xlnm.Print_Titles" localSheetId="31">'9.3.3. sz. mell'!$1:$6</definedName>
    <definedName name="_xlnm.Print_Area" localSheetId="14">'1. sz tájékoztató t.'!$A$1:$G$144</definedName>
    <definedName name="_xlnm.Print_Area" localSheetId="2">'1.1.sz.mell.'!$A$1:$E$151</definedName>
    <definedName name="_xlnm.Print_Area" localSheetId="3">'1.2.sz.mell.'!$A$1:$E$149</definedName>
    <definedName name="_xlnm.Print_Area" localSheetId="4">'1.3.sz.mell.'!$A$1:$E$148</definedName>
    <definedName name="_xlnm.Print_Area" localSheetId="5">'1.4.sz.mell.'!$A$1:$D$149</definedName>
    <definedName name="_xlnm.Print_Area" localSheetId="17">'4.sz tájékoztató t.'!$A$1:$O$26</definedName>
    <definedName name="_xlnm.Print_Area" localSheetId="18">'5.sz tájékoztató t.'!$A$1:$C$19</definedName>
    <definedName name="_xlnm.Print_Area" localSheetId="19">'6.sz tájékoztató t.'!$A$1:$D$39</definedName>
  </definedNames>
  <calcPr calcMode="manual" fullCalcOnLoad="1"/>
</workbook>
</file>

<file path=xl/sharedStrings.xml><?xml version="1.0" encoding="utf-8"?>
<sst xmlns="http://schemas.openxmlformats.org/spreadsheetml/2006/main" count="4517" uniqueCount="857">
  <si>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</si>
  <si>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</si>
  <si>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</si>
  <si>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</si>
  <si>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</si>
  <si>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</si>
  <si>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</si>
  <si>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</si>
  <si>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</si>
  <si>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</si>
  <si>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</si>
  <si>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</si>
  <si>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</si>
  <si>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</si>
  <si>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</si>
  <si>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</si>
  <si>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</si>
  <si>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</si>
  <si>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</si>
  <si>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</si>
  <si>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</si>
  <si>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</si>
  <si>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</si>
  <si>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</si>
  <si>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</si>
  <si>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</si>
  <si>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</si>
  <si>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</si>
  <si>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</si>
  <si>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</si>
  <si>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</si>
  <si>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</si>
  <si>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</si>
  <si>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</si>
  <si>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</si>
  <si>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</si>
  <si>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</si>
  <si>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</si>
  <si>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</si>
  <si>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</si>
  <si>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</si>
  <si>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</si>
  <si>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</si>
  <si>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</si>
  <si>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</si>
  <si>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</si>
  <si>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</si>
  <si>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</si>
  <si>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</si>
  <si>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</si>
  <si>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</si>
  <si>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</si>
  <si>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</si>
  <si>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</si>
  <si>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</si>
  <si>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</si>
  <si>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</si>
  <si>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</si>
  <si>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</si>
  <si>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</si>
  <si>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</si>
  <si>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</si>
  <si>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</si>
  <si>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</si>
  <si>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</si>
  <si>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</si>
  <si>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</si>
  <si>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</si>
  <si>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</si>
  <si>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</si>
  <si>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</si>
  <si>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</si>
  <si>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</si>
  <si>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</si>
  <si>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</si>
  <si>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</si>
  <si>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</si>
  <si>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</si>
  <si>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</si>
  <si>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</si>
  <si>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</si>
  <si>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</si>
  <si>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</si>
  <si>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</si>
  <si>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</si>
  <si>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</si>
  <si>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</si>
  <si>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</si>
  <si>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</si>
  <si>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</si>
  <si>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</si>
  <si>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</si>
  <si>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</si>
  <si>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</si>
  <si>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</si>
  <si>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</si>
  <si>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</si>
  <si>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</si>
  <si>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</si>
  <si>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</si>
  <si>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</si>
  <si>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</si>
  <si>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</si>
  <si>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</si>
  <si>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</si>
  <si>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</si>
  <si>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</si>
  <si>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</si>
  <si>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</si>
  <si>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</si>
  <si>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</si>
  <si>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</si>
  <si>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</si>
  <si>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</si>
  <si>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</si>
  <si>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</si>
  <si>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</si>
  <si>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</si>
  <si>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</si>
  <si>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</si>
  <si>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</si>
  <si>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</si>
  <si>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</si>
  <si>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</si>
  <si>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</si>
  <si>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</si>
  <si>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</si>
  <si>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</si>
  <si>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</si>
  <si>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</si>
  <si>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</si>
  <si>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</si>
  <si>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</si>
  <si>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</si>
  <si>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</si>
  <si>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</si>
  <si>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</si>
  <si>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</si>
  <si>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</si>
  <si>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</si>
  <si>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</si>
  <si>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</si>
  <si>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</si>
  <si>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</si>
  <si>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</si>
  <si>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</si>
  <si>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</si>
  <si>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</si>
  <si>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</si>
  <si>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</si>
  <si>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</si>
  <si>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</si>
  <si>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</si>
  <si>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</si>
  <si>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</si>
  <si>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</si>
  <si>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</si>
  <si>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</si>
  <si>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</si>
  <si>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</si>
  <si>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</si>
  <si>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</si>
  <si>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</si>
  <si>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</si>
  <si>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</si>
  <si>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</si>
  <si>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</si>
  <si>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</si>
  <si>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</si>
  <si>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</si>
  <si>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</si>
  <si>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</si>
  <si>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</si>
  <si>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</si>
  <si>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</si>
  <si>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</si>
  <si>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</si>
  <si>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</si>
  <si>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</si>
  <si>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</si>
  <si>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</si>
  <si>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</si>
  <si>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</si>
  <si>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</si>
  <si>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</si>
  <si>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</si>
  <si>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</si>
  <si>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</si>
  <si>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</si>
  <si>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</si>
  <si>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</si>
  <si>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</si>
  <si>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</si>
  <si>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</si>
  <si>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</si>
  <si>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</si>
  <si>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</si>
  <si>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</si>
  <si>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</si>
  <si>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</si>
  <si>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</si>
  <si>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</si>
  <si>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</si>
  <si>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</si>
  <si>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</si>
  <si>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</si>
  <si>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</si>
  <si>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</si>
  <si>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</si>
  <si>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</si>
  <si>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</si>
  <si>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</si>
  <si>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</si>
  <si>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</si>
  <si>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</si>
  <si>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</si>
  <si>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</si>
  <si>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</si>
  <si>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</si>
  <si>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</si>
  <si>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</si>
  <si>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</si>
  <si>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</si>
  <si>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</si>
  <si>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</si>
  <si>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</si>
  <si>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</si>
  <si>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</si>
  <si>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</si>
  <si>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</si>
  <si>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</si>
  <si>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</si>
  <si>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</si>
  <si>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</si>
  <si>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</si>
  <si>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</si>
  <si>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</si>
  <si>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</si>
  <si>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</si>
  <si>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</si>
  <si>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</si>
  <si>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</si>
  <si>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</si>
  <si>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</si>
  <si>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</si>
  <si>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</si>
  <si>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</si>
  <si>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</si>
  <si>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</si>
  <si>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</si>
  <si>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</si>
  <si>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</si>
  <si>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</si>
  <si>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</si>
  <si>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</si>
  <si>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</si>
  <si>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</si>
  <si>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</si>
  <si>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</si>
  <si>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</si>
  <si>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</si>
  <si>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</si>
  <si>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</si>
  <si>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</si>
  <si>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</si>
  <si>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</si>
  <si>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</si>
  <si>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</si>
  <si>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</si>
  <si>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</si>
  <si>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</si>
  <si>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</si>
  <si>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</si>
  <si>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</si>
  <si>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</si>
  <si>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</si>
  <si>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</si>
  <si>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</si>
  <si>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</si>
  <si>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</si>
  <si>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</si>
  <si>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</si>
  <si>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</si>
  <si>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</si>
  <si>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</si>
  <si>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</si>
  <si>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</si>
  <si>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</si>
  <si>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</si>
  <si>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</si>
  <si>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</si>
  <si>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</si>
  <si>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</si>
  <si>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</si>
  <si>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</si>
  <si>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</si>
  <si>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</si>
  <si>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</si>
  <si>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</si>
  <si>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</si>
  <si>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</si>
  <si>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</si>
  <si>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</si>
  <si>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</si>
  <si>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</si>
  <si>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</si>
  <si>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</si>
  <si>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</si>
  <si>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</si>
  <si>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</si>
  <si>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</si>
  <si>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</si>
  <si>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</si>
  <si>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</si>
  <si>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</si>
  <si>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</si>
  <si>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</si>
  <si>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</si>
  <si>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</si>
  <si>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</si>
  <si>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</si>
  <si>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</si>
  <si>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</si>
  <si>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</si>
  <si>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</si>
  <si>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</si>
  <si>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</si>
  <si>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</si>
  <si>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</si>
  <si>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</si>
  <si>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</si>
  <si>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</si>
  <si>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</si>
  <si>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</si>
  <si>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</si>
  <si>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</si>
  <si>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</si>
  <si>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</si>
  <si>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</si>
  <si>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</si>
  <si>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</si>
  <si>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</si>
  <si>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</si>
  <si>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</si>
  <si>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</si>
  <si>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</si>
  <si>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</si>
  <si>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</si>
  <si>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</si>
  <si>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</si>
  <si>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</si>
  <si>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</si>
  <si>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</si>
  <si>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</si>
  <si>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</si>
  <si>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</si>
  <si>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</si>
  <si>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</si>
  <si>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</si>
  <si>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</si>
  <si>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</si>
  <si>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</si>
  <si>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</si>
  <si>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</si>
  <si>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</si>
  <si>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</si>
  <si>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</si>
  <si>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</si>
  <si>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</si>
  <si>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</si>
  <si>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</si>
  <si>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</si>
  <si>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</si>
  <si>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</si>
  <si>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</si>
  <si>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</si>
  <si>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</si>
  <si>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</si>
  <si>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</si>
  <si>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</si>
  <si>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</si>
  <si>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</si>
  <si>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</si>
  <si>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</si>
  <si>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</si>
  <si>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</si>
  <si>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</si>
  <si>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</si>
  <si>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</si>
  <si>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</si>
  <si>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</si>
  <si>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</si>
  <si>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</si>
  <si>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</si>
  <si>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</si>
  <si>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</si>
  <si>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</si>
  <si>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</si>
  <si>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</si>
  <si>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</si>
  <si>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</si>
  <si>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</si>
  <si>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</si>
  <si>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</si>
  <si>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</si>
  <si>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</si>
  <si>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</si>
  <si>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</si>
  <si>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</si>
  <si>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</si>
  <si>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</si>
  <si>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</si>
  <si>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</si>
  <si>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</si>
  <si>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</si>
  <si>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</si>
  <si>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</si>
  <si>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</si>
  <si>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</si>
  <si>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</si>
  <si>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</si>
  <si>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</si>
  <si>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</si>
  <si>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</si>
  <si>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</si>
  <si>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</si>
  <si>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</si>
  <si>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</si>
  <si>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</si>
  <si>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</si>
  <si>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</si>
  <si>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</si>
  <si>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</si>
  <si>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</si>
  <si>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</si>
  <si>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</si>
  <si>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</si>
  <si>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</si>
  <si>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</si>
  <si>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</si>
  <si>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</si>
  <si>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</si>
  <si>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</si>
  <si>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</si>
  <si>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</si>
  <si>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</si>
  <si>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</si>
  <si>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</si>
  <si>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</si>
  <si>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</si>
  <si>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</si>
  <si>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</si>
  <si>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</si>
  <si>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</si>
  <si>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</si>
  <si>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</si>
  <si>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</si>
  <si>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</si>
  <si>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</si>
  <si>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</si>
  <si>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</si>
  <si>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</si>
  <si>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</si>
  <si>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</si>
  <si>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</si>
  <si>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</si>
  <si>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</si>
  <si>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</si>
  <si>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</si>
  <si>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</si>
  <si>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</si>
  <si>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</si>
  <si>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</si>
  <si>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</si>
  <si>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</si>
  <si>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</si>
  <si>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</si>
  <si>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</si>
  <si>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</si>
  <si>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</si>
  <si>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</si>
  <si>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......................, 2014. .......................... hó ..... nap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</si>
  <si>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</si>
  <si>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</si>
  <si>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</si>
  <si>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</si>
  <si>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</si>
  <si>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9.1. melléklet a ……/2014. (….) önkormányzati rendelethez</t>
  </si>
  <si>
    <t>Összes bevétel, kiadás</t>
  </si>
  <si>
    <t>Polgármesteri /közös/ hivatal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</si>
  <si>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</si>
  <si>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</si>
  <si>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</si>
  <si>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</si>
  <si>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</si>
  <si>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</si>
  <si>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</si>
  <si>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</si>
  <si>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</si>
  <si>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</si>
  <si>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</si>
  <si>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</si>
  <si>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</si>
  <si>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</si>
  <si>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</si>
  <si>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</si>
  <si>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</si>
  <si>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</si>
  <si>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</si>
  <si>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</si>
  <si>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</si>
  <si>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</si>
  <si>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9.2. melléklet a ……/2014. (….) önkormányzati rendelethez</t>
  </si>
  <si>
    <t>Kötelező feladatok bevételei, kiadásai</t>
  </si>
  <si>
    <t>9.3. melléklet a ……/2014. (….) önkormányzati rendelethez</t>
  </si>
  <si>
    <t>Önként vállalt feladatok bevételei, kiadásai</t>
  </si>
  <si>
    <t>9.3.1. melléklet a ……/2014. (….) önkormányzati rendelethez</t>
  </si>
  <si>
    <t>Állami (államigazgataási) feladatok bevételei, kiadásai</t>
  </si>
  <si>
    <t>9.3.2. melléklet a ……/2014. (….) önkormányzati rendelethez</t>
  </si>
  <si>
    <t>9.3.3. melléklet a ……/2014. (….) önkormányzati rendelethez</t>
  </si>
  <si>
    <t>9.2.3. melléklet a ……/2014. (….) önkormányzati rendelethez</t>
  </si>
  <si>
    <t>9.2.2. melléklet a ……/2014. (….) önkormányzati rendelethez</t>
  </si>
  <si>
    <t>9.2.1. melléklet a ……/2014. (….) önkormányzati rendelethez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</si>
  <si>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</si>
  <si>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</si>
  <si>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</si>
  <si>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</si>
  <si>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</si>
  <si>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</si>
  <si>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</si>
  <si>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</si>
  <si>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</si>
  <si>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</si>
  <si>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</si>
  <si>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</si>
  <si>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</si>
  <si>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</si>
  <si>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</si>
  <si>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</si>
  <si>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</si>
  <si>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 xml:space="preserve">IV. Kulturális feladatok támogatása:              </t>
  </si>
  <si>
    <t>I.1.b) Település-üzemeltetéshez kapcsolódó feladatellátás támogatása összesen</t>
  </si>
  <si>
    <t xml:space="preserve">    1.b) település üzemeltetés                            </t>
  </si>
  <si>
    <t xml:space="preserve">    1.c) egyéb kötelező feladatok                       </t>
  </si>
  <si>
    <t>III.3.c (1) szociális étkeztetés</t>
  </si>
  <si>
    <t>III.5.a) A finanszírozás szempontjából elismert dolgozók bértámogatása</t>
  </si>
  <si>
    <t>működés</t>
  </si>
  <si>
    <t xml:space="preserve">Nyugdíjas klub                                                            </t>
  </si>
  <si>
    <t xml:space="preserve">Sport egyesület </t>
  </si>
  <si>
    <t>Utánpótlás futball</t>
  </si>
  <si>
    <t xml:space="preserve">Vöröskereszt                                                    </t>
  </si>
  <si>
    <t xml:space="preserve">Baba-Mama klub                                                </t>
  </si>
  <si>
    <t xml:space="preserve">Vig Zoltán Emlék-Alapítvány                                              </t>
  </si>
  <si>
    <t>Evita hastánccsoport</t>
  </si>
  <si>
    <t xml:space="preserve">Sokoró Karate SE                                               </t>
  </si>
  <si>
    <t>K I M U T A T Á S
a 2015. évben céljelleggel juttatott támogatásokról</t>
  </si>
  <si>
    <t>A 2015. évi általános működés és ágazati feladatok támogatásának alakulása jogcímenként</t>
  </si>
  <si>
    <t xml:space="preserve">    1.d) lakott külterülettel kaopcsolatos feladatok támogatása</t>
  </si>
  <si>
    <t>kiegészítés az I.1 jogcímekhez</t>
  </si>
  <si>
    <t>2013. évi tény</t>
  </si>
  <si>
    <t>2015. évi előirányzat</t>
  </si>
  <si>
    <t>2014. évi 
várható</t>
  </si>
  <si>
    <t>2018.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</si>
  <si>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</si>
  <si>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</si>
  <si>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Felhasználás
2014. XII.31-ig</t>
  </si>
  <si>
    <t xml:space="preserve">
2015. év utáni szükséglet
</t>
  </si>
  <si>
    <t>III.2. Települési önkormányzatok szociális feladatainak egyéb támogatása</t>
  </si>
  <si>
    <t xml:space="preserve">II. Települési önkormányzatok egyes köznevelési feladatainak.támogatása        </t>
  </si>
  <si>
    <t>Iskola Alapítvány</t>
  </si>
  <si>
    <t>2015. évi módosított előirányzat</t>
  </si>
  <si>
    <t>KEOP-4.10.0/N/14-2014-0371 Fotovoltaikus rendszerek kialakítása pályázat</t>
  </si>
  <si>
    <t>2015</t>
  </si>
  <si>
    <t>2015. évi támogatás összesen</t>
  </si>
  <si>
    <t>Belterületi utak járdák hidak felújítása</t>
  </si>
  <si>
    <t>2015-2016</t>
  </si>
  <si>
    <t>2015. évi módosított támogatás összesen</t>
  </si>
  <si>
    <t>Kárpátaljai települések</t>
  </si>
  <si>
    <t>2015. évi eredeti előirányzat</t>
  </si>
  <si>
    <t>Sokorópátka Község Önkormányzata adósságot keletkeztető ügyletekből és kezességvállalásokból fennálló kötelezettségei</t>
  </si>
  <si>
    <t>Sokorópátka Község Önkormányzata saját bevételeinek részletezése az adósságot keletkeztető ügyletből származó tárgyévi fizetési kötelezettség megállapításához</t>
  </si>
  <si>
    <t>Sokorópátka Község Önkormányzata 2015. évi adósságot keletkeztető fejlesztési céljai</t>
  </si>
  <si>
    <t xml:space="preserve">Lövész egyesület  </t>
  </si>
  <si>
    <t>Dalárda</t>
  </si>
  <si>
    <t>Polgárőrség</t>
  </si>
  <si>
    <t>Mustármag</t>
  </si>
  <si>
    <t xml:space="preserve">Bursa Hungarica támogatás                                                  </t>
  </si>
  <si>
    <t>2015. évi teljesítés</t>
  </si>
  <si>
    <t xml:space="preserve">   Egyéb belső finanszírozási bevételek:ÁH-n belüli megelőlegezés</t>
  </si>
  <si>
    <t>Felhasználás
2015. XII.31-ig</t>
  </si>
  <si>
    <t xml:space="preserve"> III.5.b) Gyermekétkeztetés üzemeltetési támogatása</t>
  </si>
  <si>
    <t>Mustármag Egyesület</t>
  </si>
  <si>
    <t>Nyugdíjas Klub Sokorópátka</t>
  </si>
  <si>
    <t>Polgárőr Egyesület Sokorópá</t>
  </si>
  <si>
    <t>EVITA hastánccsoport</t>
  </si>
  <si>
    <t>Sokoró Karate Sportegyesüle</t>
  </si>
  <si>
    <t>Sokorópátkai Ált.Isk.Tanuló</t>
  </si>
  <si>
    <t>Sokorópátkai Lövész Egyesül</t>
  </si>
  <si>
    <t>Vig Zoltán Emlék-Alapítvány</t>
  </si>
  <si>
    <t>VONESZO Alapítvány</t>
  </si>
  <si>
    <t>utánpótlás foci</t>
  </si>
  <si>
    <t>sportegyesület</t>
  </si>
  <si>
    <t>Baba-Mama</t>
  </si>
  <si>
    <t>Vöröskereszt</t>
  </si>
  <si>
    <t>2015. évi teljeítés</t>
  </si>
  <si>
    <t>eredeti</t>
  </si>
  <si>
    <t>módosított</t>
  </si>
  <si>
    <t>teljesítés</t>
  </si>
  <si>
    <t>7=(2-4-6)</t>
  </si>
  <si>
    <t>Pénzeszközök változása
2015. évre</t>
  </si>
  <si>
    <t>kisértékű tárgyi eszközök</t>
  </si>
  <si>
    <t>lámpatestek</t>
  </si>
  <si>
    <t>településrendezési terv</t>
  </si>
  <si>
    <t>2014-2016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</si>
  <si>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</si>
  <si>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</si>
  <si>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</si>
  <si>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</si>
  <si>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</si>
  <si>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</si>
  <si>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r>
      <t>Záró pénzkészlet 2013. december 31-én
e</t>
    </r>
    <r>
      <rPr>
        <i/>
        <sz val="10"/>
        <rFont val="Times New Roman CE"/>
        <family val="0"/>
      </rPr>
      <t>bből:</t>
    </r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</si>
  <si>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</si>
  <si>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</si>
  <si>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</si>
  <si>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</si>
  <si>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</si>
  <si>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</si>
  <si>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</si>
  <si>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</si>
  <si>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</si>
  <si>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</si>
  <si>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</si>
  <si>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</si>
  <si>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</si>
  <si>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</si>
  <si>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</si>
  <si>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</si>
  <si>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</si>
  <si>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</si>
  <si>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</si>
  <si>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</si>
  <si>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</si>
  <si>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</si>
  <si>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</si>
  <si>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</si>
  <si>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</si>
  <si>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</si>
  <si>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12/A - Mérleg</t>
  </si>
  <si>
    <t>#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</si>
  <si>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</si>
  <si>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</si>
  <si>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</si>
  <si>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</si>
  <si>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</si>
  <si>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</si>
  <si>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</si>
  <si>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</si>
  <si>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</si>
  <si>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</si>
  <si>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</si>
  <si>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</si>
  <si>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</si>
  <si>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</si>
  <si>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</si>
  <si>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</si>
  <si>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</si>
  <si>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</si>
  <si>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</si>
  <si>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</si>
  <si>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</si>
  <si>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</si>
  <si>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</si>
  <si>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</si>
  <si>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</si>
  <si>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</si>
  <si>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</si>
  <si>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</si>
  <si>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32</t>
  </si>
  <si>
    <t>B/I/4  Befejezetlen termelés, félkész termékek, késztermékek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</si>
  <si>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</si>
  <si>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</si>
  <si>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</si>
  <si>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</si>
  <si>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</si>
  <si>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</si>
  <si>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</si>
  <si>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</si>
  <si>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</si>
  <si>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</si>
  <si>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</si>
  <si>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</si>
  <si>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</si>
  <si>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</si>
  <si>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</si>
  <si>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</si>
  <si>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</si>
  <si>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</si>
  <si>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</si>
  <si>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</si>
  <si>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</si>
  <si>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</si>
  <si>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</si>
  <si>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</si>
  <si>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</si>
  <si>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</si>
  <si>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</si>
  <si>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</si>
  <si>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</si>
  <si>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</si>
  <si>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</si>
  <si>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</si>
  <si>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</si>
  <si>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</si>
  <si>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101</t>
  </si>
  <si>
    <t>D/I Költségvetési évben esedékes követelések (=D/I/1+…+D/I/8)</t>
  </si>
  <si>
    <t>142</t>
  </si>
  <si>
    <t>D/III/1 Adott előlegek (=D/III/1a+…+D/III/1f)</t>
  </si>
  <si>
    <t>147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</si>
  <si>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</si>
  <si>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</si>
  <si>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</si>
  <si>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</si>
  <si>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</si>
  <si>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</si>
  <si>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</si>
  <si>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</si>
  <si>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</si>
  <si>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</si>
  <si>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</si>
  <si>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</si>
  <si>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</si>
  <si>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</si>
  <si>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</si>
  <si>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</si>
  <si>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</si>
  <si>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</si>
  <si>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</si>
  <si>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168</t>
  </si>
  <si>
    <t>G/II Nemzeti vagyon változásai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</si>
  <si>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</si>
  <si>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</si>
  <si>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</si>
  <si>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</si>
  <si>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</si>
  <si>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</si>
  <si>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</si>
  <si>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</si>
  <si>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</si>
  <si>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</si>
  <si>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</si>
  <si>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</si>
  <si>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</si>
  <si>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</si>
  <si>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</si>
  <si>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</si>
  <si>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</si>
  <si>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</si>
  <si>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204</t>
  </si>
  <si>
    <t>H/II/5 Költségvetési évet követően esedékes kötelezettségek egyéb működési célú kiadásokra (&gt;=H/II/5a+H/II/5b)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</si>
  <si>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</si>
  <si>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</si>
  <si>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</si>
  <si>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</si>
  <si>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</si>
  <si>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</si>
  <si>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</si>
  <si>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</si>
  <si>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233</t>
  </si>
  <si>
    <t>H/III/8 Letétre, megőrzésre, fedezetkezelésre átvett pénzeszközök, biztosítékok</t>
  </si>
  <si>
    <t>236</t>
  </si>
  <si>
    <t>H/III Kötelezettség jellegű sajátos elszámolások (=H/III/1+…+H/III/10)</t>
  </si>
  <si>
    <t>237</t>
  </si>
  <si>
    <t>H) KÖTELEZETTSÉGEK (=H/I+H/II+H/III)</t>
  </si>
  <si>
    <t>239</t>
  </si>
  <si>
    <t>J/1 Eredményszemléletű bevételek passzív időbeli elhatárolása</t>
  </si>
  <si>
    <t>240</t>
  </si>
  <si>
    <t>J/2 Költségek, ráfordítások passzív időbeli elhatárolása</t>
  </si>
  <si>
    <t>241</t>
  </si>
  <si>
    <t>J/3 Halasztott eredményszemléletű bevételek</t>
  </si>
  <si>
    <t>242</t>
  </si>
  <si>
    <t>J) PASSZÍV IDŐBELI ELHATÁROLÁSOK (=J/1+J/2+J/3)</t>
  </si>
  <si>
    <t>243</t>
  </si>
  <si>
    <t>FORRÁSOK ÖSSZESEN (=G+H+I+J)</t>
  </si>
  <si>
    <t>Vagyonkimutatás 2015</t>
  </si>
  <si>
    <t>Adósság állomány alakulása lejárat, eszközök, bel- és külföldi hitelezők szerinti bontásban 
2015. december 31-én</t>
  </si>
  <si>
    <r>
      <t>Pénzkészlet 2015. január 1-jén
e</t>
    </r>
    <r>
      <rPr>
        <i/>
        <sz val="10"/>
        <rFont val="Times New Roman CE"/>
        <family val="0"/>
      </rPr>
      <t>bből:</t>
    </r>
  </si>
  <si>
    <t>A ………Önkormányzat tulajdonában álló gazdálkodó szervezetek működéséből származó 
kötelezettségek és részesedések alakulása a 2015. évben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</si>
  <si>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</si>
  <si>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</si>
  <si>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</si>
  <si>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</si>
  <si>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</si>
  <si>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</si>
  <si>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07</t>
  </si>
  <si>
    <t>II        Aktivált saját teljesítmények értéke (=±04+05) (07=±05+06)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</si>
  <si>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</si>
  <si>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</si>
  <si>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</si>
  <si>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</si>
  <si>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</si>
  <si>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</si>
  <si>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</si>
  <si>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</si>
  <si>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</si>
  <si>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15</t>
  </si>
  <si>
    <t>12        Eladott (közvetített) szolgáltatások értéke</t>
  </si>
  <si>
    <t>IV        Anyagjellegű ráfordítások (=09+10+11+12) (16=12+...+15)</t>
  </si>
  <si>
    <t>17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</si>
  <si>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</si>
  <si>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</si>
  <si>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</si>
  <si>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</si>
  <si>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</si>
  <si>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</si>
  <si>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</si>
  <si>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</si>
  <si>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VII        Egyéb ráfordítások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</si>
  <si>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</si>
  <si>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</si>
  <si>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</si>
  <si>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</si>
  <si>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VIII        Pénzügyi műveletek eredményszemléletű bevételei (=16+17+18) (28=24+...+26)</t>
  </si>
  <si>
    <t>29</t>
  </si>
  <si>
    <t>19        Fizetendő kamatok és kamatjellegű ráfordítások</t>
  </si>
  <si>
    <t>33</t>
  </si>
  <si>
    <t>IX        Pénzügyi műveletek ráfordításai (=19+20+21) (33=29+...+31)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</si>
  <si>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</si>
  <si>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</si>
  <si>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</si>
  <si>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</si>
  <si>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</si>
  <si>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</si>
  <si>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</si>
  <si>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</si>
  <si>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</si>
  <si>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</si>
  <si>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</si>
  <si>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</si>
  <si>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</si>
  <si>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</si>
  <si>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</si>
  <si>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 xml:space="preserve"> Eredménykimutatás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</si>
  <si>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</si>
  <si>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</si>
  <si>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</si>
  <si>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</si>
  <si>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</si>
  <si>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</si>
  <si>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</si>
  <si>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</si>
  <si>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</si>
  <si>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</si>
  <si>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Maradványkimutatás</t>
  </si>
  <si>
    <t>2.1. melléklet az/2016. (      ) önkormányzati rendelethez</t>
  </si>
  <si>
    <t>2.2. melléklet az/2016. (      ) önkormányzati rendelethez</t>
  </si>
  <si>
    <t>10. tájékoztató tábla a ……/2016. (……) önkormányzati rendelethez</t>
  </si>
  <si>
    <t xml:space="preserve">                                  8. sz. tájékoztató tábla a ……./2016.(………) 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</si>
</sst>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\ &quot;Ft&quot;"/>
    <numFmt numFmtId="173" formatCode="#,###__"/>
  </numFmts>
  <fonts count="9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 CE"/>
      <family val="0"/>
    </font>
    <font>
      <sz val="10"/>
      <color indexed="10"/>
      <name val="Times New Roman"/>
      <family val="1"/>
    </font>
    <font>
      <sz val="10"/>
      <name val="Wingdings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ahoma"/>
      <family val="2"/>
    </font>
    <font>
      <sz val="10"/>
      <color indexed="10"/>
      <name val="Times New Roman CE"/>
      <family val="0"/>
    </font>
    <font>
      <sz val="9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Tahoma"/>
      <family val="2"/>
    </font>
    <font>
      <sz val="10"/>
      <color rgb="FFFF0000"/>
      <name val="Times New Roman CE"/>
      <family val="0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  <fill>
      <patternFill patternType="gray125">
        <bgColor rgb="FFE5E5E5"/>
      </patternFill>
    </fill>
    <fill>
      <patternFill patternType="solid">
        <fgColor indexed="4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2" borderId="7" applyNumberFormat="0" applyFont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80" fillId="29" borderId="0" applyNumberFormat="0" applyBorder="0" applyAlignment="0" applyProtection="0"/>
    <xf numFmtId="0" fontId="81" fillId="30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3" xfId="61" applyFont="1" applyFill="1" applyBorder="1" applyAlignment="1" applyProtection="1">
      <alignment horizontal="left" vertical="center" wrapText="1" indent="1"/>
      <protection/>
    </xf>
    <xf numFmtId="0" fontId="17" fillId="0" borderId="14" xfId="61" applyFont="1" applyFill="1" applyBorder="1" applyAlignment="1" applyProtection="1">
      <alignment horizontal="left" vertical="center" wrapText="1" indent="1"/>
      <protection/>
    </xf>
    <xf numFmtId="0" fontId="17" fillId="0" borderId="15" xfId="61" applyFont="1" applyFill="1" applyBorder="1" applyAlignment="1" applyProtection="1">
      <alignment horizontal="left" vertical="center" wrapText="1" indent="1"/>
      <protection/>
    </xf>
    <xf numFmtId="49" fontId="17" fillId="0" borderId="16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1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1" applyFont="1" applyFill="1" applyBorder="1" applyAlignment="1" applyProtection="1">
      <alignment horizontal="left" vertical="center" wrapText="1" indent="1"/>
      <protection/>
    </xf>
    <xf numFmtId="0" fontId="15" fillId="0" borderId="22" xfId="61" applyFont="1" applyFill="1" applyBorder="1" applyAlignment="1" applyProtection="1">
      <alignment horizontal="left" vertical="center" wrapText="1" indent="1"/>
      <protection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0" fontId="15" fillId="0" borderId="24" xfId="61" applyFont="1" applyFill="1" applyBorder="1" applyAlignment="1" applyProtection="1">
      <alignment horizontal="left" vertical="center" wrapText="1" indent="1"/>
      <protection/>
    </xf>
    <xf numFmtId="0" fontId="7" fillId="0" borderId="22" xfId="61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vertical="center" wrapText="1"/>
      <protection/>
    </xf>
    <xf numFmtId="0" fontId="15" fillId="0" borderId="28" xfId="61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5" fillId="0" borderId="22" xfId="6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9" xfId="0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1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1" applyFont="1" applyFill="1" applyBorder="1" applyAlignment="1" applyProtection="1">
      <alignment horizontal="left" vertical="center" wrapText="1"/>
      <protection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3" xfId="0" applyFont="1" applyFill="1" applyBorder="1" applyAlignment="1" applyProtection="1">
      <alignment horizontal="right"/>
      <protection/>
    </xf>
    <xf numFmtId="0" fontId="17" fillId="0" borderId="31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indent="6"/>
      <protection/>
    </xf>
    <xf numFmtId="0" fontId="17" fillId="0" borderId="11" xfId="61" applyFont="1" applyFill="1" applyBorder="1" applyAlignment="1" applyProtection="1">
      <alignment horizontal="left" vertical="center" wrapText="1" indent="6"/>
      <protection/>
    </xf>
    <xf numFmtId="0" fontId="17" fillId="0" borderId="15" xfId="61" applyFont="1" applyFill="1" applyBorder="1" applyAlignment="1" applyProtection="1">
      <alignment horizontal="left" vertical="center" wrapText="1" indent="6"/>
      <protection/>
    </xf>
    <xf numFmtId="0" fontId="17" fillId="0" borderId="39" xfId="61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1" fillId="0" borderId="0" xfId="61" applyFont="1" applyFill="1">
      <alignment/>
      <protection/>
    </xf>
    <xf numFmtId="164" fontId="4" fillId="0" borderId="0" xfId="61" applyNumberFormat="1" applyFont="1" applyFill="1" applyBorder="1" applyAlignment="1" applyProtection="1">
      <alignment horizontal="centerContinuous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3" fillId="0" borderId="23" xfId="61" applyFont="1" applyFill="1" applyBorder="1">
      <alignment/>
      <protection/>
    </xf>
    <xf numFmtId="166" fontId="0" fillId="0" borderId="38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1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61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61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Fill="1" applyBorder="1" applyAlignment="1" applyProtection="1">
      <alignment horizontal="center" vertical="center" wrapText="1"/>
      <protection/>
    </xf>
    <xf numFmtId="0" fontId="15" fillId="0" borderId="44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/>
      <protection/>
    </xf>
    <xf numFmtId="0" fontId="17" fillId="0" borderId="23" xfId="61" applyFont="1" applyFill="1" applyBorder="1" applyAlignment="1" applyProtection="1">
      <alignment horizontal="center" vertical="center"/>
      <protection/>
    </xf>
    <xf numFmtId="0" fontId="17" fillId="0" borderId="29" xfId="61" applyFont="1" applyFill="1" applyBorder="1" applyAlignment="1" applyProtection="1">
      <alignment horizontal="center" vertical="center"/>
      <protection/>
    </xf>
    <xf numFmtId="0" fontId="17" fillId="0" borderId="20" xfId="61" applyFont="1" applyFill="1" applyBorder="1" applyAlignment="1" applyProtection="1">
      <alignment horizontal="center" vertical="center"/>
      <protection/>
    </xf>
    <xf numFmtId="0" fontId="17" fillId="0" borderId="17" xfId="61" applyFont="1" applyFill="1" applyBorder="1" applyAlignment="1" applyProtection="1">
      <alignment horizontal="center" vertical="center"/>
      <protection/>
    </xf>
    <xf numFmtId="0" fontId="17" fillId="0" borderId="19" xfId="61" applyFont="1" applyFill="1" applyBorder="1" applyAlignment="1" applyProtection="1">
      <alignment horizontal="center" vertical="center"/>
      <protection/>
    </xf>
    <xf numFmtId="166" fontId="15" fillId="0" borderId="29" xfId="40" applyNumberFormat="1" applyFont="1" applyFill="1" applyBorder="1" applyAlignment="1" applyProtection="1">
      <alignment/>
      <protection/>
    </xf>
    <xf numFmtId="166" fontId="17" fillId="0" borderId="44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61" applyFont="1" applyFill="1" applyBorder="1" applyProtection="1">
      <alignment/>
      <protection locked="0"/>
    </xf>
    <xf numFmtId="0" fontId="17" fillId="0" borderId="11" xfId="61" applyFont="1" applyFill="1" applyBorder="1" applyProtection="1">
      <alignment/>
      <protection locked="0"/>
    </xf>
    <xf numFmtId="0" fontId="17" fillId="0" borderId="15" xfId="61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164" fontId="0" fillId="34" borderId="3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4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8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7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40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164" fontId="15" fillId="0" borderId="45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4" xfId="40" applyNumberFormat="1" applyFont="1" applyFill="1" applyBorder="1" applyAlignment="1" applyProtection="1">
      <alignment/>
      <protection locked="0"/>
    </xf>
    <xf numFmtId="166" fontId="17" fillId="0" borderId="49" xfId="40" applyNumberFormat="1" applyFont="1" applyFill="1" applyBorder="1" applyAlignment="1" applyProtection="1">
      <alignment/>
      <protection locked="0"/>
    </xf>
    <xf numFmtId="0" fontId="17" fillId="0" borderId="12" xfId="61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5" xfId="0" applyFont="1" applyFill="1" applyBorder="1" applyAlignment="1" applyProtection="1">
      <alignment horizontal="right" vertical="center" wrapText="1" indent="1"/>
      <protection/>
    </xf>
    <xf numFmtId="164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4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2" fillId="0" borderId="0" xfId="61" applyFont="1" applyFill="1" applyProtection="1">
      <alignment/>
      <protection/>
    </xf>
    <xf numFmtId="0" fontId="2" fillId="0" borderId="0" xfId="61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7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Fill="1" applyBorder="1" applyAlignment="1" applyProtection="1">
      <alignment horizontal="center" vertical="center" wrapTex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wrapText="1" indent="6"/>
      <protection/>
    </xf>
    <xf numFmtId="0" fontId="2" fillId="0" borderId="0" xfId="61" applyFill="1" applyProtection="1">
      <alignment/>
      <protection/>
    </xf>
    <xf numFmtId="0" fontId="17" fillId="0" borderId="0" xfId="61" applyFont="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0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" fillId="0" borderId="0" xfId="61" applyFill="1" applyAlignment="1" applyProtection="1">
      <alignment/>
      <protection/>
    </xf>
    <xf numFmtId="164" fontId="2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1" applyFont="1" applyFill="1" applyProtection="1">
      <alignment/>
      <protection/>
    </xf>
    <xf numFmtId="0" fontId="6" fillId="0" borderId="0" xfId="61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1" applyNumberFormat="1" applyFont="1" applyFill="1" applyBorder="1" applyAlignment="1" applyProtection="1">
      <alignment horizontal="center" vertical="center" wrapText="1"/>
      <protection/>
    </xf>
    <xf numFmtId="49" fontId="17" fillId="0" borderId="17" xfId="61" applyNumberFormat="1" applyFont="1" applyFill="1" applyBorder="1" applyAlignment="1" applyProtection="1">
      <alignment horizontal="center" vertical="center" wrapText="1"/>
      <protection/>
    </xf>
    <xf numFmtId="49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61" applyNumberFormat="1" applyFont="1" applyFill="1" applyBorder="1" applyAlignment="1" applyProtection="1">
      <alignment horizontal="center" vertical="center" wrapText="1"/>
      <protection/>
    </xf>
    <xf numFmtId="49" fontId="17" fillId="0" borderId="16" xfId="61" applyNumberFormat="1" applyFont="1" applyFill="1" applyBorder="1" applyAlignment="1" applyProtection="1">
      <alignment horizontal="center" vertical="center" wrapText="1"/>
      <protection/>
    </xf>
    <xf numFmtId="49" fontId="17" fillId="0" borderId="21" xfId="61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31" xfId="61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33" borderId="25" xfId="61" applyNumberFormat="1" applyFont="1" applyFill="1" applyBorder="1" applyAlignment="1" applyProtection="1">
      <alignment horizontal="right" vertical="center" wrapText="1" indent="1"/>
      <protection/>
    </xf>
    <xf numFmtId="164" fontId="17" fillId="33" borderId="27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1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>
      <alignment/>
      <protection/>
    </xf>
    <xf numFmtId="166" fontId="3" fillId="0" borderId="29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15" fillId="0" borderId="22" xfId="61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60" xfId="0" applyNumberFormat="1" applyFont="1" applyFill="1" applyBorder="1" applyAlignment="1" applyProtection="1">
      <alignment horizontal="right" vertical="center" wrapText="1"/>
      <protection/>
    </xf>
    <xf numFmtId="0" fontId="32" fillId="0" borderId="34" xfId="0" applyFont="1" applyBorder="1" applyAlignment="1">
      <alignment vertical="center" wrapText="1"/>
    </xf>
    <xf numFmtId="0" fontId="32" fillId="0" borderId="34" xfId="0" applyFont="1" applyBorder="1" applyAlignment="1">
      <alignment/>
    </xf>
    <xf numFmtId="0" fontId="20" fillId="0" borderId="63" xfId="0" applyFont="1" applyFill="1" applyBorder="1" applyAlignment="1" applyProtection="1">
      <alignment vertical="center" wrapText="1"/>
      <protection/>
    </xf>
    <xf numFmtId="41" fontId="32" fillId="0" borderId="59" xfId="0" applyNumberFormat="1" applyFont="1" applyBorder="1" applyAlignment="1">
      <alignment vertical="center" wrapText="1"/>
    </xf>
    <xf numFmtId="41" fontId="32" fillId="0" borderId="54" xfId="0" applyNumberFormat="1" applyFont="1" applyBorder="1" applyAlignment="1">
      <alignment vertical="center" wrapText="1"/>
    </xf>
    <xf numFmtId="0" fontId="32" fillId="0" borderId="64" xfId="0" applyFont="1" applyBorder="1" applyAlignment="1">
      <alignment wrapText="1" shrinkToFit="1"/>
    </xf>
    <xf numFmtId="0" fontId="32" fillId="0" borderId="0" xfId="0" applyFont="1" applyFill="1" applyAlignment="1">
      <alignment/>
    </xf>
    <xf numFmtId="0" fontId="32" fillId="0" borderId="34" xfId="0" applyFont="1" applyBorder="1" applyAlignment="1">
      <alignment wrapText="1" shrinkToFit="1"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vertical="center" wrapText="1"/>
      <protection/>
    </xf>
    <xf numFmtId="0" fontId="22" fillId="0" borderId="33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Border="1" applyAlignment="1" applyProtection="1">
      <alignment vertical="center" wrapText="1"/>
      <protection locked="0"/>
    </xf>
    <xf numFmtId="41" fontId="32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Font="1" applyBorder="1" applyAlignment="1" applyProtection="1" quotePrefix="1">
      <alignment vertical="center" wrapText="1"/>
      <protection locked="0"/>
    </xf>
    <xf numFmtId="0" fontId="33" fillId="0" borderId="1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vertical="center" wrapText="1"/>
      <protection locked="0"/>
    </xf>
    <xf numFmtId="41" fontId="32" fillId="0" borderId="13" xfId="0" applyNumberFormat="1" applyFont="1" applyBorder="1" applyAlignment="1" applyProtection="1">
      <alignment vertical="center" wrapText="1"/>
      <protection locked="0"/>
    </xf>
    <xf numFmtId="41" fontId="32" fillId="0" borderId="44" xfId="0" applyNumberFormat="1" applyFont="1" applyBorder="1" applyAlignment="1" applyProtection="1">
      <alignment vertical="center" wrapText="1"/>
      <protection locked="0"/>
    </xf>
    <xf numFmtId="41" fontId="32" fillId="0" borderId="25" xfId="0" applyNumberFormat="1" applyFont="1" applyBorder="1" applyAlignment="1" applyProtection="1">
      <alignment vertical="center" wrapText="1"/>
      <protection locked="0"/>
    </xf>
    <xf numFmtId="0" fontId="17" fillId="0" borderId="21" xfId="0" applyFont="1" applyBorder="1" applyAlignment="1" applyProtection="1">
      <alignment horizontal="right" vertical="center" indent="1"/>
      <protection/>
    </xf>
    <xf numFmtId="0" fontId="17" fillId="0" borderId="39" xfId="0" applyFont="1" applyBorder="1" applyAlignment="1" applyProtection="1">
      <alignment horizontal="left" vertical="center" indent="1"/>
      <protection locked="0"/>
    </xf>
    <xf numFmtId="3" fontId="17" fillId="0" borderId="40" xfId="0" applyNumberFormat="1" applyFont="1" applyFill="1" applyBorder="1" applyAlignment="1" applyProtection="1">
      <alignment horizontal="right" vertical="center" indent="1"/>
      <protection locked="0"/>
    </xf>
    <xf numFmtId="41" fontId="0" fillId="0" borderId="0" xfId="0" applyNumberFormat="1" applyFill="1" applyAlignment="1">
      <alignment/>
    </xf>
    <xf numFmtId="0" fontId="0" fillId="0" borderId="0" xfId="61" applyFont="1" applyFill="1" applyProtection="1">
      <alignment/>
      <protection/>
    </xf>
    <xf numFmtId="0" fontId="3" fillId="0" borderId="22" xfId="61" applyFont="1" applyFill="1" applyBorder="1" applyAlignment="1" applyProtection="1">
      <alignment horizontal="center" vertical="center" wrapText="1"/>
      <protection/>
    </xf>
    <xf numFmtId="0" fontId="3" fillId="0" borderId="23" xfId="61" applyFont="1" applyFill="1" applyBorder="1" applyAlignment="1" applyProtection="1">
      <alignment horizontal="center" vertical="center" wrapText="1"/>
      <protection/>
    </xf>
    <xf numFmtId="0" fontId="3" fillId="0" borderId="29" xfId="61" applyFont="1" applyFill="1" applyBorder="1" applyAlignment="1" applyProtection="1">
      <alignment horizontal="center" vertical="center" wrapText="1"/>
      <protection/>
    </xf>
    <xf numFmtId="0" fontId="3" fillId="0" borderId="24" xfId="61" applyFont="1" applyFill="1" applyBorder="1" applyAlignment="1" applyProtection="1">
      <alignment horizontal="center" vertical="center" wrapText="1"/>
      <protection/>
    </xf>
    <xf numFmtId="0" fontId="3" fillId="0" borderId="28" xfId="61" applyFont="1" applyFill="1" applyBorder="1" applyAlignment="1" applyProtection="1">
      <alignment horizontal="center" vertical="center" wrapText="1"/>
      <protection/>
    </xf>
    <xf numFmtId="0" fontId="3" fillId="0" borderId="45" xfId="61" applyFont="1" applyFill="1" applyBorder="1" applyAlignment="1" applyProtection="1">
      <alignment horizontal="center" vertical="center" wrapText="1"/>
      <protection/>
    </xf>
    <xf numFmtId="0" fontId="3" fillId="0" borderId="22" xfId="61" applyFont="1" applyFill="1" applyBorder="1" applyAlignment="1" applyProtection="1">
      <alignment horizontal="left" vertical="center" wrapText="1" indent="1"/>
      <protection/>
    </xf>
    <xf numFmtId="0" fontId="3" fillId="0" borderId="23" xfId="61" applyFont="1" applyFill="1" applyBorder="1" applyAlignment="1" applyProtection="1">
      <alignment horizontal="left" vertical="center" wrapText="1" indent="1"/>
      <protection/>
    </xf>
    <xf numFmtId="164" fontId="3" fillId="0" borderId="29" xfId="61" applyNumberFormat="1" applyFont="1" applyFill="1" applyBorder="1" applyAlignment="1" applyProtection="1">
      <alignment horizontal="right" vertical="center" wrapText="1" indent="1"/>
      <protection/>
    </xf>
    <xf numFmtId="49" fontId="0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wrapText="1" indent="1"/>
      <protection/>
    </xf>
    <xf numFmtId="164" fontId="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7" xfId="61" applyNumberFormat="1" applyFont="1" applyFill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wrapText="1" indent="1"/>
      <protection/>
    </xf>
    <xf numFmtId="164" fontId="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2" fillId="0" borderId="15" xfId="0" applyFont="1" applyBorder="1" applyAlignment="1" applyProtection="1">
      <alignment horizontal="left" wrapText="1" indent="1"/>
      <protection/>
    </xf>
    <xf numFmtId="0" fontId="30" fillId="0" borderId="23" xfId="0" applyFont="1" applyBorder="1" applyAlignment="1" applyProtection="1">
      <alignment horizontal="left" vertical="center" wrapText="1" indent="1"/>
      <protection/>
    </xf>
    <xf numFmtId="164" fontId="0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38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2" xfId="0" applyFont="1" applyBorder="1" applyAlignment="1" applyProtection="1">
      <alignment wrapText="1"/>
      <protection/>
    </xf>
    <xf numFmtId="0" fontId="32" fillId="0" borderId="15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wrapText="1"/>
      <protection/>
    </xf>
    <xf numFmtId="0" fontId="32" fillId="0" borderId="17" xfId="0" applyFont="1" applyBorder="1" applyAlignment="1" applyProtection="1">
      <alignment wrapText="1"/>
      <protection/>
    </xf>
    <xf numFmtId="0" fontId="32" fillId="0" borderId="19" xfId="0" applyFont="1" applyBorder="1" applyAlignment="1" applyProtection="1">
      <alignment wrapText="1"/>
      <protection/>
    </xf>
    <xf numFmtId="164" fontId="3" fillId="0" borderId="29" xfId="61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3" xfId="0" applyFont="1" applyBorder="1" applyAlignment="1" applyProtection="1">
      <alignment wrapText="1"/>
      <protection/>
    </xf>
    <xf numFmtId="0" fontId="30" fillId="0" borderId="30" xfId="0" applyFont="1" applyBorder="1" applyAlignment="1" applyProtection="1">
      <alignment wrapText="1"/>
      <protection/>
    </xf>
    <xf numFmtId="0" fontId="30" fillId="0" borderId="31" xfId="0" applyFont="1" applyBorder="1" applyAlignment="1" applyProtection="1">
      <alignment wrapText="1"/>
      <protection/>
    </xf>
    <xf numFmtId="0" fontId="0" fillId="0" borderId="0" xfId="61" applyFont="1" applyFill="1" applyAlignment="1" applyProtection="1">
      <alignment/>
      <protection/>
    </xf>
    <xf numFmtId="0" fontId="3" fillId="0" borderId="24" xfId="61" applyFont="1" applyFill="1" applyBorder="1" applyAlignment="1" applyProtection="1">
      <alignment horizontal="left" vertical="center" wrapText="1" indent="1"/>
      <protection/>
    </xf>
    <xf numFmtId="0" fontId="3" fillId="0" borderId="28" xfId="61" applyFont="1" applyFill="1" applyBorder="1" applyAlignment="1" applyProtection="1">
      <alignment vertical="center" wrapText="1"/>
      <protection/>
    </xf>
    <xf numFmtId="164" fontId="3" fillId="0" borderId="45" xfId="61" applyNumberFormat="1" applyFont="1" applyFill="1" applyBorder="1" applyAlignment="1" applyProtection="1">
      <alignment horizontal="right" vertical="center" wrapText="1" indent="1"/>
      <protection/>
    </xf>
    <xf numFmtId="49" fontId="0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61" applyFont="1" applyFill="1" applyBorder="1" applyAlignment="1" applyProtection="1">
      <alignment horizontal="left" vertical="center" wrapText="1" indent="1"/>
      <protection/>
    </xf>
    <xf numFmtId="164" fontId="0" fillId="0" borderId="44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61" applyFont="1" applyFill="1" applyBorder="1" applyAlignment="1" applyProtection="1">
      <alignment horizontal="left" vertical="center" wrapText="1" indent="1"/>
      <protection/>
    </xf>
    <xf numFmtId="0" fontId="0" fillId="0" borderId="14" xfId="61" applyFont="1" applyFill="1" applyBorder="1" applyAlignment="1" applyProtection="1">
      <alignment horizontal="left" vertical="center" wrapText="1" indent="1"/>
      <protection/>
    </xf>
    <xf numFmtId="0" fontId="0" fillId="0" borderId="0" xfId="61" applyFont="1" applyFill="1" applyBorder="1" applyAlignment="1" applyProtection="1">
      <alignment horizontal="left" vertical="center" wrapText="1" indent="1"/>
      <protection/>
    </xf>
    <xf numFmtId="0" fontId="0" fillId="0" borderId="11" xfId="61" applyFont="1" applyFill="1" applyBorder="1" applyAlignment="1" applyProtection="1">
      <alignment horizontal="left" indent="6"/>
      <protection/>
    </xf>
    <xf numFmtId="0" fontId="0" fillId="0" borderId="11" xfId="61" applyFont="1" applyFill="1" applyBorder="1" applyAlignment="1" applyProtection="1">
      <alignment horizontal="left" vertical="center" wrapText="1" indent="6"/>
      <protection/>
    </xf>
    <xf numFmtId="49" fontId="0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0" fillId="0" borderId="15" xfId="61" applyFont="1" applyFill="1" applyBorder="1" applyAlignment="1" applyProtection="1">
      <alignment horizontal="left" vertical="center" wrapText="1" indent="6"/>
      <protection/>
    </xf>
    <xf numFmtId="49" fontId="0" fillId="0" borderId="21" xfId="61" applyNumberFormat="1" applyFont="1" applyFill="1" applyBorder="1" applyAlignment="1" applyProtection="1">
      <alignment horizontal="left" vertical="center" wrapText="1" indent="1"/>
      <protection/>
    </xf>
    <xf numFmtId="0" fontId="0" fillId="0" borderId="39" xfId="61" applyFont="1" applyFill="1" applyBorder="1" applyAlignment="1" applyProtection="1">
      <alignment horizontal="left" vertical="center" wrapText="1" indent="6"/>
      <protection/>
    </xf>
    <xf numFmtId="164" fontId="0" fillId="0" borderId="40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61" applyFont="1" applyFill="1" applyBorder="1" applyAlignment="1" applyProtection="1">
      <alignment vertical="center" wrapText="1"/>
      <protection/>
    </xf>
    <xf numFmtId="0" fontId="0" fillId="0" borderId="15" xfId="61" applyFont="1" applyFill="1" applyBorder="1" applyAlignment="1" applyProtection="1">
      <alignment horizontal="left" vertical="center" wrapText="1" indent="1"/>
      <protection/>
    </xf>
    <xf numFmtId="164" fontId="0" fillId="0" borderId="54" xfId="61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5" xfId="0" applyFont="1" applyBorder="1" applyAlignment="1" applyProtection="1">
      <alignment horizontal="left" vertical="center" wrapText="1" indent="1"/>
      <protection/>
    </xf>
    <xf numFmtId="0" fontId="32" fillId="0" borderId="11" xfId="0" applyFont="1" applyBorder="1" applyAlignment="1" applyProtection="1">
      <alignment horizontal="left" vertical="center" wrapText="1" indent="1"/>
      <protection/>
    </xf>
    <xf numFmtId="0" fontId="0" fillId="0" borderId="12" xfId="61" applyFont="1" applyFill="1" applyBorder="1" applyAlignment="1" applyProtection="1">
      <alignment horizontal="left" vertical="center" wrapText="1" indent="6"/>
      <protection/>
    </xf>
    <xf numFmtId="164" fontId="0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61" applyFont="1" applyFill="1" applyBorder="1" applyAlignment="1" applyProtection="1">
      <alignment horizontal="left" vertical="center" wrapText="1" indent="1"/>
      <protection/>
    </xf>
    <xf numFmtId="0" fontId="0" fillId="0" borderId="12" xfId="61" applyFont="1" applyFill="1" applyBorder="1" applyAlignment="1" applyProtection="1">
      <alignment horizontal="left" vertical="center" wrapText="1" indent="1"/>
      <protection/>
    </xf>
    <xf numFmtId="0" fontId="0" fillId="0" borderId="10" xfId="61" applyFont="1" applyFill="1" applyBorder="1" applyAlignment="1" applyProtection="1">
      <alignment horizontal="left" vertical="center" wrapText="1" indent="1"/>
      <protection/>
    </xf>
    <xf numFmtId="0" fontId="0" fillId="0" borderId="0" xfId="61" applyFont="1" applyFill="1" applyProtection="1">
      <alignment/>
      <protection/>
    </xf>
    <xf numFmtId="164" fontId="30" fillId="0" borderId="29" xfId="0" applyNumberFormat="1" applyFont="1" applyBorder="1" applyAlignment="1" applyProtection="1">
      <alignment horizontal="right" vertical="center" wrapText="1" indent="1"/>
      <protection/>
    </xf>
    <xf numFmtId="164" fontId="3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34" fillId="0" borderId="0" xfId="61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30" fillId="0" borderId="30" xfId="0" applyFont="1" applyBorder="1" applyAlignment="1" applyProtection="1">
      <alignment horizontal="left" vertical="center" wrapText="1" indent="1"/>
      <protection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0" fillId="0" borderId="0" xfId="61" applyFont="1" applyFill="1" applyAlignment="1" applyProtection="1">
      <alignment horizontal="right" vertical="center" indent="1"/>
      <protection/>
    </xf>
    <xf numFmtId="0" fontId="3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Alignment="1" applyProtection="1">
      <alignment vertical="center" wrapText="1"/>
      <protection/>
    </xf>
    <xf numFmtId="164" fontId="3" fillId="0" borderId="0" xfId="61" applyNumberFormat="1" applyFont="1" applyFill="1" applyBorder="1" applyAlignment="1" applyProtection="1">
      <alignment horizontal="right" vertical="center" wrapText="1" indent="1"/>
      <protection/>
    </xf>
    <xf numFmtId="0" fontId="3" fillId="0" borderId="67" xfId="61" applyFont="1" applyFill="1" applyBorder="1" applyAlignment="1" applyProtection="1">
      <alignment vertical="center" wrapText="1"/>
      <protection/>
    </xf>
    <xf numFmtId="164" fontId="3" fillId="0" borderId="33" xfId="61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2" applyFont="1" applyFill="1" applyProtection="1">
      <alignment/>
      <protection locked="0"/>
    </xf>
    <xf numFmtId="0" fontId="2" fillId="0" borderId="0" xfId="62" applyFont="1" applyFill="1" applyProtection="1">
      <alignment/>
      <protection/>
    </xf>
    <xf numFmtId="0" fontId="5" fillId="0" borderId="0" xfId="0" applyFont="1" applyFill="1" applyAlignment="1">
      <alignment horizontal="right"/>
    </xf>
    <xf numFmtId="0" fontId="7" fillId="0" borderId="24" xfId="62" applyFont="1" applyFill="1" applyBorder="1" applyAlignment="1" applyProtection="1">
      <alignment horizontal="center" vertical="center" wrapText="1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7" fillId="0" borderId="45" xfId="62" applyFont="1" applyFill="1" applyBorder="1" applyAlignment="1" applyProtection="1">
      <alignment horizontal="center" vertical="center"/>
      <protection/>
    </xf>
    <xf numFmtId="0" fontId="17" fillId="0" borderId="22" xfId="62" applyFont="1" applyFill="1" applyBorder="1" applyAlignment="1" applyProtection="1">
      <alignment horizontal="left" vertical="center" indent="1"/>
      <protection/>
    </xf>
    <xf numFmtId="0" fontId="2" fillId="0" borderId="0" xfId="62" applyFont="1" applyFill="1" applyAlignment="1" applyProtection="1">
      <alignment vertical="center"/>
      <protection/>
    </xf>
    <xf numFmtId="0" fontId="17" fillId="0" borderId="16" xfId="62" applyFont="1" applyFill="1" applyBorder="1" applyAlignment="1" applyProtection="1">
      <alignment horizontal="left" vertical="center" indent="1"/>
      <protection/>
    </xf>
    <xf numFmtId="0" fontId="17" fillId="0" borderId="10" xfId="62" applyFont="1" applyFill="1" applyBorder="1" applyAlignment="1" applyProtection="1">
      <alignment horizontal="left" vertical="center" wrapText="1" indent="1"/>
      <protection/>
    </xf>
    <xf numFmtId="164" fontId="17" fillId="0" borderId="10" xfId="62" applyNumberFormat="1" applyFont="1" applyFill="1" applyBorder="1" applyAlignment="1" applyProtection="1">
      <alignment vertical="center"/>
      <protection locked="0"/>
    </xf>
    <xf numFmtId="164" fontId="17" fillId="0" borderId="26" xfId="62" applyNumberFormat="1" applyFont="1" applyFill="1" applyBorder="1" applyAlignment="1" applyProtection="1">
      <alignment vertical="center"/>
      <protection/>
    </xf>
    <xf numFmtId="0" fontId="17" fillId="0" borderId="17" xfId="62" applyFont="1" applyFill="1" applyBorder="1" applyAlignment="1" applyProtection="1">
      <alignment horizontal="left" vertical="center" indent="1"/>
      <protection/>
    </xf>
    <xf numFmtId="0" fontId="17" fillId="0" borderId="11" xfId="62" applyFont="1" applyFill="1" applyBorder="1" applyAlignment="1" applyProtection="1">
      <alignment horizontal="left" vertical="center" wrapText="1" indent="1"/>
      <protection/>
    </xf>
    <xf numFmtId="164" fontId="17" fillId="0" borderId="11" xfId="62" applyNumberFormat="1" applyFont="1" applyFill="1" applyBorder="1" applyAlignment="1" applyProtection="1">
      <alignment vertical="center"/>
      <protection locked="0"/>
    </xf>
    <xf numFmtId="164" fontId="17" fillId="0" borderId="25" xfId="62" applyNumberFormat="1" applyFont="1" applyFill="1" applyBorder="1" applyAlignment="1" applyProtection="1">
      <alignment vertical="center"/>
      <protection/>
    </xf>
    <xf numFmtId="0" fontId="2" fillId="0" borderId="0" xfId="62" applyFont="1" applyFill="1" applyAlignment="1" applyProtection="1">
      <alignment vertical="center"/>
      <protection locked="0"/>
    </xf>
    <xf numFmtId="0" fontId="17" fillId="0" borderId="12" xfId="62" applyFont="1" applyFill="1" applyBorder="1" applyAlignment="1" applyProtection="1">
      <alignment horizontal="left" vertical="center" wrapText="1" indent="1"/>
      <protection/>
    </xf>
    <xf numFmtId="164" fontId="17" fillId="0" borderId="12" xfId="62" applyNumberFormat="1" applyFont="1" applyFill="1" applyBorder="1" applyAlignment="1" applyProtection="1">
      <alignment vertical="center"/>
      <protection locked="0"/>
    </xf>
    <xf numFmtId="164" fontId="17" fillId="0" borderId="38" xfId="62" applyNumberFormat="1" applyFont="1" applyFill="1" applyBorder="1" applyAlignment="1" applyProtection="1">
      <alignment vertical="center"/>
      <protection/>
    </xf>
    <xf numFmtId="0" fontId="17" fillId="0" borderId="11" xfId="62" applyFont="1" applyFill="1" applyBorder="1" applyAlignment="1" applyProtection="1">
      <alignment horizontal="left" vertical="center" indent="1"/>
      <protection/>
    </xf>
    <xf numFmtId="0" fontId="7" fillId="0" borderId="23" xfId="62" applyFont="1" applyFill="1" applyBorder="1" applyAlignment="1" applyProtection="1">
      <alignment horizontal="left" vertical="center" indent="1"/>
      <protection/>
    </xf>
    <xf numFmtId="164" fontId="15" fillId="0" borderId="23" xfId="62" applyNumberFormat="1" applyFont="1" applyFill="1" applyBorder="1" applyAlignment="1" applyProtection="1">
      <alignment vertical="center"/>
      <protection/>
    </xf>
    <xf numFmtId="164" fontId="15" fillId="0" borderId="29" xfId="62" applyNumberFormat="1" applyFont="1" applyFill="1" applyBorder="1" applyAlignment="1" applyProtection="1">
      <alignment vertical="center"/>
      <protection/>
    </xf>
    <xf numFmtId="0" fontId="17" fillId="0" borderId="18" xfId="62" applyFont="1" applyFill="1" applyBorder="1" applyAlignment="1" applyProtection="1">
      <alignment horizontal="left" vertical="center" indent="1"/>
      <protection/>
    </xf>
    <xf numFmtId="0" fontId="17" fillId="0" borderId="12" xfId="62" applyFont="1" applyFill="1" applyBorder="1" applyAlignment="1" applyProtection="1">
      <alignment horizontal="left" vertical="center" indent="1"/>
      <protection/>
    </xf>
    <xf numFmtId="164" fontId="2" fillId="0" borderId="0" xfId="62" applyNumberFormat="1" applyFont="1" applyFill="1" applyAlignment="1" applyProtection="1">
      <alignment vertical="center"/>
      <protection locked="0"/>
    </xf>
    <xf numFmtId="0" fontId="15" fillId="0" borderId="22" xfId="62" applyFont="1" applyFill="1" applyBorder="1" applyAlignment="1" applyProtection="1">
      <alignment horizontal="left" vertical="center" indent="1"/>
      <protection/>
    </xf>
    <xf numFmtId="0" fontId="7" fillId="0" borderId="23" xfId="62" applyFont="1" applyFill="1" applyBorder="1" applyAlignment="1" applyProtection="1">
      <alignment horizontal="left" indent="1"/>
      <protection/>
    </xf>
    <xf numFmtId="164" fontId="15" fillId="0" borderId="23" xfId="62" applyNumberFormat="1" applyFont="1" applyFill="1" applyBorder="1" applyProtection="1">
      <alignment/>
      <protection/>
    </xf>
    <xf numFmtId="164" fontId="15" fillId="0" borderId="29" xfId="62" applyNumberFormat="1" applyFont="1" applyFill="1" applyBorder="1" applyProtection="1">
      <alignment/>
      <protection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 locked="0"/>
    </xf>
    <xf numFmtId="0" fontId="6" fillId="0" borderId="0" xfId="62" applyFont="1" applyFill="1" applyProtection="1">
      <alignment/>
      <protection locked="0"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61" applyFont="1" applyFill="1" applyAlignment="1" applyProtection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ont="1" applyFill="1" applyAlignment="1">
      <alignment horizontal="right" vertical="center" indent="1"/>
      <protection/>
    </xf>
    <xf numFmtId="0" fontId="17" fillId="0" borderId="0" xfId="61" applyFont="1" applyFill="1">
      <alignment/>
      <protection/>
    </xf>
    <xf numFmtId="164" fontId="15" fillId="0" borderId="23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1" applyFont="1" applyFill="1">
      <alignment/>
      <protection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6" fillId="0" borderId="0" xfId="61" applyFont="1" applyFill="1">
      <alignment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2" fillId="0" borderId="30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0" fontId="6" fillId="0" borderId="68" xfId="61" applyFont="1" applyFill="1" applyBorder="1" applyAlignment="1" applyProtection="1">
      <alignment horizontal="center" vertical="center" wrapText="1"/>
      <protection/>
    </xf>
    <xf numFmtId="0" fontId="6" fillId="0" borderId="68" xfId="61" applyFont="1" applyFill="1" applyBorder="1" applyAlignment="1" applyProtection="1">
      <alignment vertical="center" wrapText="1"/>
      <protection/>
    </xf>
    <xf numFmtId="164" fontId="6" fillId="0" borderId="68" xfId="61" applyNumberFormat="1" applyFont="1" applyFill="1" applyBorder="1" applyAlignment="1" applyProtection="1">
      <alignment horizontal="right" vertical="center" wrapText="1" indent="1"/>
      <protection/>
    </xf>
    <xf numFmtId="0" fontId="17" fillId="0" borderId="68" xfId="61" applyFont="1" applyFill="1" applyBorder="1" applyAlignment="1" applyProtection="1">
      <alignment horizontal="right" vertical="center" wrapText="1" indent="1"/>
      <protection locked="0"/>
    </xf>
    <xf numFmtId="164" fontId="17" fillId="0" borderId="68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8" xfId="0" applyNumberFormat="1" applyFont="1" applyFill="1" applyBorder="1" applyAlignment="1" applyProtection="1">
      <alignment horizontal="centerContinuous" vertical="center" wrapText="1"/>
      <protection/>
    </xf>
    <xf numFmtId="41" fontId="35" fillId="0" borderId="25" xfId="0" applyNumberFormat="1" applyFont="1" applyBorder="1" applyAlignment="1" applyProtection="1">
      <alignment vertical="center" wrapText="1"/>
      <protection locked="0"/>
    </xf>
    <xf numFmtId="164" fontId="2" fillId="0" borderId="0" xfId="62" applyNumberFormat="1" applyFont="1" applyFill="1" applyAlignment="1" applyProtection="1">
      <alignment vertical="center"/>
      <protection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8" xfId="61" applyFont="1" applyFill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61" applyNumberFormat="1" applyFont="1" applyFill="1" applyProtection="1">
      <alignment/>
      <protection/>
    </xf>
    <xf numFmtId="0" fontId="88" fillId="0" borderId="0" xfId="0" applyFont="1" applyAlignment="1">
      <alignment/>
    </xf>
    <xf numFmtId="3" fontId="0" fillId="0" borderId="25" xfId="0" applyNumberFormat="1" applyFont="1" applyBorder="1" applyAlignment="1" applyProtection="1">
      <alignment horizontal="right" vertical="center" indent="1"/>
      <protection locked="0"/>
    </xf>
    <xf numFmtId="3" fontId="89" fillId="0" borderId="25" xfId="0" applyNumberFormat="1" applyFont="1" applyBorder="1" applyAlignment="1" applyProtection="1">
      <alignment horizontal="right" vertical="center" indent="1"/>
      <protection locked="0"/>
    </xf>
    <xf numFmtId="41" fontId="90" fillId="0" borderId="25" xfId="0" applyNumberFormat="1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41" fontId="32" fillId="0" borderId="0" xfId="0" applyNumberFormat="1" applyFont="1" applyFill="1" applyAlignment="1">
      <alignment/>
    </xf>
    <xf numFmtId="41" fontId="0" fillId="0" borderId="0" xfId="0" applyNumberFormat="1" applyAlignment="1">
      <alignment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9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 wrapText="1"/>
      <protection locked="0"/>
    </xf>
    <xf numFmtId="0" fontId="3" fillId="0" borderId="41" xfId="61" applyFont="1" applyFill="1" applyBorder="1" applyAlignment="1" applyProtection="1">
      <alignment horizontal="center" vertical="center" wrapText="1"/>
      <protection/>
    </xf>
    <xf numFmtId="0" fontId="3" fillId="0" borderId="67" xfId="61" applyFont="1" applyFill="1" applyBorder="1" applyAlignment="1" applyProtection="1">
      <alignment horizontal="center" vertical="center" wrapText="1"/>
      <protection/>
    </xf>
    <xf numFmtId="0" fontId="3" fillId="0" borderId="41" xfId="61" applyFont="1" applyFill="1" applyBorder="1" applyAlignment="1" applyProtection="1">
      <alignment horizontal="left" vertical="center" wrapText="1" indent="1"/>
      <protection/>
    </xf>
    <xf numFmtId="0" fontId="32" fillId="0" borderId="71" xfId="0" applyFont="1" applyBorder="1" applyAlignment="1" applyProtection="1">
      <alignment horizontal="left" wrapText="1" indent="1"/>
      <protection/>
    </xf>
    <xf numFmtId="0" fontId="32" fillId="0" borderId="56" xfId="0" applyFont="1" applyBorder="1" applyAlignment="1" applyProtection="1">
      <alignment horizontal="left" wrapText="1" indent="1"/>
      <protection/>
    </xf>
    <xf numFmtId="0" fontId="32" fillId="0" borderId="70" xfId="0" applyFont="1" applyBorder="1" applyAlignment="1" applyProtection="1">
      <alignment horizontal="left" wrapText="1" indent="1"/>
      <protection/>
    </xf>
    <xf numFmtId="0" fontId="30" fillId="0" borderId="41" xfId="0" applyFont="1" applyBorder="1" applyAlignment="1" applyProtection="1">
      <alignment horizontal="left" vertical="center" wrapText="1" indent="1"/>
      <protection/>
    </xf>
    <xf numFmtId="0" fontId="32" fillId="0" borderId="70" xfId="0" applyFont="1" applyBorder="1" applyAlignment="1" applyProtection="1">
      <alignment wrapText="1"/>
      <protection/>
    </xf>
    <xf numFmtId="0" fontId="30" fillId="0" borderId="41" xfId="0" applyFont="1" applyBorder="1" applyAlignment="1" applyProtection="1">
      <alignment wrapText="1"/>
      <protection/>
    </xf>
    <xf numFmtId="0" fontId="30" fillId="0" borderId="69" xfId="0" applyFont="1" applyBorder="1" applyAlignment="1" applyProtection="1">
      <alignment wrapText="1"/>
      <protection/>
    </xf>
    <xf numFmtId="0" fontId="3" fillId="0" borderId="33" xfId="61" applyFont="1" applyFill="1" applyBorder="1" applyAlignment="1" applyProtection="1">
      <alignment horizontal="center" vertical="center" wrapText="1"/>
      <protection/>
    </xf>
    <xf numFmtId="0" fontId="3" fillId="0" borderId="66" xfId="61" applyFont="1" applyFill="1" applyBorder="1" applyAlignment="1" applyProtection="1">
      <alignment horizontal="center" vertical="center" wrapText="1"/>
      <protection/>
    </xf>
    <xf numFmtId="164" fontId="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2" xfId="61" applyFont="1" applyFill="1" applyBorder="1" applyAlignment="1" applyProtection="1">
      <alignment horizontal="left" vertical="center" wrapText="1" indent="1"/>
      <protection/>
    </xf>
    <xf numFmtId="0" fontId="0" fillId="0" borderId="56" xfId="61" applyFont="1" applyFill="1" applyBorder="1" applyAlignment="1" applyProtection="1">
      <alignment horizontal="left" vertical="center" wrapText="1" indent="1"/>
      <protection/>
    </xf>
    <xf numFmtId="0" fontId="0" fillId="0" borderId="73" xfId="61" applyFont="1" applyFill="1" applyBorder="1" applyAlignment="1" applyProtection="1">
      <alignment horizontal="left" vertical="center" wrapText="1" indent="1"/>
      <protection/>
    </xf>
    <xf numFmtId="0" fontId="0" fillId="0" borderId="56" xfId="61" applyFont="1" applyFill="1" applyBorder="1" applyAlignment="1" applyProtection="1">
      <alignment horizontal="left" indent="6"/>
      <protection/>
    </xf>
    <xf numFmtId="0" fontId="0" fillId="0" borderId="56" xfId="61" applyFont="1" applyFill="1" applyBorder="1" applyAlignment="1" applyProtection="1">
      <alignment horizontal="left" vertical="center" wrapText="1" indent="6"/>
      <protection/>
    </xf>
    <xf numFmtId="0" fontId="0" fillId="0" borderId="70" xfId="61" applyFont="1" applyFill="1" applyBorder="1" applyAlignment="1" applyProtection="1">
      <alignment horizontal="left" vertical="center" wrapText="1" indent="6"/>
      <protection/>
    </xf>
    <xf numFmtId="0" fontId="0" fillId="0" borderId="55" xfId="61" applyFont="1" applyFill="1" applyBorder="1" applyAlignment="1" applyProtection="1">
      <alignment horizontal="left" vertical="center" wrapText="1" indent="6"/>
      <protection/>
    </xf>
    <xf numFmtId="0" fontId="3" fillId="0" borderId="41" xfId="61" applyFont="1" applyFill="1" applyBorder="1" applyAlignment="1" applyProtection="1">
      <alignment vertical="center" wrapText="1"/>
      <protection/>
    </xf>
    <xf numFmtId="0" fontId="0" fillId="0" borderId="70" xfId="61" applyFont="1" applyFill="1" applyBorder="1" applyAlignment="1" applyProtection="1">
      <alignment horizontal="left" vertical="center" wrapText="1" indent="1"/>
      <protection/>
    </xf>
    <xf numFmtId="0" fontId="32" fillId="0" borderId="70" xfId="0" applyFont="1" applyBorder="1" applyAlignment="1" applyProtection="1">
      <alignment horizontal="left" vertical="center" wrapText="1" indent="1"/>
      <protection/>
    </xf>
    <xf numFmtId="0" fontId="32" fillId="0" borderId="56" xfId="0" applyFont="1" applyBorder="1" applyAlignment="1" applyProtection="1">
      <alignment horizontal="left" vertical="center" wrapText="1" indent="1"/>
      <protection/>
    </xf>
    <xf numFmtId="0" fontId="0" fillId="0" borderId="71" xfId="61" applyFont="1" applyFill="1" applyBorder="1" applyAlignment="1" applyProtection="1">
      <alignment horizontal="left" vertical="center" wrapText="1" indent="6"/>
      <protection/>
    </xf>
    <xf numFmtId="0" fontId="3" fillId="0" borderId="41" xfId="61" applyFont="1" applyFill="1" applyBorder="1" applyAlignment="1" applyProtection="1">
      <alignment horizontal="left" vertical="center" wrapText="1" indent="1"/>
      <protection/>
    </xf>
    <xf numFmtId="0" fontId="0" fillId="0" borderId="71" xfId="61" applyFont="1" applyFill="1" applyBorder="1" applyAlignment="1" applyProtection="1">
      <alignment horizontal="left" vertical="center" wrapText="1" indent="1"/>
      <protection/>
    </xf>
    <xf numFmtId="0" fontId="0" fillId="0" borderId="62" xfId="61" applyFont="1" applyFill="1" applyBorder="1" applyAlignment="1" applyProtection="1">
      <alignment horizontal="left" vertical="center" wrapText="1" indent="1"/>
      <protection/>
    </xf>
    <xf numFmtId="164" fontId="3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4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0" applyNumberFormat="1" applyFont="1" applyBorder="1" applyAlignment="1" applyProtection="1">
      <alignment horizontal="right" vertical="center" wrapText="1" indent="1"/>
      <protection/>
    </xf>
    <xf numFmtId="164" fontId="30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52" xfId="61" applyFont="1" applyFill="1" applyBorder="1" applyAlignment="1" applyProtection="1">
      <alignment vertical="center" wrapText="1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1" xfId="61" applyFont="1" applyFill="1" applyBorder="1" applyAlignment="1" applyProtection="1">
      <alignment horizontal="center" vertical="center" wrapText="1"/>
      <protection/>
    </xf>
    <xf numFmtId="0" fontId="15" fillId="0" borderId="67" xfId="61" applyFont="1" applyFill="1" applyBorder="1" applyAlignment="1" applyProtection="1">
      <alignment horizontal="center" vertical="center" wrapText="1"/>
      <protection/>
    </xf>
    <xf numFmtId="0" fontId="15" fillId="0" borderId="41" xfId="61" applyFont="1" applyFill="1" applyBorder="1" applyAlignment="1" applyProtection="1">
      <alignment horizontal="left" vertical="center" wrapText="1" indent="1"/>
      <protection/>
    </xf>
    <xf numFmtId="0" fontId="21" fillId="0" borderId="71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70" xfId="0" applyFont="1" applyBorder="1" applyAlignment="1" applyProtection="1">
      <alignment horizontal="left" wrapText="1" indent="1"/>
      <protection/>
    </xf>
    <xf numFmtId="0" fontId="22" fillId="0" borderId="41" xfId="0" applyFont="1" applyBorder="1" applyAlignment="1" applyProtection="1">
      <alignment horizontal="left" vertical="center" wrapText="1" indent="1"/>
      <protection/>
    </xf>
    <xf numFmtId="0" fontId="21" fillId="0" borderId="70" xfId="0" applyFont="1" applyBorder="1" applyAlignment="1" applyProtection="1">
      <alignment wrapText="1"/>
      <protection/>
    </xf>
    <xf numFmtId="0" fontId="22" fillId="0" borderId="41" xfId="0" applyFont="1" applyBorder="1" applyAlignment="1" applyProtection="1">
      <alignment wrapText="1"/>
      <protection/>
    </xf>
    <xf numFmtId="0" fontId="22" fillId="0" borderId="69" xfId="0" applyFont="1" applyBorder="1" applyAlignment="1" applyProtection="1">
      <alignment wrapText="1"/>
      <protection/>
    </xf>
    <xf numFmtId="164" fontId="17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41" xfId="61" applyFont="1" applyFill="1" applyBorder="1" applyAlignment="1" applyProtection="1">
      <alignment horizontal="center" vertical="center" wrapText="1"/>
      <protection/>
    </xf>
    <xf numFmtId="0" fontId="15" fillId="0" borderId="67" xfId="61" applyFont="1" applyFill="1" applyBorder="1" applyAlignment="1" applyProtection="1">
      <alignment vertical="center" wrapText="1"/>
      <protection/>
    </xf>
    <xf numFmtId="0" fontId="17" fillId="0" borderId="72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vertical="center" wrapText="1" indent="1"/>
      <protection/>
    </xf>
    <xf numFmtId="0" fontId="17" fillId="0" borderId="73" xfId="61" applyFont="1" applyFill="1" applyBorder="1" applyAlignment="1" applyProtection="1">
      <alignment horizontal="left" vertical="center" wrapText="1" indent="1"/>
      <protection/>
    </xf>
    <xf numFmtId="0" fontId="17" fillId="0" borderId="56" xfId="61" applyFont="1" applyFill="1" applyBorder="1" applyAlignment="1" applyProtection="1">
      <alignment horizontal="left" indent="6"/>
      <protection/>
    </xf>
    <xf numFmtId="0" fontId="17" fillId="0" borderId="56" xfId="61" applyFont="1" applyFill="1" applyBorder="1" applyAlignment="1" applyProtection="1">
      <alignment horizontal="left" vertical="center" wrapText="1" indent="6"/>
      <protection/>
    </xf>
    <xf numFmtId="0" fontId="17" fillId="0" borderId="70" xfId="61" applyFont="1" applyFill="1" applyBorder="1" applyAlignment="1" applyProtection="1">
      <alignment horizontal="left" vertical="center" wrapText="1" indent="6"/>
      <protection/>
    </xf>
    <xf numFmtId="0" fontId="17" fillId="0" borderId="55" xfId="61" applyFont="1" applyFill="1" applyBorder="1" applyAlignment="1" applyProtection="1">
      <alignment horizontal="left" vertical="center" wrapText="1" indent="6"/>
      <protection/>
    </xf>
    <xf numFmtId="0" fontId="15" fillId="0" borderId="41" xfId="61" applyFont="1" applyFill="1" applyBorder="1" applyAlignment="1" applyProtection="1">
      <alignment vertical="center" wrapText="1"/>
      <protection/>
    </xf>
    <xf numFmtId="0" fontId="17" fillId="0" borderId="70" xfId="61" applyFont="1" applyFill="1" applyBorder="1" applyAlignment="1" applyProtection="1">
      <alignment horizontal="left" vertical="center" wrapText="1" indent="1"/>
      <protection/>
    </xf>
    <xf numFmtId="0" fontId="21" fillId="0" borderId="70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71" xfId="61" applyFont="1" applyFill="1" applyBorder="1" applyAlignment="1" applyProtection="1">
      <alignment horizontal="left" vertical="center" wrapText="1" indent="6"/>
      <protection/>
    </xf>
    <xf numFmtId="0" fontId="15" fillId="0" borderId="41" xfId="61" applyFont="1" applyFill="1" applyBorder="1" applyAlignment="1" applyProtection="1">
      <alignment horizontal="left" vertical="center" wrapText="1" indent="1"/>
      <protection/>
    </xf>
    <xf numFmtId="0" fontId="17" fillId="0" borderId="71" xfId="61" applyFont="1" applyFill="1" applyBorder="1" applyAlignment="1" applyProtection="1">
      <alignment horizontal="left" vertical="center" wrapText="1" indent="1"/>
      <protection/>
    </xf>
    <xf numFmtId="0" fontId="17" fillId="0" borderId="62" xfId="61" applyFont="1" applyFill="1" applyBorder="1" applyAlignment="1" applyProtection="1">
      <alignment horizontal="left" vertical="center" wrapText="1" indent="1"/>
      <protection/>
    </xf>
    <xf numFmtId="0" fontId="20" fillId="0" borderId="69" xfId="0" applyFont="1" applyBorder="1" applyAlignment="1" applyProtection="1">
      <alignment horizontal="left" vertical="center" wrapText="1" indent="1"/>
      <protection/>
    </xf>
    <xf numFmtId="164" fontId="15" fillId="0" borderId="66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64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4" xfId="61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0" applyNumberFormat="1" applyFont="1" applyBorder="1" applyAlignment="1" applyProtection="1">
      <alignment horizontal="right" vertical="center" wrapText="1" indent="1"/>
      <protection/>
    </xf>
    <xf numFmtId="164" fontId="20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7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57" xfId="61" applyFont="1" applyFill="1" applyBorder="1" applyAlignment="1" applyProtection="1">
      <alignment horizontal="lef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5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75" xfId="0" applyNumberFormat="1" applyFill="1" applyBorder="1" applyAlignment="1" applyProtection="1">
      <alignment horizontal="left" vertical="center" wrapText="1" indent="1"/>
      <protection/>
    </xf>
    <xf numFmtId="164" fontId="0" fillId="0" borderId="76" xfId="0" applyNumberForma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7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7" fillId="0" borderId="78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77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6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79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 indent="1"/>
      <protection/>
    </xf>
    <xf numFmtId="0" fontId="15" fillId="0" borderId="30" xfId="61" applyFont="1" applyFill="1" applyBorder="1" applyAlignment="1" applyProtection="1">
      <alignment horizontal="left" vertical="center" wrapText="1" indent="1"/>
      <protection/>
    </xf>
    <xf numFmtId="0" fontId="15" fillId="0" borderId="31" xfId="61" applyFont="1" applyFill="1" applyBorder="1" applyAlignment="1" applyProtection="1">
      <alignment horizontal="left" vertical="center" wrapText="1" indent="1"/>
      <protection/>
    </xf>
    <xf numFmtId="0" fontId="21" fillId="0" borderId="13" xfId="0" applyFont="1" applyBorder="1" applyAlignment="1" applyProtection="1">
      <alignment horizontal="left" wrapText="1" indent="1"/>
      <protection/>
    </xf>
    <xf numFmtId="0" fontId="21" fillId="0" borderId="39" xfId="0" applyFont="1" applyBorder="1" applyAlignment="1" applyProtection="1">
      <alignment horizontal="left" vertical="center" wrapText="1" inden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61" applyNumberFormat="1" applyFont="1" applyFill="1" applyBorder="1" applyAlignment="1" applyProtection="1">
      <alignment horizontal="righ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7" fillId="0" borderId="80" xfId="6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wrapText="1" indent="1"/>
      <protection/>
    </xf>
    <xf numFmtId="164" fontId="15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1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61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9" xfId="0" applyFont="1" applyBorder="1" applyAlignment="1" applyProtection="1">
      <alignment horizontal="left" vertical="center" wrapText="1"/>
      <protection/>
    </xf>
    <xf numFmtId="0" fontId="21" fillId="0" borderId="21" xfId="0" applyFont="1" applyBorder="1" applyAlignment="1" applyProtection="1">
      <alignment vertical="center" wrapText="1"/>
      <protection/>
    </xf>
    <xf numFmtId="164" fontId="15" fillId="0" borderId="31" xfId="6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30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horizontal="center" vertical="center" wrapText="1"/>
      <protection/>
    </xf>
    <xf numFmtId="0" fontId="7" fillId="0" borderId="29" xfId="61" applyFont="1" applyFill="1" applyBorder="1" applyAlignment="1" applyProtection="1">
      <alignment horizontal="center" vertical="center" wrapText="1"/>
      <protection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8" xfId="61" applyFont="1" applyFill="1" applyBorder="1" applyAlignment="1" applyProtection="1">
      <alignment horizontal="center" vertical="center" wrapText="1"/>
      <protection/>
    </xf>
    <xf numFmtId="0" fontId="7" fillId="0" borderId="45" xfId="61" applyFont="1" applyFill="1" applyBorder="1" applyAlignment="1" applyProtection="1">
      <alignment horizontal="center" vertical="center" wrapText="1"/>
      <protection/>
    </xf>
    <xf numFmtId="0" fontId="15" fillId="0" borderId="45" xfId="61" applyFont="1" applyFill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left" vertical="center" wrapText="1" inden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164" fontId="20" fillId="0" borderId="39" xfId="0" applyNumberFormat="1" applyFont="1" applyBorder="1" applyAlignment="1" applyProtection="1" quotePrefix="1">
      <alignment horizontal="right" vertical="center" wrapText="1" indent="1"/>
      <protection/>
    </xf>
    <xf numFmtId="164" fontId="20" fillId="0" borderId="40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32" xfId="61" applyFont="1" applyFill="1" applyBorder="1" applyAlignment="1" applyProtection="1">
      <alignment horizontal="center" vertical="center" wrapText="1"/>
      <protection/>
    </xf>
    <xf numFmtId="0" fontId="15" fillId="0" borderId="31" xfId="61" applyFont="1" applyFill="1" applyBorder="1" applyAlignment="1" applyProtection="1">
      <alignment vertical="center" wrapText="1"/>
      <protection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1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6" xfId="0" applyNumberFormat="1" applyFont="1" applyFill="1" applyBorder="1" applyAlignment="1" applyProtection="1">
      <alignment vertical="center" wrapText="1"/>
      <protection locked="0"/>
    </xf>
    <xf numFmtId="164" fontId="21" fillId="0" borderId="25" xfId="0" applyNumberFormat="1" applyFont="1" applyFill="1" applyBorder="1" applyAlignment="1" applyProtection="1">
      <alignment vertical="center" wrapText="1"/>
      <protection/>
    </xf>
    <xf numFmtId="0" fontId="91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173" fontId="7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indent="5"/>
    </xf>
    <xf numFmtId="17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173" fontId="14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3" fontId="7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>
      <alignment horizontal="center" vertical="center"/>
    </xf>
    <xf numFmtId="0" fontId="36" fillId="0" borderId="39" xfId="0" applyFont="1" applyFill="1" applyBorder="1" applyAlignment="1">
      <alignment horizontal="left" vertical="center" indent="5"/>
    </xf>
    <xf numFmtId="173" fontId="14" fillId="0" borderId="40" xfId="0" applyNumberFormat="1" applyFont="1" applyFill="1" applyBorder="1" applyAlignment="1" applyProtection="1">
      <alignment horizontal="right" vertical="center"/>
      <protection locked="0"/>
    </xf>
    <xf numFmtId="0" fontId="7" fillId="0" borderId="2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/>
      <protection locked="0"/>
    </xf>
    <xf numFmtId="164" fontId="15" fillId="0" borderId="56" xfId="0" applyNumberFormat="1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 wrapText="1"/>
      <protection locked="0"/>
    </xf>
    <xf numFmtId="164" fontId="17" fillId="0" borderId="70" xfId="0" applyNumberFormat="1" applyFont="1" applyFill="1" applyBorder="1" applyAlignment="1" applyProtection="1">
      <alignment vertical="center"/>
      <protection locked="0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vertical="center"/>
      <protection locked="0"/>
    </xf>
    <xf numFmtId="164" fontId="17" fillId="0" borderId="55" xfId="0" applyNumberFormat="1" applyFont="1" applyFill="1" applyBorder="1" applyAlignment="1" applyProtection="1">
      <alignment vertical="center"/>
      <protection locked="0"/>
    </xf>
    <xf numFmtId="164" fontId="15" fillId="0" borderId="41" xfId="0" applyNumberFormat="1" applyFont="1" applyFill="1" applyBorder="1" applyAlignment="1" applyProtection="1">
      <alignment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164" fontId="7" fillId="0" borderId="23" xfId="0" applyNumberFormat="1" applyFont="1" applyFill="1" applyBorder="1" applyAlignment="1" applyProtection="1">
      <alignment vertical="center"/>
      <protection/>
    </xf>
    <xf numFmtId="0" fontId="92" fillId="0" borderId="0" xfId="0" applyFont="1" applyAlignment="1" applyProtection="1">
      <alignment horizontal="right"/>
      <protection/>
    </xf>
    <xf numFmtId="0" fontId="93" fillId="0" borderId="0" xfId="0" applyFont="1" applyAlignment="1" applyProtection="1">
      <alignment horizontal="center"/>
      <protection/>
    </xf>
    <xf numFmtId="0" fontId="94" fillId="0" borderId="22" xfId="0" applyFont="1" applyBorder="1" applyAlignment="1" applyProtection="1">
      <alignment horizontal="center" vertical="center" wrapText="1"/>
      <protection/>
    </xf>
    <xf numFmtId="0" fontId="93" fillId="0" borderId="23" xfId="0" applyFont="1" applyBorder="1" applyAlignment="1" applyProtection="1">
      <alignment horizontal="center" vertical="center" wrapText="1"/>
      <protection/>
    </xf>
    <xf numFmtId="0" fontId="93" fillId="0" borderId="29" xfId="0" applyFont="1" applyBorder="1" applyAlignment="1" applyProtection="1">
      <alignment horizontal="center" vertical="center" wrapText="1"/>
      <protection/>
    </xf>
    <xf numFmtId="0" fontId="93" fillId="0" borderId="18" xfId="0" applyFont="1" applyBorder="1" applyAlignment="1" applyProtection="1">
      <alignment horizontal="center" vertical="top" wrapText="1"/>
      <protection/>
    </xf>
    <xf numFmtId="0" fontId="95" fillId="0" borderId="12" xfId="0" applyFont="1" applyBorder="1" applyAlignment="1" applyProtection="1">
      <alignment horizontal="left" vertical="top" wrapText="1"/>
      <protection locked="0"/>
    </xf>
    <xf numFmtId="9" fontId="95" fillId="0" borderId="12" xfId="70" applyFont="1" applyBorder="1" applyAlignment="1" applyProtection="1">
      <alignment horizontal="center" vertical="center" wrapText="1"/>
      <protection locked="0"/>
    </xf>
    <xf numFmtId="166" fontId="95" fillId="0" borderId="12" xfId="42" applyNumberFormat="1" applyFont="1" applyBorder="1" applyAlignment="1" applyProtection="1">
      <alignment horizontal="center" vertical="center" wrapText="1"/>
      <protection locked="0"/>
    </xf>
    <xf numFmtId="166" fontId="95" fillId="0" borderId="38" xfId="42" applyNumberFormat="1" applyFont="1" applyBorder="1" applyAlignment="1" applyProtection="1">
      <alignment horizontal="center" vertical="top" wrapText="1"/>
      <protection locked="0"/>
    </xf>
    <xf numFmtId="0" fontId="93" fillId="0" borderId="17" xfId="0" applyFont="1" applyBorder="1" applyAlignment="1" applyProtection="1">
      <alignment horizontal="center" vertical="top" wrapText="1"/>
      <protection/>
    </xf>
    <xf numFmtId="0" fontId="95" fillId="0" borderId="11" xfId="0" applyFont="1" applyBorder="1" applyAlignment="1" applyProtection="1">
      <alignment horizontal="left" vertical="top" wrapText="1"/>
      <protection locked="0"/>
    </xf>
    <xf numFmtId="9" fontId="95" fillId="0" borderId="11" xfId="70" applyFont="1" applyBorder="1" applyAlignment="1" applyProtection="1">
      <alignment horizontal="center" vertical="center" wrapText="1"/>
      <protection locked="0"/>
    </xf>
    <xf numFmtId="166" fontId="95" fillId="0" borderId="11" xfId="42" applyNumberFormat="1" applyFont="1" applyBorder="1" applyAlignment="1" applyProtection="1">
      <alignment horizontal="center" vertical="center" wrapText="1"/>
      <protection locked="0"/>
    </xf>
    <xf numFmtId="166" fontId="95" fillId="0" borderId="25" xfId="42" applyNumberFormat="1" applyFont="1" applyBorder="1" applyAlignment="1" applyProtection="1">
      <alignment horizontal="center" vertical="top" wrapText="1"/>
      <protection locked="0"/>
    </xf>
    <xf numFmtId="0" fontId="93" fillId="0" borderId="19" xfId="0" applyFont="1" applyBorder="1" applyAlignment="1" applyProtection="1">
      <alignment horizontal="center" vertical="top" wrapText="1"/>
      <protection/>
    </xf>
    <xf numFmtId="0" fontId="95" fillId="0" borderId="15" xfId="0" applyFont="1" applyBorder="1" applyAlignment="1" applyProtection="1">
      <alignment horizontal="left" vertical="top" wrapText="1"/>
      <protection locked="0"/>
    </xf>
    <xf numFmtId="9" fontId="95" fillId="0" borderId="15" xfId="70" applyFont="1" applyBorder="1" applyAlignment="1" applyProtection="1">
      <alignment horizontal="center" vertical="center" wrapText="1"/>
      <protection locked="0"/>
    </xf>
    <xf numFmtId="166" fontId="95" fillId="0" borderId="15" xfId="42" applyNumberFormat="1" applyFont="1" applyBorder="1" applyAlignment="1" applyProtection="1">
      <alignment horizontal="center" vertical="center" wrapText="1"/>
      <protection locked="0"/>
    </xf>
    <xf numFmtId="166" fontId="95" fillId="0" borderId="27" xfId="42" applyNumberFormat="1" applyFont="1" applyBorder="1" applyAlignment="1" applyProtection="1">
      <alignment horizontal="center" vertical="top" wrapText="1"/>
      <protection locked="0"/>
    </xf>
    <xf numFmtId="0" fontId="93" fillId="36" borderId="23" xfId="0" applyFont="1" applyFill="1" applyBorder="1" applyAlignment="1" applyProtection="1">
      <alignment horizontal="center" vertical="top" wrapText="1"/>
      <protection/>
    </xf>
    <xf numFmtId="166" fontId="95" fillId="0" borderId="23" xfId="42" applyNumberFormat="1" applyFont="1" applyBorder="1" applyAlignment="1" applyProtection="1">
      <alignment horizontal="center" vertical="center" wrapText="1"/>
      <protection/>
    </xf>
    <xf numFmtId="166" fontId="95" fillId="0" borderId="29" xfId="42" applyNumberFormat="1" applyFont="1" applyBorder="1" applyAlignment="1" applyProtection="1">
      <alignment horizontal="center" vertical="top" wrapText="1"/>
      <protection/>
    </xf>
    <xf numFmtId="0" fontId="38" fillId="37" borderId="0" xfId="60" applyFont="1" applyFill="1" applyAlignment="1">
      <alignment horizontal="center" vertical="top" wrapText="1"/>
      <protection/>
    </xf>
    <xf numFmtId="0" fontId="37" fillId="0" borderId="0" xfId="60">
      <alignment/>
      <protection/>
    </xf>
    <xf numFmtId="0" fontId="39" fillId="0" borderId="0" xfId="60" applyFont="1" applyAlignment="1">
      <alignment horizontal="center" vertical="top" wrapText="1"/>
      <protection/>
    </xf>
    <xf numFmtId="0" fontId="39" fillId="0" borderId="0" xfId="60" applyFont="1" applyAlignment="1">
      <alignment horizontal="left" vertical="top" wrapText="1"/>
      <protection/>
    </xf>
    <xf numFmtId="3" fontId="39" fillId="0" borderId="0" xfId="60" applyNumberFormat="1" applyFont="1" applyAlignment="1">
      <alignment horizontal="right" vertical="top" wrapText="1"/>
      <protection/>
    </xf>
    <xf numFmtId="0" fontId="40" fillId="0" borderId="0" xfId="60" applyFont="1" applyAlignment="1">
      <alignment horizontal="center" vertical="top" wrapText="1"/>
      <protection/>
    </xf>
    <xf numFmtId="0" fontId="40" fillId="0" borderId="0" xfId="60" applyFont="1" applyAlignment="1">
      <alignment horizontal="left" vertical="top" wrapText="1"/>
      <protection/>
    </xf>
    <xf numFmtId="3" fontId="40" fillId="0" borderId="0" xfId="60" applyNumberFormat="1" applyFont="1" applyAlignment="1">
      <alignment horizontal="right" vertical="top" wrapText="1"/>
      <protection/>
    </xf>
    <xf numFmtId="173" fontId="0" fillId="0" borderId="0" xfId="0" applyNumberFormat="1" applyFill="1" applyAlignment="1">
      <alignment/>
    </xf>
    <xf numFmtId="0" fontId="38" fillId="37" borderId="0" xfId="60" applyFont="1" applyFill="1" applyAlignment="1">
      <alignment horizontal="center" vertical="top" wrapText="1"/>
      <protection/>
    </xf>
    <xf numFmtId="0" fontId="39" fillId="0" borderId="0" xfId="60" applyFont="1" applyAlignment="1">
      <alignment horizontal="center" vertical="top" wrapText="1"/>
      <protection/>
    </xf>
    <xf numFmtId="0" fontId="39" fillId="0" borderId="0" xfId="60" applyFont="1" applyAlignment="1">
      <alignment horizontal="left" vertical="top" wrapText="1"/>
      <protection/>
    </xf>
    <xf numFmtId="3" fontId="39" fillId="0" borderId="0" xfId="60" applyNumberFormat="1" applyFont="1" applyAlignment="1">
      <alignment horizontal="right" vertical="top" wrapText="1"/>
      <protection/>
    </xf>
    <xf numFmtId="0" fontId="40" fillId="0" borderId="0" xfId="60" applyFont="1" applyAlignment="1">
      <alignment horizontal="center" vertical="top" wrapText="1"/>
      <protection/>
    </xf>
    <xf numFmtId="0" fontId="40" fillId="0" borderId="0" xfId="60" applyFont="1" applyAlignment="1">
      <alignment horizontal="left" vertical="top" wrapText="1"/>
      <protection/>
    </xf>
    <xf numFmtId="3" fontId="40" fillId="0" borderId="0" xfId="60" applyNumberFormat="1" applyFont="1" applyAlignment="1">
      <alignment horizontal="right" vertical="top" wrapText="1"/>
      <protection/>
    </xf>
    <xf numFmtId="164" fontId="5" fillId="0" borderId="43" xfId="61" applyNumberFormat="1" applyFont="1" applyFill="1" applyBorder="1" applyAlignment="1" applyProtection="1">
      <alignment horizontal="left" vertical="center"/>
      <protection/>
    </xf>
    <xf numFmtId="164" fontId="3" fillId="0" borderId="0" xfId="61" applyNumberFormat="1" applyFont="1" applyFill="1" applyBorder="1" applyAlignment="1" applyProtection="1">
      <alignment horizontal="center" vertical="center"/>
      <protection/>
    </xf>
    <xf numFmtId="164" fontId="5" fillId="0" borderId="43" xfId="61" applyNumberFormat="1" applyFont="1" applyFill="1" applyBorder="1" applyAlignment="1" applyProtection="1">
      <alignment horizontal="left"/>
      <protection/>
    </xf>
    <xf numFmtId="0" fontId="3" fillId="0" borderId="0" xfId="61" applyFont="1" applyFill="1" applyAlignment="1" applyProtection="1">
      <alignment horizontal="center"/>
      <protection/>
    </xf>
    <xf numFmtId="0" fontId="6" fillId="0" borderId="0" xfId="61" applyFont="1" applyFill="1" applyAlignment="1" applyProtection="1">
      <alignment horizontal="center"/>
      <protection/>
    </xf>
    <xf numFmtId="164" fontId="16" fillId="0" borderId="43" xfId="61" applyNumberFormat="1" applyFont="1" applyFill="1" applyBorder="1" applyAlignment="1" applyProtection="1">
      <alignment horizontal="left" vertical="center"/>
      <protection/>
    </xf>
    <xf numFmtId="164" fontId="6" fillId="0" borderId="0" xfId="61" applyNumberFormat="1" applyFont="1" applyFill="1" applyBorder="1" applyAlignment="1" applyProtection="1">
      <alignment horizontal="center" vertical="center"/>
      <protection/>
    </xf>
    <xf numFmtId="164" fontId="16" fillId="0" borderId="43" xfId="61" applyNumberFormat="1" applyFont="1" applyFill="1" applyBorder="1" applyAlignment="1" applyProtection="1">
      <alignment horizontal="left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31" fillId="0" borderId="68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27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1" applyFont="1" applyFill="1" applyBorder="1" applyAlignment="1" applyProtection="1">
      <alignment horizontal="left"/>
      <protection/>
    </xf>
    <xf numFmtId="0" fontId="7" fillId="0" borderId="23" xfId="61" applyFont="1" applyFill="1" applyBorder="1" applyAlignment="1" applyProtection="1">
      <alignment horizontal="left"/>
      <protection/>
    </xf>
    <xf numFmtId="0" fontId="17" fillId="0" borderId="68" xfId="6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44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9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47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164" fontId="16" fillId="0" borderId="0" xfId="61" applyNumberFormat="1" applyFont="1" applyFill="1" applyBorder="1" applyAlignment="1" applyProtection="1">
      <alignment horizontal="left"/>
      <protection/>
    </xf>
    <xf numFmtId="164" fontId="16" fillId="0" borderId="0" xfId="61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6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66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1" xfId="62" applyFont="1" applyFill="1" applyBorder="1" applyAlignment="1" applyProtection="1">
      <alignment horizontal="left" vertical="center" indent="1"/>
      <protection/>
    </xf>
    <xf numFmtId="0" fontId="16" fillId="0" borderId="52" xfId="62" applyFont="1" applyFill="1" applyBorder="1" applyAlignment="1" applyProtection="1">
      <alignment horizontal="left" vertical="center" indent="1"/>
      <protection/>
    </xf>
    <xf numFmtId="0" fontId="16" fillId="0" borderId="58" xfId="62" applyFont="1" applyFill="1" applyBorder="1" applyAlignment="1" applyProtection="1">
      <alignment horizontal="left" vertical="center" indent="1"/>
      <protection/>
    </xf>
    <xf numFmtId="0" fontId="6" fillId="0" borderId="0" xfId="62" applyFont="1" applyFill="1" applyAlignment="1" applyProtection="1">
      <alignment horizontal="center" wrapText="1"/>
      <protection/>
    </xf>
    <xf numFmtId="0" fontId="6" fillId="0" borderId="0" xfId="62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38" fillId="37" borderId="0" xfId="60" applyFont="1" applyFill="1" applyAlignment="1">
      <alignment horizontal="center" vertical="top" wrapText="1"/>
      <protection/>
    </xf>
    <xf numFmtId="0" fontId="37" fillId="0" borderId="0" xfId="60">
      <alignment/>
      <protection/>
    </xf>
    <xf numFmtId="0" fontId="96" fillId="0" borderId="0" xfId="0" applyFont="1" applyAlignment="1" applyProtection="1">
      <alignment horizontal="right"/>
      <protection locked="0"/>
    </xf>
    <xf numFmtId="0" fontId="97" fillId="0" borderId="0" xfId="0" applyFont="1" applyAlignment="1" applyProtection="1">
      <alignment horizontal="center" vertical="center" wrapText="1"/>
      <protection locked="0"/>
    </xf>
    <xf numFmtId="0" fontId="93" fillId="0" borderId="22" xfId="0" applyFont="1" applyBorder="1" applyAlignment="1" applyProtection="1">
      <alignment wrapText="1"/>
      <protection/>
    </xf>
    <xf numFmtId="0" fontId="93" fillId="0" borderId="23" xfId="0" applyFont="1" applyBorder="1" applyAlignment="1" applyProtection="1">
      <alignment wrapText="1"/>
      <protection/>
    </xf>
    <xf numFmtId="0" fontId="7" fillId="0" borderId="4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center"/>
      <protection/>
    </xf>
    <xf numFmtId="0" fontId="7" fillId="0" borderId="65" xfId="0" applyFont="1" applyFill="1" applyBorder="1" applyAlignment="1" applyProtection="1">
      <alignment horizontal="left" vertical="center" wrapText="1"/>
      <protection/>
    </xf>
    <xf numFmtId="0" fontId="7" fillId="0" borderId="68" xfId="0" applyFont="1" applyFill="1" applyBorder="1" applyAlignment="1" applyProtection="1">
      <alignment horizontal="left" vertical="center" wrapText="1"/>
      <protection/>
    </xf>
    <xf numFmtId="0" fontId="7" fillId="0" borderId="78" xfId="0" applyFont="1" applyFill="1" applyBorder="1" applyAlignment="1" applyProtection="1">
      <alignment horizontal="left" vertical="center" wrapText="1"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/>
    </xf>
    <xf numFmtId="0" fontId="5" fillId="0" borderId="43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38" fillId="37" borderId="0" xfId="60" applyFont="1" applyFill="1" applyAlignment="1">
      <alignment horizontal="center" vertical="top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 2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dxfs count="7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B16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163</v>
      </c>
    </row>
    <row r="4" spans="1:2" ht="12.75">
      <c r="A4" s="119"/>
      <c r="B4" s="119"/>
    </row>
    <row r="5" spans="1:2" s="130" customFormat="1" ht="15.75">
      <c r="A5" s="90" t="s">
        <v>463</v>
      </c>
      <c r="B5" s="129"/>
    </row>
    <row r="6" spans="1:2" ht="12.75">
      <c r="A6" s="119"/>
      <c r="B6" s="119"/>
    </row>
    <row r="7" spans="1:2" ht="12.75">
      <c r="A7" s="119" t="s">
        <v>465</v>
      </c>
      <c r="B7" s="119" t="s">
        <v>466</v>
      </c>
    </row>
    <row r="8" spans="1:2" ht="12.75">
      <c r="A8" s="119" t="s">
        <v>467</v>
      </c>
      <c r="B8" s="119" t="s">
        <v>468</v>
      </c>
    </row>
    <row r="9" spans="1:2" ht="12.75">
      <c r="A9" s="119" t="s">
        <v>469</v>
      </c>
      <c r="B9" s="119" t="s">
        <v>470</v>
      </c>
    </row>
    <row r="10" spans="1:2" ht="12.75">
      <c r="A10" s="119"/>
      <c r="B10" s="119"/>
    </row>
    <row r="11" spans="1:2" ht="12.75">
      <c r="A11" s="119"/>
      <c r="B11" s="119"/>
    </row>
    <row r="12" spans="1:2" s="130" customFormat="1" ht="15.75">
      <c r="A12" s="90" t="s">
        <v>464</v>
      </c>
      <c r="B12" s="129"/>
    </row>
    <row r="13" spans="1:2" ht="12.75">
      <c r="A13" s="119"/>
      <c r="B13" s="119"/>
    </row>
    <row r="14" spans="1:2" ht="12.75">
      <c r="A14" s="119" t="s">
        <v>474</v>
      </c>
      <c r="B14" s="119" t="s">
        <v>473</v>
      </c>
    </row>
    <row r="15" spans="1:2" ht="12.75">
      <c r="A15" s="119" t="s">
        <v>275</v>
      </c>
      <c r="B15" s="119" t="s">
        <v>472</v>
      </c>
    </row>
    <row r="16" spans="1:2" ht="12.75">
      <c r="A16" s="119" t="s">
        <v>475</v>
      </c>
      <c r="B16" s="119" t="s">
        <v>471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="120" zoomScaleNormal="120" zoomScaleSheetLayoutView="100" workbookViewId="0" topLeftCell="A1">
      <selection activeCell="E3" sqref="E3"/>
    </sheetView>
  </sheetViews>
  <sheetFormatPr defaultColWidth="9.00390625" defaultRowHeight="12.75"/>
  <cols>
    <col min="1" max="1" width="5.625" style="131" customWidth="1"/>
    <col min="2" max="2" width="68.625" style="131" customWidth="1"/>
    <col min="3" max="5" width="19.50390625" style="131" customWidth="1"/>
    <col min="6" max="16384" width="9.375" style="131" customWidth="1"/>
  </cols>
  <sheetData>
    <row r="1" spans="1:3" ht="33" customHeight="1">
      <c r="A1" s="927" t="s">
        <v>580</v>
      </c>
      <c r="B1" s="927"/>
      <c r="C1" s="927"/>
    </row>
    <row r="2" spans="1:5" ht="15.75" customHeight="1" thickBot="1">
      <c r="A2" s="132"/>
      <c r="B2" s="132"/>
      <c r="C2" s="144"/>
      <c r="D2" s="144"/>
      <c r="E2" s="144" t="s">
        <v>58</v>
      </c>
    </row>
    <row r="3" spans="1:5" ht="26.25" customHeight="1" thickBot="1">
      <c r="A3" s="162" t="s">
        <v>19</v>
      </c>
      <c r="B3" s="163" t="s">
        <v>208</v>
      </c>
      <c r="C3" s="164" t="s">
        <v>560</v>
      </c>
      <c r="D3" s="479" t="s">
        <v>570</v>
      </c>
      <c r="E3" s="479" t="s">
        <v>587</v>
      </c>
    </row>
    <row r="4" spans="1:5" ht="15.75" thickBot="1">
      <c r="A4" s="165">
        <v>1</v>
      </c>
      <c r="B4" s="166">
        <v>2</v>
      </c>
      <c r="C4" s="167">
        <v>3</v>
      </c>
      <c r="D4" s="167">
        <v>4</v>
      </c>
      <c r="E4" s="167">
        <v>5</v>
      </c>
    </row>
    <row r="5" spans="1:5" ht="15">
      <c r="A5" s="168" t="s">
        <v>21</v>
      </c>
      <c r="B5" s="337" t="s">
        <v>62</v>
      </c>
      <c r="C5" s="334">
        <f>'1.1.sz.mell.'!C27</f>
        <v>8849</v>
      </c>
      <c r="D5" s="334">
        <f>'1.1.sz.mell.'!D27</f>
        <v>10850</v>
      </c>
      <c r="E5" s="334">
        <f>'1.1.sz.mell.'!E27</f>
        <v>10501</v>
      </c>
    </row>
    <row r="6" spans="1:5" ht="24.75">
      <c r="A6" s="169" t="s">
        <v>22</v>
      </c>
      <c r="B6" s="363" t="s">
        <v>272</v>
      </c>
      <c r="C6" s="335">
        <f>+'1.1.sz.mell.'!C35</f>
        <v>3729</v>
      </c>
      <c r="D6" s="335">
        <f>+'1.1.sz.mell.'!D35</f>
        <v>3742</v>
      </c>
      <c r="E6" s="335">
        <f>+'1.1.sz.mell.'!E35</f>
        <v>2600</v>
      </c>
    </row>
    <row r="7" spans="1:5" ht="15">
      <c r="A7" s="169" t="s">
        <v>23</v>
      </c>
      <c r="B7" s="364" t="s">
        <v>538</v>
      </c>
      <c r="C7" s="335"/>
      <c r="D7" s="335"/>
      <c r="E7" s="335"/>
    </row>
    <row r="8" spans="1:5" ht="24.75">
      <c r="A8" s="169" t="s">
        <v>24</v>
      </c>
      <c r="B8" s="364" t="s">
        <v>274</v>
      </c>
      <c r="C8" s="335"/>
      <c r="D8" s="335"/>
      <c r="E8" s="335"/>
    </row>
    <row r="9" spans="1:5" ht="15">
      <c r="A9" s="170" t="s">
        <v>25</v>
      </c>
      <c r="B9" s="364" t="s">
        <v>273</v>
      </c>
      <c r="C9" s="336">
        <f>+'1.1.sz.mell.'!C32</f>
        <v>80</v>
      </c>
      <c r="D9" s="336">
        <f>+'1.1.sz.mell.'!D32</f>
        <v>148</v>
      </c>
      <c r="E9" s="336">
        <f>+'1.1.sz.mell.'!E32</f>
        <v>46</v>
      </c>
    </row>
    <row r="10" spans="1:5" ht="15.75" thickBot="1">
      <c r="A10" s="169" t="s">
        <v>26</v>
      </c>
      <c r="B10" s="365" t="s">
        <v>209</v>
      </c>
      <c r="C10" s="335"/>
      <c r="D10" s="335"/>
      <c r="E10" s="335"/>
    </row>
    <row r="11" spans="1:5" ht="15.75" thickBot="1">
      <c r="A11" s="936" t="s">
        <v>213</v>
      </c>
      <c r="B11" s="937"/>
      <c r="C11" s="171">
        <f>SUM(C5:C10)</f>
        <v>12658</v>
      </c>
      <c r="D11" s="171">
        <f>SUM(D5:D10)</f>
        <v>14740</v>
      </c>
      <c r="E11" s="171">
        <f>SUM(E5:E10)</f>
        <v>13147</v>
      </c>
    </row>
    <row r="12" spans="1:3" ht="23.25" customHeight="1">
      <c r="A12" s="938" t="s">
        <v>245</v>
      </c>
      <c r="B12" s="938"/>
      <c r="C12" s="938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71" r:id="rId1"/>
  <headerFooter alignWithMargins="0">
    <oddHeader>&amp;R&amp;"Times New Roman CE,Félkövér dőlt"&amp;11 4. melléklet az/2016. (      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view="pageLayout" zoomScaleNormal="120" zoomScaleSheetLayoutView="100" workbookViewId="0" topLeftCell="A1">
      <selection activeCell="C2" sqref="C2"/>
    </sheetView>
  </sheetViews>
  <sheetFormatPr defaultColWidth="9.00390625" defaultRowHeight="12.75"/>
  <cols>
    <col min="1" max="1" width="5.625" style="131" customWidth="1"/>
    <col min="2" max="2" width="66.875" style="131" customWidth="1"/>
    <col min="3" max="3" width="27.00390625" style="131" customWidth="1"/>
    <col min="4" max="16384" width="9.375" style="131" customWidth="1"/>
  </cols>
  <sheetData>
    <row r="1" spans="1:3" ht="33" customHeight="1">
      <c r="A1" s="927" t="s">
        <v>581</v>
      </c>
      <c r="B1" s="927"/>
      <c r="C1" s="927"/>
    </row>
    <row r="2" spans="1:4" ht="15.75" customHeight="1" thickBot="1">
      <c r="A2" s="132"/>
      <c r="B2" s="132"/>
      <c r="C2" s="144" t="s">
        <v>58</v>
      </c>
      <c r="D2" s="139"/>
    </row>
    <row r="3" spans="1:3" ht="26.25" customHeight="1" thickBot="1">
      <c r="A3" s="162" t="s">
        <v>19</v>
      </c>
      <c r="B3" s="163" t="s">
        <v>214</v>
      </c>
      <c r="C3" s="164" t="s">
        <v>243</v>
      </c>
    </row>
    <row r="4" spans="1:3" ht="15.75" thickBot="1">
      <c r="A4" s="165">
        <v>1</v>
      </c>
      <c r="B4" s="166">
        <v>2</v>
      </c>
      <c r="C4" s="167">
        <v>3</v>
      </c>
    </row>
    <row r="5" spans="1:3" ht="15">
      <c r="A5" s="168" t="s">
        <v>21</v>
      </c>
      <c r="B5" s="175"/>
      <c r="C5" s="172"/>
    </row>
    <row r="6" spans="1:3" ht="15">
      <c r="A6" s="169" t="s">
        <v>22</v>
      </c>
      <c r="B6" s="176"/>
      <c r="C6" s="173"/>
    </row>
    <row r="7" spans="1:3" ht="15.75" thickBot="1">
      <c r="A7" s="170" t="s">
        <v>23</v>
      </c>
      <c r="B7" s="177"/>
      <c r="C7" s="174"/>
    </row>
    <row r="8" spans="1:3" s="431" customFormat="1" ht="17.25" customHeight="1" thickBot="1">
      <c r="A8" s="432" t="s">
        <v>24</v>
      </c>
      <c r="B8" s="114" t="s">
        <v>215</v>
      </c>
      <c r="C8" s="17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az/2016. (     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1"/>
  <sheetViews>
    <sheetView zoomScaleSheetLayoutView="90" workbookViewId="0" topLeftCell="A1">
      <selection activeCell="F2" sqref="F2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6" width="16.625" style="33" customWidth="1"/>
    <col min="7" max="7" width="18.875" style="47" customWidth="1"/>
    <col min="8" max="9" width="12.875" style="33" customWidth="1"/>
    <col min="10" max="10" width="13.875" style="33" customWidth="1"/>
    <col min="11" max="16384" width="9.375" style="33" customWidth="1"/>
  </cols>
  <sheetData>
    <row r="1" spans="1:7" ht="25.5" customHeight="1">
      <c r="A1" s="939" t="s">
        <v>0</v>
      </c>
      <c r="B1" s="939"/>
      <c r="C1" s="939"/>
      <c r="D1" s="939"/>
      <c r="E1" s="939"/>
      <c r="F1" s="939"/>
      <c r="G1" s="939"/>
    </row>
    <row r="2" spans="1:7" ht="22.5" customHeight="1" thickBot="1">
      <c r="A2" s="178"/>
      <c r="B2" s="47"/>
      <c r="C2" s="47"/>
      <c r="D2" s="47"/>
      <c r="E2" s="47"/>
      <c r="F2" s="47"/>
      <c r="G2" s="42" t="s">
        <v>69</v>
      </c>
    </row>
    <row r="3" spans="1:7" s="36" customFormat="1" ht="44.25" customHeight="1" thickBot="1">
      <c r="A3" s="179" t="s">
        <v>73</v>
      </c>
      <c r="B3" s="180" t="s">
        <v>74</v>
      </c>
      <c r="C3" s="180" t="s">
        <v>75</v>
      </c>
      <c r="D3" s="180" t="s">
        <v>565</v>
      </c>
      <c r="E3" s="180" t="s">
        <v>560</v>
      </c>
      <c r="F3" s="479" t="s">
        <v>604</v>
      </c>
      <c r="G3" s="43" t="s">
        <v>566</v>
      </c>
    </row>
    <row r="4" spans="1:7" s="47" customFormat="1" ht="12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641">
        <v>6</v>
      </c>
      <c r="G4" s="46" t="s">
        <v>608</v>
      </c>
    </row>
    <row r="5" spans="1:7" ht="38.25" customHeight="1">
      <c r="A5" s="829" t="s">
        <v>571</v>
      </c>
      <c r="B5" s="830">
        <v>16876</v>
      </c>
      <c r="C5" s="831" t="s">
        <v>572</v>
      </c>
      <c r="D5" s="830"/>
      <c r="E5" s="830">
        <v>16876</v>
      </c>
      <c r="F5" s="832">
        <v>16876</v>
      </c>
      <c r="G5" s="833"/>
    </row>
    <row r="6" spans="1:7" ht="15.75" customHeight="1">
      <c r="A6" s="834" t="s">
        <v>610</v>
      </c>
      <c r="B6" s="830">
        <f>1196</f>
        <v>1196</v>
      </c>
      <c r="C6" s="831" t="s">
        <v>572</v>
      </c>
      <c r="D6" s="830"/>
      <c r="E6" s="830">
        <v>1196</v>
      </c>
      <c r="F6" s="832">
        <f>1265-56-13</f>
        <v>1196</v>
      </c>
      <c r="G6" s="833">
        <f>B6-D6-E6</f>
        <v>0</v>
      </c>
    </row>
    <row r="7" spans="1:7" ht="15.75" customHeight="1">
      <c r="A7" s="829" t="s">
        <v>612</v>
      </c>
      <c r="B7" s="830">
        <f>2870*1.27</f>
        <v>3644.9</v>
      </c>
      <c r="C7" s="831" t="s">
        <v>613</v>
      </c>
      <c r="D7" s="830"/>
      <c r="E7" s="830"/>
      <c r="F7" s="832"/>
      <c r="G7" s="833">
        <f>B7-D7-F7</f>
        <v>3644.9</v>
      </c>
    </row>
    <row r="8" spans="1:7" ht="15.75" customHeight="1">
      <c r="A8" s="433"/>
      <c r="B8" s="24"/>
      <c r="C8" s="434"/>
      <c r="D8" s="24"/>
      <c r="E8" s="24"/>
      <c r="F8" s="642"/>
      <c r="G8" s="48">
        <f aca="true" t="shared" si="0" ref="G8:G20">B8-D8-E8</f>
        <v>0</v>
      </c>
    </row>
    <row r="9" spans="1:7" ht="15.75" customHeight="1">
      <c r="A9" s="433"/>
      <c r="B9" s="24"/>
      <c r="C9" s="434"/>
      <c r="D9" s="24"/>
      <c r="E9" s="24"/>
      <c r="F9" s="642"/>
      <c r="G9" s="48">
        <f t="shared" si="0"/>
        <v>0</v>
      </c>
    </row>
    <row r="10" spans="1:7" ht="15.75" customHeight="1">
      <c r="A10" s="433"/>
      <c r="B10" s="24"/>
      <c r="C10" s="434"/>
      <c r="D10" s="24"/>
      <c r="E10" s="24"/>
      <c r="F10" s="642"/>
      <c r="G10" s="48">
        <f t="shared" si="0"/>
        <v>0</v>
      </c>
    </row>
    <row r="11" spans="1:7" ht="15.75" customHeight="1">
      <c r="A11" s="433"/>
      <c r="B11" s="24"/>
      <c r="C11" s="434"/>
      <c r="D11" s="24"/>
      <c r="E11" s="24"/>
      <c r="F11" s="642"/>
      <c r="G11" s="48">
        <f t="shared" si="0"/>
        <v>0</v>
      </c>
    </row>
    <row r="12" spans="1:7" ht="15.75" customHeight="1">
      <c r="A12" s="433"/>
      <c r="B12" s="24"/>
      <c r="C12" s="434"/>
      <c r="D12" s="24"/>
      <c r="E12" s="24"/>
      <c r="F12" s="642"/>
      <c r="G12" s="48">
        <f t="shared" si="0"/>
        <v>0</v>
      </c>
    </row>
    <row r="13" spans="1:7" ht="15.75" customHeight="1">
      <c r="A13" s="433"/>
      <c r="B13" s="24"/>
      <c r="C13" s="434"/>
      <c r="D13" s="24"/>
      <c r="E13" s="24"/>
      <c r="F13" s="642"/>
      <c r="G13" s="48">
        <f t="shared" si="0"/>
        <v>0</v>
      </c>
    </row>
    <row r="14" spans="1:7" ht="15.75" customHeight="1">
      <c r="A14" s="433"/>
      <c r="B14" s="24"/>
      <c r="C14" s="434"/>
      <c r="D14" s="24"/>
      <c r="E14" s="24"/>
      <c r="F14" s="642"/>
      <c r="G14" s="48">
        <f t="shared" si="0"/>
        <v>0</v>
      </c>
    </row>
    <row r="15" spans="1:7" ht="15.75" customHeight="1">
      <c r="A15" s="433"/>
      <c r="B15" s="24"/>
      <c r="C15" s="434"/>
      <c r="D15" s="24"/>
      <c r="E15" s="24"/>
      <c r="F15" s="642"/>
      <c r="G15" s="48">
        <f t="shared" si="0"/>
        <v>0</v>
      </c>
    </row>
    <row r="16" spans="1:7" ht="15.75" customHeight="1">
      <c r="A16" s="433"/>
      <c r="B16" s="24"/>
      <c r="C16" s="434"/>
      <c r="D16" s="24"/>
      <c r="E16" s="24"/>
      <c r="F16" s="642"/>
      <c r="G16" s="48">
        <f t="shared" si="0"/>
        <v>0</v>
      </c>
    </row>
    <row r="17" spans="1:7" ht="15.75" customHeight="1">
      <c r="A17" s="433"/>
      <c r="B17" s="24"/>
      <c r="C17" s="434"/>
      <c r="D17" s="24"/>
      <c r="E17" s="24"/>
      <c r="F17" s="642"/>
      <c r="G17" s="48">
        <f t="shared" si="0"/>
        <v>0</v>
      </c>
    </row>
    <row r="18" spans="1:7" ht="15.75" customHeight="1">
      <c r="A18" s="433"/>
      <c r="B18" s="24"/>
      <c r="C18" s="434"/>
      <c r="D18" s="24"/>
      <c r="E18" s="24"/>
      <c r="F18" s="642"/>
      <c r="G18" s="48">
        <f t="shared" si="0"/>
        <v>0</v>
      </c>
    </row>
    <row r="19" spans="1:7" ht="15.75" customHeight="1">
      <c r="A19" s="433"/>
      <c r="B19" s="24"/>
      <c r="C19" s="434"/>
      <c r="D19" s="24"/>
      <c r="E19" s="24"/>
      <c r="F19" s="642"/>
      <c r="G19" s="48">
        <f t="shared" si="0"/>
        <v>0</v>
      </c>
    </row>
    <row r="20" spans="1:7" ht="15.75" customHeight="1" thickBot="1">
      <c r="A20" s="49"/>
      <c r="B20" s="25"/>
      <c r="C20" s="435"/>
      <c r="D20" s="25"/>
      <c r="E20" s="25"/>
      <c r="F20" s="643"/>
      <c r="G20" s="50">
        <f t="shared" si="0"/>
        <v>0</v>
      </c>
    </row>
    <row r="21" spans="1:7" s="52" customFormat="1" ht="18" customHeight="1" thickBot="1">
      <c r="A21" s="181" t="s">
        <v>72</v>
      </c>
      <c r="B21" s="51">
        <f>SUM(B5:B20)</f>
        <v>21716.9</v>
      </c>
      <c r="C21" s="102"/>
      <c r="D21" s="51">
        <f>SUM(D5:D20)</f>
        <v>0</v>
      </c>
      <c r="E21" s="51">
        <f>SUM(E5:E20)</f>
        <v>18072</v>
      </c>
      <c r="F21" s="51">
        <f>SUM(F5:F20)</f>
        <v>18072</v>
      </c>
      <c r="G21" s="51">
        <f>SUM(G5:G20)</f>
        <v>3644.9</v>
      </c>
    </row>
  </sheetData>
  <sheetProtection/>
  <mergeCells count="1">
    <mergeCell ref="A1:G1"/>
  </mergeCells>
  <printOptions horizontalCentered="1"/>
  <pageMargins left="0.7874015748031497" right="0.7874015748031497" top="0.96" bottom="0.79" header="0.74" footer="0.48"/>
  <pageSetup horizontalDpi="300" verticalDpi="300" orientation="landscape" paperSize="9" scale="96" r:id="rId1"/>
  <headerFooter alignWithMargins="0">
    <oddHeader>&amp;R&amp;"Times New Roman CE,Félkövér dőlt"&amp;11 6. melléklet az/2016. (      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24"/>
  <sheetViews>
    <sheetView zoomScaleSheetLayoutView="90" workbookViewId="0" topLeftCell="A1">
      <selection activeCell="B3" sqref="B3"/>
    </sheetView>
  </sheetViews>
  <sheetFormatPr defaultColWidth="9.00390625" defaultRowHeight="12.75"/>
  <cols>
    <col min="1" max="1" width="60.6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24.75" customHeight="1">
      <c r="A1" s="939" t="s">
        <v>1</v>
      </c>
      <c r="B1" s="939"/>
      <c r="C1" s="939"/>
      <c r="D1" s="939"/>
      <c r="E1" s="939"/>
      <c r="F1" s="939"/>
    </row>
    <row r="2" spans="1:6" ht="23.25" customHeight="1" thickBot="1">
      <c r="A2" s="178"/>
      <c r="B2" s="47"/>
      <c r="C2" s="47"/>
      <c r="D2" s="47"/>
      <c r="E2" s="47"/>
      <c r="F2" s="42" t="s">
        <v>69</v>
      </c>
    </row>
    <row r="3" spans="1:6" s="36" customFormat="1" ht="48.75" customHeight="1" thickBot="1">
      <c r="A3" s="179" t="s">
        <v>76</v>
      </c>
      <c r="B3" s="180" t="s">
        <v>74</v>
      </c>
      <c r="C3" s="180" t="s">
        <v>75</v>
      </c>
      <c r="D3" s="180" t="s">
        <v>589</v>
      </c>
      <c r="E3" s="180" t="s">
        <v>587</v>
      </c>
      <c r="F3" s="43" t="s">
        <v>566</v>
      </c>
    </row>
    <row r="4" spans="1:6" s="47" customFormat="1" ht="15" customHeight="1" thickBot="1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6">
        <v>6</v>
      </c>
    </row>
    <row r="5" spans="1:6" ht="15.75" customHeight="1">
      <c r="A5" s="623" t="s">
        <v>574</v>
      </c>
      <c r="B5" s="24">
        <v>14868</v>
      </c>
      <c r="C5" s="436" t="s">
        <v>575</v>
      </c>
      <c r="D5" s="54"/>
      <c r="E5" s="54">
        <v>0</v>
      </c>
      <c r="F5" s="55">
        <f aca="true" t="shared" si="0" ref="F5:F23">B5-D5-E5</f>
        <v>14868</v>
      </c>
    </row>
    <row r="6" spans="1:6" ht="15.75" customHeight="1">
      <c r="A6" s="53" t="s">
        <v>611</v>
      </c>
      <c r="B6" s="54">
        <v>13</v>
      </c>
      <c r="C6" s="436" t="s">
        <v>572</v>
      </c>
      <c r="D6" s="54"/>
      <c r="E6" s="54">
        <v>13</v>
      </c>
      <c r="F6" s="55">
        <f t="shared" si="0"/>
        <v>0</v>
      </c>
    </row>
    <row r="7" spans="1:6" ht="15.75" customHeight="1">
      <c r="A7" s="53"/>
      <c r="B7" s="54"/>
      <c r="C7" s="436"/>
      <c r="D7" s="54"/>
      <c r="E7" s="54"/>
      <c r="F7" s="55">
        <f t="shared" si="0"/>
        <v>0</v>
      </c>
    </row>
    <row r="8" spans="1:6" ht="15.75" customHeight="1">
      <c r="A8" s="53"/>
      <c r="B8" s="54"/>
      <c r="C8" s="436"/>
      <c r="D8" s="54"/>
      <c r="E8" s="54"/>
      <c r="F8" s="55">
        <f t="shared" si="0"/>
        <v>0</v>
      </c>
    </row>
    <row r="9" spans="1:6" ht="15.75" customHeight="1">
      <c r="A9" s="53"/>
      <c r="B9" s="54"/>
      <c r="C9" s="436"/>
      <c r="D9" s="54"/>
      <c r="E9" s="54"/>
      <c r="F9" s="55">
        <f t="shared" si="0"/>
        <v>0</v>
      </c>
    </row>
    <row r="10" spans="1:6" ht="15.75" customHeight="1">
      <c r="A10" s="53"/>
      <c r="B10" s="54"/>
      <c r="C10" s="436"/>
      <c r="D10" s="54"/>
      <c r="E10" s="54"/>
      <c r="F10" s="55">
        <f t="shared" si="0"/>
        <v>0</v>
      </c>
    </row>
    <row r="11" spans="1:6" ht="15.75" customHeight="1">
      <c r="A11" s="53"/>
      <c r="B11" s="54"/>
      <c r="C11" s="436"/>
      <c r="D11" s="54"/>
      <c r="E11" s="54"/>
      <c r="F11" s="55">
        <f t="shared" si="0"/>
        <v>0</v>
      </c>
    </row>
    <row r="12" spans="1:6" ht="15.75" customHeight="1">
      <c r="A12" s="53"/>
      <c r="B12" s="54"/>
      <c r="C12" s="436"/>
      <c r="D12" s="54"/>
      <c r="E12" s="54"/>
      <c r="F12" s="55">
        <f t="shared" si="0"/>
        <v>0</v>
      </c>
    </row>
    <row r="13" spans="1:6" ht="15.75" customHeight="1">
      <c r="A13" s="53"/>
      <c r="B13" s="54"/>
      <c r="C13" s="436"/>
      <c r="D13" s="54"/>
      <c r="E13" s="54"/>
      <c r="F13" s="55">
        <f t="shared" si="0"/>
        <v>0</v>
      </c>
    </row>
    <row r="14" spans="1:6" ht="15.75" customHeight="1">
      <c r="A14" s="53"/>
      <c r="B14" s="54"/>
      <c r="C14" s="436"/>
      <c r="D14" s="54"/>
      <c r="E14" s="54"/>
      <c r="F14" s="55">
        <f t="shared" si="0"/>
        <v>0</v>
      </c>
    </row>
    <row r="15" spans="1:6" ht="15.75" customHeight="1">
      <c r="A15" s="53"/>
      <c r="B15" s="54"/>
      <c r="C15" s="436"/>
      <c r="D15" s="54"/>
      <c r="E15" s="54"/>
      <c r="F15" s="55">
        <f t="shared" si="0"/>
        <v>0</v>
      </c>
    </row>
    <row r="16" spans="1:6" ht="15.75" customHeight="1">
      <c r="A16" s="53"/>
      <c r="B16" s="54"/>
      <c r="C16" s="436"/>
      <c r="D16" s="54"/>
      <c r="E16" s="54"/>
      <c r="F16" s="55">
        <f t="shared" si="0"/>
        <v>0</v>
      </c>
    </row>
    <row r="17" spans="1:6" ht="15.75" customHeight="1">
      <c r="A17" s="53"/>
      <c r="B17" s="54"/>
      <c r="C17" s="436"/>
      <c r="D17" s="54"/>
      <c r="E17" s="54"/>
      <c r="F17" s="55">
        <f t="shared" si="0"/>
        <v>0</v>
      </c>
    </row>
    <row r="18" spans="1:6" ht="15.75" customHeight="1">
      <c r="A18" s="53"/>
      <c r="B18" s="54"/>
      <c r="C18" s="436"/>
      <c r="D18" s="54"/>
      <c r="E18" s="54"/>
      <c r="F18" s="55">
        <f t="shared" si="0"/>
        <v>0</v>
      </c>
    </row>
    <row r="19" spans="1:6" ht="15.75" customHeight="1">
      <c r="A19" s="53"/>
      <c r="B19" s="54"/>
      <c r="C19" s="436"/>
      <c r="D19" s="54"/>
      <c r="E19" s="54"/>
      <c r="F19" s="55">
        <f t="shared" si="0"/>
        <v>0</v>
      </c>
    </row>
    <row r="20" spans="1:6" ht="15.75" customHeight="1">
      <c r="A20" s="53"/>
      <c r="B20" s="54"/>
      <c r="C20" s="436"/>
      <c r="D20" s="54"/>
      <c r="E20" s="54"/>
      <c r="F20" s="55">
        <f t="shared" si="0"/>
        <v>0</v>
      </c>
    </row>
    <row r="21" spans="1:6" ht="15.75" customHeight="1">
      <c r="A21" s="53"/>
      <c r="B21" s="54"/>
      <c r="C21" s="436"/>
      <c r="D21" s="54"/>
      <c r="E21" s="54"/>
      <c r="F21" s="55">
        <f t="shared" si="0"/>
        <v>0</v>
      </c>
    </row>
    <row r="22" spans="1:6" ht="15.75" customHeight="1">
      <c r="A22" s="53"/>
      <c r="B22" s="54"/>
      <c r="C22" s="436"/>
      <c r="D22" s="54"/>
      <c r="E22" s="54"/>
      <c r="F22" s="55">
        <f t="shared" si="0"/>
        <v>0</v>
      </c>
    </row>
    <row r="23" spans="1:6" ht="15.75" customHeight="1" thickBot="1">
      <c r="A23" s="56"/>
      <c r="B23" s="57"/>
      <c r="C23" s="437"/>
      <c r="D23" s="57"/>
      <c r="E23" s="57"/>
      <c r="F23" s="58">
        <f t="shared" si="0"/>
        <v>0</v>
      </c>
    </row>
    <row r="24" spans="1:6" s="52" customFormat="1" ht="18" customHeight="1" thickBot="1">
      <c r="A24" s="181" t="s">
        <v>72</v>
      </c>
      <c r="B24" s="182">
        <f>SUM(B5:B23)</f>
        <v>14881</v>
      </c>
      <c r="C24" s="103"/>
      <c r="D24" s="182">
        <f>SUM(D5:D23)</f>
        <v>0</v>
      </c>
      <c r="E24" s="182">
        <f>SUM(E5:E23)</f>
        <v>13</v>
      </c>
      <c r="F24" s="59">
        <f>SUM(F5:F23)</f>
        <v>14868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az/2016. (      ) önkormányzati rendelethezz&amp;"Times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H52"/>
  <sheetViews>
    <sheetView zoomScaleSheetLayoutView="100" workbookViewId="0" topLeftCell="A1">
      <selection activeCell="D8" sqref="D8"/>
    </sheetView>
  </sheetViews>
  <sheetFormatPr defaultColWidth="9.00390625" defaultRowHeight="12.75"/>
  <cols>
    <col min="1" max="1" width="38.625" style="38" customWidth="1"/>
    <col min="2" max="5" width="13.875" style="38" customWidth="1"/>
    <col min="6" max="16384" width="9.375" style="38" customWidth="1"/>
  </cols>
  <sheetData>
    <row r="1" spans="1:5" ht="12.75">
      <c r="A1" s="203"/>
      <c r="B1" s="203"/>
      <c r="C1" s="203"/>
      <c r="D1" s="203"/>
      <c r="E1" s="203"/>
    </row>
    <row r="2" spans="1:5" ht="30.75" customHeight="1">
      <c r="A2" s="204" t="s">
        <v>149</v>
      </c>
      <c r="B2" s="940" t="s">
        <v>571</v>
      </c>
      <c r="C2" s="940"/>
      <c r="D2" s="940"/>
      <c r="E2" s="940"/>
    </row>
    <row r="3" spans="1:5" ht="14.25" thickBot="1">
      <c r="A3" s="203"/>
      <c r="B3" s="203"/>
      <c r="C3" s="203"/>
      <c r="D3" s="942" t="s">
        <v>142</v>
      </c>
      <c r="E3" s="942"/>
    </row>
    <row r="4" spans="1:5" ht="15" customHeight="1" thickBot="1">
      <c r="A4" s="205" t="s">
        <v>141</v>
      </c>
      <c r="B4" s="206" t="s">
        <v>211</v>
      </c>
      <c r="C4" s="206" t="s">
        <v>269</v>
      </c>
      <c r="D4" s="206" t="s">
        <v>477</v>
      </c>
      <c r="E4" s="207" t="s">
        <v>54</v>
      </c>
    </row>
    <row r="5" spans="1:5" ht="12.75">
      <c r="A5" s="208" t="s">
        <v>143</v>
      </c>
      <c r="B5" s="91"/>
      <c r="C5" s="91"/>
      <c r="D5" s="91"/>
      <c r="E5" s="209">
        <f aca="true" t="shared" si="0" ref="E5:E11">SUM(B5:D5)</f>
        <v>0</v>
      </c>
    </row>
    <row r="6" spans="1:5" ht="12.75">
      <c r="A6" s="210" t="s">
        <v>156</v>
      </c>
      <c r="B6" s="92"/>
      <c r="C6" s="92"/>
      <c r="D6" s="92"/>
      <c r="E6" s="211">
        <f t="shared" si="0"/>
        <v>0</v>
      </c>
    </row>
    <row r="7" spans="1:5" ht="12.75">
      <c r="A7" s="212" t="s">
        <v>144</v>
      </c>
      <c r="B7" s="93"/>
      <c r="C7" s="93">
        <f>+'1.1.sz.mell.'!E24</f>
        <v>14288</v>
      </c>
      <c r="D7" s="93">
        <f>+E16-C7</f>
        <v>2588</v>
      </c>
      <c r="E7" s="213">
        <f t="shared" si="0"/>
        <v>16876</v>
      </c>
    </row>
    <row r="8" spans="1:5" ht="12.75">
      <c r="A8" s="212" t="s">
        <v>158</v>
      </c>
      <c r="B8" s="93"/>
      <c r="C8" s="93"/>
      <c r="D8" s="93"/>
      <c r="E8" s="213">
        <f t="shared" si="0"/>
        <v>0</v>
      </c>
    </row>
    <row r="9" spans="1:5" ht="12.75">
      <c r="A9" s="212" t="s">
        <v>145</v>
      </c>
      <c r="B9" s="93"/>
      <c r="C9" s="93"/>
      <c r="D9" s="93"/>
      <c r="E9" s="213">
        <f t="shared" si="0"/>
        <v>0</v>
      </c>
    </row>
    <row r="10" spans="1:5" ht="12.75">
      <c r="A10" s="212" t="s">
        <v>146</v>
      </c>
      <c r="B10" s="93"/>
      <c r="C10" s="93"/>
      <c r="D10" s="93"/>
      <c r="E10" s="213">
        <f t="shared" si="0"/>
        <v>0</v>
      </c>
    </row>
    <row r="11" spans="1:5" ht="13.5" thickBot="1">
      <c r="A11" s="94"/>
      <c r="B11" s="95"/>
      <c r="C11" s="95"/>
      <c r="D11" s="95"/>
      <c r="E11" s="213">
        <f t="shared" si="0"/>
        <v>0</v>
      </c>
    </row>
    <row r="12" spans="1:5" ht="13.5" thickBot="1">
      <c r="A12" s="214" t="s">
        <v>148</v>
      </c>
      <c r="B12" s="215">
        <f>B5+SUM(B7:B11)</f>
        <v>0</v>
      </c>
      <c r="C12" s="215">
        <f>C5+SUM(C7:C11)</f>
        <v>14288</v>
      </c>
      <c r="D12" s="215">
        <f>D5+SUM(D7:D11)</f>
        <v>2588</v>
      </c>
      <c r="E12" s="216">
        <f>E5+SUM(E7:E11)</f>
        <v>16876</v>
      </c>
    </row>
    <row r="13" spans="1:5" ht="13.5" thickBot="1">
      <c r="A13" s="41"/>
      <c r="B13" s="41"/>
      <c r="C13" s="41"/>
      <c r="D13" s="41"/>
      <c r="E13" s="41"/>
    </row>
    <row r="14" spans="1:5" ht="15" customHeight="1" thickBot="1">
      <c r="A14" s="205" t="s">
        <v>147</v>
      </c>
      <c r="B14" s="206" t="s">
        <v>211</v>
      </c>
      <c r="C14" s="206" t="s">
        <v>269</v>
      </c>
      <c r="D14" s="206" t="s">
        <v>477</v>
      </c>
      <c r="E14" s="207" t="s">
        <v>54</v>
      </c>
    </row>
    <row r="15" spans="1:5" ht="12.75">
      <c r="A15" s="208" t="s">
        <v>152</v>
      </c>
      <c r="B15" s="91"/>
      <c r="C15" s="91"/>
      <c r="D15" s="91"/>
      <c r="E15" s="209">
        <f aca="true" t="shared" si="1" ref="E15:E21">SUM(B15:D15)</f>
        <v>0</v>
      </c>
    </row>
    <row r="16" spans="1:5" ht="12.75">
      <c r="A16" s="217" t="s">
        <v>153</v>
      </c>
      <c r="B16" s="93"/>
      <c r="C16" s="93">
        <v>16876</v>
      </c>
      <c r="D16" s="93"/>
      <c r="E16" s="213">
        <f t="shared" si="1"/>
        <v>16876</v>
      </c>
    </row>
    <row r="17" spans="1:5" ht="12.75">
      <c r="A17" s="212" t="s">
        <v>154</v>
      </c>
      <c r="B17" s="93"/>
      <c r="C17" s="93"/>
      <c r="D17" s="93"/>
      <c r="E17" s="213">
        <f t="shared" si="1"/>
        <v>0</v>
      </c>
    </row>
    <row r="18" spans="1:5" ht="12.75">
      <c r="A18" s="212" t="s">
        <v>155</v>
      </c>
      <c r="B18" s="93"/>
      <c r="C18" s="93"/>
      <c r="D18" s="93"/>
      <c r="E18" s="213">
        <f t="shared" si="1"/>
        <v>0</v>
      </c>
    </row>
    <row r="19" spans="1:5" ht="12.75">
      <c r="A19" s="96"/>
      <c r="B19" s="93"/>
      <c r="C19" s="93"/>
      <c r="D19" s="93"/>
      <c r="E19" s="213">
        <f t="shared" si="1"/>
        <v>0</v>
      </c>
    </row>
    <row r="20" spans="1:5" ht="12.75">
      <c r="A20" s="96"/>
      <c r="B20" s="93"/>
      <c r="C20" s="93"/>
      <c r="D20" s="93"/>
      <c r="E20" s="213">
        <f t="shared" si="1"/>
        <v>0</v>
      </c>
    </row>
    <row r="21" spans="1:5" ht="13.5" thickBot="1">
      <c r="A21" s="94"/>
      <c r="B21" s="95"/>
      <c r="C21" s="95"/>
      <c r="D21" s="95"/>
      <c r="E21" s="213">
        <f t="shared" si="1"/>
        <v>0</v>
      </c>
    </row>
    <row r="22" spans="1:5" ht="13.5" thickBot="1">
      <c r="A22" s="214" t="s">
        <v>56</v>
      </c>
      <c r="B22" s="215">
        <f>SUM(B15:B21)</f>
        <v>0</v>
      </c>
      <c r="C22" s="215">
        <f>SUM(C15:C21)</f>
        <v>16876</v>
      </c>
      <c r="D22" s="215">
        <f>SUM(D15:D21)</f>
        <v>0</v>
      </c>
      <c r="E22" s="216">
        <f>SUM(E15:E21)</f>
        <v>16876</v>
      </c>
    </row>
    <row r="23" spans="1:5" ht="12.75">
      <c r="A23" s="203"/>
      <c r="B23" s="203"/>
      <c r="C23" s="203"/>
      <c r="D23" s="203"/>
      <c r="E23" s="203"/>
    </row>
    <row r="24" spans="1:5" ht="12.75">
      <c r="A24" s="203"/>
      <c r="B24" s="203"/>
      <c r="C24" s="203"/>
      <c r="D24" s="203"/>
      <c r="E24" s="203"/>
    </row>
    <row r="25" spans="1:5" ht="15.75" hidden="1">
      <c r="A25" s="204" t="s">
        <v>149</v>
      </c>
      <c r="B25" s="941"/>
      <c r="C25" s="941"/>
      <c r="D25" s="941"/>
      <c r="E25" s="941"/>
    </row>
    <row r="26" spans="1:5" ht="14.25" hidden="1" thickBot="1">
      <c r="A26" s="203"/>
      <c r="B26" s="203"/>
      <c r="C26" s="203"/>
      <c r="D26" s="942" t="s">
        <v>142</v>
      </c>
      <c r="E26" s="942"/>
    </row>
    <row r="27" spans="1:5" ht="13.5" hidden="1" thickBot="1">
      <c r="A27" s="205" t="s">
        <v>141</v>
      </c>
      <c r="B27" s="206" t="s">
        <v>211</v>
      </c>
      <c r="C27" s="206" t="s">
        <v>269</v>
      </c>
      <c r="D27" s="206" t="s">
        <v>477</v>
      </c>
      <c r="E27" s="207" t="s">
        <v>54</v>
      </c>
    </row>
    <row r="28" spans="1:5" ht="12.75" hidden="1">
      <c r="A28" s="208" t="s">
        <v>143</v>
      </c>
      <c r="B28" s="91"/>
      <c r="C28" s="91"/>
      <c r="D28" s="91"/>
      <c r="E28" s="209">
        <f aca="true" t="shared" si="2" ref="E28:E34">SUM(B28:D28)</f>
        <v>0</v>
      </c>
    </row>
    <row r="29" spans="1:5" ht="12.75" hidden="1">
      <c r="A29" s="210" t="s">
        <v>156</v>
      </c>
      <c r="B29" s="92"/>
      <c r="C29" s="92"/>
      <c r="D29" s="92"/>
      <c r="E29" s="211">
        <f t="shared" si="2"/>
        <v>0</v>
      </c>
    </row>
    <row r="30" spans="1:5" ht="12.75" hidden="1">
      <c r="A30" s="212" t="s">
        <v>144</v>
      </c>
      <c r="B30" s="93"/>
      <c r="C30" s="93"/>
      <c r="D30" s="93"/>
      <c r="E30" s="213">
        <f t="shared" si="2"/>
        <v>0</v>
      </c>
    </row>
    <row r="31" spans="1:5" ht="12.75" hidden="1">
      <c r="A31" s="212" t="s">
        <v>158</v>
      </c>
      <c r="B31" s="93"/>
      <c r="C31" s="93"/>
      <c r="D31" s="93"/>
      <c r="E31" s="213">
        <f t="shared" si="2"/>
        <v>0</v>
      </c>
    </row>
    <row r="32" spans="1:5" ht="12.75" hidden="1">
      <c r="A32" s="212" t="s">
        <v>145</v>
      </c>
      <c r="B32" s="93"/>
      <c r="C32" s="93"/>
      <c r="D32" s="93"/>
      <c r="E32" s="213">
        <f t="shared" si="2"/>
        <v>0</v>
      </c>
    </row>
    <row r="33" spans="1:5" ht="12.75" hidden="1">
      <c r="A33" s="212" t="s">
        <v>146</v>
      </c>
      <c r="B33" s="93"/>
      <c r="C33" s="93"/>
      <c r="D33" s="93"/>
      <c r="E33" s="213">
        <f t="shared" si="2"/>
        <v>0</v>
      </c>
    </row>
    <row r="34" spans="1:5" ht="13.5" hidden="1" thickBot="1">
      <c r="A34" s="94"/>
      <c r="B34" s="95"/>
      <c r="C34" s="95"/>
      <c r="D34" s="95"/>
      <c r="E34" s="213">
        <f t="shared" si="2"/>
        <v>0</v>
      </c>
    </row>
    <row r="35" spans="1:5" ht="13.5" hidden="1" thickBot="1">
      <c r="A35" s="214" t="s">
        <v>148</v>
      </c>
      <c r="B35" s="215">
        <f>B28+SUM(B30:B34)</f>
        <v>0</v>
      </c>
      <c r="C35" s="215">
        <f>C28+SUM(C30:C34)</f>
        <v>0</v>
      </c>
      <c r="D35" s="215">
        <f>D28+SUM(D30:D34)</f>
        <v>0</v>
      </c>
      <c r="E35" s="216">
        <f>E28+SUM(E30:E34)</f>
        <v>0</v>
      </c>
    </row>
    <row r="36" spans="1:5" ht="13.5" hidden="1" thickBot="1">
      <c r="A36" s="41"/>
      <c r="B36" s="41"/>
      <c r="C36" s="41"/>
      <c r="D36" s="41"/>
      <c r="E36" s="41"/>
    </row>
    <row r="37" spans="1:5" ht="13.5" hidden="1" thickBot="1">
      <c r="A37" s="205" t="s">
        <v>147</v>
      </c>
      <c r="B37" s="206" t="s">
        <v>211</v>
      </c>
      <c r="C37" s="206" t="s">
        <v>269</v>
      </c>
      <c r="D37" s="206" t="s">
        <v>477</v>
      </c>
      <c r="E37" s="207" t="s">
        <v>54</v>
      </c>
    </row>
    <row r="38" spans="1:5" ht="12.75" hidden="1">
      <c r="A38" s="208" t="s">
        <v>152</v>
      </c>
      <c r="B38" s="91"/>
      <c r="C38" s="91"/>
      <c r="D38" s="91"/>
      <c r="E38" s="209">
        <f aca="true" t="shared" si="3" ref="E38:E44">SUM(B38:D38)</f>
        <v>0</v>
      </c>
    </row>
    <row r="39" spans="1:5" ht="12.75" hidden="1">
      <c r="A39" s="217" t="s">
        <v>153</v>
      </c>
      <c r="B39" s="93"/>
      <c r="C39" s="93"/>
      <c r="D39" s="93"/>
      <c r="E39" s="213">
        <f t="shared" si="3"/>
        <v>0</v>
      </c>
    </row>
    <row r="40" spans="1:5" ht="12.75" hidden="1">
      <c r="A40" s="212" t="s">
        <v>154</v>
      </c>
      <c r="B40" s="93"/>
      <c r="C40" s="93"/>
      <c r="D40" s="93"/>
      <c r="E40" s="213">
        <f t="shared" si="3"/>
        <v>0</v>
      </c>
    </row>
    <row r="41" spans="1:5" ht="12.75" hidden="1">
      <c r="A41" s="212" t="s">
        <v>155</v>
      </c>
      <c r="B41" s="93"/>
      <c r="C41" s="93"/>
      <c r="D41" s="93"/>
      <c r="E41" s="213">
        <f t="shared" si="3"/>
        <v>0</v>
      </c>
    </row>
    <row r="42" spans="1:5" ht="12.75" hidden="1">
      <c r="A42" s="96"/>
      <c r="B42" s="93"/>
      <c r="C42" s="93"/>
      <c r="D42" s="93"/>
      <c r="E42" s="213">
        <f t="shared" si="3"/>
        <v>0</v>
      </c>
    </row>
    <row r="43" spans="1:5" ht="12.75" hidden="1">
      <c r="A43" s="96"/>
      <c r="B43" s="93"/>
      <c r="C43" s="93"/>
      <c r="D43" s="93"/>
      <c r="E43" s="213">
        <f t="shared" si="3"/>
        <v>0</v>
      </c>
    </row>
    <row r="44" spans="1:5" ht="13.5" hidden="1" thickBot="1">
      <c r="A44" s="94"/>
      <c r="B44" s="95"/>
      <c r="C44" s="95"/>
      <c r="D44" s="95"/>
      <c r="E44" s="213">
        <f t="shared" si="3"/>
        <v>0</v>
      </c>
    </row>
    <row r="45" spans="1:5" ht="13.5" hidden="1" thickBot="1">
      <c r="A45" s="214" t="s">
        <v>56</v>
      </c>
      <c r="B45" s="215">
        <f>SUM(B38:B44)</f>
        <v>0</v>
      </c>
      <c r="C45" s="215">
        <f>SUM(C38:C44)</f>
        <v>0</v>
      </c>
      <c r="D45" s="215">
        <f>SUM(D38:D44)</f>
        <v>0</v>
      </c>
      <c r="E45" s="216">
        <f>SUM(E38:E44)</f>
        <v>0</v>
      </c>
    </row>
    <row r="46" spans="1:5" ht="12.75" hidden="1">
      <c r="A46" s="203"/>
      <c r="B46" s="203"/>
      <c r="C46" s="203"/>
      <c r="D46" s="203"/>
      <c r="E46" s="203"/>
    </row>
    <row r="47" spans="1:5" ht="15.75" hidden="1">
      <c r="A47" s="950" t="s">
        <v>478</v>
      </c>
      <c r="B47" s="950"/>
      <c r="C47" s="950"/>
      <c r="D47" s="950"/>
      <c r="E47" s="950"/>
    </row>
    <row r="48" spans="1:5" ht="13.5" hidden="1" thickBot="1">
      <c r="A48" s="203"/>
      <c r="B48" s="203"/>
      <c r="C48" s="203"/>
      <c r="D48" s="203"/>
      <c r="E48" s="203"/>
    </row>
    <row r="49" spans="1:8" ht="13.5" hidden="1" thickBot="1">
      <c r="A49" s="955" t="s">
        <v>150</v>
      </c>
      <c r="B49" s="956"/>
      <c r="C49" s="957"/>
      <c r="D49" s="953" t="s">
        <v>159</v>
      </c>
      <c r="E49" s="954"/>
      <c r="H49" s="39"/>
    </row>
    <row r="50" spans="1:5" ht="12.75" hidden="1">
      <c r="A50" s="958"/>
      <c r="B50" s="959"/>
      <c r="C50" s="960"/>
      <c r="D50" s="946"/>
      <c r="E50" s="947"/>
    </row>
    <row r="51" spans="1:5" ht="13.5" hidden="1" thickBot="1">
      <c r="A51" s="961"/>
      <c r="B51" s="962"/>
      <c r="C51" s="963"/>
      <c r="D51" s="948"/>
      <c r="E51" s="949"/>
    </row>
    <row r="52" spans="1:5" ht="13.5" hidden="1" thickBot="1">
      <c r="A52" s="943" t="s">
        <v>56</v>
      </c>
      <c r="B52" s="944"/>
      <c r="C52" s="945"/>
      <c r="D52" s="951">
        <f>SUM(D50:E51)</f>
        <v>0</v>
      </c>
      <c r="E52" s="952"/>
    </row>
    <row r="53" ht="12.75" hidden="1"/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6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az/2016. (      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80" zoomScaleNormal="120" zoomScaleSheetLayoutView="80" workbookViewId="0" topLeftCell="A79">
      <selection activeCell="F86" sqref="F86"/>
    </sheetView>
  </sheetViews>
  <sheetFormatPr defaultColWidth="9.00390625" defaultRowHeight="12.75"/>
  <cols>
    <col min="1" max="1" width="9.00390625" style="586" customWidth="1"/>
    <col min="2" max="2" width="75.875" style="586" customWidth="1"/>
    <col min="3" max="3" width="15.50390625" style="587" customWidth="1"/>
    <col min="4" max="7" width="15.50390625" style="586" customWidth="1"/>
    <col min="8" max="16384" width="9.375" style="586" customWidth="1"/>
  </cols>
  <sheetData>
    <row r="1" spans="1:5" ht="15.75" customHeight="1">
      <c r="A1" s="918" t="s">
        <v>18</v>
      </c>
      <c r="B1" s="918"/>
      <c r="C1" s="918"/>
      <c r="D1" s="918"/>
      <c r="E1" s="918"/>
    </row>
    <row r="2" spans="1:7" ht="15.75" customHeight="1" thickBot="1">
      <c r="A2" s="965" t="s">
        <v>164</v>
      </c>
      <c r="B2" s="965"/>
      <c r="D2" s="814"/>
      <c r="E2" s="815"/>
      <c r="F2" s="815"/>
      <c r="G2" s="815" t="s">
        <v>249</v>
      </c>
    </row>
    <row r="3" spans="1:7" ht="37.5" customHeight="1" thickBot="1">
      <c r="A3" s="819" t="s">
        <v>78</v>
      </c>
      <c r="B3" s="820" t="s">
        <v>20</v>
      </c>
      <c r="C3" s="820" t="s">
        <v>559</v>
      </c>
      <c r="D3" s="820" t="s">
        <v>561</v>
      </c>
      <c r="E3" s="820" t="s">
        <v>578</v>
      </c>
      <c r="F3" s="820" t="s">
        <v>570</v>
      </c>
      <c r="G3" s="821" t="s">
        <v>587</v>
      </c>
    </row>
    <row r="4" spans="1:7" s="588" customFormat="1" ht="12" customHeight="1" thickBot="1">
      <c r="A4" s="375">
        <v>1</v>
      </c>
      <c r="B4" s="376">
        <v>2</v>
      </c>
      <c r="C4" s="376">
        <v>3</v>
      </c>
      <c r="D4" s="376">
        <v>4</v>
      </c>
      <c r="E4" s="376">
        <v>5</v>
      </c>
      <c r="F4" s="376">
        <v>6</v>
      </c>
      <c r="G4" s="822">
        <v>7</v>
      </c>
    </row>
    <row r="5" spans="1:7" s="590" customFormat="1" ht="12" customHeight="1" thickBot="1">
      <c r="A5" s="16" t="s">
        <v>21</v>
      </c>
      <c r="B5" s="17" t="s">
        <v>277</v>
      </c>
      <c r="C5" s="589">
        <f>+C6+C7+C8+C9+C10+C11</f>
        <v>80298</v>
      </c>
      <c r="D5" s="589">
        <f>+D6+D7+D8+D9+D10+D11</f>
        <v>80072</v>
      </c>
      <c r="E5" s="589">
        <f>+E6+E7+E8+E9+E10+E11</f>
        <v>79484</v>
      </c>
      <c r="F5" s="589">
        <f>+F6+F7+F8+F9+F10+F11</f>
        <v>82524</v>
      </c>
      <c r="G5" s="284">
        <f>+G6+G7+G8+G9+G10+G11</f>
        <v>82524</v>
      </c>
    </row>
    <row r="6" spans="1:7" s="590" customFormat="1" ht="12" customHeight="1">
      <c r="A6" s="11" t="s">
        <v>108</v>
      </c>
      <c r="B6" s="382" t="s">
        <v>278</v>
      </c>
      <c r="C6" s="591">
        <v>26003</v>
      </c>
      <c r="D6" s="591">
        <v>18749</v>
      </c>
      <c r="E6" s="591">
        <f>'1.1.sz.mell.'!C6</f>
        <v>22623</v>
      </c>
      <c r="F6" s="591">
        <f>'1.1.sz.mell.'!D6</f>
        <v>22701</v>
      </c>
      <c r="G6" s="287">
        <f>'1.1.sz.mell.'!E6</f>
        <v>22701</v>
      </c>
    </row>
    <row r="7" spans="1:7" s="590" customFormat="1" ht="12" customHeight="1">
      <c r="A7" s="10" t="s">
        <v>109</v>
      </c>
      <c r="B7" s="383" t="s">
        <v>279</v>
      </c>
      <c r="C7" s="592">
        <f>23874+3078</f>
        <v>26952</v>
      </c>
      <c r="D7" s="592">
        <v>40169</v>
      </c>
      <c r="E7" s="592">
        <f>'1.1.sz.mell.'!C7</f>
        <v>41721</v>
      </c>
      <c r="F7" s="592">
        <f>'1.1.sz.mell.'!D7</f>
        <v>42771</v>
      </c>
      <c r="G7" s="286">
        <f>'1.1.sz.mell.'!E7</f>
        <v>42771</v>
      </c>
    </row>
    <row r="8" spans="1:7" s="590" customFormat="1" ht="12" customHeight="1">
      <c r="A8" s="10" t="s">
        <v>110</v>
      </c>
      <c r="B8" s="383" t="s">
        <v>280</v>
      </c>
      <c r="C8" s="592">
        <f>8976+4415+2283+1384</f>
        <v>17058</v>
      </c>
      <c r="D8" s="592">
        <v>18072</v>
      </c>
      <c r="E8" s="592">
        <f>'1.1.sz.mell.'!C8</f>
        <v>13855</v>
      </c>
      <c r="F8" s="592">
        <f>'1.1.sz.mell.'!D8</f>
        <v>14484</v>
      </c>
      <c r="G8" s="286">
        <f>'1.1.sz.mell.'!E8</f>
        <v>14484</v>
      </c>
    </row>
    <row r="9" spans="1:7" s="590" customFormat="1" ht="12" customHeight="1">
      <c r="A9" s="10" t="s">
        <v>111</v>
      </c>
      <c r="B9" s="383" t="s">
        <v>281</v>
      </c>
      <c r="C9" s="592">
        <v>1260</v>
      </c>
      <c r="D9" s="592">
        <v>1263</v>
      </c>
      <c r="E9" s="592">
        <f>'1.1.sz.mell.'!C9</f>
        <v>1285</v>
      </c>
      <c r="F9" s="592">
        <f>'1.1.sz.mell.'!D9</f>
        <v>1285</v>
      </c>
      <c r="G9" s="286">
        <f>'1.1.sz.mell.'!E9</f>
        <v>1285</v>
      </c>
    </row>
    <row r="10" spans="1:7" s="590" customFormat="1" ht="12" customHeight="1">
      <c r="A10" s="10" t="s">
        <v>160</v>
      </c>
      <c r="B10" s="383" t="s">
        <v>282</v>
      </c>
      <c r="C10" s="593">
        <f>+2243</f>
        <v>2243</v>
      </c>
      <c r="D10" s="593">
        <v>116</v>
      </c>
      <c r="E10" s="592">
        <f>'1.1.sz.mell.'!C10</f>
        <v>0</v>
      </c>
      <c r="F10" s="592">
        <f>'1.1.sz.mell.'!D10</f>
        <v>0</v>
      </c>
      <c r="G10" s="286">
        <f>'1.1.sz.mell.'!E10</f>
        <v>0</v>
      </c>
    </row>
    <row r="11" spans="1:7" s="590" customFormat="1" ht="12" customHeight="1" thickBot="1">
      <c r="A11" s="12" t="s">
        <v>112</v>
      </c>
      <c r="B11" s="281" t="s">
        <v>283</v>
      </c>
      <c r="C11" s="594">
        <f>1930+3023+1829</f>
        <v>6782</v>
      </c>
      <c r="D11" s="594">
        <v>1703</v>
      </c>
      <c r="E11" s="595">
        <f>'1.1.sz.mell.'!C11</f>
        <v>0</v>
      </c>
      <c r="F11" s="595">
        <f>'1.1.sz.mell.'!D11</f>
        <v>1283</v>
      </c>
      <c r="G11" s="288">
        <f>'1.1.sz.mell.'!E11</f>
        <v>1283</v>
      </c>
    </row>
    <row r="12" spans="1:7" s="590" customFormat="1" ht="12" customHeight="1" thickBot="1">
      <c r="A12" s="16" t="s">
        <v>22</v>
      </c>
      <c r="B12" s="279" t="s">
        <v>284</v>
      </c>
      <c r="C12" s="589">
        <f>+C13+C14+C15+C16+C17</f>
        <v>20902</v>
      </c>
      <c r="D12" s="589">
        <f>+D13+D14+D15+D16+D17</f>
        <v>30856</v>
      </c>
      <c r="E12" s="589">
        <f>+E13+E14+E15+E16+E17</f>
        <v>2605</v>
      </c>
      <c r="F12" s="589">
        <f>+F13+F14+F15+F16+F17</f>
        <v>17514</v>
      </c>
      <c r="G12" s="284">
        <f>+G13+G14+G15+G16+G17</f>
        <v>17514</v>
      </c>
    </row>
    <row r="13" spans="1:7" s="590" customFormat="1" ht="12" customHeight="1">
      <c r="A13" s="11" t="s">
        <v>114</v>
      </c>
      <c r="B13" s="382" t="s">
        <v>285</v>
      </c>
      <c r="C13" s="591">
        <v>179</v>
      </c>
      <c r="D13" s="591"/>
      <c r="E13" s="591">
        <f>'1.1.sz.mell.'!C13</f>
        <v>0</v>
      </c>
      <c r="F13" s="591">
        <f>'1.1.sz.mell.'!D13</f>
        <v>0</v>
      </c>
      <c r="G13" s="287">
        <f>'1.1.sz.mell.'!E13</f>
        <v>0</v>
      </c>
    </row>
    <row r="14" spans="1:7" s="590" customFormat="1" ht="12" customHeight="1">
      <c r="A14" s="10" t="s">
        <v>115</v>
      </c>
      <c r="B14" s="383" t="s">
        <v>286</v>
      </c>
      <c r="C14" s="592"/>
      <c r="D14" s="592"/>
      <c r="E14" s="592">
        <f>'1.1.sz.mell.'!C14</f>
        <v>0</v>
      </c>
      <c r="F14" s="592">
        <f>'1.1.sz.mell.'!D14</f>
        <v>0</v>
      </c>
      <c r="G14" s="286">
        <f>'1.1.sz.mell.'!E14</f>
        <v>0</v>
      </c>
    </row>
    <row r="15" spans="1:7" s="590" customFormat="1" ht="12" customHeight="1">
      <c r="A15" s="10" t="s">
        <v>116</v>
      </c>
      <c r="B15" s="383" t="s">
        <v>526</v>
      </c>
      <c r="C15" s="592"/>
      <c r="D15" s="592"/>
      <c r="E15" s="592">
        <f>'1.1.sz.mell.'!C15</f>
        <v>0</v>
      </c>
      <c r="F15" s="592">
        <f>'1.1.sz.mell.'!D15</f>
        <v>0</v>
      </c>
      <c r="G15" s="286">
        <f>'1.1.sz.mell.'!E15</f>
        <v>0</v>
      </c>
    </row>
    <row r="16" spans="1:7" s="590" customFormat="1" ht="12" customHeight="1">
      <c r="A16" s="10" t="s">
        <v>117</v>
      </c>
      <c r="B16" s="383" t="s">
        <v>527</v>
      </c>
      <c r="C16" s="592"/>
      <c r="D16" s="592"/>
      <c r="E16" s="592">
        <f>'1.1.sz.mell.'!C16</f>
        <v>0</v>
      </c>
      <c r="F16" s="592">
        <f>'1.1.sz.mell.'!D16</f>
        <v>0</v>
      </c>
      <c r="G16" s="286">
        <f>'1.1.sz.mell.'!E16</f>
        <v>0</v>
      </c>
    </row>
    <row r="17" spans="1:7" s="590" customFormat="1" ht="12" customHeight="1">
      <c r="A17" s="10" t="s">
        <v>118</v>
      </c>
      <c r="B17" s="383" t="s">
        <v>287</v>
      </c>
      <c r="C17" s="592">
        <f>20723</f>
        <v>20723</v>
      </c>
      <c r="D17" s="592">
        <v>30856</v>
      </c>
      <c r="E17" s="592">
        <f>'1.1.sz.mell.'!C17</f>
        <v>2605</v>
      </c>
      <c r="F17" s="592">
        <f>'1.1.sz.mell.'!D17</f>
        <v>17514</v>
      </c>
      <c r="G17" s="286">
        <f>'1.1.sz.mell.'!E17</f>
        <v>17514</v>
      </c>
    </row>
    <row r="18" spans="1:7" s="590" customFormat="1" ht="12" customHeight="1" thickBot="1">
      <c r="A18" s="14" t="s">
        <v>127</v>
      </c>
      <c r="B18" s="799" t="s">
        <v>288</v>
      </c>
      <c r="C18" s="611"/>
      <c r="D18" s="611"/>
      <c r="E18" s="611">
        <f>'1.1.sz.mell.'!C18</f>
        <v>0</v>
      </c>
      <c r="F18" s="611">
        <f>'1.1.sz.mell.'!D18</f>
        <v>0</v>
      </c>
      <c r="G18" s="291">
        <f>'1.1.sz.mell.'!E18</f>
        <v>0</v>
      </c>
    </row>
    <row r="19" spans="1:7" s="590" customFormat="1" ht="12" customHeight="1" thickBot="1">
      <c r="A19" s="16" t="s">
        <v>23</v>
      </c>
      <c r="B19" s="279" t="s">
        <v>289</v>
      </c>
      <c r="C19" s="589">
        <f>+C20+C21+C22+C23+C24</f>
        <v>2119</v>
      </c>
      <c r="D19" s="589">
        <f>+D20+D21+D22+D23+D24</f>
        <v>79</v>
      </c>
      <c r="E19" s="589">
        <f>+E20+E21+E22+E23+E24</f>
        <v>0</v>
      </c>
      <c r="F19" s="589">
        <f>+F20+F21+F22+F23+F24</f>
        <v>29665</v>
      </c>
      <c r="G19" s="284">
        <f>+G20+G21+G22+G23+G24</f>
        <v>27077</v>
      </c>
    </row>
    <row r="20" spans="1:7" s="590" customFormat="1" ht="12" customHeight="1">
      <c r="A20" s="13" t="s">
        <v>97</v>
      </c>
      <c r="B20" s="798" t="s">
        <v>290</v>
      </c>
      <c r="C20" s="610">
        <v>2119</v>
      </c>
      <c r="D20" s="610">
        <v>79</v>
      </c>
      <c r="E20" s="610">
        <f>'1.1.sz.mell.'!C20</f>
        <v>0</v>
      </c>
      <c r="F20" s="610">
        <f>'1.1.sz.mell.'!D20</f>
        <v>12789</v>
      </c>
      <c r="G20" s="285">
        <f>'1.1.sz.mell.'!E20</f>
        <v>12789</v>
      </c>
    </row>
    <row r="21" spans="1:7" s="590" customFormat="1" ht="12" customHeight="1">
      <c r="A21" s="10" t="s">
        <v>98</v>
      </c>
      <c r="B21" s="383" t="s">
        <v>291</v>
      </c>
      <c r="C21" s="592"/>
      <c r="D21" s="592"/>
      <c r="E21" s="592">
        <f>'1.1.sz.mell.'!C21</f>
        <v>0</v>
      </c>
      <c r="F21" s="592">
        <f>'1.1.sz.mell.'!D21</f>
        <v>0</v>
      </c>
      <c r="G21" s="286">
        <f>'1.1.sz.mell.'!E21</f>
        <v>0</v>
      </c>
    </row>
    <row r="22" spans="1:7" s="590" customFormat="1" ht="12" customHeight="1">
      <c r="A22" s="10" t="s">
        <v>99</v>
      </c>
      <c r="B22" s="383" t="s">
        <v>528</v>
      </c>
      <c r="C22" s="592"/>
      <c r="D22" s="592"/>
      <c r="E22" s="592">
        <f>'1.1.sz.mell.'!C22</f>
        <v>0</v>
      </c>
      <c r="F22" s="592">
        <f>'1.1.sz.mell.'!D22</f>
        <v>0</v>
      </c>
      <c r="G22" s="286">
        <f>'1.1.sz.mell.'!E22</f>
        <v>0</v>
      </c>
    </row>
    <row r="23" spans="1:7" s="590" customFormat="1" ht="12" customHeight="1">
      <c r="A23" s="10" t="s">
        <v>100</v>
      </c>
      <c r="B23" s="383" t="s">
        <v>529</v>
      </c>
      <c r="C23" s="592"/>
      <c r="D23" s="592"/>
      <c r="E23" s="592">
        <f>'1.1.sz.mell.'!C23</f>
        <v>0</v>
      </c>
      <c r="F23" s="592">
        <f>'1.1.sz.mell.'!D23</f>
        <v>0</v>
      </c>
      <c r="G23" s="286">
        <f>'1.1.sz.mell.'!E23</f>
        <v>0</v>
      </c>
    </row>
    <row r="24" spans="1:7" s="590" customFormat="1" ht="12" customHeight="1">
      <c r="A24" s="10" t="s">
        <v>183</v>
      </c>
      <c r="B24" s="383" t="s">
        <v>292</v>
      </c>
      <c r="C24" s="592"/>
      <c r="D24" s="592"/>
      <c r="E24" s="592">
        <f>'1.1.sz.mell.'!C24</f>
        <v>0</v>
      </c>
      <c r="F24" s="592">
        <f>'1.1.sz.mell.'!D24</f>
        <v>16876</v>
      </c>
      <c r="G24" s="286">
        <f>'1.1.sz.mell.'!E24</f>
        <v>14288</v>
      </c>
    </row>
    <row r="25" spans="1:7" s="590" customFormat="1" ht="12" customHeight="1" thickBot="1">
      <c r="A25" s="14" t="s">
        <v>184</v>
      </c>
      <c r="B25" s="799" t="s">
        <v>293</v>
      </c>
      <c r="C25" s="611"/>
      <c r="D25" s="611"/>
      <c r="E25" s="611">
        <f>'1.1.sz.mell.'!C25</f>
        <v>0</v>
      </c>
      <c r="F25" s="611">
        <f>'1.1.sz.mell.'!D25</f>
        <v>16876</v>
      </c>
      <c r="G25" s="291">
        <f>'1.1.sz.mell.'!E25</f>
        <v>14288</v>
      </c>
    </row>
    <row r="26" spans="1:7" s="590" customFormat="1" ht="12" customHeight="1" thickBot="1">
      <c r="A26" s="16" t="s">
        <v>185</v>
      </c>
      <c r="B26" s="279" t="s">
        <v>294</v>
      </c>
      <c r="C26" s="589">
        <f>+C27+C30+C31+C32</f>
        <v>11827</v>
      </c>
      <c r="D26" s="589">
        <f>+D27+D30+D31+D32</f>
        <v>11367</v>
      </c>
      <c r="E26" s="589">
        <f>+E27+E30+E31+E32</f>
        <v>11135</v>
      </c>
      <c r="F26" s="589">
        <f>+F27+F30+F31+F32</f>
        <v>13654</v>
      </c>
      <c r="G26" s="284">
        <f>+G27+G30+G31+G32</f>
        <v>12723</v>
      </c>
    </row>
    <row r="27" spans="1:7" s="590" customFormat="1" ht="12" customHeight="1">
      <c r="A27" s="13" t="s">
        <v>295</v>
      </c>
      <c r="B27" s="798" t="s">
        <v>301</v>
      </c>
      <c r="C27" s="610">
        <f>+C28+C29</f>
        <v>9874</v>
      </c>
      <c r="D27" s="610">
        <f>+D28+D29</f>
        <v>8850</v>
      </c>
      <c r="E27" s="610">
        <f>+E28+E29</f>
        <v>8849</v>
      </c>
      <c r="F27" s="610">
        <f>+F28+F29</f>
        <v>10850</v>
      </c>
      <c r="G27" s="285">
        <f>+G28+G29</f>
        <v>10501</v>
      </c>
    </row>
    <row r="28" spans="1:7" s="590" customFormat="1" ht="12" customHeight="1">
      <c r="A28" s="10" t="s">
        <v>296</v>
      </c>
      <c r="B28" s="383" t="s">
        <v>302</v>
      </c>
      <c r="C28" s="592">
        <v>2073</v>
      </c>
      <c r="D28" s="592">
        <v>2416</v>
      </c>
      <c r="E28" s="592">
        <f>'1.1.sz.mell.'!C28</f>
        <v>2415</v>
      </c>
      <c r="F28" s="592">
        <f>'1.1.sz.mell.'!D28</f>
        <v>2555</v>
      </c>
      <c r="G28" s="286">
        <f>'1.1.sz.mell.'!E28</f>
        <v>2360</v>
      </c>
    </row>
    <row r="29" spans="1:7" s="590" customFormat="1" ht="12" customHeight="1">
      <c r="A29" s="10" t="s">
        <v>297</v>
      </c>
      <c r="B29" s="383" t="s">
        <v>303</v>
      </c>
      <c r="C29" s="592">
        <v>7801</v>
      </c>
      <c r="D29" s="592">
        <v>6434</v>
      </c>
      <c r="E29" s="592">
        <f>'1.1.sz.mell.'!C29</f>
        <v>6434</v>
      </c>
      <c r="F29" s="592">
        <f>'1.1.sz.mell.'!D29</f>
        <v>8295</v>
      </c>
      <c r="G29" s="286">
        <f>'1.1.sz.mell.'!E29</f>
        <v>8141</v>
      </c>
    </row>
    <row r="30" spans="1:7" s="590" customFormat="1" ht="12" customHeight="1">
      <c r="A30" s="10" t="s">
        <v>298</v>
      </c>
      <c r="B30" s="383" t="s">
        <v>304</v>
      </c>
      <c r="C30" s="592">
        <v>1805</v>
      </c>
      <c r="D30" s="592">
        <v>2206</v>
      </c>
      <c r="E30" s="592">
        <f>'1.1.sz.mell.'!C30</f>
        <v>2206</v>
      </c>
      <c r="F30" s="592">
        <f>'1.1.sz.mell.'!D30</f>
        <v>2656</v>
      </c>
      <c r="G30" s="286">
        <f>'1.1.sz.mell.'!E30</f>
        <v>2176</v>
      </c>
    </row>
    <row r="31" spans="1:7" s="590" customFormat="1" ht="12" customHeight="1">
      <c r="A31" s="10" t="s">
        <v>299</v>
      </c>
      <c r="B31" s="383" t="s">
        <v>305</v>
      </c>
      <c r="C31" s="592"/>
      <c r="D31" s="592"/>
      <c r="E31" s="592">
        <f>'1.1.sz.mell.'!C31</f>
        <v>0</v>
      </c>
      <c r="F31" s="592">
        <f>'1.1.sz.mell.'!D31</f>
        <v>0</v>
      </c>
      <c r="G31" s="286">
        <f>'1.1.sz.mell.'!E31</f>
        <v>0</v>
      </c>
    </row>
    <row r="32" spans="1:7" s="590" customFormat="1" ht="12" customHeight="1" thickBot="1">
      <c r="A32" s="14" t="s">
        <v>300</v>
      </c>
      <c r="B32" s="799" t="s">
        <v>306</v>
      </c>
      <c r="C32" s="611">
        <f>22+107+19</f>
        <v>148</v>
      </c>
      <c r="D32" s="611">
        <f>80+231</f>
        <v>311</v>
      </c>
      <c r="E32" s="611">
        <f>'1.1.sz.mell.'!C32</f>
        <v>80</v>
      </c>
      <c r="F32" s="611">
        <f>'1.1.sz.mell.'!D32</f>
        <v>148</v>
      </c>
      <c r="G32" s="291">
        <f>'1.1.sz.mell.'!E32</f>
        <v>46</v>
      </c>
    </row>
    <row r="33" spans="1:7" s="590" customFormat="1" ht="12" customHeight="1" thickBot="1">
      <c r="A33" s="16" t="s">
        <v>25</v>
      </c>
      <c r="B33" s="279" t="s">
        <v>307</v>
      </c>
      <c r="C33" s="589">
        <f>SUM(C34:C43)</f>
        <v>1743</v>
      </c>
      <c r="D33" s="589">
        <f>SUM(D34:D43)</f>
        <v>4871</v>
      </c>
      <c r="E33" s="589">
        <f>SUM(E34:E43)</f>
        <v>4565</v>
      </c>
      <c r="F33" s="589">
        <f>SUM(F34:F43)</f>
        <v>5873</v>
      </c>
      <c r="G33" s="284">
        <f>SUM(G34:G43)</f>
        <v>3832</v>
      </c>
    </row>
    <row r="34" spans="1:7" s="590" customFormat="1" ht="12" customHeight="1">
      <c r="A34" s="13" t="s">
        <v>101</v>
      </c>
      <c r="B34" s="798" t="s">
        <v>310</v>
      </c>
      <c r="C34" s="610"/>
      <c r="D34" s="610"/>
      <c r="E34" s="803">
        <f>'1.1.sz.mell.'!C34</f>
        <v>0</v>
      </c>
      <c r="F34" s="610">
        <f>'1.1.sz.mell.'!D34</f>
        <v>169</v>
      </c>
      <c r="G34" s="804">
        <f>'1.1.sz.mell.'!E34</f>
        <v>169</v>
      </c>
    </row>
    <row r="35" spans="1:7" s="590" customFormat="1" ht="12" customHeight="1">
      <c r="A35" s="10" t="s">
        <v>102</v>
      </c>
      <c r="B35" s="383" t="s">
        <v>311</v>
      </c>
      <c r="C35" s="592">
        <v>1001</v>
      </c>
      <c r="D35" s="592">
        <v>2573</v>
      </c>
      <c r="E35" s="592">
        <f>'1.1.sz.mell.'!C35</f>
        <v>3729</v>
      </c>
      <c r="F35" s="592">
        <f>'1.1.sz.mell.'!D35</f>
        <v>3742</v>
      </c>
      <c r="G35" s="286">
        <f>'1.1.sz.mell.'!E35</f>
        <v>2600</v>
      </c>
    </row>
    <row r="36" spans="1:7" s="590" customFormat="1" ht="12" customHeight="1">
      <c r="A36" s="10" t="s">
        <v>103</v>
      </c>
      <c r="B36" s="383" t="s">
        <v>312</v>
      </c>
      <c r="C36" s="592">
        <v>301</v>
      </c>
      <c r="D36" s="592">
        <v>397</v>
      </c>
      <c r="E36" s="592">
        <f>'1.1.sz.mell.'!C36</f>
        <v>767</v>
      </c>
      <c r="F36" s="592">
        <f>'1.1.sz.mell.'!D36</f>
        <v>600</v>
      </c>
      <c r="G36" s="286">
        <f>'1.1.sz.mell.'!E36</f>
        <v>388</v>
      </c>
    </row>
    <row r="37" spans="1:7" s="590" customFormat="1" ht="12" customHeight="1">
      <c r="A37" s="10" t="s">
        <v>187</v>
      </c>
      <c r="B37" s="383" t="s">
        <v>313</v>
      </c>
      <c r="C37" s="592"/>
      <c r="D37" s="592">
        <v>280</v>
      </c>
      <c r="E37" s="592">
        <f>'1.1.sz.mell.'!C37</f>
        <v>69</v>
      </c>
      <c r="F37" s="592">
        <f>'1.1.sz.mell.'!D37</f>
        <v>515</v>
      </c>
      <c r="G37" s="286">
        <f>'1.1.sz.mell.'!E37</f>
        <v>76</v>
      </c>
    </row>
    <row r="38" spans="1:7" s="590" customFormat="1" ht="12" customHeight="1">
      <c r="A38" s="10" t="s">
        <v>188</v>
      </c>
      <c r="B38" s="383" t="s">
        <v>314</v>
      </c>
      <c r="C38" s="592"/>
      <c r="D38" s="592"/>
      <c r="E38" s="592">
        <f>'1.1.sz.mell.'!C38</f>
        <v>0</v>
      </c>
      <c r="F38" s="592">
        <f>'1.1.sz.mell.'!D38</f>
        <v>0</v>
      </c>
      <c r="G38" s="286">
        <f>'1.1.sz.mell.'!E38</f>
        <v>0</v>
      </c>
    </row>
    <row r="39" spans="1:7" s="590" customFormat="1" ht="12" customHeight="1">
      <c r="A39" s="10" t="s">
        <v>189</v>
      </c>
      <c r="B39" s="383" t="s">
        <v>315</v>
      </c>
      <c r="C39" s="592">
        <v>427</v>
      </c>
      <c r="D39" s="592">
        <v>1013</v>
      </c>
      <c r="E39" s="592">
        <f>'1.1.sz.mell.'!C39</f>
        <v>0</v>
      </c>
      <c r="F39" s="592">
        <f>'1.1.sz.mell.'!D39</f>
        <v>275</v>
      </c>
      <c r="G39" s="286">
        <f>'1.1.sz.mell.'!E39</f>
        <v>27</v>
      </c>
    </row>
    <row r="40" spans="1:7" s="590" customFormat="1" ht="12" customHeight="1">
      <c r="A40" s="10" t="s">
        <v>190</v>
      </c>
      <c r="B40" s="383" t="s">
        <v>316</v>
      </c>
      <c r="C40" s="592"/>
      <c r="D40" s="592"/>
      <c r="E40" s="592">
        <f>'1.1.sz.mell.'!C40</f>
        <v>0</v>
      </c>
      <c r="F40" s="592">
        <f>'1.1.sz.mell.'!D40</f>
        <v>0</v>
      </c>
      <c r="G40" s="286">
        <f>'1.1.sz.mell.'!E40</f>
        <v>0</v>
      </c>
    </row>
    <row r="41" spans="1:7" s="590" customFormat="1" ht="12" customHeight="1">
      <c r="A41" s="10" t="s">
        <v>191</v>
      </c>
      <c r="B41" s="383" t="s">
        <v>317</v>
      </c>
      <c r="C41" s="592">
        <v>14</v>
      </c>
      <c r="D41" s="592"/>
      <c r="E41" s="592">
        <f>'1.1.sz.mell.'!C41</f>
        <v>0</v>
      </c>
      <c r="F41" s="592">
        <f>'1.1.sz.mell.'!D41</f>
        <v>1</v>
      </c>
      <c r="G41" s="286">
        <f>'1.1.sz.mell.'!E41</f>
        <v>1</v>
      </c>
    </row>
    <row r="42" spans="1:7" s="590" customFormat="1" ht="12" customHeight="1">
      <c r="A42" s="10" t="s">
        <v>308</v>
      </c>
      <c r="B42" s="383" t="s">
        <v>318</v>
      </c>
      <c r="C42" s="592"/>
      <c r="D42" s="592"/>
      <c r="E42" s="592">
        <f>'1.1.sz.mell.'!C42</f>
        <v>0</v>
      </c>
      <c r="F42" s="592">
        <f>'1.1.sz.mell.'!D42</f>
        <v>121</v>
      </c>
      <c r="G42" s="286">
        <f>'1.1.sz.mell.'!E42</f>
        <v>121</v>
      </c>
    </row>
    <row r="43" spans="1:7" s="590" customFormat="1" ht="12" customHeight="1" thickBot="1">
      <c r="A43" s="14" t="s">
        <v>309</v>
      </c>
      <c r="B43" s="799" t="s">
        <v>319</v>
      </c>
      <c r="C43" s="611"/>
      <c r="D43" s="611">
        <v>608</v>
      </c>
      <c r="E43" s="611">
        <f>'1.1.sz.mell.'!C43</f>
        <v>0</v>
      </c>
      <c r="F43" s="611">
        <f>'1.1.sz.mell.'!D43</f>
        <v>450</v>
      </c>
      <c r="G43" s="291">
        <f>'1.1.sz.mell.'!E43</f>
        <v>450</v>
      </c>
    </row>
    <row r="44" spans="1:7" s="590" customFormat="1" ht="12" customHeight="1" thickBot="1">
      <c r="A44" s="16" t="s">
        <v>26</v>
      </c>
      <c r="B44" s="279" t="s">
        <v>320</v>
      </c>
      <c r="C44" s="589">
        <f>SUM(C45:C49)</f>
        <v>0</v>
      </c>
      <c r="D44" s="589">
        <f>SUM(D45:D49)</f>
        <v>0</v>
      </c>
      <c r="E44" s="589">
        <f>SUM(E45:E49)</f>
        <v>0</v>
      </c>
      <c r="F44" s="589">
        <f>SUM(F45:F49)</f>
        <v>0</v>
      </c>
      <c r="G44" s="284">
        <f>SUM(G45:G49)</f>
        <v>0</v>
      </c>
    </row>
    <row r="45" spans="1:7" s="590" customFormat="1" ht="12" customHeight="1">
      <c r="A45" s="13" t="s">
        <v>104</v>
      </c>
      <c r="B45" s="798" t="s">
        <v>324</v>
      </c>
      <c r="C45" s="610"/>
      <c r="D45" s="610"/>
      <c r="E45" s="610">
        <f>'1.1.sz.mell.'!C45</f>
        <v>0</v>
      </c>
      <c r="F45" s="610">
        <f>'1.1.sz.mell.'!D45</f>
        <v>0</v>
      </c>
      <c r="G45" s="285">
        <f>'1.1.sz.mell.'!E45</f>
        <v>0</v>
      </c>
    </row>
    <row r="46" spans="1:7" s="590" customFormat="1" ht="12" customHeight="1">
      <c r="A46" s="10" t="s">
        <v>105</v>
      </c>
      <c r="B46" s="383" t="s">
        <v>325</v>
      </c>
      <c r="C46" s="592"/>
      <c r="D46" s="592"/>
      <c r="E46" s="592">
        <f>'1.1.sz.mell.'!C46</f>
        <v>0</v>
      </c>
      <c r="F46" s="592">
        <f>'1.1.sz.mell.'!D46</f>
        <v>0</v>
      </c>
      <c r="G46" s="286">
        <f>'1.1.sz.mell.'!E46</f>
        <v>0</v>
      </c>
    </row>
    <row r="47" spans="1:7" s="590" customFormat="1" ht="12" customHeight="1">
      <c r="A47" s="10" t="s">
        <v>321</v>
      </c>
      <c r="B47" s="383" t="s">
        <v>326</v>
      </c>
      <c r="C47" s="592"/>
      <c r="D47" s="592"/>
      <c r="E47" s="592">
        <f>'1.1.sz.mell.'!C47</f>
        <v>0</v>
      </c>
      <c r="F47" s="592">
        <f>'1.1.sz.mell.'!D47</f>
        <v>0</v>
      </c>
      <c r="G47" s="286">
        <f>'1.1.sz.mell.'!E47</f>
        <v>0</v>
      </c>
    </row>
    <row r="48" spans="1:7" s="590" customFormat="1" ht="12" customHeight="1">
      <c r="A48" s="10" t="s">
        <v>322</v>
      </c>
      <c r="B48" s="383" t="s">
        <v>327</v>
      </c>
      <c r="C48" s="592"/>
      <c r="D48" s="592"/>
      <c r="E48" s="592">
        <f>'1.1.sz.mell.'!C48</f>
        <v>0</v>
      </c>
      <c r="F48" s="592">
        <f>'1.1.sz.mell.'!D48</f>
        <v>0</v>
      </c>
      <c r="G48" s="286">
        <f>'1.1.sz.mell.'!E48</f>
        <v>0</v>
      </c>
    </row>
    <row r="49" spans="1:7" s="590" customFormat="1" ht="12" customHeight="1" thickBot="1">
      <c r="A49" s="14" t="s">
        <v>323</v>
      </c>
      <c r="B49" s="805" t="s">
        <v>328</v>
      </c>
      <c r="C49" s="611"/>
      <c r="D49" s="611"/>
      <c r="E49" s="611">
        <f>'1.1.sz.mell.'!C49</f>
        <v>0</v>
      </c>
      <c r="F49" s="611">
        <f>'1.1.sz.mell.'!D49</f>
        <v>0</v>
      </c>
      <c r="G49" s="291">
        <f>'1.1.sz.mell.'!E49</f>
        <v>0</v>
      </c>
    </row>
    <row r="50" spans="1:7" s="590" customFormat="1" ht="12" customHeight="1" thickBot="1">
      <c r="A50" s="796" t="s">
        <v>192</v>
      </c>
      <c r="B50" s="802" t="s">
        <v>329</v>
      </c>
      <c r="C50" s="795">
        <f>SUM(C51:C53)</f>
        <v>3828</v>
      </c>
      <c r="D50" s="795">
        <f>SUM(D51:D53)</f>
        <v>418</v>
      </c>
      <c r="E50" s="795">
        <f>SUM(E51:E53)</f>
        <v>3239</v>
      </c>
      <c r="F50" s="795">
        <f>SUM(F51:F53)</f>
        <v>3359</v>
      </c>
      <c r="G50" s="806">
        <f>SUM(G51:G53)</f>
        <v>3359</v>
      </c>
    </row>
    <row r="51" spans="1:7" s="590" customFormat="1" ht="12" customHeight="1">
      <c r="A51" s="11" t="s">
        <v>106</v>
      </c>
      <c r="B51" s="382" t="s">
        <v>330</v>
      </c>
      <c r="C51" s="591"/>
      <c r="D51" s="591"/>
      <c r="E51" s="591">
        <f>'1.1.sz.mell.'!C51</f>
        <v>0</v>
      </c>
      <c r="F51" s="591">
        <f>'1.1.sz.mell.'!D51</f>
        <v>0</v>
      </c>
      <c r="G51" s="287">
        <f>'1.1.sz.mell.'!E51</f>
        <v>0</v>
      </c>
    </row>
    <row r="52" spans="1:7" s="590" customFormat="1" ht="12" customHeight="1">
      <c r="A52" s="10" t="s">
        <v>107</v>
      </c>
      <c r="B52" s="383" t="s">
        <v>530</v>
      </c>
      <c r="C52" s="592"/>
      <c r="D52" s="592"/>
      <c r="E52" s="592">
        <f>'1.1.sz.mell.'!C52</f>
        <v>3239</v>
      </c>
      <c r="F52" s="592">
        <f>'1.1.sz.mell.'!D52</f>
        <v>3239</v>
      </c>
      <c r="G52" s="286">
        <f>'1.1.sz.mell.'!E52</f>
        <v>3239</v>
      </c>
    </row>
    <row r="53" spans="1:7" s="590" customFormat="1" ht="12" customHeight="1">
      <c r="A53" s="10" t="s">
        <v>334</v>
      </c>
      <c r="B53" s="383" t="s">
        <v>332</v>
      </c>
      <c r="C53" s="592">
        <v>3828</v>
      </c>
      <c r="D53" s="592">
        <v>418</v>
      </c>
      <c r="E53" s="592">
        <f>'1.1.sz.mell.'!C53</f>
        <v>0</v>
      </c>
      <c r="F53" s="592">
        <f>'1.1.sz.mell.'!D53</f>
        <v>120</v>
      </c>
      <c r="G53" s="286">
        <f>'1.1.sz.mell.'!E53</f>
        <v>120</v>
      </c>
    </row>
    <row r="54" spans="1:7" s="590" customFormat="1" ht="12" customHeight="1" thickBot="1">
      <c r="A54" s="14" t="s">
        <v>335</v>
      </c>
      <c r="B54" s="799" t="s">
        <v>333</v>
      </c>
      <c r="C54" s="611">
        <v>3828</v>
      </c>
      <c r="D54" s="611"/>
      <c r="E54" s="611">
        <f>'1.1.sz.mell.'!C54</f>
        <v>0</v>
      </c>
      <c r="F54" s="611">
        <f>'1.1.sz.mell.'!D54</f>
        <v>0</v>
      </c>
      <c r="G54" s="291">
        <f>'1.1.sz.mell.'!E54</f>
        <v>0</v>
      </c>
    </row>
    <row r="55" spans="1:7" s="590" customFormat="1" ht="12" customHeight="1" thickBot="1">
      <c r="A55" s="796" t="s">
        <v>28</v>
      </c>
      <c r="B55" s="802" t="s">
        <v>336</v>
      </c>
      <c r="C55" s="795">
        <f>SUM(C56:C58)</f>
        <v>602</v>
      </c>
      <c r="D55" s="795">
        <f>SUM(D56:D58)</f>
        <v>25</v>
      </c>
      <c r="E55" s="795">
        <f>SUM(E56:E58)</f>
        <v>0</v>
      </c>
      <c r="F55" s="795">
        <f>SUM(F56:F58)</f>
        <v>4016</v>
      </c>
      <c r="G55" s="806">
        <f>SUM(G56:G58)</f>
        <v>4016</v>
      </c>
    </row>
    <row r="56" spans="1:7" s="590" customFormat="1" ht="12" customHeight="1">
      <c r="A56" s="13" t="s">
        <v>193</v>
      </c>
      <c r="B56" s="798" t="s">
        <v>338</v>
      </c>
      <c r="C56" s="807"/>
      <c r="D56" s="807"/>
      <c r="E56" s="610">
        <f>'1.1.sz.mell.'!C56</f>
        <v>0</v>
      </c>
      <c r="F56" s="610">
        <f>'1.1.sz.mell.'!D56</f>
        <v>0</v>
      </c>
      <c r="G56" s="285">
        <f>'1.1.sz.mell.'!E56</f>
        <v>0</v>
      </c>
    </row>
    <row r="57" spans="1:7" s="590" customFormat="1" ht="12" customHeight="1">
      <c r="A57" s="10" t="s">
        <v>194</v>
      </c>
      <c r="B57" s="383" t="s">
        <v>531</v>
      </c>
      <c r="C57" s="596"/>
      <c r="D57" s="596"/>
      <c r="E57" s="592">
        <f>'1.1.sz.mell.'!C57</f>
        <v>0</v>
      </c>
      <c r="F57" s="592">
        <f>'1.1.sz.mell.'!D57</f>
        <v>3881</v>
      </c>
      <c r="G57" s="286">
        <f>'1.1.sz.mell.'!E57</f>
        <v>3881</v>
      </c>
    </row>
    <row r="58" spans="1:7" s="590" customFormat="1" ht="12" customHeight="1">
      <c r="A58" s="10" t="s">
        <v>250</v>
      </c>
      <c r="B58" s="383" t="s">
        <v>339</v>
      </c>
      <c r="C58" s="596">
        <f>592+10</f>
        <v>602</v>
      </c>
      <c r="D58" s="596">
        <v>25</v>
      </c>
      <c r="E58" s="592">
        <f>'1.1.sz.mell.'!C58</f>
        <v>0</v>
      </c>
      <c r="F58" s="592">
        <f>'1.1.sz.mell.'!D58</f>
        <v>135</v>
      </c>
      <c r="G58" s="286">
        <f>'1.1.sz.mell.'!E58</f>
        <v>135</v>
      </c>
    </row>
    <row r="59" spans="1:7" s="590" customFormat="1" ht="12" customHeight="1" thickBot="1">
      <c r="A59" s="14" t="s">
        <v>337</v>
      </c>
      <c r="B59" s="799" t="s">
        <v>340</v>
      </c>
      <c r="C59" s="809"/>
      <c r="D59" s="809"/>
      <c r="E59" s="611">
        <f>'1.1.sz.mell.'!C59</f>
        <v>0</v>
      </c>
      <c r="F59" s="611">
        <f>'1.1.sz.mell.'!D59</f>
        <v>0</v>
      </c>
      <c r="G59" s="291">
        <f>'1.1.sz.mell.'!E59</f>
        <v>0</v>
      </c>
    </row>
    <row r="60" spans="1:7" s="590" customFormat="1" ht="12" customHeight="1" thickBot="1">
      <c r="A60" s="796" t="s">
        <v>29</v>
      </c>
      <c r="B60" s="797" t="s">
        <v>341</v>
      </c>
      <c r="C60" s="800">
        <f>+C5+C12+C19+C26+C33+C44+C50+C55</f>
        <v>121319</v>
      </c>
      <c r="D60" s="800">
        <f>+D5+D12+D19+D26+D33+D44+D50+D55</f>
        <v>127688</v>
      </c>
      <c r="E60" s="800">
        <f>+E5+E12+E19+E26+E33+E44+E50+E55</f>
        <v>101028</v>
      </c>
      <c r="F60" s="800">
        <f>+F5+F12+F19+F26+F33+F44+F50+F55</f>
        <v>156605</v>
      </c>
      <c r="G60" s="808">
        <f>+G5+G12+G19+G26+G33+G44+G50+G55</f>
        <v>151045</v>
      </c>
    </row>
    <row r="61" spans="1:7" s="590" customFormat="1" ht="12" customHeight="1" thickBot="1">
      <c r="A61" s="602" t="s">
        <v>342</v>
      </c>
      <c r="B61" s="802" t="s">
        <v>343</v>
      </c>
      <c r="C61" s="795">
        <f>SUM(C62:C64)</f>
        <v>0</v>
      </c>
      <c r="D61" s="795">
        <f>SUM(D62:D64)</f>
        <v>0</v>
      </c>
      <c r="E61" s="795">
        <f>SUM(E62:E64)</f>
        <v>0</v>
      </c>
      <c r="F61" s="795">
        <f>SUM(F62:F64)</f>
        <v>0</v>
      </c>
      <c r="G61" s="806">
        <f>SUM(G62:G64)</f>
        <v>0</v>
      </c>
    </row>
    <row r="62" spans="1:7" s="590" customFormat="1" ht="12" customHeight="1">
      <c r="A62" s="11" t="s">
        <v>376</v>
      </c>
      <c r="B62" s="382" t="s">
        <v>344</v>
      </c>
      <c r="C62" s="597"/>
      <c r="D62" s="597"/>
      <c r="E62" s="591">
        <f>'1.1.sz.mell.'!C62</f>
        <v>0</v>
      </c>
      <c r="F62" s="591">
        <f>'1.1.sz.mell.'!D62</f>
        <v>0</v>
      </c>
      <c r="G62" s="287">
        <f>'1.1.sz.mell.'!E62</f>
        <v>0</v>
      </c>
    </row>
    <row r="63" spans="1:7" s="590" customFormat="1" ht="12" customHeight="1">
      <c r="A63" s="10" t="s">
        <v>385</v>
      </c>
      <c r="B63" s="383" t="s">
        <v>345</v>
      </c>
      <c r="C63" s="596"/>
      <c r="D63" s="596"/>
      <c r="E63" s="592">
        <f>'1.1.sz.mell.'!C63</f>
        <v>0</v>
      </c>
      <c r="F63" s="592">
        <f>'1.1.sz.mell.'!D63</f>
        <v>0</v>
      </c>
      <c r="G63" s="286">
        <f>'1.1.sz.mell.'!E63</f>
        <v>0</v>
      </c>
    </row>
    <row r="64" spans="1:7" s="590" customFormat="1" ht="12" customHeight="1" thickBot="1">
      <c r="A64" s="14" t="s">
        <v>386</v>
      </c>
      <c r="B64" s="810" t="s">
        <v>539</v>
      </c>
      <c r="C64" s="809"/>
      <c r="D64" s="809"/>
      <c r="E64" s="611">
        <f>'1.1.sz.mell.'!C64</f>
        <v>0</v>
      </c>
      <c r="F64" s="611">
        <f>'1.1.sz.mell.'!D64</f>
        <v>0</v>
      </c>
      <c r="G64" s="291">
        <f>'1.1.sz.mell.'!E64</f>
        <v>0</v>
      </c>
    </row>
    <row r="65" spans="1:7" s="590" customFormat="1" ht="12" customHeight="1" thickBot="1">
      <c r="A65" s="602" t="s">
        <v>347</v>
      </c>
      <c r="B65" s="802" t="s">
        <v>348</v>
      </c>
      <c r="C65" s="795">
        <f>SUM(C66:C69)</f>
        <v>0</v>
      </c>
      <c r="D65" s="795">
        <f>SUM(D66:D69)</f>
        <v>0</v>
      </c>
      <c r="E65" s="795">
        <f>SUM(E66:E69)</f>
        <v>0</v>
      </c>
      <c r="F65" s="795">
        <f>SUM(F66:F69)</f>
        <v>0</v>
      </c>
      <c r="G65" s="806">
        <f>SUM(G66:G69)</f>
        <v>0</v>
      </c>
    </row>
    <row r="66" spans="1:7" s="590" customFormat="1" ht="12" customHeight="1">
      <c r="A66" s="11" t="s">
        <v>161</v>
      </c>
      <c r="B66" s="382" t="s">
        <v>349</v>
      </c>
      <c r="C66" s="597"/>
      <c r="D66" s="597"/>
      <c r="E66" s="591">
        <f>'1.1.sz.mell.'!C66</f>
        <v>0</v>
      </c>
      <c r="F66" s="591">
        <f>'1.1.sz.mell.'!D66</f>
        <v>0</v>
      </c>
      <c r="G66" s="287">
        <f>'1.1.sz.mell.'!E66</f>
        <v>0</v>
      </c>
    </row>
    <row r="67" spans="1:7" s="590" customFormat="1" ht="12" customHeight="1">
      <c r="A67" s="10" t="s">
        <v>162</v>
      </c>
      <c r="B67" s="383" t="s">
        <v>350</v>
      </c>
      <c r="C67" s="596"/>
      <c r="D67" s="596"/>
      <c r="E67" s="592">
        <f>'1.1.sz.mell.'!C67</f>
        <v>0</v>
      </c>
      <c r="F67" s="592">
        <f>'1.1.sz.mell.'!D67</f>
        <v>0</v>
      </c>
      <c r="G67" s="286">
        <f>'1.1.sz.mell.'!E67</f>
        <v>0</v>
      </c>
    </row>
    <row r="68" spans="1:7" s="590" customFormat="1" ht="12" customHeight="1">
      <c r="A68" s="10" t="s">
        <v>377</v>
      </c>
      <c r="B68" s="383" t="s">
        <v>351</v>
      </c>
      <c r="C68" s="596"/>
      <c r="D68" s="596"/>
      <c r="E68" s="592">
        <f>'1.1.sz.mell.'!C68</f>
        <v>0</v>
      </c>
      <c r="F68" s="592">
        <f>'1.1.sz.mell.'!D68</f>
        <v>0</v>
      </c>
      <c r="G68" s="286">
        <f>'1.1.sz.mell.'!E68</f>
        <v>0</v>
      </c>
    </row>
    <row r="69" spans="1:7" s="590" customFormat="1" ht="17.25" customHeight="1" thickBot="1">
      <c r="A69" s="14" t="s">
        <v>378</v>
      </c>
      <c r="B69" s="799" t="s">
        <v>352</v>
      </c>
      <c r="C69" s="809"/>
      <c r="D69" s="809"/>
      <c r="E69" s="611">
        <f>'1.1.sz.mell.'!C69</f>
        <v>0</v>
      </c>
      <c r="F69" s="611">
        <f>'1.1.sz.mell.'!D69</f>
        <v>0</v>
      </c>
      <c r="G69" s="291">
        <f>'1.1.sz.mell.'!E69</f>
        <v>0</v>
      </c>
    </row>
    <row r="70" spans="1:7" s="590" customFormat="1" ht="12" customHeight="1" thickBot="1">
      <c r="A70" s="598" t="s">
        <v>353</v>
      </c>
      <c r="B70" s="279" t="s">
        <v>354</v>
      </c>
      <c r="C70" s="589">
        <f>SUM(C71:C72)</f>
        <v>0</v>
      </c>
      <c r="D70" s="589">
        <f>SUM(D71:D72)</f>
        <v>0</v>
      </c>
      <c r="E70" s="589">
        <f>SUM(E71:E72)</f>
        <v>17497</v>
      </c>
      <c r="F70" s="589">
        <f>SUM(F71:F72)</f>
        <v>18599</v>
      </c>
      <c r="G70" s="284">
        <f>SUM(G71:G72)</f>
        <v>18599</v>
      </c>
    </row>
    <row r="71" spans="1:7" s="590" customFormat="1" ht="12" customHeight="1">
      <c r="A71" s="11" t="s">
        <v>379</v>
      </c>
      <c r="B71" s="382" t="s">
        <v>355</v>
      </c>
      <c r="C71" s="597"/>
      <c r="D71" s="597"/>
      <c r="E71" s="591">
        <f>'1.1.sz.mell.'!C71</f>
        <v>17497</v>
      </c>
      <c r="F71" s="591">
        <f>'1.1.sz.mell.'!D71</f>
        <v>18599</v>
      </c>
      <c r="G71" s="287">
        <f>'1.1.sz.mell.'!E71</f>
        <v>18599</v>
      </c>
    </row>
    <row r="72" spans="1:7" s="590" customFormat="1" ht="12" customHeight="1" thickBot="1">
      <c r="A72" s="14" t="s">
        <v>380</v>
      </c>
      <c r="B72" s="799" t="s">
        <v>356</v>
      </c>
      <c r="C72" s="809"/>
      <c r="D72" s="809"/>
      <c r="E72" s="611">
        <f>'1.1.sz.mell.'!C72</f>
        <v>0</v>
      </c>
      <c r="F72" s="611">
        <f>'1.1.sz.mell.'!D72</f>
        <v>0</v>
      </c>
      <c r="G72" s="291">
        <f>'1.1.sz.mell.'!E72</f>
        <v>0</v>
      </c>
    </row>
    <row r="73" spans="1:7" s="590" customFormat="1" ht="12" customHeight="1" thickBot="1">
      <c r="A73" s="602" t="s">
        <v>357</v>
      </c>
      <c r="B73" s="802" t="s">
        <v>358</v>
      </c>
      <c r="C73" s="795">
        <f>SUM(C74:C76)</f>
        <v>0</v>
      </c>
      <c r="D73" s="795">
        <f>SUM(D74:D76)</f>
        <v>0</v>
      </c>
      <c r="E73" s="795">
        <f>SUM(E74:E76)</f>
        <v>0</v>
      </c>
      <c r="F73" s="795">
        <f>SUM(F74:F76)</f>
        <v>3068</v>
      </c>
      <c r="G73" s="806">
        <f>SUM(G74:G76)</f>
        <v>3068</v>
      </c>
    </row>
    <row r="74" spans="1:7" s="590" customFormat="1" ht="12" customHeight="1">
      <c r="A74" s="11" t="s">
        <v>381</v>
      </c>
      <c r="B74" s="382" t="s">
        <v>359</v>
      </c>
      <c r="C74" s="597"/>
      <c r="D74" s="597"/>
      <c r="E74" s="591">
        <f>'1.1.sz.mell.'!C74</f>
        <v>0</v>
      </c>
      <c r="F74" s="591">
        <f>'1.1.sz.mell.'!D74</f>
        <v>3068</v>
      </c>
      <c r="G74" s="287">
        <f>'1.1.sz.mell.'!E74</f>
        <v>3068</v>
      </c>
    </row>
    <row r="75" spans="1:7" s="590" customFormat="1" ht="12" customHeight="1">
      <c r="A75" s="10" t="s">
        <v>382</v>
      </c>
      <c r="B75" s="383" t="s">
        <v>360</v>
      </c>
      <c r="C75" s="596"/>
      <c r="D75" s="596"/>
      <c r="E75" s="592">
        <f>'1.1.sz.mell.'!C75</f>
        <v>0</v>
      </c>
      <c r="F75" s="592">
        <f>'1.1.sz.mell.'!D75</f>
        <v>0</v>
      </c>
      <c r="G75" s="286">
        <f>'1.1.sz.mell.'!E75</f>
        <v>0</v>
      </c>
    </row>
    <row r="76" spans="1:7" s="590" customFormat="1" ht="12" customHeight="1" thickBot="1">
      <c r="A76" s="14" t="s">
        <v>383</v>
      </c>
      <c r="B76" s="799" t="s">
        <v>361</v>
      </c>
      <c r="C76" s="809"/>
      <c r="D76" s="809"/>
      <c r="E76" s="611">
        <f>'1.1.sz.mell.'!C76</f>
        <v>0</v>
      </c>
      <c r="F76" s="611">
        <f>'1.1.sz.mell.'!D76</f>
        <v>0</v>
      </c>
      <c r="G76" s="291">
        <f>'1.1.sz.mell.'!E76</f>
        <v>0</v>
      </c>
    </row>
    <row r="77" spans="1:7" s="590" customFormat="1" ht="12" customHeight="1" thickBot="1">
      <c r="A77" s="602" t="s">
        <v>362</v>
      </c>
      <c r="B77" s="802" t="s">
        <v>384</v>
      </c>
      <c r="C77" s="795">
        <f>SUM(C78:C81)</f>
        <v>0</v>
      </c>
      <c r="D77" s="795">
        <f>SUM(D78:D81)</f>
        <v>0</v>
      </c>
      <c r="E77" s="795">
        <f>SUM(E78:E81)</f>
        <v>0</v>
      </c>
      <c r="F77" s="795">
        <f>SUM(F78:F81)</f>
        <v>0</v>
      </c>
      <c r="G77" s="806">
        <f>SUM(G78:G81)</f>
        <v>0</v>
      </c>
    </row>
    <row r="78" spans="1:7" s="590" customFormat="1" ht="12" customHeight="1">
      <c r="A78" s="600" t="s">
        <v>363</v>
      </c>
      <c r="B78" s="382" t="s">
        <v>364</v>
      </c>
      <c r="C78" s="597"/>
      <c r="D78" s="597"/>
      <c r="E78" s="591">
        <f>'1.1.sz.mell.'!C78</f>
        <v>0</v>
      </c>
      <c r="F78" s="591">
        <f>'1.1.sz.mell.'!D78</f>
        <v>0</v>
      </c>
      <c r="G78" s="287">
        <f>'1.1.sz.mell.'!E78</f>
        <v>0</v>
      </c>
    </row>
    <row r="79" spans="1:7" s="590" customFormat="1" ht="12" customHeight="1">
      <c r="A79" s="601" t="s">
        <v>365</v>
      </c>
      <c r="B79" s="383" t="s">
        <v>366</v>
      </c>
      <c r="C79" s="596"/>
      <c r="D79" s="596"/>
      <c r="E79" s="592">
        <f>'1.1.sz.mell.'!C79</f>
        <v>0</v>
      </c>
      <c r="F79" s="592">
        <f>'1.1.sz.mell.'!D79</f>
        <v>0</v>
      </c>
      <c r="G79" s="286">
        <f>'1.1.sz.mell.'!E79</f>
        <v>0</v>
      </c>
    </row>
    <row r="80" spans="1:7" s="590" customFormat="1" ht="12" customHeight="1">
      <c r="A80" s="601" t="s">
        <v>367</v>
      </c>
      <c r="B80" s="383" t="s">
        <v>368</v>
      </c>
      <c r="C80" s="596"/>
      <c r="D80" s="596"/>
      <c r="E80" s="592">
        <f>'1.1.sz.mell.'!C80</f>
        <v>0</v>
      </c>
      <c r="F80" s="592">
        <f>'1.1.sz.mell.'!D80</f>
        <v>0</v>
      </c>
      <c r="G80" s="286">
        <f>'1.1.sz.mell.'!E80</f>
        <v>0</v>
      </c>
    </row>
    <row r="81" spans="1:7" s="590" customFormat="1" ht="12" customHeight="1" thickBot="1">
      <c r="A81" s="811" t="s">
        <v>369</v>
      </c>
      <c r="B81" s="799" t="s">
        <v>370</v>
      </c>
      <c r="C81" s="809"/>
      <c r="D81" s="809"/>
      <c r="E81" s="611">
        <f>'1.1.sz.mell.'!C81</f>
        <v>0</v>
      </c>
      <c r="F81" s="611">
        <f>'1.1.sz.mell.'!D81</f>
        <v>0</v>
      </c>
      <c r="G81" s="291">
        <f>'1.1.sz.mell.'!E81</f>
        <v>0</v>
      </c>
    </row>
    <row r="82" spans="1:7" s="590" customFormat="1" ht="12" customHeight="1" thickBot="1">
      <c r="A82" s="602" t="s">
        <v>371</v>
      </c>
      <c r="B82" s="802" t="s">
        <v>372</v>
      </c>
      <c r="C82" s="812"/>
      <c r="D82" s="812"/>
      <c r="E82" s="812"/>
      <c r="F82" s="812"/>
      <c r="G82" s="813"/>
    </row>
    <row r="83" spans="1:7" s="590" customFormat="1" ht="12" customHeight="1" thickBot="1">
      <c r="A83" s="602" t="s">
        <v>373</v>
      </c>
      <c r="B83" s="603" t="s">
        <v>374</v>
      </c>
      <c r="C83" s="800">
        <f>+C61+C65+C70+C73+C77+C82</f>
        <v>0</v>
      </c>
      <c r="D83" s="800">
        <f>+D61+D65+D70+D73+D77+D82</f>
        <v>0</v>
      </c>
      <c r="E83" s="800">
        <f>+E61+E65+E70+E73+E77+E82</f>
        <v>17497</v>
      </c>
      <c r="F83" s="800">
        <f>+F61+F65+F70+F73+F77+F82</f>
        <v>21667</v>
      </c>
      <c r="G83" s="808">
        <f>+G61+G65+G70+G73+G77+G82</f>
        <v>21667</v>
      </c>
    </row>
    <row r="84" spans="1:7" s="590" customFormat="1" ht="12" customHeight="1" thickBot="1">
      <c r="A84" s="602" t="s">
        <v>387</v>
      </c>
      <c r="B84" s="603" t="s">
        <v>375</v>
      </c>
      <c r="C84" s="800">
        <f>+C60+C83</f>
        <v>121319</v>
      </c>
      <c r="D84" s="800">
        <f>+D60+D83</f>
        <v>127688</v>
      </c>
      <c r="E84" s="801">
        <f>+E60+E83</f>
        <v>118525</v>
      </c>
      <c r="F84" s="801">
        <f>+F60+F83</f>
        <v>178272</v>
      </c>
      <c r="G84" s="801">
        <f>+G60+G83</f>
        <v>172712</v>
      </c>
    </row>
    <row r="85" spans="1:7" s="590" customFormat="1" ht="12" customHeight="1">
      <c r="A85" s="604"/>
      <c r="B85" s="605"/>
      <c r="C85" s="606"/>
      <c r="D85" s="607"/>
      <c r="E85" s="608"/>
      <c r="F85" s="608"/>
      <c r="G85" s="608"/>
    </row>
    <row r="86" spans="1:5" s="590" customFormat="1" ht="12" customHeight="1">
      <c r="A86" s="918" t="s">
        <v>50</v>
      </c>
      <c r="B86" s="918"/>
      <c r="C86" s="918"/>
      <c r="D86" s="918"/>
      <c r="E86" s="918"/>
    </row>
    <row r="87" spans="1:7" s="590" customFormat="1" ht="12" customHeight="1" thickBot="1">
      <c r="A87" s="964" t="s">
        <v>165</v>
      </c>
      <c r="B87" s="964"/>
      <c r="C87" s="587"/>
      <c r="D87" s="814"/>
      <c r="E87" s="815"/>
      <c r="F87" s="815"/>
      <c r="G87" s="815" t="s">
        <v>249</v>
      </c>
    </row>
    <row r="88" spans="1:7" s="590" customFormat="1" ht="24" customHeight="1" thickBot="1">
      <c r="A88" s="19" t="s">
        <v>19</v>
      </c>
      <c r="B88" s="20" t="s">
        <v>51</v>
      </c>
      <c r="C88" s="20" t="s">
        <v>559</v>
      </c>
      <c r="D88" s="20" t="s">
        <v>561</v>
      </c>
      <c r="E88" s="20" t="s">
        <v>578</v>
      </c>
      <c r="F88" s="20" t="s">
        <v>570</v>
      </c>
      <c r="G88" s="818" t="s">
        <v>587</v>
      </c>
    </row>
    <row r="89" spans="1:7" s="590" customFormat="1" ht="12" customHeight="1" thickBot="1">
      <c r="A89" s="816">
        <v>1</v>
      </c>
      <c r="B89" s="817">
        <v>2</v>
      </c>
      <c r="C89" s="817">
        <v>3</v>
      </c>
      <c r="D89" s="817">
        <v>4</v>
      </c>
      <c r="E89" s="817">
        <v>5</v>
      </c>
      <c r="F89" s="817">
        <v>6</v>
      </c>
      <c r="G89" s="827">
        <v>7</v>
      </c>
    </row>
    <row r="90" spans="1:7" s="590" customFormat="1" ht="15" customHeight="1" thickBot="1">
      <c r="A90" s="796" t="s">
        <v>21</v>
      </c>
      <c r="B90" s="828" t="s">
        <v>390</v>
      </c>
      <c r="C90" s="795">
        <f>SUM(C91:C95)</f>
        <v>114550</v>
      </c>
      <c r="D90" s="795">
        <f>+D91+D92+D93+D94+D95</f>
        <v>125186</v>
      </c>
      <c r="E90" s="795">
        <f>+E91+E92+E93+E94+E95</f>
        <v>103118</v>
      </c>
      <c r="F90" s="795">
        <f>+F91+F92+F93+F94+F95</f>
        <v>121975</v>
      </c>
      <c r="G90" s="806">
        <f>+G91+G92+G93+G94+G95</f>
        <v>121235</v>
      </c>
    </row>
    <row r="91" spans="1:7" s="590" customFormat="1" ht="12.75" customHeight="1">
      <c r="A91" s="11" t="s">
        <v>108</v>
      </c>
      <c r="B91" s="5" t="s">
        <v>52</v>
      </c>
      <c r="C91" s="591">
        <v>19789</v>
      </c>
      <c r="D91" s="591">
        <v>30053</v>
      </c>
      <c r="E91" s="591">
        <f>'1.1.sz.mell.'!C90</f>
        <v>13678</v>
      </c>
      <c r="F91" s="591">
        <f>'1.1.sz.mell.'!D90</f>
        <v>24788</v>
      </c>
      <c r="G91" s="287">
        <f>'1.1.sz.mell.'!E90</f>
        <v>24788</v>
      </c>
    </row>
    <row r="92" spans="1:7" ht="16.5" customHeight="1">
      <c r="A92" s="10" t="s">
        <v>109</v>
      </c>
      <c r="B92" s="4" t="s">
        <v>195</v>
      </c>
      <c r="C92" s="592">
        <v>4292</v>
      </c>
      <c r="D92" s="592">
        <v>5407</v>
      </c>
      <c r="E92" s="592">
        <f>'1.1.sz.mell.'!C91</f>
        <v>3098</v>
      </c>
      <c r="F92" s="592">
        <f>'1.1.sz.mell.'!D91</f>
        <v>4408</v>
      </c>
      <c r="G92" s="286">
        <f>'1.1.sz.mell.'!E91</f>
        <v>4408</v>
      </c>
    </row>
    <row r="93" spans="1:7" ht="15.75">
      <c r="A93" s="10" t="s">
        <v>110</v>
      </c>
      <c r="B93" s="4" t="s">
        <v>151</v>
      </c>
      <c r="C93" s="592">
        <v>25951</v>
      </c>
      <c r="D93" s="592">
        <v>20778</v>
      </c>
      <c r="E93" s="592">
        <f>'1.1.sz.mell.'!C92</f>
        <v>16456</v>
      </c>
      <c r="F93" s="592">
        <f>'1.1.sz.mell.'!D92</f>
        <v>19321</v>
      </c>
      <c r="G93" s="286">
        <f>'1.1.sz.mell.'!E92</f>
        <v>18887</v>
      </c>
    </row>
    <row r="94" spans="1:7" s="588" customFormat="1" ht="12" customHeight="1">
      <c r="A94" s="10" t="s">
        <v>111</v>
      </c>
      <c r="B94" s="4" t="s">
        <v>196</v>
      </c>
      <c r="C94" s="592">
        <v>1595</v>
      </c>
      <c r="D94" s="592">
        <v>1970</v>
      </c>
      <c r="E94" s="592">
        <f>'1.1.sz.mell.'!C93</f>
        <v>4905</v>
      </c>
      <c r="F94" s="592">
        <f>'1.1.sz.mell.'!D93</f>
        <v>3511</v>
      </c>
      <c r="G94" s="286">
        <f>'1.1.sz.mell.'!E93</f>
        <v>3511</v>
      </c>
    </row>
    <row r="95" spans="1:7" ht="12" customHeight="1">
      <c r="A95" s="10" t="s">
        <v>122</v>
      </c>
      <c r="B95" s="4" t="s">
        <v>197</v>
      </c>
      <c r="C95" s="592">
        <f>SUM(C96:C105)</f>
        <v>62923</v>
      </c>
      <c r="D95" s="592">
        <f>SUM(D96:D105)</f>
        <v>66978</v>
      </c>
      <c r="E95" s="592">
        <f>'1.1.sz.mell.'!C94</f>
        <v>64981</v>
      </c>
      <c r="F95" s="592">
        <f>'1.1.sz.mell.'!D94</f>
        <v>69947</v>
      </c>
      <c r="G95" s="286">
        <f>'1.1.sz.mell.'!E94</f>
        <v>69641</v>
      </c>
    </row>
    <row r="96" spans="1:7" ht="12" customHeight="1">
      <c r="A96" s="10" t="s">
        <v>112</v>
      </c>
      <c r="B96" s="4" t="s">
        <v>391</v>
      </c>
      <c r="C96" s="592"/>
      <c r="D96" s="592">
        <v>1744</v>
      </c>
      <c r="E96" s="592">
        <f>'1.1.sz.mell.'!C95</f>
        <v>3133</v>
      </c>
      <c r="F96" s="592">
        <f>'1.1.sz.mell.'!D95</f>
        <v>4254</v>
      </c>
      <c r="G96" s="286">
        <f>'1.1.sz.mell.'!E95</f>
        <v>4254</v>
      </c>
    </row>
    <row r="97" spans="1:7" ht="12" customHeight="1">
      <c r="A97" s="10" t="s">
        <v>113</v>
      </c>
      <c r="B97" s="125" t="s">
        <v>392</v>
      </c>
      <c r="C97" s="592"/>
      <c r="D97" s="592"/>
      <c r="E97" s="592">
        <f>'1.1.sz.mell.'!C96</f>
        <v>0</v>
      </c>
      <c r="F97" s="592">
        <f>'1.1.sz.mell.'!D96</f>
        <v>0</v>
      </c>
      <c r="G97" s="286">
        <f>'1.1.sz.mell.'!E96</f>
        <v>0</v>
      </c>
    </row>
    <row r="98" spans="1:7" ht="12" customHeight="1">
      <c r="A98" s="10" t="s">
        <v>123</v>
      </c>
      <c r="B98" s="126" t="s">
        <v>393</v>
      </c>
      <c r="C98" s="592"/>
      <c r="D98" s="592"/>
      <c r="E98" s="592">
        <f>'1.1.sz.mell.'!C97</f>
        <v>0</v>
      </c>
      <c r="F98" s="592">
        <f>'1.1.sz.mell.'!D97</f>
        <v>0</v>
      </c>
      <c r="G98" s="286">
        <f>'1.1.sz.mell.'!E97</f>
        <v>0</v>
      </c>
    </row>
    <row r="99" spans="1:7" ht="12" customHeight="1">
      <c r="A99" s="10" t="s">
        <v>124</v>
      </c>
      <c r="B99" s="126" t="s">
        <v>394</v>
      </c>
      <c r="C99" s="592"/>
      <c r="D99" s="592"/>
      <c r="E99" s="592">
        <f>'1.1.sz.mell.'!C98</f>
        <v>0</v>
      </c>
      <c r="F99" s="592">
        <f>'1.1.sz.mell.'!D98</f>
        <v>0</v>
      </c>
      <c r="G99" s="286">
        <f>'1.1.sz.mell.'!E98</f>
        <v>0</v>
      </c>
    </row>
    <row r="100" spans="1:7" ht="12" customHeight="1">
      <c r="A100" s="10" t="s">
        <v>125</v>
      </c>
      <c r="B100" s="125" t="s">
        <v>395</v>
      </c>
      <c r="C100" s="592">
        <v>59409</v>
      </c>
      <c r="D100" s="592">
        <v>57868</v>
      </c>
      <c r="E100" s="592">
        <f>'1.1.sz.mell.'!C99</f>
        <v>57819</v>
      </c>
      <c r="F100" s="592">
        <f>'1.1.sz.mell.'!D99</f>
        <v>61524</v>
      </c>
      <c r="G100" s="286">
        <f>'1.1.sz.mell.'!E99</f>
        <v>61520</v>
      </c>
    </row>
    <row r="101" spans="1:7" ht="12" customHeight="1">
      <c r="A101" s="10" t="s">
        <v>126</v>
      </c>
      <c r="B101" s="125" t="s">
        <v>396</v>
      </c>
      <c r="C101" s="592"/>
      <c r="D101" s="592"/>
      <c r="E101" s="592">
        <f>'1.1.sz.mell.'!C100</f>
        <v>0</v>
      </c>
      <c r="F101" s="592">
        <f>'1.1.sz.mell.'!D100</f>
        <v>0</v>
      </c>
      <c r="G101" s="286">
        <f>'1.1.sz.mell.'!E100</f>
        <v>0</v>
      </c>
    </row>
    <row r="102" spans="1:7" ht="12" customHeight="1">
      <c r="A102" s="10" t="s">
        <v>128</v>
      </c>
      <c r="B102" s="126" t="s">
        <v>397</v>
      </c>
      <c r="C102" s="592"/>
      <c r="D102" s="592">
        <v>2678</v>
      </c>
      <c r="E102" s="592">
        <f>'1.1.sz.mell.'!C101</f>
        <v>0</v>
      </c>
      <c r="F102" s="592">
        <f>'1.1.sz.mell.'!D101</f>
        <v>0</v>
      </c>
      <c r="G102" s="286">
        <f>'1.1.sz.mell.'!E101</f>
        <v>0</v>
      </c>
    </row>
    <row r="103" spans="1:7" ht="12" customHeight="1">
      <c r="A103" s="10" t="s">
        <v>198</v>
      </c>
      <c r="B103" s="126" t="s">
        <v>398</v>
      </c>
      <c r="C103" s="592"/>
      <c r="D103" s="592"/>
      <c r="E103" s="592">
        <f>'1.1.sz.mell.'!C102</f>
        <v>0</v>
      </c>
      <c r="F103" s="592">
        <f>'1.1.sz.mell.'!D102</f>
        <v>0</v>
      </c>
      <c r="G103" s="286">
        <f>'1.1.sz.mell.'!E102</f>
        <v>0</v>
      </c>
    </row>
    <row r="104" spans="1:7" ht="12" customHeight="1">
      <c r="A104" s="10" t="s">
        <v>388</v>
      </c>
      <c r="B104" s="126" t="s">
        <v>399</v>
      </c>
      <c r="C104" s="592"/>
      <c r="D104" s="592"/>
      <c r="E104" s="592">
        <f>'1.1.sz.mell.'!C103</f>
        <v>0</v>
      </c>
      <c r="F104" s="592">
        <f>'1.1.sz.mell.'!D103</f>
        <v>0</v>
      </c>
      <c r="G104" s="286">
        <f>'1.1.sz.mell.'!E103</f>
        <v>0</v>
      </c>
    </row>
    <row r="105" spans="1:7" ht="12" customHeight="1" thickBot="1">
      <c r="A105" s="12" t="s">
        <v>389</v>
      </c>
      <c r="B105" s="127" t="s">
        <v>400</v>
      </c>
      <c r="C105" s="595">
        <v>3514</v>
      </c>
      <c r="D105" s="595">
        <v>4688</v>
      </c>
      <c r="E105" s="595">
        <f>'1.1.sz.mell.'!C104</f>
        <v>4029</v>
      </c>
      <c r="F105" s="595">
        <f>'1.1.sz.mell.'!D104</f>
        <v>4169</v>
      </c>
      <c r="G105" s="288">
        <f>'1.1.sz.mell.'!E104</f>
        <v>3867</v>
      </c>
    </row>
    <row r="106" spans="1:7" ht="12" customHeight="1" thickBot="1">
      <c r="A106" s="16" t="s">
        <v>22</v>
      </c>
      <c r="B106" s="26" t="s">
        <v>401</v>
      </c>
      <c r="C106" s="589">
        <f>+C107+C109+C111</f>
        <v>5452</v>
      </c>
      <c r="D106" s="589">
        <f>+D107+D109+D111</f>
        <v>2594</v>
      </c>
      <c r="E106" s="589">
        <f>+E107+E109+E111</f>
        <v>4430</v>
      </c>
      <c r="F106" s="589">
        <f>+F107+F109+F111</f>
        <v>41448</v>
      </c>
      <c r="G106" s="284">
        <f>+G107+G109+G111</f>
        <v>22866</v>
      </c>
    </row>
    <row r="107" spans="1:7" ht="12" customHeight="1">
      <c r="A107" s="11" t="s">
        <v>114</v>
      </c>
      <c r="B107" s="5" t="s">
        <v>248</v>
      </c>
      <c r="C107" s="591">
        <v>3820</v>
      </c>
      <c r="D107" s="591">
        <f>820+1532</f>
        <v>2352</v>
      </c>
      <c r="E107" s="591">
        <f>'1.1.sz.mell.'!C106</f>
        <v>3857</v>
      </c>
      <c r="F107" s="591">
        <f>'1.1.sz.mell.'!D106</f>
        <v>21786</v>
      </c>
      <c r="G107" s="287">
        <f>'1.1.sz.mell.'!E106</f>
        <v>18072</v>
      </c>
    </row>
    <row r="108" spans="1:7" ht="12" customHeight="1">
      <c r="A108" s="10" t="s">
        <v>115</v>
      </c>
      <c r="B108" s="4" t="s">
        <v>405</v>
      </c>
      <c r="C108" s="592"/>
      <c r="D108" s="592"/>
      <c r="E108" s="592">
        <f>'1.1.sz.mell.'!C107</f>
        <v>0</v>
      </c>
      <c r="F108" s="592">
        <f>'1.1.sz.mell.'!D107</f>
        <v>16876</v>
      </c>
      <c r="G108" s="286">
        <f>'1.1.sz.mell.'!E107</f>
        <v>16875.760000000002</v>
      </c>
    </row>
    <row r="109" spans="1:7" ht="12" customHeight="1">
      <c r="A109" s="10" t="s">
        <v>116</v>
      </c>
      <c r="B109" s="4" t="s">
        <v>199</v>
      </c>
      <c r="C109" s="592">
        <v>791</v>
      </c>
      <c r="D109" s="592"/>
      <c r="E109" s="592">
        <f>'1.1.sz.mell.'!C108</f>
        <v>0</v>
      </c>
      <c r="F109" s="592">
        <f>'1.1.sz.mell.'!D108</f>
        <v>14881</v>
      </c>
      <c r="G109" s="286">
        <f>'1.1.sz.mell.'!E108</f>
        <v>13</v>
      </c>
    </row>
    <row r="110" spans="1:7" ht="12" customHeight="1">
      <c r="A110" s="10" t="s">
        <v>117</v>
      </c>
      <c r="B110" s="4" t="s">
        <v>406</v>
      </c>
      <c r="C110" s="592"/>
      <c r="D110" s="592"/>
      <c r="E110" s="592">
        <f>'1.1.sz.mell.'!C109</f>
        <v>0</v>
      </c>
      <c r="F110" s="592">
        <f>'1.1.sz.mell.'!D109</f>
        <v>0</v>
      </c>
      <c r="G110" s="286">
        <f>'1.1.sz.mell.'!E109</f>
        <v>0</v>
      </c>
    </row>
    <row r="111" spans="1:7" ht="12" customHeight="1">
      <c r="A111" s="10" t="s">
        <v>118</v>
      </c>
      <c r="B111" s="280" t="s">
        <v>251</v>
      </c>
      <c r="C111" s="592">
        <v>841</v>
      </c>
      <c r="D111" s="592">
        <v>242</v>
      </c>
      <c r="E111" s="592">
        <f>'1.1.sz.mell.'!C110</f>
        <v>573</v>
      </c>
      <c r="F111" s="592">
        <f>'1.1.sz.mell.'!D110</f>
        <v>4781</v>
      </c>
      <c r="G111" s="286">
        <f>'1.1.sz.mell.'!E110</f>
        <v>4781</v>
      </c>
    </row>
    <row r="112" spans="1:7" ht="12" customHeight="1">
      <c r="A112" s="10" t="s">
        <v>127</v>
      </c>
      <c r="B112" s="280" t="s">
        <v>532</v>
      </c>
      <c r="C112" s="592"/>
      <c r="D112" s="592"/>
      <c r="E112" s="592">
        <f>'1.1.sz.mell.'!C111</f>
        <v>0</v>
      </c>
      <c r="F112" s="592">
        <f>'1.1.sz.mell.'!D111</f>
        <v>0</v>
      </c>
      <c r="G112" s="286">
        <f>'1.1.sz.mell.'!E111</f>
        <v>0</v>
      </c>
    </row>
    <row r="113" spans="1:7" ht="15.75">
      <c r="A113" s="10" t="s">
        <v>129</v>
      </c>
      <c r="B113" s="126" t="s">
        <v>411</v>
      </c>
      <c r="C113" s="592"/>
      <c r="D113" s="592"/>
      <c r="E113" s="592">
        <f>'1.1.sz.mell.'!C112</f>
        <v>0</v>
      </c>
      <c r="F113" s="592">
        <f>'1.1.sz.mell.'!D112</f>
        <v>0</v>
      </c>
      <c r="G113" s="286">
        <f>'1.1.sz.mell.'!E112</f>
        <v>0</v>
      </c>
    </row>
    <row r="114" spans="1:7" ht="12" customHeight="1">
      <c r="A114" s="10" t="s">
        <v>200</v>
      </c>
      <c r="B114" s="126" t="s">
        <v>394</v>
      </c>
      <c r="C114" s="592"/>
      <c r="D114" s="592"/>
      <c r="E114" s="592">
        <f>'1.1.sz.mell.'!C113</f>
        <v>0</v>
      </c>
      <c r="F114" s="592">
        <f>'1.1.sz.mell.'!D113</f>
        <v>0</v>
      </c>
      <c r="G114" s="286">
        <f>'1.1.sz.mell.'!E113</f>
        <v>0</v>
      </c>
    </row>
    <row r="115" spans="1:7" ht="12" customHeight="1">
      <c r="A115" s="10" t="s">
        <v>201</v>
      </c>
      <c r="B115" s="126" t="s">
        <v>410</v>
      </c>
      <c r="C115" s="592"/>
      <c r="D115" s="592"/>
      <c r="E115" s="592">
        <f>'1.1.sz.mell.'!C114</f>
        <v>0</v>
      </c>
      <c r="F115" s="592">
        <f>'1.1.sz.mell.'!D114</f>
        <v>0</v>
      </c>
      <c r="G115" s="286">
        <f>'1.1.sz.mell.'!E114</f>
        <v>0</v>
      </c>
    </row>
    <row r="116" spans="1:7" ht="12" customHeight="1">
      <c r="A116" s="10" t="s">
        <v>202</v>
      </c>
      <c r="B116" s="126" t="s">
        <v>409</v>
      </c>
      <c r="C116" s="592"/>
      <c r="D116" s="592"/>
      <c r="E116" s="592">
        <f>'1.1.sz.mell.'!C115</f>
        <v>0</v>
      </c>
      <c r="F116" s="592">
        <f>'1.1.sz.mell.'!D115</f>
        <v>0</v>
      </c>
      <c r="G116" s="286">
        <f>'1.1.sz.mell.'!E115</f>
        <v>0</v>
      </c>
    </row>
    <row r="117" spans="1:7" ht="12" customHeight="1">
      <c r="A117" s="10" t="s">
        <v>402</v>
      </c>
      <c r="B117" s="126" t="s">
        <v>397</v>
      </c>
      <c r="C117" s="592"/>
      <c r="D117" s="592"/>
      <c r="E117" s="592">
        <f>'1.1.sz.mell.'!C116</f>
        <v>0</v>
      </c>
      <c r="F117" s="592">
        <f>'1.1.sz.mell.'!D116</f>
        <v>3881</v>
      </c>
      <c r="G117" s="286">
        <f>'1.1.sz.mell.'!E116</f>
        <v>3881</v>
      </c>
    </row>
    <row r="118" spans="1:7" ht="12" customHeight="1">
      <c r="A118" s="10" t="s">
        <v>403</v>
      </c>
      <c r="B118" s="126" t="s">
        <v>408</v>
      </c>
      <c r="C118" s="592">
        <v>841</v>
      </c>
      <c r="D118" s="592">
        <v>242</v>
      </c>
      <c r="E118" s="592">
        <f>'1.1.sz.mell.'!C117</f>
        <v>573</v>
      </c>
      <c r="F118" s="592">
        <f>'1.1.sz.mell.'!D117</f>
        <v>900</v>
      </c>
      <c r="G118" s="286">
        <f>'1.1.sz.mell.'!E117</f>
        <v>900</v>
      </c>
    </row>
    <row r="119" spans="1:7" ht="12" customHeight="1" thickBot="1">
      <c r="A119" s="12" t="s">
        <v>404</v>
      </c>
      <c r="B119" s="127" t="s">
        <v>407</v>
      </c>
      <c r="C119" s="595"/>
      <c r="D119" s="595"/>
      <c r="E119" s="595">
        <f>'1.1.sz.mell.'!C118</f>
        <v>0</v>
      </c>
      <c r="F119" s="595">
        <f>'1.1.sz.mell.'!D118</f>
        <v>0</v>
      </c>
      <c r="G119" s="288">
        <f>'1.1.sz.mell.'!E118</f>
        <v>0</v>
      </c>
    </row>
    <row r="120" spans="1:7" ht="12" customHeight="1" thickBot="1">
      <c r="A120" s="16" t="s">
        <v>23</v>
      </c>
      <c r="B120" s="108" t="s">
        <v>412</v>
      </c>
      <c r="C120" s="589">
        <f>+C121+C122</f>
        <v>0</v>
      </c>
      <c r="D120" s="589">
        <f>+D121+D122</f>
        <v>0</v>
      </c>
      <c r="E120" s="589">
        <f>+E121+E122</f>
        <v>8350</v>
      </c>
      <c r="F120" s="589">
        <f>+F121+F122</f>
        <v>9154</v>
      </c>
      <c r="G120" s="284">
        <f>+G121+G122</f>
        <v>0</v>
      </c>
    </row>
    <row r="121" spans="1:7" ht="12" customHeight="1">
      <c r="A121" s="11" t="s">
        <v>97</v>
      </c>
      <c r="B121" s="5" t="s">
        <v>65</v>
      </c>
      <c r="C121" s="591"/>
      <c r="D121" s="591"/>
      <c r="E121" s="591">
        <f>'1.1.sz.mell.'!C120</f>
        <v>8350</v>
      </c>
      <c r="F121" s="591">
        <f>'1.1.sz.mell.'!D120</f>
        <v>9154</v>
      </c>
      <c r="G121" s="287">
        <f>'1.1.sz.mell.'!E120</f>
        <v>0</v>
      </c>
    </row>
    <row r="122" spans="1:7" ht="12" customHeight="1" thickBot="1">
      <c r="A122" s="12" t="s">
        <v>98</v>
      </c>
      <c r="B122" s="8" t="s">
        <v>66</v>
      </c>
      <c r="C122" s="595"/>
      <c r="D122" s="595"/>
      <c r="E122" s="595">
        <f>'1.1.sz.mell.'!C121</f>
        <v>0</v>
      </c>
      <c r="F122" s="595">
        <f>'1.1.sz.mell.'!D121</f>
        <v>0</v>
      </c>
      <c r="G122" s="288">
        <f>'1.1.sz.mell.'!E121</f>
        <v>0</v>
      </c>
    </row>
    <row r="123" spans="1:7" ht="12" customHeight="1" thickBot="1">
      <c r="A123" s="16" t="s">
        <v>24</v>
      </c>
      <c r="B123" s="108" t="s">
        <v>413</v>
      </c>
      <c r="C123" s="589">
        <f>+C90+C106+C120</f>
        <v>120002</v>
      </c>
      <c r="D123" s="589">
        <f>+D90+D106+D120</f>
        <v>127780</v>
      </c>
      <c r="E123" s="589">
        <f>+E90+E106+E120</f>
        <v>115898</v>
      </c>
      <c r="F123" s="589">
        <f>+F90+F106+F120</f>
        <v>172577</v>
      </c>
      <c r="G123" s="284">
        <f>+G90+G106+G120</f>
        <v>144101</v>
      </c>
    </row>
    <row r="124" spans="1:7" ht="12" customHeight="1" thickBot="1">
      <c r="A124" s="16" t="s">
        <v>25</v>
      </c>
      <c r="B124" s="108" t="s">
        <v>414</v>
      </c>
      <c r="C124" s="589">
        <f>+C125+C126+C127</f>
        <v>0</v>
      </c>
      <c r="D124" s="589">
        <f>+D125+D126+D127</f>
        <v>0</v>
      </c>
      <c r="E124" s="589">
        <f>+E125+E126+E127</f>
        <v>0</v>
      </c>
      <c r="F124" s="589">
        <f>+F125+F126+F127</f>
        <v>0</v>
      </c>
      <c r="G124" s="284">
        <f>+G125+G126+G127</f>
        <v>0</v>
      </c>
    </row>
    <row r="125" spans="1:7" ht="12" customHeight="1">
      <c r="A125" s="11" t="s">
        <v>101</v>
      </c>
      <c r="B125" s="5" t="s">
        <v>415</v>
      </c>
      <c r="C125" s="591"/>
      <c r="D125" s="591"/>
      <c r="E125" s="591">
        <f>'1.1.sz.mell.'!C124</f>
        <v>0</v>
      </c>
      <c r="F125" s="591">
        <f>'1.1.sz.mell.'!D124</f>
        <v>0</v>
      </c>
      <c r="G125" s="287">
        <f>'1.1.sz.mell.'!E124</f>
        <v>0</v>
      </c>
    </row>
    <row r="126" spans="1:7" ht="12" customHeight="1">
      <c r="A126" s="10" t="s">
        <v>102</v>
      </c>
      <c r="B126" s="4" t="s">
        <v>416</v>
      </c>
      <c r="C126" s="592"/>
      <c r="D126" s="592"/>
      <c r="E126" s="592">
        <f>'1.1.sz.mell.'!C125</f>
        <v>0</v>
      </c>
      <c r="F126" s="592">
        <f>'1.1.sz.mell.'!D125</f>
        <v>0</v>
      </c>
      <c r="G126" s="286">
        <f>'1.1.sz.mell.'!E125</f>
        <v>0</v>
      </c>
    </row>
    <row r="127" spans="1:7" ht="12" customHeight="1" thickBot="1">
      <c r="A127" s="12" t="s">
        <v>103</v>
      </c>
      <c r="B127" s="8" t="s">
        <v>417</v>
      </c>
      <c r="C127" s="595"/>
      <c r="D127" s="595"/>
      <c r="E127" s="595">
        <f>'1.1.sz.mell.'!C126</f>
        <v>0</v>
      </c>
      <c r="F127" s="595">
        <f>'1.1.sz.mell.'!D126</f>
        <v>0</v>
      </c>
      <c r="G127" s="288">
        <f>'1.1.sz.mell.'!E126</f>
        <v>0</v>
      </c>
    </row>
    <row r="128" spans="1:7" ht="12" customHeight="1" thickBot="1">
      <c r="A128" s="16" t="s">
        <v>26</v>
      </c>
      <c r="B128" s="108" t="s">
        <v>479</v>
      </c>
      <c r="C128" s="589">
        <f>+C129+C130+C131+C132</f>
        <v>0</v>
      </c>
      <c r="D128" s="589">
        <f>+D129+D130+D131+D132</f>
        <v>0</v>
      </c>
      <c r="E128" s="589">
        <f>+E129+E130+E131+E132</f>
        <v>0</v>
      </c>
      <c r="F128" s="589">
        <f>+F129+F130+F131+F132</f>
        <v>0</v>
      </c>
      <c r="G128" s="284">
        <f>+G129+G130+G131+G132</f>
        <v>0</v>
      </c>
    </row>
    <row r="129" spans="1:7" ht="12" customHeight="1">
      <c r="A129" s="11" t="s">
        <v>104</v>
      </c>
      <c r="B129" s="5" t="s">
        <v>418</v>
      </c>
      <c r="C129" s="591"/>
      <c r="D129" s="591"/>
      <c r="E129" s="591">
        <f>'1.1.sz.mell.'!C128</f>
        <v>0</v>
      </c>
      <c r="F129" s="591">
        <f>'1.1.sz.mell.'!D128</f>
        <v>0</v>
      </c>
      <c r="G129" s="287">
        <f>'1.1.sz.mell.'!E128</f>
        <v>0</v>
      </c>
    </row>
    <row r="130" spans="1:7" ht="12" customHeight="1">
      <c r="A130" s="10" t="s">
        <v>105</v>
      </c>
      <c r="B130" s="4" t="s">
        <v>419</v>
      </c>
      <c r="C130" s="592"/>
      <c r="D130" s="592"/>
      <c r="E130" s="592">
        <f>'1.1.sz.mell.'!C129</f>
        <v>0</v>
      </c>
      <c r="F130" s="592">
        <f>'1.1.sz.mell.'!D129</f>
        <v>0</v>
      </c>
      <c r="G130" s="286">
        <f>'1.1.sz.mell.'!E129</f>
        <v>0</v>
      </c>
    </row>
    <row r="131" spans="1:7" ht="12" customHeight="1">
      <c r="A131" s="10" t="s">
        <v>321</v>
      </c>
      <c r="B131" s="4" t="s">
        <v>420</v>
      </c>
      <c r="C131" s="592"/>
      <c r="D131" s="592"/>
      <c r="E131" s="592">
        <f>'1.1.sz.mell.'!C130</f>
        <v>0</v>
      </c>
      <c r="F131" s="592">
        <f>'1.1.sz.mell.'!D130</f>
        <v>0</v>
      </c>
      <c r="G131" s="286">
        <f>'1.1.sz.mell.'!E130</f>
        <v>0</v>
      </c>
    </row>
    <row r="132" spans="1:7" ht="12" customHeight="1" thickBot="1">
      <c r="A132" s="10" t="s">
        <v>322</v>
      </c>
      <c r="B132" s="4" t="s">
        <v>421</v>
      </c>
      <c r="C132" s="592"/>
      <c r="D132" s="592"/>
      <c r="E132" s="592">
        <f>'1.1.sz.mell.'!C131</f>
        <v>0</v>
      </c>
      <c r="F132" s="592">
        <f>'1.1.sz.mell.'!D131</f>
        <v>0</v>
      </c>
      <c r="G132" s="286">
        <f>'1.1.sz.mell.'!E131</f>
        <v>0</v>
      </c>
    </row>
    <row r="133" spans="1:7" ht="12" customHeight="1" thickBot="1">
      <c r="A133" s="16" t="s">
        <v>27</v>
      </c>
      <c r="B133" s="108" t="s">
        <v>422</v>
      </c>
      <c r="C133" s="589">
        <f>+C134+C135+C136+C137</f>
        <v>0</v>
      </c>
      <c r="D133" s="589">
        <f>+D134+D135+D136+D137</f>
        <v>0</v>
      </c>
      <c r="E133" s="589">
        <f>+E134+E135+E136+E137</f>
        <v>2627</v>
      </c>
      <c r="F133" s="589">
        <f>+F134+F135+F136+F137</f>
        <v>5695</v>
      </c>
      <c r="G133" s="284">
        <f>+G134+G135+G136+G137</f>
        <v>2627</v>
      </c>
    </row>
    <row r="134" spans="1:7" ht="12" customHeight="1">
      <c r="A134" s="10" t="s">
        <v>106</v>
      </c>
      <c r="B134" s="4" t="s">
        <v>423</v>
      </c>
      <c r="C134" s="592"/>
      <c r="D134" s="592"/>
      <c r="E134" s="592">
        <f>'1.1.sz.mell.'!C133</f>
        <v>0</v>
      </c>
      <c r="F134" s="592">
        <f>'1.1.sz.mell.'!D133</f>
        <v>0</v>
      </c>
      <c r="G134" s="286">
        <f>'1.1.sz.mell.'!E133</f>
        <v>0</v>
      </c>
    </row>
    <row r="135" spans="1:7" ht="12" customHeight="1">
      <c r="A135" s="10" t="s">
        <v>107</v>
      </c>
      <c r="B135" s="4" t="s">
        <v>433</v>
      </c>
      <c r="C135" s="592"/>
      <c r="D135" s="592"/>
      <c r="E135" s="592">
        <f>'1.1.sz.mell.'!C134</f>
        <v>2627</v>
      </c>
      <c r="F135" s="592">
        <f>'1.1.sz.mell.'!D134</f>
        <v>5695</v>
      </c>
      <c r="G135" s="286">
        <f>'1.1.sz.mell.'!E134</f>
        <v>2627</v>
      </c>
    </row>
    <row r="136" spans="1:7" ht="12" customHeight="1">
      <c r="A136" s="10" t="s">
        <v>334</v>
      </c>
      <c r="B136" s="4" t="s">
        <v>424</v>
      </c>
      <c r="C136" s="592"/>
      <c r="D136" s="592"/>
      <c r="E136" s="592">
        <f>'1.1.sz.mell.'!C135</f>
        <v>0</v>
      </c>
      <c r="F136" s="592">
        <f>'1.1.sz.mell.'!D135</f>
        <v>0</v>
      </c>
      <c r="G136" s="286">
        <f>'1.1.sz.mell.'!E135</f>
        <v>0</v>
      </c>
    </row>
    <row r="137" spans="1:7" ht="12" customHeight="1" thickBot="1">
      <c r="A137" s="10" t="s">
        <v>335</v>
      </c>
      <c r="B137" s="4" t="s">
        <v>425</v>
      </c>
      <c r="C137" s="592"/>
      <c r="D137" s="592"/>
      <c r="E137" s="592">
        <f>'1.1.sz.mell.'!C136</f>
        <v>0</v>
      </c>
      <c r="F137" s="592">
        <f>'1.1.sz.mell.'!D136</f>
        <v>0</v>
      </c>
      <c r="G137" s="286">
        <f>'1.1.sz.mell.'!E136</f>
        <v>0</v>
      </c>
    </row>
    <row r="138" spans="1:7" ht="12" customHeight="1" thickBot="1">
      <c r="A138" s="16" t="s">
        <v>28</v>
      </c>
      <c r="B138" s="108" t="s">
        <v>426</v>
      </c>
      <c r="C138" s="589">
        <f>+C139+C140+C141+C142</f>
        <v>0</v>
      </c>
      <c r="D138" s="589">
        <f>+D139+D140+D141+D142</f>
        <v>0</v>
      </c>
      <c r="E138" s="589">
        <f>+E139+E140+E141+E142</f>
        <v>0</v>
      </c>
      <c r="F138" s="589">
        <f>+F139+F140+F141+F142</f>
        <v>0</v>
      </c>
      <c r="G138" s="284">
        <f>+G139+G140+G141+G142</f>
        <v>0</v>
      </c>
    </row>
    <row r="139" spans="1:7" ht="12" customHeight="1">
      <c r="A139" s="10" t="s">
        <v>193</v>
      </c>
      <c r="B139" s="4" t="s">
        <v>427</v>
      </c>
      <c r="C139" s="592"/>
      <c r="D139" s="592"/>
      <c r="E139" s="592">
        <f>'1.1.sz.mell.'!C138</f>
        <v>0</v>
      </c>
      <c r="F139" s="592">
        <f>'1.1.sz.mell.'!D138</f>
        <v>0</v>
      </c>
      <c r="G139" s="286">
        <f>'1.1.sz.mell.'!E138</f>
        <v>0</v>
      </c>
    </row>
    <row r="140" spans="1:7" ht="12" customHeight="1">
      <c r="A140" s="10" t="s">
        <v>194</v>
      </c>
      <c r="B140" s="4" t="s">
        <v>428</v>
      </c>
      <c r="C140" s="592"/>
      <c r="D140" s="592"/>
      <c r="E140" s="592">
        <f>'1.1.sz.mell.'!C139</f>
        <v>0</v>
      </c>
      <c r="F140" s="592">
        <f>'1.1.sz.mell.'!D139</f>
        <v>0</v>
      </c>
      <c r="G140" s="286">
        <f>'1.1.sz.mell.'!E139</f>
        <v>0</v>
      </c>
    </row>
    <row r="141" spans="1:7" ht="12" customHeight="1">
      <c r="A141" s="10" t="s">
        <v>250</v>
      </c>
      <c r="B141" s="4" t="s">
        <v>429</v>
      </c>
      <c r="C141" s="592"/>
      <c r="D141" s="592"/>
      <c r="E141" s="592">
        <f>'1.1.sz.mell.'!C140</f>
        <v>0</v>
      </c>
      <c r="F141" s="592">
        <f>'1.1.sz.mell.'!D140</f>
        <v>0</v>
      </c>
      <c r="G141" s="286">
        <f>'1.1.sz.mell.'!E140</f>
        <v>0</v>
      </c>
    </row>
    <row r="142" spans="1:7" ht="12" customHeight="1" thickBot="1">
      <c r="A142" s="10" t="s">
        <v>337</v>
      </c>
      <c r="B142" s="4" t="s">
        <v>430</v>
      </c>
      <c r="C142" s="592"/>
      <c r="D142" s="592"/>
      <c r="E142" s="592">
        <f>'1.1.sz.mell.'!C141</f>
        <v>0</v>
      </c>
      <c r="F142" s="592">
        <f>'1.1.sz.mell.'!D141</f>
        <v>0</v>
      </c>
      <c r="G142" s="286">
        <f>'1.1.sz.mell.'!E141</f>
        <v>0</v>
      </c>
    </row>
    <row r="143" spans="1:7" ht="12" customHeight="1" thickBot="1">
      <c r="A143" s="16" t="s">
        <v>29</v>
      </c>
      <c r="B143" s="108" t="s">
        <v>431</v>
      </c>
      <c r="C143" s="589">
        <f>+C124+C128+C133+C138</f>
        <v>0</v>
      </c>
      <c r="D143" s="589">
        <f>+D124+D128+D133+D138</f>
        <v>0</v>
      </c>
      <c r="E143" s="589">
        <f>+E124+E128+E133+E138</f>
        <v>2627</v>
      </c>
      <c r="F143" s="589">
        <f>+F124+F128+F133+F138</f>
        <v>5695</v>
      </c>
      <c r="G143" s="284">
        <f>+G124+G128+G133+G138</f>
        <v>2627</v>
      </c>
    </row>
    <row r="144" spans="1:7" ht="12" customHeight="1" thickBot="1">
      <c r="A144" s="823" t="s">
        <v>30</v>
      </c>
      <c r="B144" s="824" t="s">
        <v>432</v>
      </c>
      <c r="C144" s="825">
        <f>+C123+C143</f>
        <v>120002</v>
      </c>
      <c r="D144" s="825">
        <f>+D123+D143</f>
        <v>127780</v>
      </c>
      <c r="E144" s="825">
        <f>+E123+E143</f>
        <v>118525</v>
      </c>
      <c r="F144" s="825">
        <f>+F123+F143</f>
        <v>178272</v>
      </c>
      <c r="G144" s="826">
        <f>+G123+G143</f>
        <v>146728</v>
      </c>
    </row>
    <row r="145" ht="12" customHeight="1">
      <c r="C145" s="586"/>
    </row>
    <row r="146" ht="12" customHeight="1">
      <c r="C146" s="586"/>
    </row>
    <row r="147" ht="12" customHeight="1">
      <c r="C147" s="586"/>
    </row>
    <row r="148" ht="12" customHeight="1">
      <c r="C148" s="586"/>
    </row>
    <row r="149" ht="12" customHeight="1">
      <c r="C149" s="586"/>
    </row>
    <row r="150" spans="3:7" ht="15" customHeight="1">
      <c r="C150" s="599"/>
      <c r="D150" s="599"/>
      <c r="E150" s="599"/>
      <c r="F150" s="599"/>
      <c r="G150" s="599"/>
    </row>
    <row r="151" s="590" customFormat="1" ht="12.75" customHeight="1"/>
    <row r="152" ht="15.75">
      <c r="C152" s="586"/>
    </row>
    <row r="153" ht="15.75">
      <c r="C153" s="586"/>
    </row>
    <row r="154" ht="15.75">
      <c r="C154" s="586"/>
    </row>
    <row r="155" ht="16.5" customHeight="1">
      <c r="C155" s="586"/>
    </row>
    <row r="156" ht="15.75">
      <c r="C156" s="586"/>
    </row>
    <row r="157" ht="15.75">
      <c r="C157" s="586"/>
    </row>
    <row r="158" ht="15.75">
      <c r="C158" s="586"/>
    </row>
    <row r="159" ht="15.75">
      <c r="C159" s="586"/>
    </row>
    <row r="160" ht="15.75">
      <c r="C160" s="586"/>
    </row>
    <row r="161" ht="15.75">
      <c r="C161" s="586"/>
    </row>
    <row r="162" ht="15.75">
      <c r="C162" s="586"/>
    </row>
    <row r="163" ht="15.75">
      <c r="C163" s="586"/>
    </row>
    <row r="164" ht="15.75">
      <c r="C164" s="586"/>
    </row>
  </sheetData>
  <sheetProtection selectLockedCells="1" selectUnlockedCells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0.73" bottom="0.87" header="0.34" footer="0.58"/>
  <pageSetup fitToHeight="2" fitToWidth="3" horizontalDpi="600" verticalDpi="600" orientation="portrait" paperSize="9" scale="58" r:id="rId1"/>
  <headerFooter alignWithMargins="0">
    <oddHeader>&amp;C&amp;"Times New Roman CE,Félkövér"&amp;12&amp;UTájékoztató kimutatások, mérlegek&amp;U
Sokorópátka Község Önkormányzata
2015. ÉVI KÖLTSÉGVETÉSÉNEK MÉRLEGE&amp;R&amp;"Times New Roman CE,Félkövér dőlt"&amp;11 1. számú tájékoztató tábla</oddHeader>
  </headerFooter>
  <rowBreaks count="1" manualBreakCount="1">
    <brk id="84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SheetLayoutView="100" workbookViewId="0" topLeftCell="A1">
      <selection activeCell="H10" sqref="H10"/>
    </sheetView>
  </sheetViews>
  <sheetFormatPr defaultColWidth="9.00390625" defaultRowHeight="12.75"/>
  <cols>
    <col min="1" max="1" width="6.875" style="178" customWidth="1"/>
    <col min="2" max="2" width="49.625" style="47" customWidth="1"/>
    <col min="3" max="8" width="12.875" style="47" customWidth="1"/>
    <col min="9" max="9" width="13.875" style="47" customWidth="1"/>
    <col min="10" max="16384" width="9.375" style="47" customWidth="1"/>
  </cols>
  <sheetData>
    <row r="1" spans="1:9" ht="27.75" customHeight="1">
      <c r="A1" s="966" t="s">
        <v>6</v>
      </c>
      <c r="B1" s="966"/>
      <c r="C1" s="966"/>
      <c r="D1" s="966"/>
      <c r="E1" s="966"/>
      <c r="F1" s="966"/>
      <c r="G1" s="966"/>
      <c r="H1" s="966"/>
      <c r="I1" s="966"/>
    </row>
    <row r="2" ht="20.25" customHeight="1" thickBot="1">
      <c r="I2" s="443" t="s">
        <v>69</v>
      </c>
    </row>
    <row r="3" spans="1:9" s="444" customFormat="1" ht="26.25" customHeight="1">
      <c r="A3" s="974" t="s">
        <v>78</v>
      </c>
      <c r="B3" s="969" t="s">
        <v>94</v>
      </c>
      <c r="C3" s="974" t="s">
        <v>95</v>
      </c>
      <c r="D3" s="974" t="s">
        <v>537</v>
      </c>
      <c r="E3" s="971" t="s">
        <v>77</v>
      </c>
      <c r="F3" s="972"/>
      <c r="G3" s="972"/>
      <c r="H3" s="973"/>
      <c r="I3" s="969" t="s">
        <v>54</v>
      </c>
    </row>
    <row r="4" spans="1:9" s="445" customFormat="1" ht="32.25" customHeight="1" thickBot="1">
      <c r="A4" s="975"/>
      <c r="B4" s="970"/>
      <c r="C4" s="970"/>
      <c r="D4" s="975"/>
      <c r="E4" s="263" t="s">
        <v>211</v>
      </c>
      <c r="F4" s="263" t="s">
        <v>269</v>
      </c>
      <c r="G4" s="263" t="s">
        <v>270</v>
      </c>
      <c r="H4" s="264" t="s">
        <v>486</v>
      </c>
      <c r="I4" s="970"/>
    </row>
    <row r="5" spans="1:9" s="446" customFormat="1" ht="12.75" customHeight="1" thickBot="1">
      <c r="A5" s="265">
        <v>1</v>
      </c>
      <c r="B5" s="266">
        <v>2</v>
      </c>
      <c r="C5" s="267">
        <v>3</v>
      </c>
      <c r="D5" s="266">
        <v>4</v>
      </c>
      <c r="E5" s="265">
        <v>5</v>
      </c>
      <c r="F5" s="267">
        <v>6</v>
      </c>
      <c r="G5" s="267">
        <v>7</v>
      </c>
      <c r="H5" s="268">
        <v>8</v>
      </c>
      <c r="I5" s="269" t="s">
        <v>96</v>
      </c>
    </row>
    <row r="6" spans="1:9" ht="24.75" customHeight="1" thickBot="1">
      <c r="A6" s="270" t="s">
        <v>21</v>
      </c>
      <c r="B6" s="271" t="s">
        <v>7</v>
      </c>
      <c r="C6" s="438"/>
      <c r="D6" s="61">
        <f>+D7+D8</f>
        <v>0</v>
      </c>
      <c r="E6" s="62">
        <f>+E7+E8</f>
        <v>0</v>
      </c>
      <c r="F6" s="63">
        <f>+F7+F8</f>
        <v>0</v>
      </c>
      <c r="G6" s="63">
        <f>+G7+G8</f>
        <v>0</v>
      </c>
      <c r="H6" s="64">
        <f>+H7+H8</f>
        <v>0</v>
      </c>
      <c r="I6" s="61">
        <f aca="true" t="shared" si="0" ref="I6:I17">SUM(D6:H6)</f>
        <v>0</v>
      </c>
    </row>
    <row r="7" spans="1:9" ht="19.5" customHeight="1">
      <c r="A7" s="272" t="s">
        <v>22</v>
      </c>
      <c r="B7" s="65" t="s">
        <v>79</v>
      </c>
      <c r="C7" s="439"/>
      <c r="D7" s="66"/>
      <c r="E7" s="67"/>
      <c r="F7" s="24"/>
      <c r="G7" s="24"/>
      <c r="H7" s="21"/>
      <c r="I7" s="273">
        <f t="shared" si="0"/>
        <v>0</v>
      </c>
    </row>
    <row r="8" spans="1:9" ht="19.5" customHeight="1" thickBot="1">
      <c r="A8" s="272" t="s">
        <v>23</v>
      </c>
      <c r="B8" s="65" t="s">
        <v>79</v>
      </c>
      <c r="C8" s="439"/>
      <c r="D8" s="66"/>
      <c r="E8" s="67"/>
      <c r="F8" s="24"/>
      <c r="G8" s="24"/>
      <c r="H8" s="21"/>
      <c r="I8" s="273">
        <f t="shared" si="0"/>
        <v>0</v>
      </c>
    </row>
    <row r="9" spans="1:9" ht="25.5" customHeight="1" thickBot="1">
      <c r="A9" s="270" t="s">
        <v>24</v>
      </c>
      <c r="B9" s="271" t="s">
        <v>8</v>
      </c>
      <c r="C9" s="440"/>
      <c r="D9" s="61">
        <f>+D10+D11</f>
        <v>0</v>
      </c>
      <c r="E9" s="62">
        <f>+E10+E11</f>
        <v>0</v>
      </c>
      <c r="F9" s="63">
        <f>+F10+F11</f>
        <v>0</v>
      </c>
      <c r="G9" s="63">
        <f>+G10+G11</f>
        <v>0</v>
      </c>
      <c r="H9" s="64">
        <f>+H10+H11</f>
        <v>0</v>
      </c>
      <c r="I9" s="61">
        <f t="shared" si="0"/>
        <v>0</v>
      </c>
    </row>
    <row r="10" spans="1:9" ht="19.5" customHeight="1">
      <c r="A10" s="272" t="s">
        <v>25</v>
      </c>
      <c r="B10" s="65" t="s">
        <v>79</v>
      </c>
      <c r="C10" s="439"/>
      <c r="D10" s="66"/>
      <c r="E10" s="67"/>
      <c r="F10" s="24"/>
      <c r="G10" s="24"/>
      <c r="H10" s="21"/>
      <c r="I10" s="273">
        <f t="shared" si="0"/>
        <v>0</v>
      </c>
    </row>
    <row r="11" spans="1:9" ht="19.5" customHeight="1" thickBot="1">
      <c r="A11" s="272" t="s">
        <v>26</v>
      </c>
      <c r="B11" s="65" t="s">
        <v>79</v>
      </c>
      <c r="C11" s="439"/>
      <c r="D11" s="66"/>
      <c r="E11" s="67"/>
      <c r="F11" s="24"/>
      <c r="G11" s="24"/>
      <c r="H11" s="21"/>
      <c r="I11" s="273">
        <f t="shared" si="0"/>
        <v>0</v>
      </c>
    </row>
    <row r="12" spans="1:9" ht="19.5" customHeight="1" thickBot="1">
      <c r="A12" s="270" t="s">
        <v>27</v>
      </c>
      <c r="B12" s="271" t="s">
        <v>223</v>
      </c>
      <c r="C12" s="440"/>
      <c r="D12" s="61">
        <f>+D13</f>
        <v>0</v>
      </c>
      <c r="E12" s="62">
        <f>+E13</f>
        <v>0</v>
      </c>
      <c r="F12" s="63">
        <f>+F13</f>
        <v>0</v>
      </c>
      <c r="G12" s="63">
        <f>+G13</f>
        <v>0</v>
      </c>
      <c r="H12" s="64">
        <f>+H13</f>
        <v>0</v>
      </c>
      <c r="I12" s="61">
        <f t="shared" si="0"/>
        <v>0</v>
      </c>
    </row>
    <row r="13" spans="1:9" ht="19.5" customHeight="1" thickBot="1">
      <c r="A13" s="272" t="s">
        <v>28</v>
      </c>
      <c r="B13" s="65" t="s">
        <v>79</v>
      </c>
      <c r="C13" s="439"/>
      <c r="D13" s="66"/>
      <c r="E13" s="67"/>
      <c r="F13" s="24"/>
      <c r="G13" s="24"/>
      <c r="H13" s="21"/>
      <c r="I13" s="273">
        <f t="shared" si="0"/>
        <v>0</v>
      </c>
    </row>
    <row r="14" spans="1:9" ht="19.5" customHeight="1" thickBot="1">
      <c r="A14" s="270" t="s">
        <v>29</v>
      </c>
      <c r="B14" s="271" t="s">
        <v>224</v>
      </c>
      <c r="C14" s="440"/>
      <c r="D14" s="61">
        <f>+D15</f>
        <v>0</v>
      </c>
      <c r="E14" s="62">
        <f>+E15</f>
        <v>0</v>
      </c>
      <c r="F14" s="63">
        <f>+F15</f>
        <v>0</v>
      </c>
      <c r="G14" s="63">
        <f>+G15</f>
        <v>0</v>
      </c>
      <c r="H14" s="64">
        <f>+H15</f>
        <v>0</v>
      </c>
      <c r="I14" s="61">
        <f t="shared" si="0"/>
        <v>0</v>
      </c>
    </row>
    <row r="15" spans="1:9" ht="19.5" customHeight="1" thickBot="1">
      <c r="A15" s="274" t="s">
        <v>30</v>
      </c>
      <c r="B15" s="68" t="s">
        <v>79</v>
      </c>
      <c r="C15" s="441"/>
      <c r="D15" s="69"/>
      <c r="E15" s="70"/>
      <c r="F15" s="25"/>
      <c r="G15" s="25"/>
      <c r="H15" s="23"/>
      <c r="I15" s="275">
        <f t="shared" si="0"/>
        <v>0</v>
      </c>
    </row>
    <row r="16" spans="1:9" ht="19.5" customHeight="1" thickBot="1">
      <c r="A16" s="270" t="s">
        <v>31</v>
      </c>
      <c r="B16" s="276" t="s">
        <v>225</v>
      </c>
      <c r="C16" s="440"/>
      <c r="D16" s="61">
        <f>+D17</f>
        <v>0</v>
      </c>
      <c r="E16" s="62">
        <f>+E17</f>
        <v>0</v>
      </c>
      <c r="F16" s="63">
        <f>+F17</f>
        <v>0</v>
      </c>
      <c r="G16" s="63">
        <f>+G17</f>
        <v>0</v>
      </c>
      <c r="H16" s="64">
        <f>+H17</f>
        <v>0</v>
      </c>
      <c r="I16" s="61">
        <f t="shared" si="0"/>
        <v>0</v>
      </c>
    </row>
    <row r="17" spans="1:9" ht="19.5" customHeight="1" thickBot="1">
      <c r="A17" s="277" t="s">
        <v>32</v>
      </c>
      <c r="B17" s="71" t="s">
        <v>79</v>
      </c>
      <c r="C17" s="442"/>
      <c r="D17" s="72"/>
      <c r="E17" s="73"/>
      <c r="F17" s="74"/>
      <c r="G17" s="74"/>
      <c r="H17" s="22"/>
      <c r="I17" s="278">
        <f t="shared" si="0"/>
        <v>0</v>
      </c>
    </row>
    <row r="18" spans="1:9" ht="19.5" customHeight="1" thickBot="1">
      <c r="A18" s="967" t="s">
        <v>157</v>
      </c>
      <c r="B18" s="968"/>
      <c r="C18" s="104"/>
      <c r="D18" s="61">
        <f aca="true" t="shared" si="1" ref="D18:I18">+D6+D9+D12+D14+D16</f>
        <v>0</v>
      </c>
      <c r="E18" s="62">
        <f t="shared" si="1"/>
        <v>0</v>
      </c>
      <c r="F18" s="63">
        <f t="shared" si="1"/>
        <v>0</v>
      </c>
      <c r="G18" s="63">
        <f t="shared" si="1"/>
        <v>0</v>
      </c>
      <c r="H18" s="64">
        <f t="shared" si="1"/>
        <v>0</v>
      </c>
      <c r="I18" s="61">
        <f t="shared" si="1"/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SheetLayoutView="100" workbookViewId="0" topLeftCell="B10">
      <selection activeCell="H10" sqref="H10"/>
    </sheetView>
  </sheetViews>
  <sheetFormatPr defaultColWidth="9.00390625" defaultRowHeight="12.75"/>
  <cols>
    <col min="1" max="1" width="5.875" style="8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977" t="s">
        <v>9</v>
      </c>
      <c r="C1" s="977"/>
      <c r="D1" s="977"/>
    </row>
    <row r="2" spans="1:4" s="76" customFormat="1" ht="16.5" thickBot="1">
      <c r="A2" s="75"/>
      <c r="B2" s="356"/>
      <c r="D2" s="35" t="s">
        <v>69</v>
      </c>
    </row>
    <row r="3" spans="1:4" s="78" customFormat="1" ht="48" customHeight="1" thickBot="1">
      <c r="A3" s="77" t="s">
        <v>19</v>
      </c>
      <c r="B3" s="184" t="s">
        <v>20</v>
      </c>
      <c r="C3" s="184" t="s">
        <v>80</v>
      </c>
      <c r="D3" s="185" t="s">
        <v>81</v>
      </c>
    </row>
    <row r="4" spans="1:4" s="78" customFormat="1" ht="13.5" customHeight="1" thickBot="1">
      <c r="A4" s="31">
        <v>1</v>
      </c>
      <c r="B4" s="187">
        <v>2</v>
      </c>
      <c r="C4" s="187">
        <v>3</v>
      </c>
      <c r="D4" s="188">
        <v>4</v>
      </c>
    </row>
    <row r="5" spans="1:4" ht="18" customHeight="1">
      <c r="A5" s="117" t="s">
        <v>21</v>
      </c>
      <c r="B5" s="189" t="s">
        <v>179</v>
      </c>
      <c r="C5" s="115"/>
      <c r="D5" s="79"/>
    </row>
    <row r="6" spans="1:4" ht="18" customHeight="1">
      <c r="A6" s="80" t="s">
        <v>22</v>
      </c>
      <c r="B6" s="190" t="s">
        <v>180</v>
      </c>
      <c r="C6" s="116"/>
      <c r="D6" s="82"/>
    </row>
    <row r="7" spans="1:4" ht="18" customHeight="1">
      <c r="A7" s="80" t="s">
        <v>23</v>
      </c>
      <c r="B7" s="190" t="s">
        <v>130</v>
      </c>
      <c r="C7" s="116"/>
      <c r="D7" s="82"/>
    </row>
    <row r="8" spans="1:4" ht="18" customHeight="1">
      <c r="A8" s="80" t="s">
        <v>24</v>
      </c>
      <c r="B8" s="190" t="s">
        <v>131</v>
      </c>
      <c r="C8" s="116"/>
      <c r="D8" s="82"/>
    </row>
    <row r="9" spans="1:4" ht="18" customHeight="1">
      <c r="A9" s="80" t="s">
        <v>25</v>
      </c>
      <c r="B9" s="190" t="s">
        <v>172</v>
      </c>
      <c r="C9" s="116"/>
      <c r="D9" s="82"/>
    </row>
    <row r="10" spans="1:4" ht="18" customHeight="1">
      <c r="A10" s="80" t="s">
        <v>26</v>
      </c>
      <c r="B10" s="190" t="s">
        <v>173</v>
      </c>
      <c r="C10" s="116"/>
      <c r="D10" s="82"/>
    </row>
    <row r="11" spans="1:4" ht="18" customHeight="1">
      <c r="A11" s="80" t="s">
        <v>27</v>
      </c>
      <c r="B11" s="191" t="s">
        <v>174</v>
      </c>
      <c r="C11" s="116"/>
      <c r="D11" s="82"/>
    </row>
    <row r="12" spans="1:4" ht="18" customHeight="1">
      <c r="A12" s="80" t="s">
        <v>29</v>
      </c>
      <c r="B12" s="191" t="s">
        <v>175</v>
      </c>
      <c r="C12" s="116"/>
      <c r="D12" s="82"/>
    </row>
    <row r="13" spans="1:4" ht="18" customHeight="1">
      <c r="A13" s="80" t="s">
        <v>30</v>
      </c>
      <c r="B13" s="191" t="s">
        <v>176</v>
      </c>
      <c r="C13" s="116"/>
      <c r="D13" s="82"/>
    </row>
    <row r="14" spans="1:4" ht="18" customHeight="1">
      <c r="A14" s="80" t="s">
        <v>31</v>
      </c>
      <c r="B14" s="191" t="s">
        <v>177</v>
      </c>
      <c r="C14" s="116"/>
      <c r="D14" s="82"/>
    </row>
    <row r="15" spans="1:4" ht="22.5" customHeight="1">
      <c r="A15" s="80" t="s">
        <v>32</v>
      </c>
      <c r="B15" s="191" t="s">
        <v>178</v>
      </c>
      <c r="C15" s="116"/>
      <c r="D15" s="82"/>
    </row>
    <row r="16" spans="1:4" ht="18" customHeight="1">
      <c r="A16" s="80" t="s">
        <v>33</v>
      </c>
      <c r="B16" s="190" t="s">
        <v>132</v>
      </c>
      <c r="C16" s="116"/>
      <c r="D16" s="82"/>
    </row>
    <row r="17" spans="1:4" ht="18" customHeight="1">
      <c r="A17" s="80" t="s">
        <v>34</v>
      </c>
      <c r="B17" s="190" t="s">
        <v>11</v>
      </c>
      <c r="C17" s="116"/>
      <c r="D17" s="82"/>
    </row>
    <row r="18" spans="1:4" ht="18" customHeight="1">
      <c r="A18" s="80" t="s">
        <v>35</v>
      </c>
      <c r="B18" s="190" t="s">
        <v>10</v>
      </c>
      <c r="C18" s="116"/>
      <c r="D18" s="82"/>
    </row>
    <row r="19" spans="1:4" ht="18" customHeight="1">
      <c r="A19" s="80" t="s">
        <v>36</v>
      </c>
      <c r="B19" s="190" t="s">
        <v>133</v>
      </c>
      <c r="C19" s="116"/>
      <c r="D19" s="82"/>
    </row>
    <row r="20" spans="1:4" ht="18" customHeight="1">
      <c r="A20" s="80" t="s">
        <v>37</v>
      </c>
      <c r="B20" s="190" t="s">
        <v>134</v>
      </c>
      <c r="C20" s="116"/>
      <c r="D20" s="82"/>
    </row>
    <row r="21" spans="1:4" ht="18" customHeight="1">
      <c r="A21" s="80" t="s">
        <v>38</v>
      </c>
      <c r="B21" s="107"/>
      <c r="C21" s="81"/>
      <c r="D21" s="82"/>
    </row>
    <row r="22" spans="1:4" ht="18" customHeight="1">
      <c r="A22" s="80" t="s">
        <v>39</v>
      </c>
      <c r="B22" s="83"/>
      <c r="C22" s="81"/>
      <c r="D22" s="82"/>
    </row>
    <row r="23" spans="1:4" ht="18" customHeight="1">
      <c r="A23" s="80" t="s">
        <v>40</v>
      </c>
      <c r="B23" s="83"/>
      <c r="C23" s="81"/>
      <c r="D23" s="82"/>
    </row>
    <row r="24" spans="1:4" ht="18" customHeight="1">
      <c r="A24" s="80" t="s">
        <v>41</v>
      </c>
      <c r="B24" s="83"/>
      <c r="C24" s="81"/>
      <c r="D24" s="82"/>
    </row>
    <row r="25" spans="1:4" ht="18" customHeight="1">
      <c r="A25" s="80" t="s">
        <v>42</v>
      </c>
      <c r="B25" s="83"/>
      <c r="C25" s="81"/>
      <c r="D25" s="82"/>
    </row>
    <row r="26" spans="1:4" ht="18" customHeight="1">
      <c r="A26" s="80" t="s">
        <v>43</v>
      </c>
      <c r="B26" s="83"/>
      <c r="C26" s="81"/>
      <c r="D26" s="82"/>
    </row>
    <row r="27" spans="1:4" ht="18" customHeight="1">
      <c r="A27" s="80" t="s">
        <v>44</v>
      </c>
      <c r="B27" s="83"/>
      <c r="C27" s="81"/>
      <c r="D27" s="82"/>
    </row>
    <row r="28" spans="1:4" ht="18" customHeight="1">
      <c r="A28" s="80" t="s">
        <v>45</v>
      </c>
      <c r="B28" s="83"/>
      <c r="C28" s="81"/>
      <c r="D28" s="82"/>
    </row>
    <row r="29" spans="1:4" ht="18" customHeight="1" thickBot="1">
      <c r="A29" s="118" t="s">
        <v>46</v>
      </c>
      <c r="B29" s="84"/>
      <c r="C29" s="85"/>
      <c r="D29" s="86"/>
    </row>
    <row r="30" spans="1:4" ht="18" customHeight="1" thickBot="1">
      <c r="A30" s="32" t="s">
        <v>47</v>
      </c>
      <c r="B30" s="195" t="s">
        <v>56</v>
      </c>
      <c r="C30" s="196">
        <f>+C5+C6+C7+C8+C9+C16+C17+C18+C19+C20+C21+C22+C23+C24+C25+C26+C27+C28+C29</f>
        <v>0</v>
      </c>
      <c r="D30" s="197">
        <f>+D5+D6+D7+D8+D9+D16+D17+D18+D19+D20+D21+D22+D23+D24+D25+D26+D27+D28+D29</f>
        <v>0</v>
      </c>
    </row>
    <row r="31" spans="1:4" ht="8.25" customHeight="1">
      <c r="A31" s="87"/>
      <c r="B31" s="976"/>
      <c r="C31" s="976"/>
      <c r="D31" s="97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view="pageBreakPreview" zoomScaleNormal="90" zoomScaleSheetLayoutView="100" workbookViewId="0" topLeftCell="A4">
      <selection activeCell="A1" sqref="A1:O1"/>
    </sheetView>
  </sheetViews>
  <sheetFormatPr defaultColWidth="9.00390625" defaultRowHeight="12.75"/>
  <cols>
    <col min="1" max="1" width="4.875" style="551" customWidth="1"/>
    <col min="2" max="2" width="31.125" style="550" customWidth="1"/>
    <col min="3" max="4" width="9.00390625" style="550" customWidth="1"/>
    <col min="5" max="5" width="9.50390625" style="550" customWidth="1"/>
    <col min="6" max="6" width="8.875" style="550" customWidth="1"/>
    <col min="7" max="7" width="8.625" style="550" customWidth="1"/>
    <col min="8" max="8" width="8.875" style="550" customWidth="1"/>
    <col min="9" max="9" width="8.125" style="550" customWidth="1"/>
    <col min="10" max="14" width="9.50390625" style="550" customWidth="1"/>
    <col min="15" max="15" width="12.625" style="551" customWidth="1"/>
    <col min="16" max="17" width="9.875" style="550" hidden="1" customWidth="1"/>
    <col min="18" max="18" width="10.50390625" style="550" bestFit="1" customWidth="1"/>
    <col min="19" max="16384" width="9.375" style="550" customWidth="1"/>
  </cols>
  <sheetData>
    <row r="1" spans="1:15" ht="31.5" customHeight="1">
      <c r="A1" s="981" t="s">
        <v>609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</row>
    <row r="2" ht="16.5" thickBot="1">
      <c r="O2" s="552" t="s">
        <v>58</v>
      </c>
    </row>
    <row r="3" spans="1:15" s="551" customFormat="1" ht="25.5" customHeight="1" thickBot="1">
      <c r="A3" s="553" t="s">
        <v>19</v>
      </c>
      <c r="B3" s="554" t="s">
        <v>70</v>
      </c>
      <c r="C3" s="554" t="s">
        <v>82</v>
      </c>
      <c r="D3" s="554" t="s">
        <v>83</v>
      </c>
      <c r="E3" s="554" t="s">
        <v>84</v>
      </c>
      <c r="F3" s="554" t="s">
        <v>85</v>
      </c>
      <c r="G3" s="554" t="s">
        <v>86</v>
      </c>
      <c r="H3" s="554" t="s">
        <v>87</v>
      </c>
      <c r="I3" s="554" t="s">
        <v>88</v>
      </c>
      <c r="J3" s="554" t="s">
        <v>89</v>
      </c>
      <c r="K3" s="554" t="s">
        <v>90</v>
      </c>
      <c r="L3" s="554" t="s">
        <v>91</v>
      </c>
      <c r="M3" s="554" t="s">
        <v>92</v>
      </c>
      <c r="N3" s="554" t="s">
        <v>93</v>
      </c>
      <c r="O3" s="555" t="s">
        <v>56</v>
      </c>
    </row>
    <row r="4" spans="1:15" s="557" customFormat="1" ht="15" customHeight="1" thickBot="1">
      <c r="A4" s="556" t="s">
        <v>21</v>
      </c>
      <c r="B4" s="978" t="s">
        <v>61</v>
      </c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80"/>
    </row>
    <row r="5" spans="1:17" s="557" customFormat="1" ht="22.5">
      <c r="A5" s="558" t="s">
        <v>22</v>
      </c>
      <c r="B5" s="559" t="s">
        <v>437</v>
      </c>
      <c r="C5" s="560">
        <f>6533+3061</f>
        <v>9594</v>
      </c>
      <c r="D5" s="560">
        <v>6571</v>
      </c>
      <c r="E5" s="560">
        <v>6505</v>
      </c>
      <c r="F5" s="560">
        <v>6476</v>
      </c>
      <c r="G5" s="560">
        <v>6476</v>
      </c>
      <c r="H5" s="560">
        <v>6476</v>
      </c>
      <c r="I5" s="560">
        <v>5187</v>
      </c>
      <c r="J5" s="560">
        <v>6883</v>
      </c>
      <c r="K5" s="560">
        <v>6695</v>
      </c>
      <c r="L5" s="560">
        <f>406+6678</f>
        <v>7084</v>
      </c>
      <c r="M5" s="560">
        <v>6669</v>
      </c>
      <c r="N5" s="560">
        <v>7908</v>
      </c>
      <c r="O5" s="561">
        <f aca="true" t="shared" si="0" ref="O5:O25">SUM(C5:N5)</f>
        <v>82524</v>
      </c>
      <c r="P5" s="615"/>
      <c r="Q5" s="557">
        <f>+'1.1.sz.mell.'!E5</f>
        <v>82524</v>
      </c>
    </row>
    <row r="6" spans="1:17" s="566" customFormat="1" ht="22.5">
      <c r="A6" s="562" t="s">
        <v>23</v>
      </c>
      <c r="B6" s="563" t="s">
        <v>523</v>
      </c>
      <c r="C6" s="564">
        <v>14</v>
      </c>
      <c r="D6" s="564">
        <v>381</v>
      </c>
      <c r="E6" s="564">
        <v>8</v>
      </c>
      <c r="F6" s="564">
        <v>1768</v>
      </c>
      <c r="G6" s="564">
        <v>1074</v>
      </c>
      <c r="H6" s="564">
        <v>616</v>
      </c>
      <c r="I6" s="564">
        <v>3163</v>
      </c>
      <c r="J6" s="564">
        <v>1622</v>
      </c>
      <c r="K6" s="564">
        <v>1542</v>
      </c>
      <c r="L6" s="564">
        <v>1513</v>
      </c>
      <c r="M6" s="564">
        <f>4739+8</f>
        <v>4747</v>
      </c>
      <c r="N6" s="564">
        <v>1066</v>
      </c>
      <c r="O6" s="565">
        <f t="shared" si="0"/>
        <v>17514</v>
      </c>
      <c r="P6" s="615">
        <f>+Q6-O6</f>
        <v>0</v>
      </c>
      <c r="Q6" s="557">
        <f>+'1.1.sz.mell.'!E12</f>
        <v>17514</v>
      </c>
    </row>
    <row r="7" spans="1:17" s="566" customFormat="1" ht="22.5">
      <c r="A7" s="562" t="s">
        <v>24</v>
      </c>
      <c r="B7" s="567" t="s">
        <v>524</v>
      </c>
      <c r="C7" s="568"/>
      <c r="D7" s="568"/>
      <c r="E7" s="568"/>
      <c r="F7" s="568"/>
      <c r="G7" s="568"/>
      <c r="H7" s="568"/>
      <c r="I7" s="568"/>
      <c r="J7" s="568">
        <v>12649</v>
      </c>
      <c r="K7" s="568"/>
      <c r="L7" s="568">
        <v>140</v>
      </c>
      <c r="M7" s="568"/>
      <c r="N7" s="568">
        <v>14288</v>
      </c>
      <c r="O7" s="569">
        <f t="shared" si="0"/>
        <v>27077</v>
      </c>
      <c r="P7" s="576">
        <f>+O7-Q7</f>
        <v>0</v>
      </c>
      <c r="Q7" s="566">
        <f>+'1.1.sz.mell.'!E19</f>
        <v>27077</v>
      </c>
    </row>
    <row r="8" spans="1:17" s="566" customFormat="1" ht="13.5" customHeight="1">
      <c r="A8" s="562" t="s">
        <v>25</v>
      </c>
      <c r="B8" s="570" t="s">
        <v>186</v>
      </c>
      <c r="C8" s="564">
        <v>158</v>
      </c>
      <c r="D8" s="564">
        <v>77</v>
      </c>
      <c r="E8" s="564">
        <v>4336</v>
      </c>
      <c r="F8" s="564">
        <v>938</v>
      </c>
      <c r="G8" s="564">
        <v>392</v>
      </c>
      <c r="H8" s="564">
        <v>671</v>
      </c>
      <c r="I8" s="564">
        <v>18</v>
      </c>
      <c r="J8" s="564">
        <v>5</v>
      </c>
      <c r="K8" s="564">
        <v>5406</v>
      </c>
      <c r="L8" s="564">
        <v>144</v>
      </c>
      <c r="M8" s="564">
        <v>75</v>
      </c>
      <c r="N8" s="564">
        <v>503</v>
      </c>
      <c r="O8" s="565">
        <f t="shared" si="0"/>
        <v>12723</v>
      </c>
      <c r="P8" s="566">
        <f>+'1.1.sz.mell.'!D26</f>
        <v>13654</v>
      </c>
      <c r="Q8" s="566">
        <f>+'1.1.sz.mell.'!E26</f>
        <v>12723</v>
      </c>
    </row>
    <row r="9" spans="1:17" s="566" customFormat="1" ht="13.5" customHeight="1">
      <c r="A9" s="562" t="s">
        <v>26</v>
      </c>
      <c r="B9" s="570" t="s">
        <v>525</v>
      </c>
      <c r="C9" s="564">
        <v>87</v>
      </c>
      <c r="D9" s="564">
        <v>34</v>
      </c>
      <c r="E9" s="564">
        <v>757</v>
      </c>
      <c r="F9" s="564">
        <v>10</v>
      </c>
      <c r="G9" s="564">
        <v>571</v>
      </c>
      <c r="H9" s="564">
        <v>72</v>
      </c>
      <c r="I9" s="564">
        <v>300</v>
      </c>
      <c r="J9" s="564">
        <v>110</v>
      </c>
      <c r="K9" s="564">
        <v>309</v>
      </c>
      <c r="L9" s="564">
        <v>270</v>
      </c>
      <c r="M9" s="564">
        <v>210</v>
      </c>
      <c r="N9" s="564">
        <v>1102</v>
      </c>
      <c r="O9" s="565">
        <f t="shared" si="0"/>
        <v>3832</v>
      </c>
      <c r="P9" s="566">
        <f>+'1.1.sz.mell.'!D33</f>
        <v>5873</v>
      </c>
      <c r="Q9" s="566">
        <f>+'1.1.sz.mell.'!E33</f>
        <v>3832</v>
      </c>
    </row>
    <row r="10" spans="1:17" s="566" customFormat="1" ht="13.5" customHeight="1">
      <c r="A10" s="562" t="s">
        <v>27</v>
      </c>
      <c r="B10" s="570" t="s">
        <v>12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5">
        <f t="shared" si="0"/>
        <v>0</v>
      </c>
      <c r="P10" s="566">
        <f>+'1.1.sz.mell.'!D44</f>
        <v>0</v>
      </c>
      <c r="Q10" s="566">
        <f>+'1.1.sz.mell.'!E44</f>
        <v>0</v>
      </c>
    </row>
    <row r="11" spans="1:17" s="566" customFormat="1" ht="13.5" customHeight="1">
      <c r="A11" s="562" t="s">
        <v>28</v>
      </c>
      <c r="B11" s="570" t="s">
        <v>439</v>
      </c>
      <c r="C11" s="564"/>
      <c r="D11" s="564"/>
      <c r="E11" s="564"/>
      <c r="F11" s="564"/>
      <c r="G11" s="564">
        <v>3239</v>
      </c>
      <c r="H11" s="564"/>
      <c r="I11" s="564"/>
      <c r="J11" s="564"/>
      <c r="K11" s="564">
        <v>120</v>
      </c>
      <c r="L11" s="564"/>
      <c r="M11" s="564"/>
      <c r="N11" s="564"/>
      <c r="O11" s="565">
        <f t="shared" si="0"/>
        <v>3359</v>
      </c>
      <c r="P11" s="566">
        <f>+'1.1.sz.mell.'!D50</f>
        <v>3359</v>
      </c>
      <c r="Q11" s="566">
        <f>+'1.1.sz.mell.'!E50</f>
        <v>3359</v>
      </c>
    </row>
    <row r="12" spans="1:17" s="566" customFormat="1" ht="22.5">
      <c r="A12" s="562" t="s">
        <v>29</v>
      </c>
      <c r="B12" s="563" t="s">
        <v>500</v>
      </c>
      <c r="C12" s="564"/>
      <c r="D12" s="564"/>
      <c r="E12" s="564"/>
      <c r="F12" s="564"/>
      <c r="G12" s="564">
        <v>135</v>
      </c>
      <c r="H12" s="564"/>
      <c r="I12" s="564"/>
      <c r="J12" s="564"/>
      <c r="K12" s="564"/>
      <c r="L12" s="564">
        <v>3881</v>
      </c>
      <c r="M12" s="564"/>
      <c r="N12" s="564"/>
      <c r="O12" s="565">
        <f t="shared" si="0"/>
        <v>4016</v>
      </c>
      <c r="P12" s="566">
        <f>+'1.1.sz.mell.'!D55</f>
        <v>4016</v>
      </c>
      <c r="Q12" s="566">
        <f>+'1.1.sz.mell.'!E55</f>
        <v>4016</v>
      </c>
    </row>
    <row r="13" spans="1:17" s="566" customFormat="1" ht="13.5" customHeight="1" thickBot="1">
      <c r="A13" s="562" t="s">
        <v>30</v>
      </c>
      <c r="B13" s="570" t="s">
        <v>13</v>
      </c>
      <c r="C13" s="564">
        <v>5426</v>
      </c>
      <c r="D13" s="564">
        <v>947</v>
      </c>
      <c r="E13" s="564">
        <v>4427</v>
      </c>
      <c r="F13" s="564"/>
      <c r="G13" s="564"/>
      <c r="H13" s="564">
        <v>7024</v>
      </c>
      <c r="I13" s="564"/>
      <c r="J13" s="564"/>
      <c r="K13" s="564"/>
      <c r="L13" s="564"/>
      <c r="M13" s="564">
        <v>775</v>
      </c>
      <c r="N13" s="564">
        <v>3068</v>
      </c>
      <c r="O13" s="565">
        <f t="shared" si="0"/>
        <v>21667</v>
      </c>
      <c r="P13" s="576">
        <f>+Q13-O13</f>
        <v>0</v>
      </c>
      <c r="Q13" s="566">
        <f>+'1.1.sz.mell.'!E83</f>
        <v>21667</v>
      </c>
    </row>
    <row r="14" spans="1:17" s="557" customFormat="1" ht="15.75" customHeight="1" thickBot="1">
      <c r="A14" s="556" t="s">
        <v>31</v>
      </c>
      <c r="B14" s="571" t="s">
        <v>119</v>
      </c>
      <c r="C14" s="572">
        <f aca="true" t="shared" si="1" ref="C14:N14">SUM(C5:C13)</f>
        <v>15279</v>
      </c>
      <c r="D14" s="572">
        <f t="shared" si="1"/>
        <v>8010</v>
      </c>
      <c r="E14" s="572">
        <f t="shared" si="1"/>
        <v>16033</v>
      </c>
      <c r="F14" s="572">
        <f t="shared" si="1"/>
        <v>9192</v>
      </c>
      <c r="G14" s="572">
        <f t="shared" si="1"/>
        <v>11887</v>
      </c>
      <c r="H14" s="572">
        <f t="shared" si="1"/>
        <v>14859</v>
      </c>
      <c r="I14" s="572">
        <f t="shared" si="1"/>
        <v>8668</v>
      </c>
      <c r="J14" s="572">
        <f t="shared" si="1"/>
        <v>21269</v>
      </c>
      <c r="K14" s="572">
        <f t="shared" si="1"/>
        <v>14072</v>
      </c>
      <c r="L14" s="572">
        <f t="shared" si="1"/>
        <v>13032</v>
      </c>
      <c r="M14" s="572">
        <f t="shared" si="1"/>
        <v>12476</v>
      </c>
      <c r="N14" s="572">
        <f t="shared" si="1"/>
        <v>27935</v>
      </c>
      <c r="O14" s="573">
        <f>SUM(C14:N14)</f>
        <v>172712</v>
      </c>
      <c r="P14" s="573">
        <f>SUM(P5:P13)</f>
        <v>26902</v>
      </c>
      <c r="Q14" s="573">
        <f>SUM(Q5:Q13)</f>
        <v>172712</v>
      </c>
    </row>
    <row r="15" spans="1:15" s="557" customFormat="1" ht="15" customHeight="1" thickBot="1">
      <c r="A15" s="556" t="s">
        <v>32</v>
      </c>
      <c r="B15" s="978" t="s">
        <v>63</v>
      </c>
      <c r="C15" s="979"/>
      <c r="D15" s="979"/>
      <c r="E15" s="979"/>
      <c r="F15" s="979"/>
      <c r="G15" s="979"/>
      <c r="H15" s="979"/>
      <c r="I15" s="979"/>
      <c r="J15" s="979"/>
      <c r="K15" s="979"/>
      <c r="L15" s="979"/>
      <c r="M15" s="979"/>
      <c r="N15" s="979"/>
      <c r="O15" s="980"/>
    </row>
    <row r="16" spans="1:18" s="566" customFormat="1" ht="13.5" customHeight="1">
      <c r="A16" s="574" t="s">
        <v>33</v>
      </c>
      <c r="B16" s="575" t="s">
        <v>71</v>
      </c>
      <c r="C16" s="568">
        <v>2894</v>
      </c>
      <c r="D16" s="568">
        <f>2022-591</f>
        <v>1431</v>
      </c>
      <c r="E16" s="568">
        <v>2763</v>
      </c>
      <c r="F16" s="568">
        <v>1324</v>
      </c>
      <c r="G16" s="568">
        <v>1835</v>
      </c>
      <c r="H16" s="568">
        <f>3604-913</f>
        <v>2691</v>
      </c>
      <c r="I16" s="568">
        <f>2503-283</f>
        <v>2220</v>
      </c>
      <c r="J16" s="568">
        <f>2146-762</f>
        <v>1384</v>
      </c>
      <c r="K16" s="568">
        <v>2881</v>
      </c>
      <c r="L16" s="568">
        <f>2100-71</f>
        <v>2029</v>
      </c>
      <c r="M16" s="568">
        <f>1803-1317</f>
        <v>486</v>
      </c>
      <c r="N16" s="568">
        <v>2850</v>
      </c>
      <c r="O16" s="569">
        <f t="shared" si="0"/>
        <v>24788</v>
      </c>
      <c r="P16" s="576">
        <f>+O16-Q16</f>
        <v>0</v>
      </c>
      <c r="Q16" s="566">
        <f>+'1.1.sz.mell.'!E90</f>
        <v>24788</v>
      </c>
      <c r="R16" s="576"/>
    </row>
    <row r="17" spans="1:17" s="566" customFormat="1" ht="27" customHeight="1">
      <c r="A17" s="562" t="s">
        <v>34</v>
      </c>
      <c r="B17" s="563" t="s">
        <v>195</v>
      </c>
      <c r="C17" s="564">
        <v>399</v>
      </c>
      <c r="D17" s="564">
        <v>391</v>
      </c>
      <c r="E17" s="564">
        <v>399</v>
      </c>
      <c r="F17" s="564">
        <v>227</v>
      </c>
      <c r="G17" s="564">
        <v>380</v>
      </c>
      <c r="H17" s="564">
        <v>366</v>
      </c>
      <c r="I17" s="564">
        <v>385</v>
      </c>
      <c r="J17" s="564">
        <v>395</v>
      </c>
      <c r="K17" s="564">
        <v>378</v>
      </c>
      <c r="L17" s="564">
        <v>377</v>
      </c>
      <c r="M17" s="564">
        <v>348</v>
      </c>
      <c r="N17" s="564">
        <v>363</v>
      </c>
      <c r="O17" s="565">
        <f t="shared" si="0"/>
        <v>4408</v>
      </c>
      <c r="P17" s="576">
        <f>+O17-Q17</f>
        <v>0</v>
      </c>
      <c r="Q17" s="566">
        <f>+'1.1.sz.mell.'!E91</f>
        <v>4408</v>
      </c>
    </row>
    <row r="18" spans="1:17" s="566" customFormat="1" ht="13.5" customHeight="1">
      <c r="A18" s="562" t="s">
        <v>35</v>
      </c>
      <c r="B18" s="570" t="s">
        <v>151</v>
      </c>
      <c r="C18" s="564">
        <v>1284</v>
      </c>
      <c r="D18" s="564">
        <v>2126</v>
      </c>
      <c r="E18" s="564">
        <v>1078</v>
      </c>
      <c r="F18" s="564">
        <v>1082</v>
      </c>
      <c r="G18" s="564">
        <v>1478</v>
      </c>
      <c r="H18" s="564">
        <v>2879</v>
      </c>
      <c r="I18" s="564">
        <f>1293-57</f>
        <v>1236</v>
      </c>
      <c r="J18" s="564">
        <v>1874</v>
      </c>
      <c r="K18" s="564">
        <v>1540</v>
      </c>
      <c r="L18" s="564">
        <v>1481</v>
      </c>
      <c r="M18" s="564">
        <v>770</v>
      </c>
      <c r="N18" s="564">
        <v>2059</v>
      </c>
      <c r="O18" s="565">
        <f t="shared" si="0"/>
        <v>18887</v>
      </c>
      <c r="P18" s="576">
        <f aca="true" t="shared" si="2" ref="P18:P24">+O18-Q18</f>
        <v>0</v>
      </c>
      <c r="Q18" s="566">
        <f>+'1.1.sz.mell.'!E92</f>
        <v>18887</v>
      </c>
    </row>
    <row r="19" spans="1:17" s="566" customFormat="1" ht="13.5" customHeight="1">
      <c r="A19" s="562" t="s">
        <v>36</v>
      </c>
      <c r="B19" s="570" t="s">
        <v>196</v>
      </c>
      <c r="C19" s="564">
        <v>322</v>
      </c>
      <c r="D19" s="564">
        <v>46</v>
      </c>
      <c r="E19" s="564"/>
      <c r="F19" s="564">
        <v>166</v>
      </c>
      <c r="G19" s="564">
        <v>343</v>
      </c>
      <c r="H19" s="564">
        <v>263</v>
      </c>
      <c r="I19" s="564"/>
      <c r="J19" s="564">
        <v>168</v>
      </c>
      <c r="K19" s="564">
        <v>23</v>
      </c>
      <c r="L19" s="564">
        <v>421</v>
      </c>
      <c r="M19" s="564">
        <v>501</v>
      </c>
      <c r="N19" s="564">
        <v>1258</v>
      </c>
      <c r="O19" s="565">
        <f t="shared" si="0"/>
        <v>3511</v>
      </c>
      <c r="P19" s="576">
        <f t="shared" si="2"/>
        <v>0</v>
      </c>
      <c r="Q19" s="566">
        <f>+'1.1.sz.mell.'!E93</f>
        <v>3511</v>
      </c>
    </row>
    <row r="20" spans="1:17" s="566" customFormat="1" ht="13.5" customHeight="1">
      <c r="A20" s="562" t="s">
        <v>37</v>
      </c>
      <c r="B20" s="570" t="s">
        <v>14</v>
      </c>
      <c r="C20" s="564">
        <v>7600</v>
      </c>
      <c r="D20" s="564">
        <v>3981</v>
      </c>
      <c r="E20" s="564">
        <v>11721</v>
      </c>
      <c r="F20" s="564">
        <v>4476</v>
      </c>
      <c r="G20" s="564">
        <v>2127</v>
      </c>
      <c r="H20" s="564">
        <v>8525</v>
      </c>
      <c r="I20" s="564">
        <f>4384-585</f>
        <v>3799</v>
      </c>
      <c r="J20" s="564">
        <v>4744</v>
      </c>
      <c r="K20" s="564">
        <v>6119</v>
      </c>
      <c r="L20" s="564">
        <v>5019</v>
      </c>
      <c r="M20" s="564">
        <v>3035</v>
      </c>
      <c r="N20" s="564">
        <v>8495</v>
      </c>
      <c r="O20" s="565">
        <f t="shared" si="0"/>
        <v>69641</v>
      </c>
      <c r="P20" s="576">
        <f t="shared" si="2"/>
        <v>0</v>
      </c>
      <c r="Q20" s="566">
        <f>+'1.1.sz.mell.'!E94</f>
        <v>69641</v>
      </c>
    </row>
    <row r="21" spans="1:17" s="566" customFormat="1" ht="13.5" customHeight="1">
      <c r="A21" s="562" t="s">
        <v>38</v>
      </c>
      <c r="B21" s="570" t="s">
        <v>248</v>
      </c>
      <c r="C21" s="564">
        <v>153</v>
      </c>
      <c r="D21" s="564">
        <v>35</v>
      </c>
      <c r="E21" s="564">
        <v>72</v>
      </c>
      <c r="F21" s="564"/>
      <c r="G21" s="564">
        <v>151</v>
      </c>
      <c r="H21" s="564">
        <v>135</v>
      </c>
      <c r="I21" s="564">
        <v>449</v>
      </c>
      <c r="J21" s="564">
        <v>2589</v>
      </c>
      <c r="K21" s="564">
        <v>42</v>
      </c>
      <c r="L21" s="564"/>
      <c r="M21" s="564">
        <v>43</v>
      </c>
      <c r="N21" s="564">
        <v>14403</v>
      </c>
      <c r="O21" s="565">
        <f t="shared" si="0"/>
        <v>18072</v>
      </c>
      <c r="P21" s="576">
        <f t="shared" si="2"/>
        <v>0</v>
      </c>
      <c r="Q21" s="566">
        <f>+'1.1.sz.mell.'!E106</f>
        <v>18072</v>
      </c>
    </row>
    <row r="22" spans="1:17" s="566" customFormat="1" ht="15.75">
      <c r="A22" s="562" t="s">
        <v>39</v>
      </c>
      <c r="B22" s="563" t="s">
        <v>199</v>
      </c>
      <c r="C22" s="564"/>
      <c r="D22" s="564"/>
      <c r="E22" s="564"/>
      <c r="F22" s="564"/>
      <c r="G22" s="564"/>
      <c r="H22" s="564"/>
      <c r="I22" s="564"/>
      <c r="J22" s="564">
        <v>13</v>
      </c>
      <c r="K22" s="564"/>
      <c r="L22" s="564"/>
      <c r="M22" s="564"/>
      <c r="N22" s="564"/>
      <c r="O22" s="565">
        <f t="shared" si="0"/>
        <v>13</v>
      </c>
      <c r="P22" s="576">
        <f t="shared" si="2"/>
        <v>0</v>
      </c>
      <c r="Q22" s="566">
        <f>+'1.1.sz.mell.'!E108</f>
        <v>13</v>
      </c>
    </row>
    <row r="23" spans="1:17" s="566" customFormat="1" ht="13.5" customHeight="1">
      <c r="A23" s="562" t="s">
        <v>40</v>
      </c>
      <c r="B23" s="570" t="s">
        <v>251</v>
      </c>
      <c r="C23" s="564"/>
      <c r="D23" s="564"/>
      <c r="E23" s="564"/>
      <c r="F23" s="564"/>
      <c r="G23" s="564">
        <v>3800</v>
      </c>
      <c r="H23" s="564"/>
      <c r="I23" s="564"/>
      <c r="J23" s="564">
        <v>81</v>
      </c>
      <c r="K23" s="564">
        <v>150</v>
      </c>
      <c r="L23" s="564">
        <v>600</v>
      </c>
      <c r="M23" s="564"/>
      <c r="N23" s="564">
        <v>150</v>
      </c>
      <c r="O23" s="565">
        <f t="shared" si="0"/>
        <v>4781</v>
      </c>
      <c r="P23" s="576">
        <f t="shared" si="2"/>
        <v>0</v>
      </c>
      <c r="Q23" s="566">
        <f>+'1.1.sz.mell.'!E110</f>
        <v>4781</v>
      </c>
    </row>
    <row r="24" spans="1:17" s="566" customFormat="1" ht="13.5" customHeight="1" thickBot="1">
      <c r="A24" s="562" t="s">
        <v>41</v>
      </c>
      <c r="B24" s="570" t="s">
        <v>15</v>
      </c>
      <c r="C24" s="564">
        <v>2627</v>
      </c>
      <c r="D24" s="564"/>
      <c r="E24" s="564"/>
      <c r="F24" s="564"/>
      <c r="G24" s="564"/>
      <c r="H24" s="564"/>
      <c r="I24" s="564"/>
      <c r="J24" s="564">
        <v>0</v>
      </c>
      <c r="K24" s="564"/>
      <c r="L24" s="564"/>
      <c r="M24" s="564"/>
      <c r="N24" s="564"/>
      <c r="O24" s="565">
        <f t="shared" si="0"/>
        <v>2627</v>
      </c>
      <c r="P24" s="576">
        <f t="shared" si="2"/>
        <v>0</v>
      </c>
      <c r="Q24" s="566">
        <f>+'1.1.sz.mell.'!E119+'1.1.sz.mell.'!E142</f>
        <v>2627</v>
      </c>
    </row>
    <row r="25" spans="1:17" s="557" customFormat="1" ht="15.75" customHeight="1" thickBot="1">
      <c r="A25" s="577" t="s">
        <v>42</v>
      </c>
      <c r="B25" s="571" t="s">
        <v>120</v>
      </c>
      <c r="C25" s="572">
        <f aca="true" t="shared" si="3" ref="C25:N25">SUM(C16:C24)</f>
        <v>15279</v>
      </c>
      <c r="D25" s="572">
        <f t="shared" si="3"/>
        <v>8010</v>
      </c>
      <c r="E25" s="572">
        <f t="shared" si="3"/>
        <v>16033</v>
      </c>
      <c r="F25" s="572">
        <f t="shared" si="3"/>
        <v>7275</v>
      </c>
      <c r="G25" s="572">
        <f t="shared" si="3"/>
        <v>10114</v>
      </c>
      <c r="H25" s="572">
        <f t="shared" si="3"/>
        <v>14859</v>
      </c>
      <c r="I25" s="572">
        <f t="shared" si="3"/>
        <v>8089</v>
      </c>
      <c r="J25" s="572">
        <f t="shared" si="3"/>
        <v>11248</v>
      </c>
      <c r="K25" s="572">
        <f t="shared" si="3"/>
        <v>11133</v>
      </c>
      <c r="L25" s="572">
        <f t="shared" si="3"/>
        <v>9927</v>
      </c>
      <c r="M25" s="572">
        <f t="shared" si="3"/>
        <v>5183</v>
      </c>
      <c r="N25" s="572">
        <f t="shared" si="3"/>
        <v>29578</v>
      </c>
      <c r="O25" s="573">
        <f t="shared" si="0"/>
        <v>146728</v>
      </c>
      <c r="P25" s="557">
        <f>SUM(P16:P24)</f>
        <v>0</v>
      </c>
      <c r="Q25" s="557">
        <f>SUM(Q16:Q24)</f>
        <v>146728</v>
      </c>
    </row>
    <row r="26" spans="1:15" ht="16.5" thickBot="1">
      <c r="A26" s="577" t="s">
        <v>43</v>
      </c>
      <c r="B26" s="578" t="s">
        <v>121</v>
      </c>
      <c r="C26" s="579">
        <f aca="true" t="shared" si="4" ref="C26:O26">C14-C25</f>
        <v>0</v>
      </c>
      <c r="D26" s="579">
        <f t="shared" si="4"/>
        <v>0</v>
      </c>
      <c r="E26" s="579">
        <f t="shared" si="4"/>
        <v>0</v>
      </c>
      <c r="F26" s="579">
        <f t="shared" si="4"/>
        <v>1917</v>
      </c>
      <c r="G26" s="579">
        <f t="shared" si="4"/>
        <v>1773</v>
      </c>
      <c r="H26" s="579">
        <f t="shared" si="4"/>
        <v>0</v>
      </c>
      <c r="I26" s="579">
        <f t="shared" si="4"/>
        <v>579</v>
      </c>
      <c r="J26" s="579">
        <f t="shared" si="4"/>
        <v>10021</v>
      </c>
      <c r="K26" s="579">
        <f t="shared" si="4"/>
        <v>2939</v>
      </c>
      <c r="L26" s="579">
        <f t="shared" si="4"/>
        <v>3105</v>
      </c>
      <c r="M26" s="579">
        <f t="shared" si="4"/>
        <v>7293</v>
      </c>
      <c r="N26" s="579">
        <f t="shared" si="4"/>
        <v>-1643</v>
      </c>
      <c r="O26" s="580">
        <f t="shared" si="4"/>
        <v>25984</v>
      </c>
    </row>
    <row r="27" ht="15.75">
      <c r="A27" s="581"/>
    </row>
    <row r="28" spans="2:15" ht="15.75">
      <c r="B28" s="582"/>
      <c r="C28" s="583"/>
      <c r="D28" s="583"/>
      <c r="O28" s="550"/>
    </row>
    <row r="29" ht="15.75">
      <c r="O29" s="550"/>
    </row>
    <row r="30" ht="15.75">
      <c r="O30" s="550"/>
    </row>
    <row r="31" ht="15.75">
      <c r="O31" s="550"/>
    </row>
    <row r="32" ht="15.75">
      <c r="O32" s="550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1"/>
  <sheetViews>
    <sheetView view="pageBreakPreview" zoomScale="90" zoomScaleNormal="90" zoomScaleSheetLayoutView="90" workbookViewId="0" topLeftCell="A1">
      <selection activeCell="A10" sqref="A10"/>
    </sheetView>
  </sheetViews>
  <sheetFormatPr defaultColWidth="9.00390625" defaultRowHeight="12.75"/>
  <cols>
    <col min="1" max="1" width="88.625" style="38" customWidth="1"/>
    <col min="2" max="2" width="27.875" style="38" customWidth="1"/>
    <col min="3" max="3" width="23.875" style="38" customWidth="1"/>
    <col min="4" max="4" width="15.50390625" style="38" customWidth="1"/>
    <col min="5" max="16384" width="9.375" style="38" customWidth="1"/>
  </cols>
  <sheetData>
    <row r="1" spans="1:2" ht="47.25" customHeight="1">
      <c r="A1" s="983" t="s">
        <v>556</v>
      </c>
      <c r="B1" s="983"/>
    </row>
    <row r="2" spans="1:2" ht="22.5" customHeight="1" thickBot="1">
      <c r="A2" s="358"/>
      <c r="B2" s="359" t="s">
        <v>16</v>
      </c>
    </row>
    <row r="3" spans="1:3" s="39" customFormat="1" ht="24" customHeight="1" thickBot="1">
      <c r="A3" s="457" t="s">
        <v>55</v>
      </c>
      <c r="B3" s="459" t="s">
        <v>573</v>
      </c>
      <c r="C3" s="459" t="s">
        <v>576</v>
      </c>
    </row>
    <row r="4" spans="1:3" s="40" customFormat="1" ht="13.5" thickBot="1">
      <c r="A4" s="458">
        <v>1</v>
      </c>
      <c r="B4" s="460">
        <v>2</v>
      </c>
      <c r="C4" s="460">
        <v>3</v>
      </c>
    </row>
    <row r="5" spans="1:3" s="455" customFormat="1" ht="12.75">
      <c r="A5" s="454" t="s">
        <v>541</v>
      </c>
      <c r="B5" s="452"/>
      <c r="C5" s="452"/>
    </row>
    <row r="6" spans="1:3" s="455" customFormat="1" ht="12.75" customHeight="1">
      <c r="A6" s="449" t="s">
        <v>542</v>
      </c>
      <c r="B6" s="453">
        <v>13070726</v>
      </c>
      <c r="C6" s="453">
        <v>13070726</v>
      </c>
    </row>
    <row r="7" spans="1:3" s="455" customFormat="1" ht="12.75">
      <c r="A7" s="449" t="s">
        <v>543</v>
      </c>
      <c r="B7" s="453">
        <v>5000000</v>
      </c>
      <c r="C7" s="453">
        <v>5000000</v>
      </c>
    </row>
    <row r="8" spans="1:3" s="455" customFormat="1" ht="12.75">
      <c r="A8" s="450" t="s">
        <v>557</v>
      </c>
      <c r="B8" s="453">
        <v>28050</v>
      </c>
      <c r="C8" s="453">
        <v>28050</v>
      </c>
    </row>
    <row r="9" spans="1:4" s="455" customFormat="1" ht="12.75">
      <c r="A9" s="449" t="s">
        <v>558</v>
      </c>
      <c r="B9" s="453">
        <v>4524694</v>
      </c>
      <c r="C9" s="453">
        <v>4524694</v>
      </c>
      <c r="D9" s="628"/>
    </row>
    <row r="10" spans="1:3" s="455" customFormat="1" ht="12.75">
      <c r="A10" s="449" t="s">
        <v>568</v>
      </c>
      <c r="B10" s="453">
        <v>41720600</v>
      </c>
      <c r="C10" s="453">
        <v>43884700</v>
      </c>
    </row>
    <row r="11" spans="1:3" s="455" customFormat="1" ht="12.75">
      <c r="A11" s="456" t="s">
        <v>567</v>
      </c>
      <c r="B11" s="453">
        <v>3224820</v>
      </c>
      <c r="C11" s="453">
        <v>3224820</v>
      </c>
    </row>
    <row r="12" spans="1:3" s="455" customFormat="1" ht="12.75">
      <c r="A12" s="456" t="s">
        <v>544</v>
      </c>
      <c r="B12" s="453">
        <v>1550080</v>
      </c>
      <c r="C12" s="453">
        <v>1826880</v>
      </c>
    </row>
    <row r="13" spans="1:3" s="455" customFormat="1" ht="12.75">
      <c r="A13" s="456" t="s">
        <v>545</v>
      </c>
      <c r="B13" s="453">
        <v>8355840</v>
      </c>
      <c r="C13" s="453">
        <v>8192640</v>
      </c>
    </row>
    <row r="14" spans="1:3" s="455" customFormat="1" ht="12.75">
      <c r="A14" s="456" t="s">
        <v>590</v>
      </c>
      <c r="B14" s="453"/>
      <c r="C14" s="453">
        <v>1207719</v>
      </c>
    </row>
    <row r="15" spans="1:3" s="455" customFormat="1" ht="12.75">
      <c r="A15" s="449" t="s">
        <v>540</v>
      </c>
      <c r="B15" s="453">
        <v>1284780</v>
      </c>
      <c r="C15" s="453">
        <v>1284780</v>
      </c>
    </row>
    <row r="16" spans="1:3" s="455" customFormat="1" ht="12.75">
      <c r="A16" s="450"/>
      <c r="B16" s="453"/>
      <c r="C16" s="453"/>
    </row>
    <row r="17" spans="1:3" s="455" customFormat="1" ht="12.75">
      <c r="A17" s="450"/>
      <c r="B17" s="453"/>
      <c r="C17" s="453"/>
    </row>
    <row r="18" spans="1:3" ht="12.75">
      <c r="A18" s="450"/>
      <c r="B18" s="453"/>
      <c r="C18" s="453"/>
    </row>
    <row r="19" spans="1:3" s="41" customFormat="1" ht="19.5" customHeight="1" thickBot="1">
      <c r="A19" s="451" t="s">
        <v>56</v>
      </c>
      <c r="B19" s="448">
        <f>SUM(B5:B18)</f>
        <v>78759590</v>
      </c>
      <c r="C19" s="448">
        <f>SUM(C5:C18)</f>
        <v>82245009</v>
      </c>
    </row>
    <row r="21" ht="12.75">
      <c r="B21" s="475"/>
    </row>
  </sheetData>
  <sheetProtection selectLockedCells="1" selectUnlockedCells="1"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zoomScalePageLayoutView="0" workbookViewId="0" topLeftCell="C1">
      <selection activeCell="B5" sqref="B5"/>
    </sheetView>
  </sheetViews>
  <sheetFormatPr defaultColWidth="9.00390625" defaultRowHeight="12.75"/>
  <cols>
    <col min="1" max="1" width="46.375" style="0" customWidth="1"/>
    <col min="2" max="4" width="13.875" style="0" customWidth="1"/>
    <col min="5" max="5" width="66.125" style="0" customWidth="1"/>
    <col min="6" max="11" width="13.875" style="0" customWidth="1"/>
  </cols>
  <sheetData>
    <row r="1" spans="1:11" ht="18.75">
      <c r="A1" s="110" t="s">
        <v>163</v>
      </c>
      <c r="I1" s="113" t="s">
        <v>167</v>
      </c>
      <c r="J1" s="113" t="s">
        <v>167</v>
      </c>
      <c r="K1" s="113" t="s">
        <v>167</v>
      </c>
    </row>
    <row r="3" spans="1:11" ht="12.75">
      <c r="A3" s="119"/>
      <c r="B3" s="120"/>
      <c r="C3" s="120"/>
      <c r="D3" s="120"/>
      <c r="E3" s="119"/>
      <c r="F3" s="122"/>
      <c r="G3" s="122"/>
      <c r="H3" s="122"/>
      <c r="I3" s="120"/>
      <c r="J3" s="120"/>
      <c r="K3" s="120"/>
    </row>
    <row r="4" spans="1:11" ht="15.75">
      <c r="A4" s="90" t="s">
        <v>463</v>
      </c>
      <c r="B4" s="121" t="s">
        <v>605</v>
      </c>
      <c r="C4" s="121" t="s">
        <v>606</v>
      </c>
      <c r="D4" s="121" t="s">
        <v>607</v>
      </c>
      <c r="E4" s="129"/>
      <c r="F4" s="121" t="s">
        <v>605</v>
      </c>
      <c r="G4" s="121" t="s">
        <v>606</v>
      </c>
      <c r="H4" s="121" t="s">
        <v>607</v>
      </c>
      <c r="I4" s="120"/>
      <c r="J4" s="120"/>
      <c r="K4" s="120"/>
    </row>
    <row r="5" spans="1:11" ht="12.75">
      <c r="A5" s="119"/>
      <c r="B5" s="120"/>
      <c r="C5" s="120"/>
      <c r="D5" s="120"/>
      <c r="E5" s="119"/>
      <c r="F5" s="122"/>
      <c r="G5" s="122"/>
      <c r="H5" s="122"/>
      <c r="I5" s="120"/>
      <c r="J5" s="120"/>
      <c r="K5" s="120"/>
    </row>
    <row r="6" spans="1:11" ht="12.75">
      <c r="A6" s="119" t="s">
        <v>465</v>
      </c>
      <c r="B6" s="120">
        <f>+'1.1.sz.mell.'!C60</f>
        <v>101028</v>
      </c>
      <c r="C6" s="120">
        <f>+'1.1.sz.mell.'!D60</f>
        <v>156605</v>
      </c>
      <c r="D6" s="120">
        <f>+'1.1.sz.mell.'!E60</f>
        <v>151045</v>
      </c>
      <c r="E6" s="119" t="s">
        <v>466</v>
      </c>
      <c r="F6" s="122">
        <f>+'2.1.sz.mell  '!C18+'2.2.sz.mell  '!C17</f>
        <v>101028</v>
      </c>
      <c r="G6" s="122">
        <f>+'2.1.sz.mell  '!D18+'2.2.sz.mell  '!D17</f>
        <v>156605</v>
      </c>
      <c r="H6" s="122">
        <f>+'2.1.sz.mell  '!E18+'2.2.sz.mell  '!E17</f>
        <v>151045</v>
      </c>
      <c r="I6" s="120">
        <f>+B6-F6</f>
        <v>0</v>
      </c>
      <c r="J6" s="120">
        <f aca="true" t="shared" si="0" ref="J6:K8">+C6-G6</f>
        <v>0</v>
      </c>
      <c r="K6" s="120">
        <f t="shared" si="0"/>
        <v>0</v>
      </c>
    </row>
    <row r="7" spans="1:11" ht="12.75">
      <c r="A7" s="119" t="s">
        <v>467</v>
      </c>
      <c r="B7" s="120">
        <f>+'1.1.sz.mell.'!C83</f>
        <v>17497</v>
      </c>
      <c r="C7" s="120">
        <f>+'1.1.sz.mell.'!D83</f>
        <v>21667</v>
      </c>
      <c r="D7" s="120">
        <f>+'1.1.sz.mell.'!E83</f>
        <v>21667</v>
      </c>
      <c r="E7" s="119" t="s">
        <v>468</v>
      </c>
      <c r="F7" s="122">
        <f>+'2.1.sz.mell  '!C27+'2.2.sz.mell  '!C30</f>
        <v>17497</v>
      </c>
      <c r="G7" s="122">
        <f>+'2.1.sz.mell  '!D27+'2.2.sz.mell  '!D30</f>
        <v>21667</v>
      </c>
      <c r="H7" s="122">
        <f>+'2.1.sz.mell  '!E27+'2.2.sz.mell  '!E30</f>
        <v>21667</v>
      </c>
      <c r="I7" s="120">
        <f>+B7-F7</f>
        <v>0</v>
      </c>
      <c r="J7" s="120">
        <f t="shared" si="0"/>
        <v>0</v>
      </c>
      <c r="K7" s="120">
        <f t="shared" si="0"/>
        <v>0</v>
      </c>
    </row>
    <row r="8" spans="1:11" ht="12.75">
      <c r="A8" s="119" t="s">
        <v>469</v>
      </c>
      <c r="B8" s="120">
        <f>+'1.1.sz.mell.'!C84</f>
        <v>118525</v>
      </c>
      <c r="C8" s="120">
        <f>+'1.1.sz.mell.'!D84</f>
        <v>178272</v>
      </c>
      <c r="D8" s="120">
        <f>+'1.1.sz.mell.'!E84</f>
        <v>172712</v>
      </c>
      <c r="E8" s="119" t="s">
        <v>470</v>
      </c>
      <c r="F8" s="122">
        <f>+'2.1.sz.mell  '!C28+'2.2.sz.mell  '!C31</f>
        <v>118525</v>
      </c>
      <c r="G8" s="122">
        <f>+'2.1.sz.mell  '!D28+'2.2.sz.mell  '!D31</f>
        <v>178272</v>
      </c>
      <c r="H8" s="122">
        <f>+'2.1.sz.mell  '!E28+'2.2.sz.mell  '!E31</f>
        <v>172712</v>
      </c>
      <c r="I8" s="120">
        <f>+B8-F8</f>
        <v>0</v>
      </c>
      <c r="J8" s="120">
        <f t="shared" si="0"/>
        <v>0</v>
      </c>
      <c r="K8" s="120">
        <f t="shared" si="0"/>
        <v>0</v>
      </c>
    </row>
    <row r="9" spans="1:11" ht="12.75">
      <c r="A9" s="119"/>
      <c r="B9" s="120"/>
      <c r="C9" s="120"/>
      <c r="D9" s="120"/>
      <c r="E9" s="119"/>
      <c r="F9" s="122"/>
      <c r="G9" s="122"/>
      <c r="H9" s="122"/>
      <c r="I9" s="120"/>
      <c r="J9" s="120"/>
      <c r="K9" s="120"/>
    </row>
    <row r="10" spans="1:11" ht="12.75">
      <c r="A10" s="119"/>
      <c r="B10" s="120"/>
      <c r="C10" s="120"/>
      <c r="D10" s="120"/>
      <c r="E10" s="119"/>
      <c r="F10" s="122"/>
      <c r="G10" s="122"/>
      <c r="H10" s="122"/>
      <c r="I10" s="120"/>
      <c r="J10" s="120"/>
      <c r="K10" s="120"/>
    </row>
    <row r="11" spans="1:11" ht="15.75">
      <c r="A11" s="90" t="s">
        <v>464</v>
      </c>
      <c r="B11" s="121"/>
      <c r="C11" s="121"/>
      <c r="D11" s="121"/>
      <c r="E11" s="129"/>
      <c r="F11" s="122"/>
      <c r="G11" s="122"/>
      <c r="H11" s="122"/>
      <c r="I11" s="120"/>
      <c r="J11" s="120"/>
      <c r="K11" s="120"/>
    </row>
    <row r="12" spans="1:11" ht="12.75">
      <c r="A12" s="119"/>
      <c r="B12" s="120"/>
      <c r="C12" s="120"/>
      <c r="D12" s="120"/>
      <c r="E12" s="119"/>
      <c r="F12" s="122"/>
      <c r="G12" s="122"/>
      <c r="H12" s="122"/>
      <c r="I12" s="120"/>
      <c r="J12" s="120"/>
      <c r="K12" s="120"/>
    </row>
    <row r="13" spans="1:11" ht="12.75">
      <c r="A13" s="119" t="s">
        <v>474</v>
      </c>
      <c r="B13" s="120">
        <f>+'1.1.sz.mell.'!C122</f>
        <v>115898</v>
      </c>
      <c r="C13" s="120">
        <f>+'1.1.sz.mell.'!D122</f>
        <v>172577</v>
      </c>
      <c r="D13" s="120">
        <f>+'1.1.sz.mell.'!E122</f>
        <v>144101</v>
      </c>
      <c r="E13" s="119" t="s">
        <v>473</v>
      </c>
      <c r="F13" s="122">
        <f>+'2.1.sz.mell  '!G18+'2.2.sz.mell  '!G17</f>
        <v>115898</v>
      </c>
      <c r="G13" s="122">
        <f>+'2.1.sz.mell  '!H18+'2.2.sz.mell  '!H17</f>
        <v>172577</v>
      </c>
      <c r="H13" s="122">
        <f>+'2.1.sz.mell  '!I18+'2.2.sz.mell  '!I17</f>
        <v>144101</v>
      </c>
      <c r="I13" s="120">
        <f>+B13-F13</f>
        <v>0</v>
      </c>
      <c r="J13" s="120">
        <f aca="true" t="shared" si="1" ref="J13:K15">+C13-G13</f>
        <v>0</v>
      </c>
      <c r="K13" s="120">
        <f t="shared" si="1"/>
        <v>0</v>
      </c>
    </row>
    <row r="14" spans="1:11" ht="12.75">
      <c r="A14" s="119" t="s">
        <v>275</v>
      </c>
      <c r="B14" s="120">
        <f>+'1.1.sz.mell.'!C142</f>
        <v>2627</v>
      </c>
      <c r="C14" s="120">
        <f>+'1.1.sz.mell.'!D142</f>
        <v>5695</v>
      </c>
      <c r="D14" s="120">
        <f>+'1.1.sz.mell.'!E142</f>
        <v>2627</v>
      </c>
      <c r="E14" s="119" t="s">
        <v>472</v>
      </c>
      <c r="F14" s="122">
        <f>+'2.1.sz.mell  '!G27+'2.2.sz.mell  '!G30</f>
        <v>2627</v>
      </c>
      <c r="G14" s="122">
        <f>+'2.1.sz.mell  '!H27+'2.2.sz.mell  '!H30</f>
        <v>5695</v>
      </c>
      <c r="H14" s="122">
        <f>+'2.1.sz.mell  '!I27+'2.2.sz.mell  '!I30</f>
        <v>2627</v>
      </c>
      <c r="I14" s="120">
        <f>+B14-F14</f>
        <v>0</v>
      </c>
      <c r="J14" s="120">
        <f t="shared" si="1"/>
        <v>0</v>
      </c>
      <c r="K14" s="120">
        <f t="shared" si="1"/>
        <v>0</v>
      </c>
    </row>
    <row r="15" spans="1:11" ht="12.75">
      <c r="A15" s="119" t="s">
        <v>475</v>
      </c>
      <c r="B15" s="120">
        <f>+'1.1.sz.mell.'!C143</f>
        <v>118525</v>
      </c>
      <c r="C15" s="120">
        <f>+'1.1.sz.mell.'!D143</f>
        <v>178272</v>
      </c>
      <c r="D15" s="120">
        <f>+'1.1.sz.mell.'!E143</f>
        <v>146728</v>
      </c>
      <c r="E15" s="119" t="s">
        <v>471</v>
      </c>
      <c r="F15" s="122">
        <f>+'2.1.sz.mell  '!G28+'2.2.sz.mell  '!G31</f>
        <v>118525</v>
      </c>
      <c r="G15" s="122">
        <f>+'2.1.sz.mell  '!H28+'2.2.sz.mell  '!H31</f>
        <v>178272</v>
      </c>
      <c r="H15" s="122">
        <f>+'2.1.sz.mell  '!I28+'2.2.sz.mell  '!I31</f>
        <v>146728</v>
      </c>
      <c r="I15" s="120">
        <f>+B15-F15</f>
        <v>0</v>
      </c>
      <c r="J15" s="120">
        <f t="shared" si="1"/>
        <v>0</v>
      </c>
      <c r="K15" s="120">
        <f t="shared" si="1"/>
        <v>0</v>
      </c>
    </row>
    <row r="16" spans="1:11" ht="12.75">
      <c r="A16" s="111"/>
      <c r="B16" s="111"/>
      <c r="C16" s="111"/>
      <c r="D16" s="111"/>
      <c r="E16" s="119"/>
      <c r="F16" s="122"/>
      <c r="G16" s="122"/>
      <c r="H16" s="122"/>
      <c r="I16" s="112"/>
      <c r="J16" s="112"/>
      <c r="K16" s="112"/>
    </row>
    <row r="17" spans="1:11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</sheetData>
  <sheetProtection/>
  <conditionalFormatting sqref="I3:J15">
    <cfRule type="cellIs" priority="2" dxfId="5" operator="notEqual" stopIfTrue="1">
      <formula>0</formula>
    </cfRule>
  </conditionalFormatting>
  <conditionalFormatting sqref="K3:K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view="pageBreakPreview" zoomScale="90" zoomScaleNormal="80" zoomScaleSheetLayoutView="90" workbookViewId="0" topLeftCell="A4">
      <selection activeCell="F4" sqref="F1:J1638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  <col min="5" max="5" width="10.375" style="0" bestFit="1" customWidth="1"/>
    <col min="6" max="10" width="0" style="0" hidden="1" customWidth="1"/>
  </cols>
  <sheetData>
    <row r="1" spans="1:4" ht="45" customHeight="1">
      <c r="A1" s="987" t="s">
        <v>555</v>
      </c>
      <c r="B1" s="987"/>
      <c r="C1" s="987"/>
      <c r="D1" s="987"/>
    </row>
    <row r="2" spans="1:4" ht="17.25" customHeight="1">
      <c r="A2" s="357"/>
      <c r="B2" s="357"/>
      <c r="C2" s="357"/>
      <c r="D2" s="357"/>
    </row>
    <row r="3" spans="1:4" ht="13.5" thickBot="1">
      <c r="A3" s="198"/>
      <c r="B3" s="198"/>
      <c r="C3" s="984" t="s">
        <v>58</v>
      </c>
      <c r="D3" s="984"/>
    </row>
    <row r="4" spans="1:8" ht="42.75" customHeight="1" thickBot="1">
      <c r="A4" s="465" t="s">
        <v>78</v>
      </c>
      <c r="B4" s="466" t="s">
        <v>135</v>
      </c>
      <c r="C4" s="466" t="s">
        <v>136</v>
      </c>
      <c r="D4" s="467" t="s">
        <v>17</v>
      </c>
      <c r="F4" t="s">
        <v>601</v>
      </c>
      <c r="H4">
        <v>1887672</v>
      </c>
    </row>
    <row r="5" spans="1:8" ht="15.75" customHeight="1">
      <c r="A5" s="199" t="s">
        <v>21</v>
      </c>
      <c r="B5" s="468" t="s">
        <v>547</v>
      </c>
      <c r="C5" s="469" t="s">
        <v>546</v>
      </c>
      <c r="D5" s="470">
        <v>115</v>
      </c>
      <c r="F5" t="s">
        <v>591</v>
      </c>
      <c r="H5">
        <v>170861</v>
      </c>
    </row>
    <row r="6" spans="1:8" ht="15.75" customHeight="1">
      <c r="A6" s="200" t="s">
        <v>22</v>
      </c>
      <c r="B6" s="463" t="s">
        <v>548</v>
      </c>
      <c r="C6" s="462" t="s">
        <v>546</v>
      </c>
      <c r="D6" s="614">
        <v>1889</v>
      </c>
      <c r="F6" t="s">
        <v>583</v>
      </c>
      <c r="H6">
        <v>104000</v>
      </c>
    </row>
    <row r="7" spans="1:9" ht="15.75" customHeight="1">
      <c r="A7" s="200" t="s">
        <v>23</v>
      </c>
      <c r="B7" s="464" t="s">
        <v>582</v>
      </c>
      <c r="C7" s="462" t="s">
        <v>546</v>
      </c>
      <c r="D7" s="471">
        <v>100</v>
      </c>
      <c r="F7" t="s">
        <v>591</v>
      </c>
      <c r="H7">
        <v>145757</v>
      </c>
      <c r="I7">
        <v>316618</v>
      </c>
    </row>
    <row r="8" spans="1:8" ht="15.75" customHeight="1">
      <c r="A8" s="200" t="s">
        <v>24</v>
      </c>
      <c r="B8" s="463" t="s">
        <v>549</v>
      </c>
      <c r="C8" s="462" t="s">
        <v>546</v>
      </c>
      <c r="D8" s="471">
        <v>59</v>
      </c>
      <c r="F8" t="s">
        <v>592</v>
      </c>
      <c r="H8">
        <v>115000</v>
      </c>
    </row>
    <row r="9" spans="1:8" ht="15.75" customHeight="1">
      <c r="A9" s="200" t="s">
        <v>25</v>
      </c>
      <c r="B9" s="461" t="s">
        <v>550</v>
      </c>
      <c r="C9" s="462" t="s">
        <v>546</v>
      </c>
      <c r="D9" s="471">
        <v>100</v>
      </c>
      <c r="F9" t="s">
        <v>593</v>
      </c>
      <c r="H9">
        <v>100000</v>
      </c>
    </row>
    <row r="10" spans="1:8" ht="15.75" customHeight="1">
      <c r="A10" s="200" t="s">
        <v>26</v>
      </c>
      <c r="B10" s="461" t="s">
        <v>551</v>
      </c>
      <c r="C10" s="462" t="s">
        <v>546</v>
      </c>
      <c r="D10" s="471">
        <v>25</v>
      </c>
      <c r="F10" t="s">
        <v>594</v>
      </c>
      <c r="H10">
        <v>25000</v>
      </c>
    </row>
    <row r="11" spans="1:8" ht="15.75" customHeight="1">
      <c r="A11" s="200" t="s">
        <v>27</v>
      </c>
      <c r="B11" s="461" t="s">
        <v>583</v>
      </c>
      <c r="C11" s="462" t="s">
        <v>546</v>
      </c>
      <c r="D11" s="614">
        <f>74+30</f>
        <v>104</v>
      </c>
      <c r="F11" t="s">
        <v>595</v>
      </c>
      <c r="H11">
        <v>100000</v>
      </c>
    </row>
    <row r="12" spans="1:8" ht="15.75" customHeight="1">
      <c r="A12" s="200" t="s">
        <v>28</v>
      </c>
      <c r="B12" s="461" t="s">
        <v>584</v>
      </c>
      <c r="C12" s="462" t="s">
        <v>546</v>
      </c>
      <c r="D12" s="471">
        <v>100</v>
      </c>
      <c r="F12" t="s">
        <v>596</v>
      </c>
      <c r="H12">
        <v>106668</v>
      </c>
    </row>
    <row r="13" spans="1:8" ht="15.75" customHeight="1">
      <c r="A13" s="200" t="s">
        <v>29</v>
      </c>
      <c r="B13" s="461" t="s">
        <v>585</v>
      </c>
      <c r="C13" s="462" t="s">
        <v>546</v>
      </c>
      <c r="D13" s="626">
        <v>317</v>
      </c>
      <c r="F13" t="s">
        <v>597</v>
      </c>
      <c r="H13">
        <v>100000</v>
      </c>
    </row>
    <row r="14" spans="1:9" ht="15.75" customHeight="1">
      <c r="A14" s="200" t="s">
        <v>30</v>
      </c>
      <c r="B14" s="461" t="s">
        <v>552</v>
      </c>
      <c r="C14" s="462" t="s">
        <v>546</v>
      </c>
      <c r="D14" s="471">
        <v>70</v>
      </c>
      <c r="F14" t="s">
        <v>602</v>
      </c>
      <c r="H14">
        <v>3205</v>
      </c>
      <c r="I14">
        <f>+H14+H15</f>
        <v>124383</v>
      </c>
    </row>
    <row r="15" spans="1:8" ht="15.75" customHeight="1">
      <c r="A15" s="200" t="s">
        <v>31</v>
      </c>
      <c r="B15" s="461" t="s">
        <v>586</v>
      </c>
      <c r="C15" s="462" t="s">
        <v>546</v>
      </c>
      <c r="D15" s="471">
        <v>150</v>
      </c>
      <c r="F15" t="s">
        <v>603</v>
      </c>
      <c r="H15">
        <v>121178</v>
      </c>
    </row>
    <row r="16" spans="1:8" ht="15.75" customHeight="1">
      <c r="A16" s="200" t="s">
        <v>32</v>
      </c>
      <c r="B16" s="463" t="s">
        <v>553</v>
      </c>
      <c r="C16" s="462" t="s">
        <v>546</v>
      </c>
      <c r="D16" s="471">
        <v>25</v>
      </c>
      <c r="F16" t="s">
        <v>598</v>
      </c>
      <c r="H16">
        <v>70000</v>
      </c>
    </row>
    <row r="17" spans="1:8" ht="15.75" customHeight="1">
      <c r="A17" s="200" t="s">
        <v>33</v>
      </c>
      <c r="B17" s="461" t="s">
        <v>554</v>
      </c>
      <c r="C17" s="462" t="s">
        <v>546</v>
      </c>
      <c r="D17" s="471">
        <v>100</v>
      </c>
      <c r="F17" t="s">
        <v>599</v>
      </c>
      <c r="H17">
        <v>100000</v>
      </c>
    </row>
    <row r="18" spans="1:8" ht="15.75" customHeight="1">
      <c r="A18" s="200" t="s">
        <v>34</v>
      </c>
      <c r="B18" s="627" t="s">
        <v>569</v>
      </c>
      <c r="C18" s="462" t="s">
        <v>546</v>
      </c>
      <c r="D18" s="624">
        <v>107</v>
      </c>
      <c r="F18" t="s">
        <v>600</v>
      </c>
      <c r="H18">
        <v>58910</v>
      </c>
    </row>
    <row r="19" spans="1:9" ht="15.75" customHeight="1">
      <c r="A19" s="200" t="s">
        <v>35</v>
      </c>
      <c r="B19" s="627" t="s">
        <v>577</v>
      </c>
      <c r="C19" s="28"/>
      <c r="D19" s="625">
        <v>100</v>
      </c>
      <c r="H19">
        <v>3208251</v>
      </c>
      <c r="I19">
        <v>0</v>
      </c>
    </row>
    <row r="20" spans="1:4" ht="15.75" customHeight="1">
      <c r="A20" s="200" t="s">
        <v>36</v>
      </c>
      <c r="B20" s="28"/>
      <c r="C20" s="28"/>
      <c r="D20" s="29"/>
    </row>
    <row r="21" spans="1:4" ht="15.75" customHeight="1">
      <c r="A21" s="200" t="s">
        <v>37</v>
      </c>
      <c r="B21" s="28"/>
      <c r="C21" s="28"/>
      <c r="D21" s="29"/>
    </row>
    <row r="22" spans="1:4" ht="15.75" customHeight="1">
      <c r="A22" s="200" t="s">
        <v>38</v>
      </c>
      <c r="B22" s="28"/>
      <c r="C22" s="28"/>
      <c r="D22" s="29"/>
    </row>
    <row r="23" spans="1:4" ht="15.75" customHeight="1">
      <c r="A23" s="200" t="s">
        <v>39</v>
      </c>
      <c r="B23" s="28"/>
      <c r="C23" s="28"/>
      <c r="D23" s="29"/>
    </row>
    <row r="24" spans="1:4" ht="15.75" customHeight="1">
      <c r="A24" s="200" t="s">
        <v>40</v>
      </c>
      <c r="B24" s="28"/>
      <c r="C24" s="28"/>
      <c r="D24" s="29"/>
    </row>
    <row r="25" spans="1:4" ht="15.75" customHeight="1">
      <c r="A25" s="200" t="s">
        <v>41</v>
      </c>
      <c r="B25" s="28"/>
      <c r="C25" s="28"/>
      <c r="D25" s="29"/>
    </row>
    <row r="26" spans="1:4" ht="15.75" customHeight="1">
      <c r="A26" s="200" t="s">
        <v>42</v>
      </c>
      <c r="B26" s="28"/>
      <c r="C26" s="28"/>
      <c r="D26" s="29"/>
    </row>
    <row r="27" spans="1:4" ht="15.75" customHeight="1">
      <c r="A27" s="200" t="s">
        <v>43</v>
      </c>
      <c r="B27" s="28"/>
      <c r="C27" s="28"/>
      <c r="D27" s="29"/>
    </row>
    <row r="28" spans="1:4" ht="15.75" customHeight="1">
      <c r="A28" s="200" t="s">
        <v>44</v>
      </c>
      <c r="B28" s="28"/>
      <c r="C28" s="28"/>
      <c r="D28" s="29"/>
    </row>
    <row r="29" spans="1:4" ht="15.75" customHeight="1">
      <c r="A29" s="200" t="s">
        <v>45</v>
      </c>
      <c r="B29" s="28"/>
      <c r="C29" s="28"/>
      <c r="D29" s="29"/>
    </row>
    <row r="30" spans="1:4" ht="15.75" customHeight="1">
      <c r="A30" s="200" t="s">
        <v>46</v>
      </c>
      <c r="B30" s="28"/>
      <c r="C30" s="28"/>
      <c r="D30" s="29"/>
    </row>
    <row r="31" spans="1:4" ht="15.75" customHeight="1">
      <c r="A31" s="200" t="s">
        <v>47</v>
      </c>
      <c r="B31" s="28"/>
      <c r="C31" s="28"/>
      <c r="D31" s="29"/>
    </row>
    <row r="32" spans="1:4" ht="15.75" customHeight="1">
      <c r="A32" s="200" t="s">
        <v>48</v>
      </c>
      <c r="B32" s="28"/>
      <c r="C32" s="28"/>
      <c r="D32" s="29"/>
    </row>
    <row r="33" spans="1:4" ht="15.75" customHeight="1">
      <c r="A33" s="200" t="s">
        <v>49</v>
      </c>
      <c r="B33" s="28"/>
      <c r="C33" s="28"/>
      <c r="D33" s="29"/>
    </row>
    <row r="34" spans="1:4" ht="15.75" customHeight="1">
      <c r="A34" s="200" t="s">
        <v>137</v>
      </c>
      <c r="B34" s="28"/>
      <c r="C34" s="28"/>
      <c r="D34" s="89"/>
    </row>
    <row r="35" spans="1:4" ht="15.75" customHeight="1">
      <c r="A35" s="200" t="s">
        <v>138</v>
      </c>
      <c r="B35" s="28"/>
      <c r="C35" s="28"/>
      <c r="D35" s="89"/>
    </row>
    <row r="36" spans="1:4" ht="15.75" customHeight="1">
      <c r="A36" s="200" t="s">
        <v>139</v>
      </c>
      <c r="B36" s="28"/>
      <c r="C36" s="28"/>
      <c r="D36" s="89"/>
    </row>
    <row r="37" spans="1:5" ht="15.75" customHeight="1" thickBot="1">
      <c r="A37" s="472" t="s">
        <v>140</v>
      </c>
      <c r="B37" s="473"/>
      <c r="C37" s="473"/>
      <c r="D37" s="474"/>
      <c r="E37" s="629">
        <f>+D38-D15</f>
        <v>3211</v>
      </c>
    </row>
    <row r="38" spans="1:5" ht="15.75" customHeight="1" thickBot="1">
      <c r="A38" s="985" t="s">
        <v>56</v>
      </c>
      <c r="B38" s="986"/>
      <c r="C38" s="201"/>
      <c r="D38" s="202">
        <f>SUM(D5:D37)</f>
        <v>3361</v>
      </c>
      <c r="E38">
        <v>3208251</v>
      </c>
    </row>
    <row r="39" ht="12.75">
      <c r="A39" t="s">
        <v>216</v>
      </c>
    </row>
  </sheetData>
  <sheetProtection/>
  <mergeCells count="3">
    <mergeCell ref="C3:D3"/>
    <mergeCell ref="A38:B38"/>
    <mergeCell ref="A1:D1"/>
  </mergeCells>
  <conditionalFormatting sqref="D38">
    <cfRule type="cellIs" priority="1" dxfId="6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8"/>
  <sheetViews>
    <sheetView zoomScale="90" zoomScaleNormal="90" zoomScaleSheetLayoutView="85" workbookViewId="0" topLeftCell="A94">
      <selection activeCell="B5" sqref="B5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2" customWidth="1"/>
  </cols>
  <sheetData>
    <row r="1" spans="1:3" s="1" customFormat="1" ht="16.5" customHeight="1" thickBot="1">
      <c r="A1" s="218"/>
      <c r="B1" s="220"/>
      <c r="C1" s="243" t="s">
        <v>487</v>
      </c>
    </row>
    <row r="2" spans="1:3" s="97" customFormat="1" ht="21" customHeight="1">
      <c r="A2" s="373" t="s">
        <v>70</v>
      </c>
      <c r="B2" s="338" t="s">
        <v>244</v>
      </c>
      <c r="C2" s="340" t="s">
        <v>57</v>
      </c>
    </row>
    <row r="3" spans="1:3" s="97" customFormat="1" ht="16.5" thickBot="1">
      <c r="A3" s="221" t="s">
        <v>217</v>
      </c>
      <c r="B3" s="339" t="s">
        <v>488</v>
      </c>
      <c r="C3" s="341">
        <v>1</v>
      </c>
    </row>
    <row r="4" spans="1:3" s="98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342" t="s">
        <v>60</v>
      </c>
    </row>
    <row r="6" spans="1:3" s="60" customFormat="1" ht="12.75" customHeight="1" thickBot="1">
      <c r="A6" s="186">
        <v>1</v>
      </c>
      <c r="B6" s="187">
        <v>2</v>
      </c>
      <c r="C6" s="188">
        <v>3</v>
      </c>
    </row>
    <row r="7" spans="1:3" s="60" customFormat="1" ht="15.75" customHeight="1" thickBot="1">
      <c r="A7" s="226"/>
      <c r="B7" s="227" t="s">
        <v>61</v>
      </c>
      <c r="C7" s="343"/>
    </row>
    <row r="8" spans="1:3" s="60" customFormat="1" ht="12" customHeight="1" thickBot="1">
      <c r="A8" s="30" t="s">
        <v>21</v>
      </c>
      <c r="B8" s="17" t="s">
        <v>277</v>
      </c>
      <c r="C8" s="284">
        <f>+C9+C10+C11+C12+C13+C14</f>
        <v>0</v>
      </c>
    </row>
    <row r="9" spans="1:3" s="99" customFormat="1" ht="12" customHeight="1">
      <c r="A9" s="398" t="s">
        <v>108</v>
      </c>
      <c r="B9" s="382" t="s">
        <v>278</v>
      </c>
      <c r="C9" s="287"/>
    </row>
    <row r="10" spans="1:3" s="100" customFormat="1" ht="12" customHeight="1">
      <c r="A10" s="399" t="s">
        <v>109</v>
      </c>
      <c r="B10" s="383" t="s">
        <v>279</v>
      </c>
      <c r="C10" s="286"/>
    </row>
    <row r="11" spans="1:3" s="100" customFormat="1" ht="12" customHeight="1">
      <c r="A11" s="399" t="s">
        <v>110</v>
      </c>
      <c r="B11" s="383" t="s">
        <v>280</v>
      </c>
      <c r="C11" s="286"/>
    </row>
    <row r="12" spans="1:3" s="100" customFormat="1" ht="12" customHeight="1">
      <c r="A12" s="399" t="s">
        <v>111</v>
      </c>
      <c r="B12" s="383" t="s">
        <v>281</v>
      </c>
      <c r="C12" s="286"/>
    </row>
    <row r="13" spans="1:3" s="100" customFormat="1" ht="12" customHeight="1">
      <c r="A13" s="399" t="s">
        <v>160</v>
      </c>
      <c r="B13" s="383" t="s">
        <v>282</v>
      </c>
      <c r="C13" s="424"/>
    </row>
    <row r="14" spans="1:3" s="99" customFormat="1" ht="12" customHeight="1" thickBot="1">
      <c r="A14" s="400" t="s">
        <v>112</v>
      </c>
      <c r="B14" s="384" t="s">
        <v>283</v>
      </c>
      <c r="C14" s="425"/>
    </row>
    <row r="15" spans="1:3" s="99" customFormat="1" ht="12" customHeight="1" thickBot="1">
      <c r="A15" s="30" t="s">
        <v>22</v>
      </c>
      <c r="B15" s="279" t="s">
        <v>284</v>
      </c>
      <c r="C15" s="284">
        <f>+C16+C17+C18+C19+C20</f>
        <v>0</v>
      </c>
    </row>
    <row r="16" spans="1:3" s="99" customFormat="1" ht="12" customHeight="1">
      <c r="A16" s="398" t="s">
        <v>114</v>
      </c>
      <c r="B16" s="382" t="s">
        <v>285</v>
      </c>
      <c r="C16" s="287"/>
    </row>
    <row r="17" spans="1:3" s="99" customFormat="1" ht="12" customHeight="1">
      <c r="A17" s="399" t="s">
        <v>115</v>
      </c>
      <c r="B17" s="383" t="s">
        <v>286</v>
      </c>
      <c r="C17" s="286"/>
    </row>
    <row r="18" spans="1:3" s="99" customFormat="1" ht="12" customHeight="1">
      <c r="A18" s="399" t="s">
        <v>116</v>
      </c>
      <c r="B18" s="383" t="s">
        <v>526</v>
      </c>
      <c r="C18" s="286"/>
    </row>
    <row r="19" spans="1:3" s="99" customFormat="1" ht="12" customHeight="1">
      <c r="A19" s="399" t="s">
        <v>117</v>
      </c>
      <c r="B19" s="383" t="s">
        <v>527</v>
      </c>
      <c r="C19" s="286"/>
    </row>
    <row r="20" spans="1:3" s="99" customFormat="1" ht="12" customHeight="1">
      <c r="A20" s="399" t="s">
        <v>118</v>
      </c>
      <c r="B20" s="383" t="s">
        <v>287</v>
      </c>
      <c r="C20" s="286"/>
    </row>
    <row r="21" spans="1:3" s="100" customFormat="1" ht="12" customHeight="1" thickBot="1">
      <c r="A21" s="400" t="s">
        <v>127</v>
      </c>
      <c r="B21" s="384" t="s">
        <v>288</v>
      </c>
      <c r="C21" s="288"/>
    </row>
    <row r="22" spans="1:3" s="100" customFormat="1" ht="12" customHeight="1" thickBot="1">
      <c r="A22" s="30" t="s">
        <v>23</v>
      </c>
      <c r="B22" s="17" t="s">
        <v>289</v>
      </c>
      <c r="C22" s="284">
        <f>+C23+C24+C25+C26+C27</f>
        <v>0</v>
      </c>
    </row>
    <row r="23" spans="1:3" s="100" customFormat="1" ht="12" customHeight="1">
      <c r="A23" s="398" t="s">
        <v>97</v>
      </c>
      <c r="B23" s="382" t="s">
        <v>290</v>
      </c>
      <c r="C23" s="287"/>
    </row>
    <row r="24" spans="1:3" s="99" customFormat="1" ht="12" customHeight="1">
      <c r="A24" s="399" t="s">
        <v>98</v>
      </c>
      <c r="B24" s="383" t="s">
        <v>291</v>
      </c>
      <c r="C24" s="286"/>
    </row>
    <row r="25" spans="1:3" s="100" customFormat="1" ht="12" customHeight="1">
      <c r="A25" s="399" t="s">
        <v>99</v>
      </c>
      <c r="B25" s="383" t="s">
        <v>528</v>
      </c>
      <c r="C25" s="286"/>
    </row>
    <row r="26" spans="1:3" s="100" customFormat="1" ht="12" customHeight="1">
      <c r="A26" s="399" t="s">
        <v>100</v>
      </c>
      <c r="B26" s="383" t="s">
        <v>529</v>
      </c>
      <c r="C26" s="286"/>
    </row>
    <row r="27" spans="1:3" s="100" customFormat="1" ht="12" customHeight="1">
      <c r="A27" s="399" t="s">
        <v>183</v>
      </c>
      <c r="B27" s="383" t="s">
        <v>292</v>
      </c>
      <c r="C27" s="286"/>
    </row>
    <row r="28" spans="1:3" s="100" customFormat="1" ht="12" customHeight="1" thickBot="1">
      <c r="A28" s="400" t="s">
        <v>184</v>
      </c>
      <c r="B28" s="384" t="s">
        <v>293</v>
      </c>
      <c r="C28" s="288"/>
    </row>
    <row r="29" spans="1:3" s="100" customFormat="1" ht="12" customHeight="1" thickBot="1">
      <c r="A29" s="30" t="s">
        <v>185</v>
      </c>
      <c r="B29" s="17" t="s">
        <v>294</v>
      </c>
      <c r="C29" s="290">
        <f>+C30+C33+C34+C35</f>
        <v>0</v>
      </c>
    </row>
    <row r="30" spans="1:3" s="100" customFormat="1" ht="12" customHeight="1">
      <c r="A30" s="398" t="s">
        <v>295</v>
      </c>
      <c r="B30" s="382" t="s">
        <v>301</v>
      </c>
      <c r="C30" s="377">
        <f>+C31+C32</f>
        <v>0</v>
      </c>
    </row>
    <row r="31" spans="1:3" s="100" customFormat="1" ht="12" customHeight="1">
      <c r="A31" s="399" t="s">
        <v>296</v>
      </c>
      <c r="B31" s="383" t="s">
        <v>302</v>
      </c>
      <c r="C31" s="286"/>
    </row>
    <row r="32" spans="1:3" s="100" customFormat="1" ht="12" customHeight="1">
      <c r="A32" s="399" t="s">
        <v>297</v>
      </c>
      <c r="B32" s="383" t="s">
        <v>303</v>
      </c>
      <c r="C32" s="286"/>
    </row>
    <row r="33" spans="1:3" s="100" customFormat="1" ht="12" customHeight="1">
      <c r="A33" s="399" t="s">
        <v>298</v>
      </c>
      <c r="B33" s="383" t="s">
        <v>304</v>
      </c>
      <c r="C33" s="286"/>
    </row>
    <row r="34" spans="1:3" s="100" customFormat="1" ht="12" customHeight="1">
      <c r="A34" s="399" t="s">
        <v>299</v>
      </c>
      <c r="B34" s="383" t="s">
        <v>305</v>
      </c>
      <c r="C34" s="286"/>
    </row>
    <row r="35" spans="1:3" s="100" customFormat="1" ht="12" customHeight="1" thickBot="1">
      <c r="A35" s="400" t="s">
        <v>300</v>
      </c>
      <c r="B35" s="384" t="s">
        <v>306</v>
      </c>
      <c r="C35" s="288"/>
    </row>
    <row r="36" spans="1:3" s="100" customFormat="1" ht="12" customHeight="1" thickBot="1">
      <c r="A36" s="30" t="s">
        <v>25</v>
      </c>
      <c r="B36" s="17" t="s">
        <v>307</v>
      </c>
      <c r="C36" s="284">
        <f>SUM(C37:C46)</f>
        <v>0</v>
      </c>
    </row>
    <row r="37" spans="1:3" s="100" customFormat="1" ht="12" customHeight="1">
      <c r="A37" s="398" t="s">
        <v>101</v>
      </c>
      <c r="B37" s="382" t="s">
        <v>310</v>
      </c>
      <c r="C37" s="287"/>
    </row>
    <row r="38" spans="1:3" s="100" customFormat="1" ht="12" customHeight="1">
      <c r="A38" s="399" t="s">
        <v>102</v>
      </c>
      <c r="B38" s="383" t="s">
        <v>311</v>
      </c>
      <c r="C38" s="286"/>
    </row>
    <row r="39" spans="1:3" s="100" customFormat="1" ht="12" customHeight="1">
      <c r="A39" s="399" t="s">
        <v>103</v>
      </c>
      <c r="B39" s="383" t="s">
        <v>312</v>
      </c>
      <c r="C39" s="286"/>
    </row>
    <row r="40" spans="1:3" s="100" customFormat="1" ht="12" customHeight="1">
      <c r="A40" s="399" t="s">
        <v>187</v>
      </c>
      <c r="B40" s="383" t="s">
        <v>313</v>
      </c>
      <c r="C40" s="286"/>
    </row>
    <row r="41" spans="1:3" s="100" customFormat="1" ht="12" customHeight="1">
      <c r="A41" s="399" t="s">
        <v>188</v>
      </c>
      <c r="B41" s="383" t="s">
        <v>314</v>
      </c>
      <c r="C41" s="286"/>
    </row>
    <row r="42" spans="1:3" s="100" customFormat="1" ht="12" customHeight="1">
      <c r="A42" s="399" t="s">
        <v>189</v>
      </c>
      <c r="B42" s="383" t="s">
        <v>315</v>
      </c>
      <c r="C42" s="286"/>
    </row>
    <row r="43" spans="1:3" s="100" customFormat="1" ht="12" customHeight="1">
      <c r="A43" s="399" t="s">
        <v>190</v>
      </c>
      <c r="B43" s="383" t="s">
        <v>316</v>
      </c>
      <c r="C43" s="286"/>
    </row>
    <row r="44" spans="1:3" s="100" customFormat="1" ht="12" customHeight="1">
      <c r="A44" s="399" t="s">
        <v>191</v>
      </c>
      <c r="B44" s="383" t="s">
        <v>317</v>
      </c>
      <c r="C44" s="286"/>
    </row>
    <row r="45" spans="1:3" s="100" customFormat="1" ht="12" customHeight="1">
      <c r="A45" s="399" t="s">
        <v>308</v>
      </c>
      <c r="B45" s="383" t="s">
        <v>318</v>
      </c>
      <c r="C45" s="289"/>
    </row>
    <row r="46" spans="1:3" s="100" customFormat="1" ht="12" customHeight="1" thickBot="1">
      <c r="A46" s="400" t="s">
        <v>309</v>
      </c>
      <c r="B46" s="384" t="s">
        <v>319</v>
      </c>
      <c r="C46" s="372"/>
    </row>
    <row r="47" spans="1:3" s="100" customFormat="1" ht="12" customHeight="1" thickBot="1">
      <c r="A47" s="30" t="s">
        <v>26</v>
      </c>
      <c r="B47" s="17" t="s">
        <v>320</v>
      </c>
      <c r="C47" s="284">
        <f>SUM(C48:C52)</f>
        <v>0</v>
      </c>
    </row>
    <row r="48" spans="1:3" s="100" customFormat="1" ht="12" customHeight="1">
      <c r="A48" s="398" t="s">
        <v>104</v>
      </c>
      <c r="B48" s="382" t="s">
        <v>324</v>
      </c>
      <c r="C48" s="426"/>
    </row>
    <row r="49" spans="1:3" s="100" customFormat="1" ht="12" customHeight="1">
      <c r="A49" s="399" t="s">
        <v>105</v>
      </c>
      <c r="B49" s="383" t="s">
        <v>325</v>
      </c>
      <c r="C49" s="289"/>
    </row>
    <row r="50" spans="1:3" s="100" customFormat="1" ht="12" customHeight="1">
      <c r="A50" s="399" t="s">
        <v>321</v>
      </c>
      <c r="B50" s="383" t="s">
        <v>326</v>
      </c>
      <c r="C50" s="289"/>
    </row>
    <row r="51" spans="1:3" s="100" customFormat="1" ht="12" customHeight="1">
      <c r="A51" s="399" t="s">
        <v>322</v>
      </c>
      <c r="B51" s="383" t="s">
        <v>327</v>
      </c>
      <c r="C51" s="289"/>
    </row>
    <row r="52" spans="1:3" s="100" customFormat="1" ht="12" customHeight="1" thickBot="1">
      <c r="A52" s="400" t="s">
        <v>323</v>
      </c>
      <c r="B52" s="384" t="s">
        <v>328</v>
      </c>
      <c r="C52" s="372"/>
    </row>
    <row r="53" spans="1:3" s="100" customFormat="1" ht="12" customHeight="1" thickBot="1">
      <c r="A53" s="30" t="s">
        <v>192</v>
      </c>
      <c r="B53" s="17" t="s">
        <v>329</v>
      </c>
      <c r="C53" s="284">
        <f>SUM(C54:C56)</f>
        <v>0</v>
      </c>
    </row>
    <row r="54" spans="1:3" s="100" customFormat="1" ht="12" customHeight="1">
      <c r="A54" s="398" t="s">
        <v>106</v>
      </c>
      <c r="B54" s="382" t="s">
        <v>330</v>
      </c>
      <c r="C54" s="287"/>
    </row>
    <row r="55" spans="1:3" s="100" customFormat="1" ht="12" customHeight="1">
      <c r="A55" s="399" t="s">
        <v>107</v>
      </c>
      <c r="B55" s="383" t="s">
        <v>530</v>
      </c>
      <c r="C55" s="286"/>
    </row>
    <row r="56" spans="1:3" s="100" customFormat="1" ht="12" customHeight="1">
      <c r="A56" s="399" t="s">
        <v>334</v>
      </c>
      <c r="B56" s="383" t="s">
        <v>332</v>
      </c>
      <c r="C56" s="286"/>
    </row>
    <row r="57" spans="1:3" s="100" customFormat="1" ht="12" customHeight="1" thickBot="1">
      <c r="A57" s="400" t="s">
        <v>335</v>
      </c>
      <c r="B57" s="384" t="s">
        <v>333</v>
      </c>
      <c r="C57" s="288"/>
    </row>
    <row r="58" spans="1:3" s="100" customFormat="1" ht="12" customHeight="1" thickBot="1">
      <c r="A58" s="30" t="s">
        <v>28</v>
      </c>
      <c r="B58" s="279" t="s">
        <v>336</v>
      </c>
      <c r="C58" s="284">
        <f>SUM(C59:C61)</f>
        <v>0</v>
      </c>
    </row>
    <row r="59" spans="1:3" s="100" customFormat="1" ht="12" customHeight="1">
      <c r="A59" s="398" t="s">
        <v>193</v>
      </c>
      <c r="B59" s="382" t="s">
        <v>338</v>
      </c>
      <c r="C59" s="289"/>
    </row>
    <row r="60" spans="1:3" s="100" customFormat="1" ht="12" customHeight="1">
      <c r="A60" s="399" t="s">
        <v>194</v>
      </c>
      <c r="B60" s="383" t="s">
        <v>531</v>
      </c>
      <c r="C60" s="289"/>
    </row>
    <row r="61" spans="1:3" s="100" customFormat="1" ht="12" customHeight="1">
      <c r="A61" s="399" t="s">
        <v>250</v>
      </c>
      <c r="B61" s="383" t="s">
        <v>339</v>
      </c>
      <c r="C61" s="289"/>
    </row>
    <row r="62" spans="1:3" s="100" customFormat="1" ht="12" customHeight="1" thickBot="1">
      <c r="A62" s="400" t="s">
        <v>337</v>
      </c>
      <c r="B62" s="384" t="s">
        <v>340</v>
      </c>
      <c r="C62" s="289"/>
    </row>
    <row r="63" spans="1:3" s="100" customFormat="1" ht="12" customHeight="1" thickBot="1">
      <c r="A63" s="30" t="s">
        <v>29</v>
      </c>
      <c r="B63" s="17" t="s">
        <v>341</v>
      </c>
      <c r="C63" s="290">
        <f>+C8+C15+C22+C29+C36+C47+C53+C58</f>
        <v>0</v>
      </c>
    </row>
    <row r="64" spans="1:3" s="100" customFormat="1" ht="12" customHeight="1" thickBot="1">
      <c r="A64" s="401" t="s">
        <v>480</v>
      </c>
      <c r="B64" s="279" t="s">
        <v>343</v>
      </c>
      <c r="C64" s="284">
        <f>SUM(C65:C67)</f>
        <v>0</v>
      </c>
    </row>
    <row r="65" spans="1:3" s="100" customFormat="1" ht="12" customHeight="1">
      <c r="A65" s="398" t="s">
        <v>376</v>
      </c>
      <c r="B65" s="382" t="s">
        <v>344</v>
      </c>
      <c r="C65" s="289"/>
    </row>
    <row r="66" spans="1:3" s="100" customFormat="1" ht="12" customHeight="1">
      <c r="A66" s="399" t="s">
        <v>385</v>
      </c>
      <c r="B66" s="383" t="s">
        <v>345</v>
      </c>
      <c r="C66" s="289"/>
    </row>
    <row r="67" spans="1:3" s="100" customFormat="1" ht="12" customHeight="1" thickBot="1">
      <c r="A67" s="400" t="s">
        <v>386</v>
      </c>
      <c r="B67" s="386" t="s">
        <v>346</v>
      </c>
      <c r="C67" s="289"/>
    </row>
    <row r="68" spans="1:3" s="100" customFormat="1" ht="12" customHeight="1" thickBot="1">
      <c r="A68" s="401" t="s">
        <v>347</v>
      </c>
      <c r="B68" s="279" t="s">
        <v>348</v>
      </c>
      <c r="C68" s="284">
        <f>SUM(C69:C72)</f>
        <v>0</v>
      </c>
    </row>
    <row r="69" spans="1:3" s="100" customFormat="1" ht="12" customHeight="1">
      <c r="A69" s="398" t="s">
        <v>161</v>
      </c>
      <c r="B69" s="382" t="s">
        <v>349</v>
      </c>
      <c r="C69" s="289"/>
    </row>
    <row r="70" spans="1:3" s="100" customFormat="1" ht="12" customHeight="1">
      <c r="A70" s="399" t="s">
        <v>162</v>
      </c>
      <c r="B70" s="383" t="s">
        <v>350</v>
      </c>
      <c r="C70" s="289"/>
    </row>
    <row r="71" spans="1:3" s="100" customFormat="1" ht="12" customHeight="1">
      <c r="A71" s="399" t="s">
        <v>377</v>
      </c>
      <c r="B71" s="383" t="s">
        <v>351</v>
      </c>
      <c r="C71" s="289"/>
    </row>
    <row r="72" spans="1:3" s="100" customFormat="1" ht="12" customHeight="1" thickBot="1">
      <c r="A72" s="400" t="s">
        <v>378</v>
      </c>
      <c r="B72" s="384" t="s">
        <v>352</v>
      </c>
      <c r="C72" s="289"/>
    </row>
    <row r="73" spans="1:3" s="100" customFormat="1" ht="12" customHeight="1" thickBot="1">
      <c r="A73" s="401" t="s">
        <v>353</v>
      </c>
      <c r="B73" s="279" t="s">
        <v>354</v>
      </c>
      <c r="C73" s="284">
        <f>SUM(C74:C75)</f>
        <v>0</v>
      </c>
    </row>
    <row r="74" spans="1:3" s="100" customFormat="1" ht="12" customHeight="1">
      <c r="A74" s="398" t="s">
        <v>379</v>
      </c>
      <c r="B74" s="382" t="s">
        <v>355</v>
      </c>
      <c r="C74" s="289"/>
    </row>
    <row r="75" spans="1:3" s="100" customFormat="1" ht="12" customHeight="1" thickBot="1">
      <c r="A75" s="400" t="s">
        <v>380</v>
      </c>
      <c r="B75" s="384" t="s">
        <v>356</v>
      </c>
      <c r="C75" s="289"/>
    </row>
    <row r="76" spans="1:3" s="99" customFormat="1" ht="12" customHeight="1" thickBot="1">
      <c r="A76" s="401" t="s">
        <v>357</v>
      </c>
      <c r="B76" s="279" t="s">
        <v>358</v>
      </c>
      <c r="C76" s="284">
        <f>SUM(C77:C79)</f>
        <v>0</v>
      </c>
    </row>
    <row r="77" spans="1:3" s="100" customFormat="1" ht="12" customHeight="1">
      <c r="A77" s="398" t="s">
        <v>381</v>
      </c>
      <c r="B77" s="382" t="s">
        <v>359</v>
      </c>
      <c r="C77" s="289"/>
    </row>
    <row r="78" spans="1:3" s="100" customFormat="1" ht="12" customHeight="1">
      <c r="A78" s="399" t="s">
        <v>382</v>
      </c>
      <c r="B78" s="383" t="s">
        <v>360</v>
      </c>
      <c r="C78" s="289"/>
    </row>
    <row r="79" spans="1:3" s="100" customFormat="1" ht="12" customHeight="1" thickBot="1">
      <c r="A79" s="400" t="s">
        <v>383</v>
      </c>
      <c r="B79" s="384" t="s">
        <v>361</v>
      </c>
      <c r="C79" s="289"/>
    </row>
    <row r="80" spans="1:3" s="100" customFormat="1" ht="12" customHeight="1" thickBot="1">
      <c r="A80" s="401" t="s">
        <v>362</v>
      </c>
      <c r="B80" s="279" t="s">
        <v>384</v>
      </c>
      <c r="C80" s="284">
        <f>SUM(C81:C84)</f>
        <v>0</v>
      </c>
    </row>
    <row r="81" spans="1:3" s="100" customFormat="1" ht="12" customHeight="1">
      <c r="A81" s="402" t="s">
        <v>363</v>
      </c>
      <c r="B81" s="382" t="s">
        <v>364</v>
      </c>
      <c r="C81" s="289"/>
    </row>
    <row r="82" spans="1:3" s="100" customFormat="1" ht="12" customHeight="1">
      <c r="A82" s="403" t="s">
        <v>365</v>
      </c>
      <c r="B82" s="383" t="s">
        <v>366</v>
      </c>
      <c r="C82" s="289"/>
    </row>
    <row r="83" spans="1:3" s="100" customFormat="1" ht="12" customHeight="1">
      <c r="A83" s="403" t="s">
        <v>367</v>
      </c>
      <c r="B83" s="383" t="s">
        <v>368</v>
      </c>
      <c r="C83" s="289"/>
    </row>
    <row r="84" spans="1:3" s="99" customFormat="1" ht="12" customHeight="1" thickBot="1">
      <c r="A84" s="404" t="s">
        <v>369</v>
      </c>
      <c r="B84" s="384" t="s">
        <v>370</v>
      </c>
      <c r="C84" s="289"/>
    </row>
    <row r="85" spans="1:3" s="99" customFormat="1" ht="12" customHeight="1" thickBot="1">
      <c r="A85" s="401" t="s">
        <v>371</v>
      </c>
      <c r="B85" s="279" t="s">
        <v>372</v>
      </c>
      <c r="C85" s="427"/>
    </row>
    <row r="86" spans="1:3" s="99" customFormat="1" ht="12" customHeight="1" thickBot="1">
      <c r="A86" s="401" t="s">
        <v>373</v>
      </c>
      <c r="B86" s="390" t="s">
        <v>374</v>
      </c>
      <c r="C86" s="290">
        <f>+C64+C68+C73+C76+C80+C85</f>
        <v>0</v>
      </c>
    </row>
    <row r="87" spans="1:3" s="99" customFormat="1" ht="12" customHeight="1" thickBot="1">
      <c r="A87" s="405" t="s">
        <v>387</v>
      </c>
      <c r="B87" s="392" t="s">
        <v>511</v>
      </c>
      <c r="C87" s="290">
        <f>+C63+C86</f>
        <v>0</v>
      </c>
    </row>
    <row r="88" spans="1:3" s="100" customFormat="1" ht="15" customHeight="1">
      <c r="A88" s="232"/>
      <c r="B88" s="233"/>
      <c r="C88" s="348"/>
    </row>
    <row r="89" spans="1:3" ht="13.5" thickBot="1">
      <c r="A89" s="406"/>
      <c r="B89" s="235"/>
      <c r="C89" s="349"/>
    </row>
    <row r="90" spans="1:3" s="60" customFormat="1" ht="16.5" customHeight="1" thickBot="1">
      <c r="A90" s="236"/>
      <c r="B90" s="237" t="s">
        <v>63</v>
      </c>
      <c r="C90" s="350"/>
    </row>
    <row r="91" spans="1:3" s="101" customFormat="1" ht="12" customHeight="1" thickBot="1">
      <c r="A91" s="375" t="s">
        <v>21</v>
      </c>
      <c r="B91" s="27" t="s">
        <v>390</v>
      </c>
      <c r="C91" s="283">
        <f>SUM(C92:C96)</f>
        <v>0</v>
      </c>
    </row>
    <row r="92" spans="1:3" ht="12" customHeight="1">
      <c r="A92" s="407" t="s">
        <v>108</v>
      </c>
      <c r="B92" s="6" t="s">
        <v>52</v>
      </c>
      <c r="C92" s="285"/>
    </row>
    <row r="93" spans="1:3" ht="12" customHeight="1">
      <c r="A93" s="399" t="s">
        <v>109</v>
      </c>
      <c r="B93" s="4" t="s">
        <v>195</v>
      </c>
      <c r="C93" s="286"/>
    </row>
    <row r="94" spans="1:3" ht="12" customHeight="1">
      <c r="A94" s="399" t="s">
        <v>110</v>
      </c>
      <c r="B94" s="4" t="s">
        <v>151</v>
      </c>
      <c r="C94" s="288"/>
    </row>
    <row r="95" spans="1:3" ht="12" customHeight="1">
      <c r="A95" s="399" t="s">
        <v>111</v>
      </c>
      <c r="B95" s="7" t="s">
        <v>196</v>
      </c>
      <c r="C95" s="288"/>
    </row>
    <row r="96" spans="1:3" ht="12" customHeight="1">
      <c r="A96" s="399" t="s">
        <v>122</v>
      </c>
      <c r="B96" s="15" t="s">
        <v>197</v>
      </c>
      <c r="C96" s="288"/>
    </row>
    <row r="97" spans="1:3" ht="12" customHeight="1">
      <c r="A97" s="399" t="s">
        <v>112</v>
      </c>
      <c r="B97" s="4" t="s">
        <v>391</v>
      </c>
      <c r="C97" s="288"/>
    </row>
    <row r="98" spans="1:3" ht="12" customHeight="1">
      <c r="A98" s="399" t="s">
        <v>113</v>
      </c>
      <c r="B98" s="125" t="s">
        <v>392</v>
      </c>
      <c r="C98" s="288"/>
    </row>
    <row r="99" spans="1:3" ht="12" customHeight="1">
      <c r="A99" s="399" t="s">
        <v>123</v>
      </c>
      <c r="B99" s="126" t="s">
        <v>393</v>
      </c>
      <c r="C99" s="288"/>
    </row>
    <row r="100" spans="1:3" ht="12" customHeight="1">
      <c r="A100" s="399" t="s">
        <v>124</v>
      </c>
      <c r="B100" s="126" t="s">
        <v>394</v>
      </c>
      <c r="C100" s="288"/>
    </row>
    <row r="101" spans="1:3" ht="12" customHeight="1">
      <c r="A101" s="399" t="s">
        <v>125</v>
      </c>
      <c r="B101" s="125" t="s">
        <v>395</v>
      </c>
      <c r="C101" s="288"/>
    </row>
    <row r="102" spans="1:3" ht="12" customHeight="1">
      <c r="A102" s="399" t="s">
        <v>126</v>
      </c>
      <c r="B102" s="125" t="s">
        <v>396</v>
      </c>
      <c r="C102" s="288"/>
    </row>
    <row r="103" spans="1:3" ht="12" customHeight="1">
      <c r="A103" s="399" t="s">
        <v>128</v>
      </c>
      <c r="B103" s="126" t="s">
        <v>397</v>
      </c>
      <c r="C103" s="288"/>
    </row>
    <row r="104" spans="1:3" ht="12" customHeight="1">
      <c r="A104" s="408" t="s">
        <v>198</v>
      </c>
      <c r="B104" s="127" t="s">
        <v>398</v>
      </c>
      <c r="C104" s="288"/>
    </row>
    <row r="105" spans="1:3" ht="12" customHeight="1">
      <c r="A105" s="399" t="s">
        <v>388</v>
      </c>
      <c r="B105" s="127" t="s">
        <v>399</v>
      </c>
      <c r="C105" s="288"/>
    </row>
    <row r="106" spans="1:3" ht="12" customHeight="1" thickBot="1">
      <c r="A106" s="409" t="s">
        <v>389</v>
      </c>
      <c r="B106" s="128" t="s">
        <v>400</v>
      </c>
      <c r="C106" s="291"/>
    </row>
    <row r="107" spans="1:3" ht="12" customHeight="1" thickBot="1">
      <c r="A107" s="30" t="s">
        <v>22</v>
      </c>
      <c r="B107" s="26" t="s">
        <v>401</v>
      </c>
      <c r="C107" s="284">
        <f>+C108+C110+C112</f>
        <v>0</v>
      </c>
    </row>
    <row r="108" spans="1:3" ht="12" customHeight="1">
      <c r="A108" s="398" t="s">
        <v>114</v>
      </c>
      <c r="B108" s="4" t="s">
        <v>248</v>
      </c>
      <c r="C108" s="287"/>
    </row>
    <row r="109" spans="1:3" ht="12" customHeight="1">
      <c r="A109" s="398" t="s">
        <v>115</v>
      </c>
      <c r="B109" s="8" t="s">
        <v>405</v>
      </c>
      <c r="C109" s="287"/>
    </row>
    <row r="110" spans="1:3" ht="12" customHeight="1">
      <c r="A110" s="398" t="s">
        <v>116</v>
      </c>
      <c r="B110" s="8" t="s">
        <v>199</v>
      </c>
      <c r="C110" s="286"/>
    </row>
    <row r="111" spans="1:3" ht="12" customHeight="1">
      <c r="A111" s="398" t="s">
        <v>117</v>
      </c>
      <c r="B111" s="8" t="s">
        <v>406</v>
      </c>
      <c r="C111" s="261"/>
    </row>
    <row r="112" spans="1:3" ht="12" customHeight="1">
      <c r="A112" s="398" t="s">
        <v>118</v>
      </c>
      <c r="B112" s="281" t="s">
        <v>251</v>
      </c>
      <c r="C112" s="261"/>
    </row>
    <row r="113" spans="1:3" ht="12" customHeight="1">
      <c r="A113" s="398" t="s">
        <v>127</v>
      </c>
      <c r="B113" s="280" t="s">
        <v>532</v>
      </c>
      <c r="C113" s="261"/>
    </row>
    <row r="114" spans="1:3" ht="12" customHeight="1">
      <c r="A114" s="398" t="s">
        <v>129</v>
      </c>
      <c r="B114" s="378" t="s">
        <v>411</v>
      </c>
      <c r="C114" s="261"/>
    </row>
    <row r="115" spans="1:3" ht="12" customHeight="1">
      <c r="A115" s="398" t="s">
        <v>200</v>
      </c>
      <c r="B115" s="126" t="s">
        <v>394</v>
      </c>
      <c r="C115" s="261"/>
    </row>
    <row r="116" spans="1:3" ht="12" customHeight="1">
      <c r="A116" s="398" t="s">
        <v>201</v>
      </c>
      <c r="B116" s="126" t="s">
        <v>410</v>
      </c>
      <c r="C116" s="261"/>
    </row>
    <row r="117" spans="1:3" ht="12" customHeight="1">
      <c r="A117" s="398" t="s">
        <v>202</v>
      </c>
      <c r="B117" s="126" t="s">
        <v>409</v>
      </c>
      <c r="C117" s="261"/>
    </row>
    <row r="118" spans="1:3" ht="12" customHeight="1">
      <c r="A118" s="398" t="s">
        <v>402</v>
      </c>
      <c r="B118" s="126" t="s">
        <v>397</v>
      </c>
      <c r="C118" s="261"/>
    </row>
    <row r="119" spans="1:3" ht="12" customHeight="1">
      <c r="A119" s="398" t="s">
        <v>403</v>
      </c>
      <c r="B119" s="126" t="s">
        <v>408</v>
      </c>
      <c r="C119" s="261"/>
    </row>
    <row r="120" spans="1:3" ht="12" customHeight="1" thickBot="1">
      <c r="A120" s="408" t="s">
        <v>404</v>
      </c>
      <c r="B120" s="126" t="s">
        <v>407</v>
      </c>
      <c r="C120" s="262"/>
    </row>
    <row r="121" spans="1:3" ht="12" customHeight="1" thickBot="1">
      <c r="A121" s="30" t="s">
        <v>23</v>
      </c>
      <c r="B121" s="108" t="s">
        <v>412</v>
      </c>
      <c r="C121" s="284">
        <f>+C122+C123</f>
        <v>0</v>
      </c>
    </row>
    <row r="122" spans="1:3" ht="12" customHeight="1">
      <c r="A122" s="398" t="s">
        <v>97</v>
      </c>
      <c r="B122" s="5" t="s">
        <v>65</v>
      </c>
      <c r="C122" s="287"/>
    </row>
    <row r="123" spans="1:3" ht="12" customHeight="1" thickBot="1">
      <c r="A123" s="400" t="s">
        <v>98</v>
      </c>
      <c r="B123" s="8" t="s">
        <v>66</v>
      </c>
      <c r="C123" s="288"/>
    </row>
    <row r="124" spans="1:3" ht="12" customHeight="1" thickBot="1">
      <c r="A124" s="30" t="s">
        <v>24</v>
      </c>
      <c r="B124" s="108" t="s">
        <v>413</v>
      </c>
      <c r="C124" s="284">
        <f>+C91+C107+C121</f>
        <v>0</v>
      </c>
    </row>
    <row r="125" spans="1:3" ht="12" customHeight="1" thickBot="1">
      <c r="A125" s="30" t="s">
        <v>25</v>
      </c>
      <c r="B125" s="108" t="s">
        <v>414</v>
      </c>
      <c r="C125" s="284">
        <f>+C126+C127+C128</f>
        <v>0</v>
      </c>
    </row>
    <row r="126" spans="1:3" s="101" customFormat="1" ht="12" customHeight="1">
      <c r="A126" s="398" t="s">
        <v>101</v>
      </c>
      <c r="B126" s="5" t="s">
        <v>415</v>
      </c>
      <c r="C126" s="261"/>
    </row>
    <row r="127" spans="1:3" ht="12" customHeight="1">
      <c r="A127" s="398" t="s">
        <v>102</v>
      </c>
      <c r="B127" s="5" t="s">
        <v>416</v>
      </c>
      <c r="C127" s="261"/>
    </row>
    <row r="128" spans="1:3" ht="12" customHeight="1" thickBot="1">
      <c r="A128" s="408" t="s">
        <v>103</v>
      </c>
      <c r="B128" s="3" t="s">
        <v>417</v>
      </c>
      <c r="C128" s="261"/>
    </row>
    <row r="129" spans="1:3" ht="12" customHeight="1" thickBot="1">
      <c r="A129" s="30" t="s">
        <v>26</v>
      </c>
      <c r="B129" s="108" t="s">
        <v>479</v>
      </c>
      <c r="C129" s="284">
        <f>+C130+C131+C132+C133</f>
        <v>0</v>
      </c>
    </row>
    <row r="130" spans="1:3" ht="12" customHeight="1">
      <c r="A130" s="398" t="s">
        <v>104</v>
      </c>
      <c r="B130" s="5" t="s">
        <v>418</v>
      </c>
      <c r="C130" s="261"/>
    </row>
    <row r="131" spans="1:3" ht="12" customHeight="1">
      <c r="A131" s="398" t="s">
        <v>105</v>
      </c>
      <c r="B131" s="5" t="s">
        <v>419</v>
      </c>
      <c r="C131" s="261"/>
    </row>
    <row r="132" spans="1:3" ht="12" customHeight="1">
      <c r="A132" s="398" t="s">
        <v>321</v>
      </c>
      <c r="B132" s="5" t="s">
        <v>420</v>
      </c>
      <c r="C132" s="261"/>
    </row>
    <row r="133" spans="1:3" s="101" customFormat="1" ht="12" customHeight="1" thickBot="1">
      <c r="A133" s="408" t="s">
        <v>322</v>
      </c>
      <c r="B133" s="3" t="s">
        <v>421</v>
      </c>
      <c r="C133" s="261"/>
    </row>
    <row r="134" spans="1:11" ht="12" customHeight="1" thickBot="1">
      <c r="A134" s="30" t="s">
        <v>27</v>
      </c>
      <c r="B134" s="108" t="s">
        <v>422</v>
      </c>
      <c r="C134" s="290">
        <f>+C135+C136+C137+C138</f>
        <v>0</v>
      </c>
      <c r="K134" s="244"/>
    </row>
    <row r="135" spans="1:3" ht="12.75">
      <c r="A135" s="398" t="s">
        <v>106</v>
      </c>
      <c r="B135" s="5" t="s">
        <v>423</v>
      </c>
      <c r="C135" s="261"/>
    </row>
    <row r="136" spans="1:3" ht="12" customHeight="1">
      <c r="A136" s="398" t="s">
        <v>107</v>
      </c>
      <c r="B136" s="5" t="s">
        <v>433</v>
      </c>
      <c r="C136" s="261"/>
    </row>
    <row r="137" spans="1:3" s="101" customFormat="1" ht="12" customHeight="1">
      <c r="A137" s="398" t="s">
        <v>334</v>
      </c>
      <c r="B137" s="5" t="s">
        <v>424</v>
      </c>
      <c r="C137" s="261"/>
    </row>
    <row r="138" spans="1:3" s="101" customFormat="1" ht="12" customHeight="1" thickBot="1">
      <c r="A138" s="408" t="s">
        <v>335</v>
      </c>
      <c r="B138" s="3" t="s">
        <v>425</v>
      </c>
      <c r="C138" s="261"/>
    </row>
    <row r="139" spans="1:3" s="101" customFormat="1" ht="12" customHeight="1" thickBot="1">
      <c r="A139" s="30" t="s">
        <v>28</v>
      </c>
      <c r="B139" s="108" t="s">
        <v>426</v>
      </c>
      <c r="C139" s="292">
        <f>+C140+C141+C142+C143</f>
        <v>0</v>
      </c>
    </row>
    <row r="140" spans="1:3" s="101" customFormat="1" ht="12" customHeight="1">
      <c r="A140" s="398" t="s">
        <v>193</v>
      </c>
      <c r="B140" s="5" t="s">
        <v>427</v>
      </c>
      <c r="C140" s="261"/>
    </row>
    <row r="141" spans="1:3" s="101" customFormat="1" ht="12" customHeight="1">
      <c r="A141" s="398" t="s">
        <v>194</v>
      </c>
      <c r="B141" s="5" t="s">
        <v>428</v>
      </c>
      <c r="C141" s="261"/>
    </row>
    <row r="142" spans="1:3" s="101" customFormat="1" ht="12" customHeight="1">
      <c r="A142" s="398" t="s">
        <v>250</v>
      </c>
      <c r="B142" s="5" t="s">
        <v>429</v>
      </c>
      <c r="C142" s="261"/>
    </row>
    <row r="143" spans="1:3" ht="12.75" customHeight="1" thickBot="1">
      <c r="A143" s="398" t="s">
        <v>337</v>
      </c>
      <c r="B143" s="5" t="s">
        <v>430</v>
      </c>
      <c r="C143" s="261"/>
    </row>
    <row r="144" spans="1:3" ht="12" customHeight="1" thickBot="1">
      <c r="A144" s="30" t="s">
        <v>29</v>
      </c>
      <c r="B144" s="108" t="s">
        <v>431</v>
      </c>
      <c r="C144" s="394">
        <f>+C125+C129+C134+C139</f>
        <v>0</v>
      </c>
    </row>
    <row r="145" spans="1:3" ht="15" customHeight="1" thickBot="1">
      <c r="A145" s="410" t="s">
        <v>30</v>
      </c>
      <c r="B145" s="360" t="s">
        <v>432</v>
      </c>
      <c r="C145" s="394">
        <f>+C124+C144</f>
        <v>0</v>
      </c>
    </row>
    <row r="146" spans="1:3" ht="13.5" thickBot="1">
      <c r="A146" s="366"/>
      <c r="B146" s="367"/>
      <c r="C146" s="368"/>
    </row>
    <row r="147" spans="1:3" ht="15" customHeight="1" thickBot="1">
      <c r="A147" s="241" t="s">
        <v>220</v>
      </c>
      <c r="B147" s="242"/>
      <c r="C147" s="105">
        <v>3</v>
      </c>
    </row>
    <row r="148" spans="1:3" ht="14.25" customHeight="1" thickBot="1">
      <c r="A148" s="241" t="s">
        <v>221</v>
      </c>
      <c r="B148" s="242"/>
      <c r="C148" s="105">
        <v>20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2" customWidth="1"/>
  </cols>
  <sheetData>
    <row r="1" spans="1:3" s="1" customFormat="1" ht="16.5" customHeight="1" thickBot="1">
      <c r="A1" s="218"/>
      <c r="B1" s="220"/>
      <c r="C1" s="243" t="s">
        <v>487</v>
      </c>
    </row>
    <row r="2" spans="1:3" s="97" customFormat="1" ht="21" customHeight="1">
      <c r="A2" s="373" t="s">
        <v>70</v>
      </c>
      <c r="B2" s="338" t="s">
        <v>244</v>
      </c>
      <c r="C2" s="340" t="s">
        <v>57</v>
      </c>
    </row>
    <row r="3" spans="1:3" s="97" customFormat="1" ht="16.5" thickBot="1">
      <c r="A3" s="221" t="s">
        <v>217</v>
      </c>
      <c r="B3" s="339" t="s">
        <v>533</v>
      </c>
      <c r="C3" s="341">
        <v>2</v>
      </c>
    </row>
    <row r="4" spans="1:3" s="98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342" t="s">
        <v>60</v>
      </c>
    </row>
    <row r="6" spans="1:3" s="60" customFormat="1" ht="12.75" customHeight="1" thickBot="1">
      <c r="A6" s="186">
        <v>1</v>
      </c>
      <c r="B6" s="187">
        <v>2</v>
      </c>
      <c r="C6" s="188">
        <v>3</v>
      </c>
    </row>
    <row r="7" spans="1:3" s="60" customFormat="1" ht="15.75" customHeight="1" thickBot="1">
      <c r="A7" s="226"/>
      <c r="B7" s="227" t="s">
        <v>61</v>
      </c>
      <c r="C7" s="343"/>
    </row>
    <row r="8" spans="1:3" s="60" customFormat="1" ht="12" customHeight="1" thickBot="1">
      <c r="A8" s="30" t="s">
        <v>21</v>
      </c>
      <c r="B8" s="17" t="s">
        <v>277</v>
      </c>
      <c r="C8" s="284">
        <f>+C9+C10+C11+C12+C13+C14</f>
        <v>0</v>
      </c>
    </row>
    <row r="9" spans="1:3" s="99" customFormat="1" ht="12" customHeight="1">
      <c r="A9" s="398" t="s">
        <v>108</v>
      </c>
      <c r="B9" s="382" t="s">
        <v>278</v>
      </c>
      <c r="C9" s="287"/>
    </row>
    <row r="10" spans="1:3" s="100" customFormat="1" ht="12" customHeight="1">
      <c r="A10" s="399" t="s">
        <v>109</v>
      </c>
      <c r="B10" s="383" t="s">
        <v>279</v>
      </c>
      <c r="C10" s="286"/>
    </row>
    <row r="11" spans="1:3" s="100" customFormat="1" ht="12" customHeight="1">
      <c r="A11" s="399" t="s">
        <v>110</v>
      </c>
      <c r="B11" s="383" t="s">
        <v>280</v>
      </c>
      <c r="C11" s="286"/>
    </row>
    <row r="12" spans="1:3" s="100" customFormat="1" ht="12" customHeight="1">
      <c r="A12" s="399" t="s">
        <v>111</v>
      </c>
      <c r="B12" s="383" t="s">
        <v>281</v>
      </c>
      <c r="C12" s="286"/>
    </row>
    <row r="13" spans="1:3" s="100" customFormat="1" ht="12" customHeight="1">
      <c r="A13" s="399" t="s">
        <v>160</v>
      </c>
      <c r="B13" s="383" t="s">
        <v>282</v>
      </c>
      <c r="C13" s="424"/>
    </row>
    <row r="14" spans="1:3" s="99" customFormat="1" ht="12" customHeight="1" thickBot="1">
      <c r="A14" s="400" t="s">
        <v>112</v>
      </c>
      <c r="B14" s="384" t="s">
        <v>283</v>
      </c>
      <c r="C14" s="425"/>
    </row>
    <row r="15" spans="1:3" s="99" customFormat="1" ht="12" customHeight="1" thickBot="1">
      <c r="A15" s="30" t="s">
        <v>22</v>
      </c>
      <c r="B15" s="279" t="s">
        <v>284</v>
      </c>
      <c r="C15" s="284">
        <f>+C16+C17+C18+C19+C20</f>
        <v>0</v>
      </c>
    </row>
    <row r="16" spans="1:3" s="99" customFormat="1" ht="12" customHeight="1">
      <c r="A16" s="398" t="s">
        <v>114</v>
      </c>
      <c r="B16" s="382" t="s">
        <v>285</v>
      </c>
      <c r="C16" s="287"/>
    </row>
    <row r="17" spans="1:3" s="99" customFormat="1" ht="12" customHeight="1">
      <c r="A17" s="399" t="s">
        <v>115</v>
      </c>
      <c r="B17" s="383" t="s">
        <v>286</v>
      </c>
      <c r="C17" s="286"/>
    </row>
    <row r="18" spans="1:3" s="99" customFormat="1" ht="12" customHeight="1">
      <c r="A18" s="399" t="s">
        <v>116</v>
      </c>
      <c r="B18" s="383" t="s">
        <v>526</v>
      </c>
      <c r="C18" s="286"/>
    </row>
    <row r="19" spans="1:3" s="99" customFormat="1" ht="12" customHeight="1">
      <c r="A19" s="399" t="s">
        <v>117</v>
      </c>
      <c r="B19" s="383" t="s">
        <v>527</v>
      </c>
      <c r="C19" s="286"/>
    </row>
    <row r="20" spans="1:3" s="99" customFormat="1" ht="12" customHeight="1">
      <c r="A20" s="399" t="s">
        <v>118</v>
      </c>
      <c r="B20" s="383" t="s">
        <v>287</v>
      </c>
      <c r="C20" s="286"/>
    </row>
    <row r="21" spans="1:3" s="100" customFormat="1" ht="12" customHeight="1" thickBot="1">
      <c r="A21" s="400" t="s">
        <v>127</v>
      </c>
      <c r="B21" s="384" t="s">
        <v>288</v>
      </c>
      <c r="C21" s="288"/>
    </row>
    <row r="22" spans="1:3" s="100" customFormat="1" ht="12" customHeight="1" thickBot="1">
      <c r="A22" s="30" t="s">
        <v>23</v>
      </c>
      <c r="B22" s="17" t="s">
        <v>289</v>
      </c>
      <c r="C22" s="284">
        <f>+C23+C24+C25+C26+C27</f>
        <v>0</v>
      </c>
    </row>
    <row r="23" spans="1:3" s="100" customFormat="1" ht="12" customHeight="1">
      <c r="A23" s="398" t="s">
        <v>97</v>
      </c>
      <c r="B23" s="382" t="s">
        <v>290</v>
      </c>
      <c r="C23" s="287"/>
    </row>
    <row r="24" spans="1:3" s="99" customFormat="1" ht="12" customHeight="1">
      <c r="A24" s="399" t="s">
        <v>98</v>
      </c>
      <c r="B24" s="383" t="s">
        <v>291</v>
      </c>
      <c r="C24" s="286"/>
    </row>
    <row r="25" spans="1:3" s="100" customFormat="1" ht="12" customHeight="1">
      <c r="A25" s="399" t="s">
        <v>99</v>
      </c>
      <c r="B25" s="383" t="s">
        <v>528</v>
      </c>
      <c r="C25" s="286"/>
    </row>
    <row r="26" spans="1:3" s="100" customFormat="1" ht="12" customHeight="1">
      <c r="A26" s="399" t="s">
        <v>100</v>
      </c>
      <c r="B26" s="383" t="s">
        <v>529</v>
      </c>
      <c r="C26" s="286"/>
    </row>
    <row r="27" spans="1:3" s="100" customFormat="1" ht="12" customHeight="1">
      <c r="A27" s="399" t="s">
        <v>183</v>
      </c>
      <c r="B27" s="383" t="s">
        <v>292</v>
      </c>
      <c r="C27" s="286"/>
    </row>
    <row r="28" spans="1:3" s="100" customFormat="1" ht="12" customHeight="1" thickBot="1">
      <c r="A28" s="400" t="s">
        <v>184</v>
      </c>
      <c r="B28" s="384" t="s">
        <v>293</v>
      </c>
      <c r="C28" s="288"/>
    </row>
    <row r="29" spans="1:3" s="100" customFormat="1" ht="12" customHeight="1" thickBot="1">
      <c r="A29" s="30" t="s">
        <v>185</v>
      </c>
      <c r="B29" s="17" t="s">
        <v>294</v>
      </c>
      <c r="C29" s="290">
        <f>+C30+C33+C34+C35</f>
        <v>0</v>
      </c>
    </row>
    <row r="30" spans="1:3" s="100" customFormat="1" ht="12" customHeight="1">
      <c r="A30" s="398" t="s">
        <v>295</v>
      </c>
      <c r="B30" s="382" t="s">
        <v>301</v>
      </c>
      <c r="C30" s="377">
        <f>+C31+C32</f>
        <v>0</v>
      </c>
    </row>
    <row r="31" spans="1:3" s="100" customFormat="1" ht="12" customHeight="1">
      <c r="A31" s="399" t="s">
        <v>296</v>
      </c>
      <c r="B31" s="383" t="s">
        <v>302</v>
      </c>
      <c r="C31" s="286"/>
    </row>
    <row r="32" spans="1:3" s="100" customFormat="1" ht="12" customHeight="1">
      <c r="A32" s="399" t="s">
        <v>297</v>
      </c>
      <c r="B32" s="383" t="s">
        <v>303</v>
      </c>
      <c r="C32" s="286"/>
    </row>
    <row r="33" spans="1:3" s="100" customFormat="1" ht="12" customHeight="1">
      <c r="A33" s="399" t="s">
        <v>298</v>
      </c>
      <c r="B33" s="383" t="s">
        <v>304</v>
      </c>
      <c r="C33" s="286"/>
    </row>
    <row r="34" spans="1:3" s="100" customFormat="1" ht="12" customHeight="1">
      <c r="A34" s="399" t="s">
        <v>299</v>
      </c>
      <c r="B34" s="383" t="s">
        <v>305</v>
      </c>
      <c r="C34" s="286"/>
    </row>
    <row r="35" spans="1:3" s="100" customFormat="1" ht="12" customHeight="1" thickBot="1">
      <c r="A35" s="400" t="s">
        <v>300</v>
      </c>
      <c r="B35" s="384" t="s">
        <v>306</v>
      </c>
      <c r="C35" s="288"/>
    </row>
    <row r="36" spans="1:3" s="100" customFormat="1" ht="12" customHeight="1" thickBot="1">
      <c r="A36" s="30" t="s">
        <v>25</v>
      </c>
      <c r="B36" s="17" t="s">
        <v>307</v>
      </c>
      <c r="C36" s="284">
        <f>SUM(C37:C46)</f>
        <v>0</v>
      </c>
    </row>
    <row r="37" spans="1:3" s="100" customFormat="1" ht="12" customHeight="1">
      <c r="A37" s="398" t="s">
        <v>101</v>
      </c>
      <c r="B37" s="382" t="s">
        <v>310</v>
      </c>
      <c r="C37" s="287"/>
    </row>
    <row r="38" spans="1:3" s="100" customFormat="1" ht="12" customHeight="1">
      <c r="A38" s="399" t="s">
        <v>102</v>
      </c>
      <c r="B38" s="383" t="s">
        <v>311</v>
      </c>
      <c r="C38" s="286"/>
    </row>
    <row r="39" spans="1:3" s="100" customFormat="1" ht="12" customHeight="1">
      <c r="A39" s="399" t="s">
        <v>103</v>
      </c>
      <c r="B39" s="383" t="s">
        <v>312</v>
      </c>
      <c r="C39" s="286"/>
    </row>
    <row r="40" spans="1:3" s="100" customFormat="1" ht="12" customHeight="1">
      <c r="A40" s="399" t="s">
        <v>187</v>
      </c>
      <c r="B40" s="383" t="s">
        <v>313</v>
      </c>
      <c r="C40" s="286"/>
    </row>
    <row r="41" spans="1:3" s="100" customFormat="1" ht="12" customHeight="1">
      <c r="A41" s="399" t="s">
        <v>188</v>
      </c>
      <c r="B41" s="383" t="s">
        <v>314</v>
      </c>
      <c r="C41" s="286"/>
    </row>
    <row r="42" spans="1:3" s="100" customFormat="1" ht="12" customHeight="1">
      <c r="A42" s="399" t="s">
        <v>189</v>
      </c>
      <c r="B42" s="383" t="s">
        <v>315</v>
      </c>
      <c r="C42" s="286"/>
    </row>
    <row r="43" spans="1:3" s="100" customFormat="1" ht="12" customHeight="1">
      <c r="A43" s="399" t="s">
        <v>190</v>
      </c>
      <c r="B43" s="383" t="s">
        <v>316</v>
      </c>
      <c r="C43" s="286"/>
    </row>
    <row r="44" spans="1:3" s="100" customFormat="1" ht="12" customHeight="1">
      <c r="A44" s="399" t="s">
        <v>191</v>
      </c>
      <c r="B44" s="383" t="s">
        <v>317</v>
      </c>
      <c r="C44" s="286"/>
    </row>
    <row r="45" spans="1:3" s="100" customFormat="1" ht="12" customHeight="1">
      <c r="A45" s="399" t="s">
        <v>308</v>
      </c>
      <c r="B45" s="383" t="s">
        <v>318</v>
      </c>
      <c r="C45" s="289"/>
    </row>
    <row r="46" spans="1:3" s="100" customFormat="1" ht="12" customHeight="1" thickBot="1">
      <c r="A46" s="400" t="s">
        <v>309</v>
      </c>
      <c r="B46" s="384" t="s">
        <v>319</v>
      </c>
      <c r="C46" s="372"/>
    </row>
    <row r="47" spans="1:3" s="100" customFormat="1" ht="12" customHeight="1" thickBot="1">
      <c r="A47" s="30" t="s">
        <v>26</v>
      </c>
      <c r="B47" s="17" t="s">
        <v>320</v>
      </c>
      <c r="C47" s="284">
        <f>SUM(C48:C52)</f>
        <v>0</v>
      </c>
    </row>
    <row r="48" spans="1:3" s="100" customFormat="1" ht="12" customHeight="1">
      <c r="A48" s="398" t="s">
        <v>104</v>
      </c>
      <c r="B48" s="382" t="s">
        <v>324</v>
      </c>
      <c r="C48" s="426"/>
    </row>
    <row r="49" spans="1:3" s="100" customFormat="1" ht="12" customHeight="1">
      <c r="A49" s="399" t="s">
        <v>105</v>
      </c>
      <c r="B49" s="383" t="s">
        <v>325</v>
      </c>
      <c r="C49" s="289"/>
    </row>
    <row r="50" spans="1:3" s="100" customFormat="1" ht="12" customHeight="1">
      <c r="A50" s="399" t="s">
        <v>321</v>
      </c>
      <c r="B50" s="383" t="s">
        <v>326</v>
      </c>
      <c r="C50" s="289"/>
    </row>
    <row r="51" spans="1:3" s="100" customFormat="1" ht="12" customHeight="1">
      <c r="A51" s="399" t="s">
        <v>322</v>
      </c>
      <c r="B51" s="383" t="s">
        <v>327</v>
      </c>
      <c r="C51" s="289"/>
    </row>
    <row r="52" spans="1:3" s="100" customFormat="1" ht="12" customHeight="1" thickBot="1">
      <c r="A52" s="400" t="s">
        <v>323</v>
      </c>
      <c r="B52" s="384" t="s">
        <v>328</v>
      </c>
      <c r="C52" s="372"/>
    </row>
    <row r="53" spans="1:3" s="100" customFormat="1" ht="12" customHeight="1" thickBot="1">
      <c r="A53" s="30" t="s">
        <v>192</v>
      </c>
      <c r="B53" s="17" t="s">
        <v>329</v>
      </c>
      <c r="C53" s="284">
        <f>SUM(C54:C56)</f>
        <v>0</v>
      </c>
    </row>
    <row r="54" spans="1:3" s="100" customFormat="1" ht="12" customHeight="1">
      <c r="A54" s="398" t="s">
        <v>106</v>
      </c>
      <c r="B54" s="382" t="s">
        <v>330</v>
      </c>
      <c r="C54" s="287"/>
    </row>
    <row r="55" spans="1:3" s="100" customFormat="1" ht="12" customHeight="1">
      <c r="A55" s="399" t="s">
        <v>107</v>
      </c>
      <c r="B55" s="383" t="s">
        <v>530</v>
      </c>
      <c r="C55" s="286"/>
    </row>
    <row r="56" spans="1:3" s="100" customFormat="1" ht="12" customHeight="1">
      <c r="A56" s="399" t="s">
        <v>334</v>
      </c>
      <c r="B56" s="383" t="s">
        <v>332</v>
      </c>
      <c r="C56" s="286"/>
    </row>
    <row r="57" spans="1:3" s="100" customFormat="1" ht="12" customHeight="1" thickBot="1">
      <c r="A57" s="400" t="s">
        <v>335</v>
      </c>
      <c r="B57" s="384" t="s">
        <v>333</v>
      </c>
      <c r="C57" s="288"/>
    </row>
    <row r="58" spans="1:3" s="100" customFormat="1" ht="12" customHeight="1" thickBot="1">
      <c r="A58" s="30" t="s">
        <v>28</v>
      </c>
      <c r="B58" s="279" t="s">
        <v>336</v>
      </c>
      <c r="C58" s="284">
        <f>SUM(C59:C61)</f>
        <v>0</v>
      </c>
    </row>
    <row r="59" spans="1:3" s="100" customFormat="1" ht="12" customHeight="1">
      <c r="A59" s="398" t="s">
        <v>193</v>
      </c>
      <c r="B59" s="382" t="s">
        <v>338</v>
      </c>
      <c r="C59" s="289"/>
    </row>
    <row r="60" spans="1:3" s="100" customFormat="1" ht="12" customHeight="1">
      <c r="A60" s="399" t="s">
        <v>194</v>
      </c>
      <c r="B60" s="383" t="s">
        <v>531</v>
      </c>
      <c r="C60" s="289"/>
    </row>
    <row r="61" spans="1:3" s="100" customFormat="1" ht="12" customHeight="1">
      <c r="A61" s="399" t="s">
        <v>250</v>
      </c>
      <c r="B61" s="383" t="s">
        <v>339</v>
      </c>
      <c r="C61" s="289"/>
    </row>
    <row r="62" spans="1:3" s="100" customFormat="1" ht="12" customHeight="1" thickBot="1">
      <c r="A62" s="400" t="s">
        <v>337</v>
      </c>
      <c r="B62" s="384" t="s">
        <v>340</v>
      </c>
      <c r="C62" s="289"/>
    </row>
    <row r="63" spans="1:3" s="100" customFormat="1" ht="12" customHeight="1" thickBot="1">
      <c r="A63" s="30" t="s">
        <v>29</v>
      </c>
      <c r="B63" s="17" t="s">
        <v>341</v>
      </c>
      <c r="C63" s="290">
        <f>+C8+C15+C22+C29+C36+C47+C53+C58</f>
        <v>0</v>
      </c>
    </row>
    <row r="64" spans="1:3" s="100" customFormat="1" ht="12" customHeight="1" thickBot="1">
      <c r="A64" s="401" t="s">
        <v>480</v>
      </c>
      <c r="B64" s="279" t="s">
        <v>343</v>
      </c>
      <c r="C64" s="284">
        <f>SUM(C65:C67)</f>
        <v>0</v>
      </c>
    </row>
    <row r="65" spans="1:3" s="100" customFormat="1" ht="12" customHeight="1">
      <c r="A65" s="398" t="s">
        <v>376</v>
      </c>
      <c r="B65" s="382" t="s">
        <v>344</v>
      </c>
      <c r="C65" s="289"/>
    </row>
    <row r="66" spans="1:3" s="100" customFormat="1" ht="12" customHeight="1">
      <c r="A66" s="399" t="s">
        <v>385</v>
      </c>
      <c r="B66" s="383" t="s">
        <v>345</v>
      </c>
      <c r="C66" s="289"/>
    </row>
    <row r="67" spans="1:3" s="100" customFormat="1" ht="12" customHeight="1" thickBot="1">
      <c r="A67" s="400" t="s">
        <v>386</v>
      </c>
      <c r="B67" s="386" t="s">
        <v>346</v>
      </c>
      <c r="C67" s="289"/>
    </row>
    <row r="68" spans="1:3" s="100" customFormat="1" ht="12" customHeight="1" thickBot="1">
      <c r="A68" s="401" t="s">
        <v>347</v>
      </c>
      <c r="B68" s="279" t="s">
        <v>348</v>
      </c>
      <c r="C68" s="284">
        <f>SUM(C69:C72)</f>
        <v>0</v>
      </c>
    </row>
    <row r="69" spans="1:3" s="100" customFormat="1" ht="12" customHeight="1">
      <c r="A69" s="398" t="s">
        <v>161</v>
      </c>
      <c r="B69" s="382" t="s">
        <v>349</v>
      </c>
      <c r="C69" s="289"/>
    </row>
    <row r="70" spans="1:3" s="100" customFormat="1" ht="12" customHeight="1">
      <c r="A70" s="399" t="s">
        <v>162</v>
      </c>
      <c r="B70" s="383" t="s">
        <v>350</v>
      </c>
      <c r="C70" s="289"/>
    </row>
    <row r="71" spans="1:3" s="100" customFormat="1" ht="12" customHeight="1">
      <c r="A71" s="399" t="s">
        <v>377</v>
      </c>
      <c r="B71" s="383" t="s">
        <v>351</v>
      </c>
      <c r="C71" s="289"/>
    </row>
    <row r="72" spans="1:3" s="100" customFormat="1" ht="12" customHeight="1" thickBot="1">
      <c r="A72" s="400" t="s">
        <v>378</v>
      </c>
      <c r="B72" s="384" t="s">
        <v>352</v>
      </c>
      <c r="C72" s="289"/>
    </row>
    <row r="73" spans="1:3" s="100" customFormat="1" ht="12" customHeight="1" thickBot="1">
      <c r="A73" s="401" t="s">
        <v>353</v>
      </c>
      <c r="B73" s="279" t="s">
        <v>354</v>
      </c>
      <c r="C73" s="284">
        <f>SUM(C74:C75)</f>
        <v>0</v>
      </c>
    </row>
    <row r="74" spans="1:3" s="100" customFormat="1" ht="12" customHeight="1">
      <c r="A74" s="398" t="s">
        <v>379</v>
      </c>
      <c r="B74" s="382" t="s">
        <v>355</v>
      </c>
      <c r="C74" s="289"/>
    </row>
    <row r="75" spans="1:3" s="100" customFormat="1" ht="12" customHeight="1" thickBot="1">
      <c r="A75" s="400" t="s">
        <v>380</v>
      </c>
      <c r="B75" s="384" t="s">
        <v>356</v>
      </c>
      <c r="C75" s="289"/>
    </row>
    <row r="76" spans="1:3" s="99" customFormat="1" ht="12" customHeight="1" thickBot="1">
      <c r="A76" s="401" t="s">
        <v>357</v>
      </c>
      <c r="B76" s="279" t="s">
        <v>358</v>
      </c>
      <c r="C76" s="284">
        <f>SUM(C77:C79)</f>
        <v>0</v>
      </c>
    </row>
    <row r="77" spans="1:3" s="100" customFormat="1" ht="12" customHeight="1">
      <c r="A77" s="398" t="s">
        <v>381</v>
      </c>
      <c r="B77" s="382" t="s">
        <v>359</v>
      </c>
      <c r="C77" s="289"/>
    </row>
    <row r="78" spans="1:3" s="100" customFormat="1" ht="12" customHeight="1">
      <c r="A78" s="399" t="s">
        <v>382</v>
      </c>
      <c r="B78" s="383" t="s">
        <v>360</v>
      </c>
      <c r="C78" s="289"/>
    </row>
    <row r="79" spans="1:3" s="100" customFormat="1" ht="12" customHeight="1" thickBot="1">
      <c r="A79" s="400" t="s">
        <v>383</v>
      </c>
      <c r="B79" s="384" t="s">
        <v>361</v>
      </c>
      <c r="C79" s="289"/>
    </row>
    <row r="80" spans="1:3" s="100" customFormat="1" ht="12" customHeight="1" thickBot="1">
      <c r="A80" s="401" t="s">
        <v>362</v>
      </c>
      <c r="B80" s="279" t="s">
        <v>384</v>
      </c>
      <c r="C80" s="284">
        <f>SUM(C81:C84)</f>
        <v>0</v>
      </c>
    </row>
    <row r="81" spans="1:3" s="100" customFormat="1" ht="12" customHeight="1">
      <c r="A81" s="402" t="s">
        <v>363</v>
      </c>
      <c r="B81" s="382" t="s">
        <v>364</v>
      </c>
      <c r="C81" s="289"/>
    </row>
    <row r="82" spans="1:3" s="100" customFormat="1" ht="12" customHeight="1">
      <c r="A82" s="403" t="s">
        <v>365</v>
      </c>
      <c r="B82" s="383" t="s">
        <v>366</v>
      </c>
      <c r="C82" s="289"/>
    </row>
    <row r="83" spans="1:3" s="100" customFormat="1" ht="12" customHeight="1">
      <c r="A83" s="403" t="s">
        <v>367</v>
      </c>
      <c r="B83" s="383" t="s">
        <v>368</v>
      </c>
      <c r="C83" s="289"/>
    </row>
    <row r="84" spans="1:3" s="99" customFormat="1" ht="12" customHeight="1" thickBot="1">
      <c r="A84" s="404" t="s">
        <v>369</v>
      </c>
      <c r="B84" s="384" t="s">
        <v>370</v>
      </c>
      <c r="C84" s="289"/>
    </row>
    <row r="85" spans="1:3" s="99" customFormat="1" ht="12" customHeight="1" thickBot="1">
      <c r="A85" s="401" t="s">
        <v>371</v>
      </c>
      <c r="B85" s="279" t="s">
        <v>372</v>
      </c>
      <c r="C85" s="427"/>
    </row>
    <row r="86" spans="1:3" s="99" customFormat="1" ht="12" customHeight="1" thickBot="1">
      <c r="A86" s="401" t="s">
        <v>373</v>
      </c>
      <c r="B86" s="390" t="s">
        <v>374</v>
      </c>
      <c r="C86" s="290">
        <f>+C64+C68+C73+C76+C80+C85</f>
        <v>0</v>
      </c>
    </row>
    <row r="87" spans="1:3" s="99" customFormat="1" ht="12" customHeight="1" thickBot="1">
      <c r="A87" s="405" t="s">
        <v>387</v>
      </c>
      <c r="B87" s="392" t="s">
        <v>511</v>
      </c>
      <c r="C87" s="290">
        <f>+C63+C86</f>
        <v>0</v>
      </c>
    </row>
    <row r="88" spans="1:3" s="100" customFormat="1" ht="15" customHeight="1">
      <c r="A88" s="232"/>
      <c r="B88" s="233"/>
      <c r="C88" s="348"/>
    </row>
    <row r="89" spans="1:3" ht="13.5" thickBot="1">
      <c r="A89" s="406"/>
      <c r="B89" s="235"/>
      <c r="C89" s="349"/>
    </row>
    <row r="90" spans="1:3" s="60" customFormat="1" ht="16.5" customHeight="1" thickBot="1">
      <c r="A90" s="236"/>
      <c r="B90" s="237" t="s">
        <v>63</v>
      </c>
      <c r="C90" s="350"/>
    </row>
    <row r="91" spans="1:3" s="101" customFormat="1" ht="12" customHeight="1" thickBot="1">
      <c r="A91" s="375" t="s">
        <v>21</v>
      </c>
      <c r="B91" s="27" t="s">
        <v>390</v>
      </c>
      <c r="C91" s="283">
        <f>SUM(C92:C96)</f>
        <v>0</v>
      </c>
    </row>
    <row r="92" spans="1:3" ht="12" customHeight="1">
      <c r="A92" s="407" t="s">
        <v>108</v>
      </c>
      <c r="B92" s="6" t="s">
        <v>52</v>
      </c>
      <c r="C92" s="285"/>
    </row>
    <row r="93" spans="1:3" ht="12" customHeight="1">
      <c r="A93" s="399" t="s">
        <v>109</v>
      </c>
      <c r="B93" s="4" t="s">
        <v>195</v>
      </c>
      <c r="C93" s="286"/>
    </row>
    <row r="94" spans="1:3" ht="12" customHeight="1">
      <c r="A94" s="399" t="s">
        <v>110</v>
      </c>
      <c r="B94" s="4" t="s">
        <v>151</v>
      </c>
      <c r="C94" s="288"/>
    </row>
    <row r="95" spans="1:3" ht="12" customHeight="1">
      <c r="A95" s="399" t="s">
        <v>111</v>
      </c>
      <c r="B95" s="7" t="s">
        <v>196</v>
      </c>
      <c r="C95" s="288"/>
    </row>
    <row r="96" spans="1:3" ht="12" customHeight="1">
      <c r="A96" s="399" t="s">
        <v>122</v>
      </c>
      <c r="B96" s="15" t="s">
        <v>197</v>
      </c>
      <c r="C96" s="288"/>
    </row>
    <row r="97" spans="1:3" ht="12" customHeight="1">
      <c r="A97" s="399" t="s">
        <v>112</v>
      </c>
      <c r="B97" s="4" t="s">
        <v>391</v>
      </c>
      <c r="C97" s="288"/>
    </row>
    <row r="98" spans="1:3" ht="12" customHeight="1">
      <c r="A98" s="399" t="s">
        <v>113</v>
      </c>
      <c r="B98" s="125" t="s">
        <v>392</v>
      </c>
      <c r="C98" s="288"/>
    </row>
    <row r="99" spans="1:3" ht="12" customHeight="1">
      <c r="A99" s="399" t="s">
        <v>123</v>
      </c>
      <c r="B99" s="126" t="s">
        <v>393</v>
      </c>
      <c r="C99" s="288"/>
    </row>
    <row r="100" spans="1:3" ht="12" customHeight="1">
      <c r="A100" s="399" t="s">
        <v>124</v>
      </c>
      <c r="B100" s="126" t="s">
        <v>394</v>
      </c>
      <c r="C100" s="288"/>
    </row>
    <row r="101" spans="1:3" ht="12" customHeight="1">
      <c r="A101" s="399" t="s">
        <v>125</v>
      </c>
      <c r="B101" s="125" t="s">
        <v>395</v>
      </c>
      <c r="C101" s="288"/>
    </row>
    <row r="102" spans="1:3" ht="12" customHeight="1">
      <c r="A102" s="399" t="s">
        <v>126</v>
      </c>
      <c r="B102" s="125" t="s">
        <v>396</v>
      </c>
      <c r="C102" s="288"/>
    </row>
    <row r="103" spans="1:3" ht="12" customHeight="1">
      <c r="A103" s="399" t="s">
        <v>128</v>
      </c>
      <c r="B103" s="126" t="s">
        <v>397</v>
      </c>
      <c r="C103" s="288"/>
    </row>
    <row r="104" spans="1:3" ht="12" customHeight="1">
      <c r="A104" s="408" t="s">
        <v>198</v>
      </c>
      <c r="B104" s="127" t="s">
        <v>398</v>
      </c>
      <c r="C104" s="288"/>
    </row>
    <row r="105" spans="1:3" ht="12" customHeight="1">
      <c r="A105" s="399" t="s">
        <v>388</v>
      </c>
      <c r="B105" s="127" t="s">
        <v>399</v>
      </c>
      <c r="C105" s="288"/>
    </row>
    <row r="106" spans="1:3" ht="12" customHeight="1" thickBot="1">
      <c r="A106" s="409" t="s">
        <v>389</v>
      </c>
      <c r="B106" s="128" t="s">
        <v>400</v>
      </c>
      <c r="C106" s="291"/>
    </row>
    <row r="107" spans="1:3" ht="12" customHeight="1" thickBot="1">
      <c r="A107" s="30" t="s">
        <v>22</v>
      </c>
      <c r="B107" s="26" t="s">
        <v>401</v>
      </c>
      <c r="C107" s="284">
        <f>+C108+C110+C112</f>
        <v>0</v>
      </c>
    </row>
    <row r="108" spans="1:3" ht="12" customHeight="1">
      <c r="A108" s="398" t="s">
        <v>114</v>
      </c>
      <c r="B108" s="4" t="s">
        <v>248</v>
      </c>
      <c r="C108" s="287"/>
    </row>
    <row r="109" spans="1:3" ht="12" customHeight="1">
      <c r="A109" s="398" t="s">
        <v>115</v>
      </c>
      <c r="B109" s="8" t="s">
        <v>405</v>
      </c>
      <c r="C109" s="287"/>
    </row>
    <row r="110" spans="1:3" ht="12" customHeight="1">
      <c r="A110" s="398" t="s">
        <v>116</v>
      </c>
      <c r="B110" s="8" t="s">
        <v>199</v>
      </c>
      <c r="C110" s="286"/>
    </row>
    <row r="111" spans="1:3" ht="12" customHeight="1">
      <c r="A111" s="398" t="s">
        <v>117</v>
      </c>
      <c r="B111" s="8" t="s">
        <v>406</v>
      </c>
      <c r="C111" s="261"/>
    </row>
    <row r="112" spans="1:3" ht="12" customHeight="1">
      <c r="A112" s="398" t="s">
        <v>118</v>
      </c>
      <c r="B112" s="281" t="s">
        <v>251</v>
      </c>
      <c r="C112" s="261"/>
    </row>
    <row r="113" spans="1:3" ht="12" customHeight="1">
      <c r="A113" s="398" t="s">
        <v>127</v>
      </c>
      <c r="B113" s="280" t="s">
        <v>532</v>
      </c>
      <c r="C113" s="261"/>
    </row>
    <row r="114" spans="1:3" ht="12" customHeight="1">
      <c r="A114" s="398" t="s">
        <v>129</v>
      </c>
      <c r="B114" s="378" t="s">
        <v>411</v>
      </c>
      <c r="C114" s="261"/>
    </row>
    <row r="115" spans="1:3" ht="12" customHeight="1">
      <c r="A115" s="398" t="s">
        <v>200</v>
      </c>
      <c r="B115" s="126" t="s">
        <v>394</v>
      </c>
      <c r="C115" s="261"/>
    </row>
    <row r="116" spans="1:3" ht="12" customHeight="1">
      <c r="A116" s="398" t="s">
        <v>201</v>
      </c>
      <c r="B116" s="126" t="s">
        <v>410</v>
      </c>
      <c r="C116" s="261"/>
    </row>
    <row r="117" spans="1:3" ht="12" customHeight="1">
      <c r="A117" s="398" t="s">
        <v>202</v>
      </c>
      <c r="B117" s="126" t="s">
        <v>409</v>
      </c>
      <c r="C117" s="261"/>
    </row>
    <row r="118" spans="1:3" ht="12" customHeight="1">
      <c r="A118" s="398" t="s">
        <v>402</v>
      </c>
      <c r="B118" s="126" t="s">
        <v>397</v>
      </c>
      <c r="C118" s="261"/>
    </row>
    <row r="119" spans="1:3" ht="12" customHeight="1">
      <c r="A119" s="398" t="s">
        <v>403</v>
      </c>
      <c r="B119" s="126" t="s">
        <v>408</v>
      </c>
      <c r="C119" s="261"/>
    </row>
    <row r="120" spans="1:3" ht="12" customHeight="1" thickBot="1">
      <c r="A120" s="408" t="s">
        <v>404</v>
      </c>
      <c r="B120" s="126" t="s">
        <v>407</v>
      </c>
      <c r="C120" s="262"/>
    </row>
    <row r="121" spans="1:3" ht="12" customHeight="1" thickBot="1">
      <c r="A121" s="30" t="s">
        <v>23</v>
      </c>
      <c r="B121" s="108" t="s">
        <v>412</v>
      </c>
      <c r="C121" s="284">
        <f>+C122+C123</f>
        <v>0</v>
      </c>
    </row>
    <row r="122" spans="1:3" ht="12" customHeight="1">
      <c r="A122" s="398" t="s">
        <v>97</v>
      </c>
      <c r="B122" s="5" t="s">
        <v>65</v>
      </c>
      <c r="C122" s="287"/>
    </row>
    <row r="123" spans="1:3" ht="12" customHeight="1" thickBot="1">
      <c r="A123" s="400" t="s">
        <v>98</v>
      </c>
      <c r="B123" s="8" t="s">
        <v>66</v>
      </c>
      <c r="C123" s="288"/>
    </row>
    <row r="124" spans="1:3" ht="12" customHeight="1" thickBot="1">
      <c r="A124" s="30" t="s">
        <v>24</v>
      </c>
      <c r="B124" s="108" t="s">
        <v>413</v>
      </c>
      <c r="C124" s="284">
        <f>+C91+C107+C121</f>
        <v>0</v>
      </c>
    </row>
    <row r="125" spans="1:3" ht="12" customHeight="1" thickBot="1">
      <c r="A125" s="30" t="s">
        <v>25</v>
      </c>
      <c r="B125" s="108" t="s">
        <v>414</v>
      </c>
      <c r="C125" s="284">
        <f>+C126+C127+C128</f>
        <v>0</v>
      </c>
    </row>
    <row r="126" spans="1:3" s="101" customFormat="1" ht="12" customHeight="1">
      <c r="A126" s="398" t="s">
        <v>101</v>
      </c>
      <c r="B126" s="5" t="s">
        <v>415</v>
      </c>
      <c r="C126" s="261"/>
    </row>
    <row r="127" spans="1:3" ht="12" customHeight="1">
      <c r="A127" s="398" t="s">
        <v>102</v>
      </c>
      <c r="B127" s="5" t="s">
        <v>416</v>
      </c>
      <c r="C127" s="261"/>
    </row>
    <row r="128" spans="1:3" ht="12" customHeight="1" thickBot="1">
      <c r="A128" s="408" t="s">
        <v>103</v>
      </c>
      <c r="B128" s="3" t="s">
        <v>417</v>
      </c>
      <c r="C128" s="261"/>
    </row>
    <row r="129" spans="1:3" ht="12" customHeight="1" thickBot="1">
      <c r="A129" s="30" t="s">
        <v>26</v>
      </c>
      <c r="B129" s="108" t="s">
        <v>479</v>
      </c>
      <c r="C129" s="284">
        <f>+C130+C131+C132+C133</f>
        <v>0</v>
      </c>
    </row>
    <row r="130" spans="1:3" ht="12" customHeight="1">
      <c r="A130" s="398" t="s">
        <v>104</v>
      </c>
      <c r="B130" s="5" t="s">
        <v>418</v>
      </c>
      <c r="C130" s="261"/>
    </row>
    <row r="131" spans="1:3" ht="12" customHeight="1">
      <c r="A131" s="398" t="s">
        <v>105</v>
      </c>
      <c r="B131" s="5" t="s">
        <v>419</v>
      </c>
      <c r="C131" s="261"/>
    </row>
    <row r="132" spans="1:3" ht="12" customHeight="1">
      <c r="A132" s="398" t="s">
        <v>321</v>
      </c>
      <c r="B132" s="5" t="s">
        <v>420</v>
      </c>
      <c r="C132" s="261"/>
    </row>
    <row r="133" spans="1:3" s="101" customFormat="1" ht="12" customHeight="1" thickBot="1">
      <c r="A133" s="408" t="s">
        <v>322</v>
      </c>
      <c r="B133" s="3" t="s">
        <v>421</v>
      </c>
      <c r="C133" s="261"/>
    </row>
    <row r="134" spans="1:11" ht="12" customHeight="1" thickBot="1">
      <c r="A134" s="30" t="s">
        <v>27</v>
      </c>
      <c r="B134" s="108" t="s">
        <v>422</v>
      </c>
      <c r="C134" s="290">
        <f>+C135+C136+C137+C138</f>
        <v>0</v>
      </c>
      <c r="K134" s="244"/>
    </row>
    <row r="135" spans="1:3" ht="12.75">
      <c r="A135" s="398" t="s">
        <v>106</v>
      </c>
      <c r="B135" s="5" t="s">
        <v>423</v>
      </c>
      <c r="C135" s="261"/>
    </row>
    <row r="136" spans="1:3" ht="12" customHeight="1">
      <c r="A136" s="398" t="s">
        <v>107</v>
      </c>
      <c r="B136" s="5" t="s">
        <v>433</v>
      </c>
      <c r="C136" s="261"/>
    </row>
    <row r="137" spans="1:3" s="101" customFormat="1" ht="12" customHeight="1">
      <c r="A137" s="398" t="s">
        <v>334</v>
      </c>
      <c r="B137" s="5" t="s">
        <v>424</v>
      </c>
      <c r="C137" s="261"/>
    </row>
    <row r="138" spans="1:3" s="101" customFormat="1" ht="12" customHeight="1" thickBot="1">
      <c r="A138" s="408" t="s">
        <v>335</v>
      </c>
      <c r="B138" s="3" t="s">
        <v>425</v>
      </c>
      <c r="C138" s="261"/>
    </row>
    <row r="139" spans="1:3" s="101" customFormat="1" ht="12" customHeight="1" thickBot="1">
      <c r="A139" s="30" t="s">
        <v>28</v>
      </c>
      <c r="B139" s="108" t="s">
        <v>426</v>
      </c>
      <c r="C139" s="292">
        <f>+C140+C141+C142+C143</f>
        <v>0</v>
      </c>
    </row>
    <row r="140" spans="1:3" s="101" customFormat="1" ht="12" customHeight="1">
      <c r="A140" s="398" t="s">
        <v>193</v>
      </c>
      <c r="B140" s="5" t="s">
        <v>427</v>
      </c>
      <c r="C140" s="261"/>
    </row>
    <row r="141" spans="1:3" s="101" customFormat="1" ht="12" customHeight="1">
      <c r="A141" s="398" t="s">
        <v>194</v>
      </c>
      <c r="B141" s="5" t="s">
        <v>428</v>
      </c>
      <c r="C141" s="261"/>
    </row>
    <row r="142" spans="1:3" s="101" customFormat="1" ht="12" customHeight="1">
      <c r="A142" s="398" t="s">
        <v>250</v>
      </c>
      <c r="B142" s="5" t="s">
        <v>429</v>
      </c>
      <c r="C142" s="261"/>
    </row>
    <row r="143" spans="1:3" ht="12.75" customHeight="1" thickBot="1">
      <c r="A143" s="398" t="s">
        <v>337</v>
      </c>
      <c r="B143" s="5" t="s">
        <v>430</v>
      </c>
      <c r="C143" s="261"/>
    </row>
    <row r="144" spans="1:3" ht="12" customHeight="1" thickBot="1">
      <c r="A144" s="30" t="s">
        <v>29</v>
      </c>
      <c r="B144" s="108" t="s">
        <v>431</v>
      </c>
      <c r="C144" s="394">
        <f>+C125+C129+C134+C139</f>
        <v>0</v>
      </c>
    </row>
    <row r="145" spans="1:3" ht="15" customHeight="1" thickBot="1">
      <c r="A145" s="410" t="s">
        <v>30</v>
      </c>
      <c r="B145" s="360" t="s">
        <v>432</v>
      </c>
      <c r="C145" s="394">
        <f>+C124+C144</f>
        <v>0</v>
      </c>
    </row>
    <row r="146" spans="1:3" ht="13.5" thickBot="1">
      <c r="A146" s="366"/>
      <c r="B146" s="367"/>
      <c r="C146" s="368"/>
    </row>
    <row r="147" spans="1:3" ht="15" customHeight="1" thickBot="1">
      <c r="A147" s="241" t="s">
        <v>220</v>
      </c>
      <c r="B147" s="242"/>
      <c r="C147" s="105"/>
    </row>
    <row r="148" spans="1:3" ht="14.25" customHeight="1" thickBot="1">
      <c r="A148" s="241" t="s">
        <v>221</v>
      </c>
      <c r="B148" s="242"/>
      <c r="C14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2" customWidth="1"/>
  </cols>
  <sheetData>
    <row r="1" spans="1:3" s="1" customFormat="1" ht="16.5" customHeight="1" thickBot="1">
      <c r="A1" s="218"/>
      <c r="B1" s="220"/>
      <c r="C1" s="243" t="s">
        <v>487</v>
      </c>
    </row>
    <row r="2" spans="1:3" s="97" customFormat="1" ht="21" customHeight="1">
      <c r="A2" s="373" t="s">
        <v>70</v>
      </c>
      <c r="B2" s="338" t="s">
        <v>244</v>
      </c>
      <c r="C2" s="340" t="s">
        <v>57</v>
      </c>
    </row>
    <row r="3" spans="1:3" s="97" customFormat="1" ht="16.5" thickBot="1">
      <c r="A3" s="221" t="s">
        <v>217</v>
      </c>
      <c r="B3" s="339" t="s">
        <v>534</v>
      </c>
      <c r="C3" s="341">
        <v>3</v>
      </c>
    </row>
    <row r="4" spans="1:3" s="98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342" t="s">
        <v>60</v>
      </c>
    </row>
    <row r="6" spans="1:3" s="60" customFormat="1" ht="12.75" customHeight="1" thickBot="1">
      <c r="A6" s="186">
        <v>1</v>
      </c>
      <c r="B6" s="187">
        <v>2</v>
      </c>
      <c r="C6" s="188">
        <v>3</v>
      </c>
    </row>
    <row r="7" spans="1:3" s="60" customFormat="1" ht="15.75" customHeight="1" thickBot="1">
      <c r="A7" s="226"/>
      <c r="B7" s="227" t="s">
        <v>61</v>
      </c>
      <c r="C7" s="343"/>
    </row>
    <row r="8" spans="1:3" s="60" customFormat="1" ht="12" customHeight="1" thickBot="1">
      <c r="A8" s="30" t="s">
        <v>21</v>
      </c>
      <c r="B8" s="17" t="s">
        <v>277</v>
      </c>
      <c r="C8" s="284">
        <f>+C9+C10+C11+C12+C13+C14</f>
        <v>0</v>
      </c>
    </row>
    <row r="9" spans="1:3" s="99" customFormat="1" ht="12" customHeight="1">
      <c r="A9" s="398" t="s">
        <v>108</v>
      </c>
      <c r="B9" s="382" t="s">
        <v>278</v>
      </c>
      <c r="C9" s="287"/>
    </row>
    <row r="10" spans="1:3" s="100" customFormat="1" ht="12" customHeight="1">
      <c r="A10" s="399" t="s">
        <v>109</v>
      </c>
      <c r="B10" s="383" t="s">
        <v>279</v>
      </c>
      <c r="C10" s="286"/>
    </row>
    <row r="11" spans="1:3" s="100" customFormat="1" ht="12" customHeight="1">
      <c r="A11" s="399" t="s">
        <v>110</v>
      </c>
      <c r="B11" s="383" t="s">
        <v>280</v>
      </c>
      <c r="C11" s="286"/>
    </row>
    <row r="12" spans="1:3" s="100" customFormat="1" ht="12" customHeight="1">
      <c r="A12" s="399" t="s">
        <v>111</v>
      </c>
      <c r="B12" s="383" t="s">
        <v>281</v>
      </c>
      <c r="C12" s="286"/>
    </row>
    <row r="13" spans="1:3" s="100" customFormat="1" ht="12" customHeight="1">
      <c r="A13" s="399" t="s">
        <v>160</v>
      </c>
      <c r="B13" s="383" t="s">
        <v>282</v>
      </c>
      <c r="C13" s="424"/>
    </row>
    <row r="14" spans="1:3" s="99" customFormat="1" ht="12" customHeight="1" thickBot="1">
      <c r="A14" s="400" t="s">
        <v>112</v>
      </c>
      <c r="B14" s="384" t="s">
        <v>283</v>
      </c>
      <c r="C14" s="425"/>
    </row>
    <row r="15" spans="1:3" s="99" customFormat="1" ht="12" customHeight="1" thickBot="1">
      <c r="A15" s="30" t="s">
        <v>22</v>
      </c>
      <c r="B15" s="279" t="s">
        <v>284</v>
      </c>
      <c r="C15" s="284">
        <f>+C16+C17+C18+C19+C20</f>
        <v>0</v>
      </c>
    </row>
    <row r="16" spans="1:3" s="99" customFormat="1" ht="12" customHeight="1">
      <c r="A16" s="398" t="s">
        <v>114</v>
      </c>
      <c r="B16" s="382" t="s">
        <v>285</v>
      </c>
      <c r="C16" s="287"/>
    </row>
    <row r="17" spans="1:3" s="99" customFormat="1" ht="12" customHeight="1">
      <c r="A17" s="399" t="s">
        <v>115</v>
      </c>
      <c r="B17" s="383" t="s">
        <v>286</v>
      </c>
      <c r="C17" s="286"/>
    </row>
    <row r="18" spans="1:3" s="99" customFormat="1" ht="12" customHeight="1">
      <c r="A18" s="399" t="s">
        <v>116</v>
      </c>
      <c r="B18" s="383" t="s">
        <v>526</v>
      </c>
      <c r="C18" s="286"/>
    </row>
    <row r="19" spans="1:3" s="99" customFormat="1" ht="12" customHeight="1">
      <c r="A19" s="399" t="s">
        <v>117</v>
      </c>
      <c r="B19" s="383" t="s">
        <v>527</v>
      </c>
      <c r="C19" s="286"/>
    </row>
    <row r="20" spans="1:3" s="99" customFormat="1" ht="12" customHeight="1">
      <c r="A20" s="399" t="s">
        <v>118</v>
      </c>
      <c r="B20" s="383" t="s">
        <v>287</v>
      </c>
      <c r="C20" s="286"/>
    </row>
    <row r="21" spans="1:3" s="100" customFormat="1" ht="12" customHeight="1" thickBot="1">
      <c r="A21" s="400" t="s">
        <v>127</v>
      </c>
      <c r="B21" s="384" t="s">
        <v>288</v>
      </c>
      <c r="C21" s="288"/>
    </row>
    <row r="22" spans="1:3" s="100" customFormat="1" ht="12" customHeight="1" thickBot="1">
      <c r="A22" s="30" t="s">
        <v>23</v>
      </c>
      <c r="B22" s="17" t="s">
        <v>289</v>
      </c>
      <c r="C22" s="284">
        <f>+C23+C24+C25+C26+C27</f>
        <v>0</v>
      </c>
    </row>
    <row r="23" spans="1:3" s="100" customFormat="1" ht="12" customHeight="1">
      <c r="A23" s="398" t="s">
        <v>97</v>
      </c>
      <c r="B23" s="382" t="s">
        <v>290</v>
      </c>
      <c r="C23" s="287"/>
    </row>
    <row r="24" spans="1:3" s="99" customFormat="1" ht="12" customHeight="1">
      <c r="A24" s="399" t="s">
        <v>98</v>
      </c>
      <c r="B24" s="383" t="s">
        <v>291</v>
      </c>
      <c r="C24" s="286"/>
    </row>
    <row r="25" spans="1:3" s="100" customFormat="1" ht="12" customHeight="1">
      <c r="A25" s="399" t="s">
        <v>99</v>
      </c>
      <c r="B25" s="383" t="s">
        <v>528</v>
      </c>
      <c r="C25" s="286"/>
    </row>
    <row r="26" spans="1:3" s="100" customFormat="1" ht="12" customHeight="1">
      <c r="A26" s="399" t="s">
        <v>100</v>
      </c>
      <c r="B26" s="383" t="s">
        <v>529</v>
      </c>
      <c r="C26" s="286"/>
    </row>
    <row r="27" spans="1:3" s="100" customFormat="1" ht="12" customHeight="1">
      <c r="A27" s="399" t="s">
        <v>183</v>
      </c>
      <c r="B27" s="383" t="s">
        <v>292</v>
      </c>
      <c r="C27" s="286"/>
    </row>
    <row r="28" spans="1:3" s="100" customFormat="1" ht="12" customHeight="1" thickBot="1">
      <c r="A28" s="400" t="s">
        <v>184</v>
      </c>
      <c r="B28" s="384" t="s">
        <v>293</v>
      </c>
      <c r="C28" s="288"/>
    </row>
    <row r="29" spans="1:3" s="100" customFormat="1" ht="12" customHeight="1" thickBot="1">
      <c r="A29" s="30" t="s">
        <v>185</v>
      </c>
      <c r="B29" s="17" t="s">
        <v>294</v>
      </c>
      <c r="C29" s="290">
        <f>+C30+C33+C34+C35</f>
        <v>0</v>
      </c>
    </row>
    <row r="30" spans="1:3" s="100" customFormat="1" ht="12" customHeight="1">
      <c r="A30" s="398" t="s">
        <v>295</v>
      </c>
      <c r="B30" s="382" t="s">
        <v>301</v>
      </c>
      <c r="C30" s="377">
        <f>+C31+C32</f>
        <v>0</v>
      </c>
    </row>
    <row r="31" spans="1:3" s="100" customFormat="1" ht="12" customHeight="1">
      <c r="A31" s="399" t="s">
        <v>296</v>
      </c>
      <c r="B31" s="383" t="s">
        <v>302</v>
      </c>
      <c r="C31" s="286"/>
    </row>
    <row r="32" spans="1:3" s="100" customFormat="1" ht="12" customHeight="1">
      <c r="A32" s="399" t="s">
        <v>297</v>
      </c>
      <c r="B32" s="383" t="s">
        <v>303</v>
      </c>
      <c r="C32" s="286"/>
    </row>
    <row r="33" spans="1:3" s="100" customFormat="1" ht="12" customHeight="1">
      <c r="A33" s="399" t="s">
        <v>298</v>
      </c>
      <c r="B33" s="383" t="s">
        <v>304</v>
      </c>
      <c r="C33" s="286"/>
    </row>
    <row r="34" spans="1:3" s="100" customFormat="1" ht="12" customHeight="1">
      <c r="A34" s="399" t="s">
        <v>299</v>
      </c>
      <c r="B34" s="383" t="s">
        <v>305</v>
      </c>
      <c r="C34" s="286"/>
    </row>
    <row r="35" spans="1:3" s="100" customFormat="1" ht="12" customHeight="1" thickBot="1">
      <c r="A35" s="400" t="s">
        <v>300</v>
      </c>
      <c r="B35" s="384" t="s">
        <v>306</v>
      </c>
      <c r="C35" s="288"/>
    </row>
    <row r="36" spans="1:3" s="100" customFormat="1" ht="12" customHeight="1" thickBot="1">
      <c r="A36" s="30" t="s">
        <v>25</v>
      </c>
      <c r="B36" s="17" t="s">
        <v>307</v>
      </c>
      <c r="C36" s="284">
        <f>SUM(C37:C46)</f>
        <v>0</v>
      </c>
    </row>
    <row r="37" spans="1:3" s="100" customFormat="1" ht="12" customHeight="1">
      <c r="A37" s="398" t="s">
        <v>101</v>
      </c>
      <c r="B37" s="382" t="s">
        <v>310</v>
      </c>
      <c r="C37" s="287"/>
    </row>
    <row r="38" spans="1:3" s="100" customFormat="1" ht="12" customHeight="1">
      <c r="A38" s="399" t="s">
        <v>102</v>
      </c>
      <c r="B38" s="383" t="s">
        <v>311</v>
      </c>
      <c r="C38" s="286"/>
    </row>
    <row r="39" spans="1:3" s="100" customFormat="1" ht="12" customHeight="1">
      <c r="A39" s="399" t="s">
        <v>103</v>
      </c>
      <c r="B39" s="383" t="s">
        <v>312</v>
      </c>
      <c r="C39" s="286"/>
    </row>
    <row r="40" spans="1:3" s="100" customFormat="1" ht="12" customHeight="1">
      <c r="A40" s="399" t="s">
        <v>187</v>
      </c>
      <c r="B40" s="383" t="s">
        <v>313</v>
      </c>
      <c r="C40" s="286"/>
    </row>
    <row r="41" spans="1:3" s="100" customFormat="1" ht="12" customHeight="1">
      <c r="A41" s="399" t="s">
        <v>188</v>
      </c>
      <c r="B41" s="383" t="s">
        <v>314</v>
      </c>
      <c r="C41" s="286"/>
    </row>
    <row r="42" spans="1:3" s="100" customFormat="1" ht="12" customHeight="1">
      <c r="A42" s="399" t="s">
        <v>189</v>
      </c>
      <c r="B42" s="383" t="s">
        <v>315</v>
      </c>
      <c r="C42" s="286"/>
    </row>
    <row r="43" spans="1:3" s="100" customFormat="1" ht="12" customHeight="1">
      <c r="A43" s="399" t="s">
        <v>190</v>
      </c>
      <c r="B43" s="383" t="s">
        <v>316</v>
      </c>
      <c r="C43" s="286"/>
    </row>
    <row r="44" spans="1:3" s="100" customFormat="1" ht="12" customHeight="1">
      <c r="A44" s="399" t="s">
        <v>191</v>
      </c>
      <c r="B44" s="383" t="s">
        <v>317</v>
      </c>
      <c r="C44" s="286"/>
    </row>
    <row r="45" spans="1:3" s="100" customFormat="1" ht="12" customHeight="1">
      <c r="A45" s="399" t="s">
        <v>308</v>
      </c>
      <c r="B45" s="383" t="s">
        <v>318</v>
      </c>
      <c r="C45" s="289"/>
    </row>
    <row r="46" spans="1:3" s="100" customFormat="1" ht="12" customHeight="1" thickBot="1">
      <c r="A46" s="400" t="s">
        <v>309</v>
      </c>
      <c r="B46" s="384" t="s">
        <v>319</v>
      </c>
      <c r="C46" s="372"/>
    </row>
    <row r="47" spans="1:3" s="100" customFormat="1" ht="12" customHeight="1" thickBot="1">
      <c r="A47" s="30" t="s">
        <v>26</v>
      </c>
      <c r="B47" s="17" t="s">
        <v>320</v>
      </c>
      <c r="C47" s="284">
        <f>SUM(C48:C52)</f>
        <v>0</v>
      </c>
    </row>
    <row r="48" spans="1:3" s="100" customFormat="1" ht="12" customHeight="1">
      <c r="A48" s="398" t="s">
        <v>104</v>
      </c>
      <c r="B48" s="382" t="s">
        <v>324</v>
      </c>
      <c r="C48" s="426"/>
    </row>
    <row r="49" spans="1:3" s="100" customFormat="1" ht="12" customHeight="1">
      <c r="A49" s="399" t="s">
        <v>105</v>
      </c>
      <c r="B49" s="383" t="s">
        <v>325</v>
      </c>
      <c r="C49" s="289"/>
    </row>
    <row r="50" spans="1:3" s="100" customFormat="1" ht="12" customHeight="1">
      <c r="A50" s="399" t="s">
        <v>321</v>
      </c>
      <c r="B50" s="383" t="s">
        <v>326</v>
      </c>
      <c r="C50" s="289"/>
    </row>
    <row r="51" spans="1:3" s="100" customFormat="1" ht="12" customHeight="1">
      <c r="A51" s="399" t="s">
        <v>322</v>
      </c>
      <c r="B51" s="383" t="s">
        <v>327</v>
      </c>
      <c r="C51" s="289"/>
    </row>
    <row r="52" spans="1:3" s="100" customFormat="1" ht="12" customHeight="1" thickBot="1">
      <c r="A52" s="400" t="s">
        <v>323</v>
      </c>
      <c r="B52" s="384" t="s">
        <v>328</v>
      </c>
      <c r="C52" s="372"/>
    </row>
    <row r="53" spans="1:3" s="100" customFormat="1" ht="12" customHeight="1" thickBot="1">
      <c r="A53" s="30" t="s">
        <v>192</v>
      </c>
      <c r="B53" s="17" t="s">
        <v>329</v>
      </c>
      <c r="C53" s="284">
        <f>SUM(C54:C56)</f>
        <v>0</v>
      </c>
    </row>
    <row r="54" spans="1:3" s="100" customFormat="1" ht="12" customHeight="1">
      <c r="A54" s="398" t="s">
        <v>106</v>
      </c>
      <c r="B54" s="382" t="s">
        <v>330</v>
      </c>
      <c r="C54" s="287"/>
    </row>
    <row r="55" spans="1:3" s="100" customFormat="1" ht="12" customHeight="1">
      <c r="A55" s="399" t="s">
        <v>107</v>
      </c>
      <c r="B55" s="383" t="s">
        <v>530</v>
      </c>
      <c r="C55" s="286"/>
    </row>
    <row r="56" spans="1:3" s="100" customFormat="1" ht="12" customHeight="1">
      <c r="A56" s="399" t="s">
        <v>334</v>
      </c>
      <c r="B56" s="383" t="s">
        <v>332</v>
      </c>
      <c r="C56" s="286"/>
    </row>
    <row r="57" spans="1:3" s="100" customFormat="1" ht="12" customHeight="1" thickBot="1">
      <c r="A57" s="400" t="s">
        <v>335</v>
      </c>
      <c r="B57" s="384" t="s">
        <v>333</v>
      </c>
      <c r="C57" s="288"/>
    </row>
    <row r="58" spans="1:3" s="100" customFormat="1" ht="12" customHeight="1" thickBot="1">
      <c r="A58" s="30" t="s">
        <v>28</v>
      </c>
      <c r="B58" s="279" t="s">
        <v>336</v>
      </c>
      <c r="C58" s="284">
        <f>SUM(C59:C61)</f>
        <v>0</v>
      </c>
    </row>
    <row r="59" spans="1:3" s="100" customFormat="1" ht="12" customHeight="1">
      <c r="A59" s="398" t="s">
        <v>193</v>
      </c>
      <c r="B59" s="382" t="s">
        <v>338</v>
      </c>
      <c r="C59" s="289"/>
    </row>
    <row r="60" spans="1:3" s="100" customFormat="1" ht="12" customHeight="1">
      <c r="A60" s="399" t="s">
        <v>194</v>
      </c>
      <c r="B60" s="383" t="s">
        <v>531</v>
      </c>
      <c r="C60" s="289"/>
    </row>
    <row r="61" spans="1:3" s="100" customFormat="1" ht="12" customHeight="1">
      <c r="A61" s="399" t="s">
        <v>250</v>
      </c>
      <c r="B61" s="383" t="s">
        <v>339</v>
      </c>
      <c r="C61" s="289"/>
    </row>
    <row r="62" spans="1:3" s="100" customFormat="1" ht="12" customHeight="1" thickBot="1">
      <c r="A62" s="400" t="s">
        <v>337</v>
      </c>
      <c r="B62" s="384" t="s">
        <v>340</v>
      </c>
      <c r="C62" s="289"/>
    </row>
    <row r="63" spans="1:3" s="100" customFormat="1" ht="12" customHeight="1" thickBot="1">
      <c r="A63" s="30" t="s">
        <v>29</v>
      </c>
      <c r="B63" s="17" t="s">
        <v>341</v>
      </c>
      <c r="C63" s="290">
        <f>+C8+C15+C22+C29+C36+C47+C53+C58</f>
        <v>0</v>
      </c>
    </row>
    <row r="64" spans="1:3" s="100" customFormat="1" ht="12" customHeight="1" thickBot="1">
      <c r="A64" s="401" t="s">
        <v>480</v>
      </c>
      <c r="B64" s="279" t="s">
        <v>343</v>
      </c>
      <c r="C64" s="284">
        <f>SUM(C65:C67)</f>
        <v>0</v>
      </c>
    </row>
    <row r="65" spans="1:3" s="100" customFormat="1" ht="12" customHeight="1">
      <c r="A65" s="398" t="s">
        <v>376</v>
      </c>
      <c r="B65" s="382" t="s">
        <v>344</v>
      </c>
      <c r="C65" s="289"/>
    </row>
    <row r="66" spans="1:3" s="100" customFormat="1" ht="12" customHeight="1">
      <c r="A66" s="399" t="s">
        <v>385</v>
      </c>
      <c r="B66" s="383" t="s">
        <v>345</v>
      </c>
      <c r="C66" s="289"/>
    </row>
    <row r="67" spans="1:3" s="100" customFormat="1" ht="12" customHeight="1" thickBot="1">
      <c r="A67" s="400" t="s">
        <v>386</v>
      </c>
      <c r="B67" s="386" t="s">
        <v>346</v>
      </c>
      <c r="C67" s="289"/>
    </row>
    <row r="68" spans="1:3" s="100" customFormat="1" ht="12" customHeight="1" thickBot="1">
      <c r="A68" s="401" t="s">
        <v>347</v>
      </c>
      <c r="B68" s="279" t="s">
        <v>348</v>
      </c>
      <c r="C68" s="284">
        <f>SUM(C69:C72)</f>
        <v>0</v>
      </c>
    </row>
    <row r="69" spans="1:3" s="100" customFormat="1" ht="12" customHeight="1">
      <c r="A69" s="398" t="s">
        <v>161</v>
      </c>
      <c r="B69" s="382" t="s">
        <v>349</v>
      </c>
      <c r="C69" s="289"/>
    </row>
    <row r="70" spans="1:3" s="100" customFormat="1" ht="12" customHeight="1">
      <c r="A70" s="399" t="s">
        <v>162</v>
      </c>
      <c r="B70" s="383" t="s">
        <v>350</v>
      </c>
      <c r="C70" s="289"/>
    </row>
    <row r="71" spans="1:3" s="100" customFormat="1" ht="12" customHeight="1">
      <c r="A71" s="399" t="s">
        <v>377</v>
      </c>
      <c r="B71" s="383" t="s">
        <v>351</v>
      </c>
      <c r="C71" s="289"/>
    </row>
    <row r="72" spans="1:3" s="100" customFormat="1" ht="12" customHeight="1" thickBot="1">
      <c r="A72" s="400" t="s">
        <v>378</v>
      </c>
      <c r="B72" s="384" t="s">
        <v>352</v>
      </c>
      <c r="C72" s="289"/>
    </row>
    <row r="73" spans="1:3" s="100" customFormat="1" ht="12" customHeight="1" thickBot="1">
      <c r="A73" s="401" t="s">
        <v>353</v>
      </c>
      <c r="B73" s="279" t="s">
        <v>354</v>
      </c>
      <c r="C73" s="284">
        <f>SUM(C74:C75)</f>
        <v>0</v>
      </c>
    </row>
    <row r="74" spans="1:3" s="100" customFormat="1" ht="12" customHeight="1">
      <c r="A74" s="398" t="s">
        <v>379</v>
      </c>
      <c r="B74" s="382" t="s">
        <v>355</v>
      </c>
      <c r="C74" s="289"/>
    </row>
    <row r="75" spans="1:3" s="100" customFormat="1" ht="12" customHeight="1" thickBot="1">
      <c r="A75" s="400" t="s">
        <v>380</v>
      </c>
      <c r="B75" s="384" t="s">
        <v>356</v>
      </c>
      <c r="C75" s="289"/>
    </row>
    <row r="76" spans="1:3" s="99" customFormat="1" ht="12" customHeight="1" thickBot="1">
      <c r="A76" s="401" t="s">
        <v>357</v>
      </c>
      <c r="B76" s="279" t="s">
        <v>358</v>
      </c>
      <c r="C76" s="284">
        <f>SUM(C77:C79)</f>
        <v>0</v>
      </c>
    </row>
    <row r="77" spans="1:3" s="100" customFormat="1" ht="12" customHeight="1">
      <c r="A77" s="398" t="s">
        <v>381</v>
      </c>
      <c r="B77" s="382" t="s">
        <v>359</v>
      </c>
      <c r="C77" s="289"/>
    </row>
    <row r="78" spans="1:3" s="100" customFormat="1" ht="12" customHeight="1">
      <c r="A78" s="399" t="s">
        <v>382</v>
      </c>
      <c r="B78" s="383" t="s">
        <v>360</v>
      </c>
      <c r="C78" s="289"/>
    </row>
    <row r="79" spans="1:3" s="100" customFormat="1" ht="12" customHeight="1" thickBot="1">
      <c r="A79" s="400" t="s">
        <v>383</v>
      </c>
      <c r="B79" s="384" t="s">
        <v>361</v>
      </c>
      <c r="C79" s="289"/>
    </row>
    <row r="80" spans="1:3" s="100" customFormat="1" ht="12" customHeight="1" thickBot="1">
      <c r="A80" s="401" t="s">
        <v>362</v>
      </c>
      <c r="B80" s="279" t="s">
        <v>384</v>
      </c>
      <c r="C80" s="284">
        <f>SUM(C81:C84)</f>
        <v>0</v>
      </c>
    </row>
    <row r="81" spans="1:3" s="100" customFormat="1" ht="12" customHeight="1">
      <c r="A81" s="402" t="s">
        <v>363</v>
      </c>
      <c r="B81" s="382" t="s">
        <v>364</v>
      </c>
      <c r="C81" s="289"/>
    </row>
    <row r="82" spans="1:3" s="100" customFormat="1" ht="12" customHeight="1">
      <c r="A82" s="403" t="s">
        <v>365</v>
      </c>
      <c r="B82" s="383" t="s">
        <v>366</v>
      </c>
      <c r="C82" s="289"/>
    </row>
    <row r="83" spans="1:3" s="100" customFormat="1" ht="12" customHeight="1">
      <c r="A83" s="403" t="s">
        <v>367</v>
      </c>
      <c r="B83" s="383" t="s">
        <v>368</v>
      </c>
      <c r="C83" s="289"/>
    </row>
    <row r="84" spans="1:3" s="99" customFormat="1" ht="12" customHeight="1" thickBot="1">
      <c r="A84" s="404" t="s">
        <v>369</v>
      </c>
      <c r="B84" s="384" t="s">
        <v>370</v>
      </c>
      <c r="C84" s="289"/>
    </row>
    <row r="85" spans="1:3" s="99" customFormat="1" ht="12" customHeight="1" thickBot="1">
      <c r="A85" s="401" t="s">
        <v>371</v>
      </c>
      <c r="B85" s="279" t="s">
        <v>372</v>
      </c>
      <c r="C85" s="427"/>
    </row>
    <row r="86" spans="1:3" s="99" customFormat="1" ht="12" customHeight="1" thickBot="1">
      <c r="A86" s="401" t="s">
        <v>373</v>
      </c>
      <c r="B86" s="390" t="s">
        <v>374</v>
      </c>
      <c r="C86" s="290">
        <f>+C64+C68+C73+C76+C80+C85</f>
        <v>0</v>
      </c>
    </row>
    <row r="87" spans="1:3" s="99" customFormat="1" ht="12" customHeight="1" thickBot="1">
      <c r="A87" s="405" t="s">
        <v>387</v>
      </c>
      <c r="B87" s="392" t="s">
        <v>511</v>
      </c>
      <c r="C87" s="290">
        <f>+C63+C86</f>
        <v>0</v>
      </c>
    </row>
    <row r="88" spans="1:3" s="100" customFormat="1" ht="15" customHeight="1">
      <c r="A88" s="232"/>
      <c r="B88" s="233"/>
      <c r="C88" s="348"/>
    </row>
    <row r="89" spans="1:3" ht="13.5" thickBot="1">
      <c r="A89" s="406"/>
      <c r="B89" s="235"/>
      <c r="C89" s="349"/>
    </row>
    <row r="90" spans="1:3" s="60" customFormat="1" ht="16.5" customHeight="1" thickBot="1">
      <c r="A90" s="236"/>
      <c r="B90" s="237" t="s">
        <v>63</v>
      </c>
      <c r="C90" s="350"/>
    </row>
    <row r="91" spans="1:3" s="101" customFormat="1" ht="12" customHeight="1" thickBot="1">
      <c r="A91" s="375" t="s">
        <v>21</v>
      </c>
      <c r="B91" s="27" t="s">
        <v>390</v>
      </c>
      <c r="C91" s="283">
        <f>SUM(C92:C96)</f>
        <v>0</v>
      </c>
    </row>
    <row r="92" spans="1:3" ht="12" customHeight="1">
      <c r="A92" s="407" t="s">
        <v>108</v>
      </c>
      <c r="B92" s="6" t="s">
        <v>52</v>
      </c>
      <c r="C92" s="285"/>
    </row>
    <row r="93" spans="1:3" ht="12" customHeight="1">
      <c r="A93" s="399" t="s">
        <v>109</v>
      </c>
      <c r="B93" s="4" t="s">
        <v>195</v>
      </c>
      <c r="C93" s="286"/>
    </row>
    <row r="94" spans="1:3" ht="12" customHeight="1">
      <c r="A94" s="399" t="s">
        <v>110</v>
      </c>
      <c r="B94" s="4" t="s">
        <v>151</v>
      </c>
      <c r="C94" s="288"/>
    </row>
    <row r="95" spans="1:3" ht="12" customHeight="1">
      <c r="A95" s="399" t="s">
        <v>111</v>
      </c>
      <c r="B95" s="7" t="s">
        <v>196</v>
      </c>
      <c r="C95" s="288"/>
    </row>
    <row r="96" spans="1:3" ht="12" customHeight="1">
      <c r="A96" s="399" t="s">
        <v>122</v>
      </c>
      <c r="B96" s="15" t="s">
        <v>197</v>
      </c>
      <c r="C96" s="288"/>
    </row>
    <row r="97" spans="1:3" ht="12" customHeight="1">
      <c r="A97" s="399" t="s">
        <v>112</v>
      </c>
      <c r="B97" s="4" t="s">
        <v>391</v>
      </c>
      <c r="C97" s="288"/>
    </row>
    <row r="98" spans="1:3" ht="12" customHeight="1">
      <c r="A98" s="399" t="s">
        <v>113</v>
      </c>
      <c r="B98" s="125" t="s">
        <v>392</v>
      </c>
      <c r="C98" s="288"/>
    </row>
    <row r="99" spans="1:3" ht="12" customHeight="1">
      <c r="A99" s="399" t="s">
        <v>123</v>
      </c>
      <c r="B99" s="126" t="s">
        <v>393</v>
      </c>
      <c r="C99" s="288"/>
    </row>
    <row r="100" spans="1:3" ht="12" customHeight="1">
      <c r="A100" s="399" t="s">
        <v>124</v>
      </c>
      <c r="B100" s="126" t="s">
        <v>394</v>
      </c>
      <c r="C100" s="288"/>
    </row>
    <row r="101" spans="1:3" ht="12" customHeight="1">
      <c r="A101" s="399" t="s">
        <v>125</v>
      </c>
      <c r="B101" s="125" t="s">
        <v>395</v>
      </c>
      <c r="C101" s="288"/>
    </row>
    <row r="102" spans="1:3" ht="12" customHeight="1">
      <c r="A102" s="399" t="s">
        <v>126</v>
      </c>
      <c r="B102" s="125" t="s">
        <v>396</v>
      </c>
      <c r="C102" s="288"/>
    </row>
    <row r="103" spans="1:3" ht="12" customHeight="1">
      <c r="A103" s="399" t="s">
        <v>128</v>
      </c>
      <c r="B103" s="126" t="s">
        <v>397</v>
      </c>
      <c r="C103" s="288"/>
    </row>
    <row r="104" spans="1:3" ht="12" customHeight="1">
      <c r="A104" s="408" t="s">
        <v>198</v>
      </c>
      <c r="B104" s="127" t="s">
        <v>398</v>
      </c>
      <c r="C104" s="288"/>
    </row>
    <row r="105" spans="1:3" ht="12" customHeight="1">
      <c r="A105" s="399" t="s">
        <v>388</v>
      </c>
      <c r="B105" s="127" t="s">
        <v>399</v>
      </c>
      <c r="C105" s="288"/>
    </row>
    <row r="106" spans="1:3" ht="12" customHeight="1" thickBot="1">
      <c r="A106" s="409" t="s">
        <v>389</v>
      </c>
      <c r="B106" s="128" t="s">
        <v>400</v>
      </c>
      <c r="C106" s="291"/>
    </row>
    <row r="107" spans="1:3" ht="12" customHeight="1" thickBot="1">
      <c r="A107" s="30" t="s">
        <v>22</v>
      </c>
      <c r="B107" s="26" t="s">
        <v>401</v>
      </c>
      <c r="C107" s="284">
        <f>+C108+C110+C112</f>
        <v>0</v>
      </c>
    </row>
    <row r="108" spans="1:3" ht="12" customHeight="1">
      <c r="A108" s="398" t="s">
        <v>114</v>
      </c>
      <c r="B108" s="4" t="s">
        <v>248</v>
      </c>
      <c r="C108" s="287"/>
    </row>
    <row r="109" spans="1:3" ht="12" customHeight="1">
      <c r="A109" s="398" t="s">
        <v>115</v>
      </c>
      <c r="B109" s="8" t="s">
        <v>405</v>
      </c>
      <c r="C109" s="287"/>
    </row>
    <row r="110" spans="1:3" ht="12" customHeight="1">
      <c r="A110" s="398" t="s">
        <v>116</v>
      </c>
      <c r="B110" s="8" t="s">
        <v>199</v>
      </c>
      <c r="C110" s="286"/>
    </row>
    <row r="111" spans="1:3" ht="12" customHeight="1">
      <c r="A111" s="398" t="s">
        <v>117</v>
      </c>
      <c r="B111" s="8" t="s">
        <v>406</v>
      </c>
      <c r="C111" s="261"/>
    </row>
    <row r="112" spans="1:3" ht="12" customHeight="1">
      <c r="A112" s="398" t="s">
        <v>118</v>
      </c>
      <c r="B112" s="281" t="s">
        <v>251</v>
      </c>
      <c r="C112" s="261"/>
    </row>
    <row r="113" spans="1:3" ht="12" customHeight="1">
      <c r="A113" s="398" t="s">
        <v>127</v>
      </c>
      <c r="B113" s="280" t="s">
        <v>532</v>
      </c>
      <c r="C113" s="261"/>
    </row>
    <row r="114" spans="1:3" ht="12" customHeight="1">
      <c r="A114" s="398" t="s">
        <v>129</v>
      </c>
      <c r="B114" s="378" t="s">
        <v>411</v>
      </c>
      <c r="C114" s="261"/>
    </row>
    <row r="115" spans="1:3" ht="12" customHeight="1">
      <c r="A115" s="398" t="s">
        <v>200</v>
      </c>
      <c r="B115" s="126" t="s">
        <v>394</v>
      </c>
      <c r="C115" s="261"/>
    </row>
    <row r="116" spans="1:3" ht="12" customHeight="1">
      <c r="A116" s="398" t="s">
        <v>201</v>
      </c>
      <c r="B116" s="126" t="s">
        <v>410</v>
      </c>
      <c r="C116" s="261"/>
    </row>
    <row r="117" spans="1:3" ht="12" customHeight="1">
      <c r="A117" s="398" t="s">
        <v>202</v>
      </c>
      <c r="B117" s="126" t="s">
        <v>409</v>
      </c>
      <c r="C117" s="261"/>
    </row>
    <row r="118" spans="1:3" ht="12" customHeight="1">
      <c r="A118" s="398" t="s">
        <v>402</v>
      </c>
      <c r="B118" s="126" t="s">
        <v>397</v>
      </c>
      <c r="C118" s="261"/>
    </row>
    <row r="119" spans="1:3" ht="12" customHeight="1">
      <c r="A119" s="398" t="s">
        <v>403</v>
      </c>
      <c r="B119" s="126" t="s">
        <v>408</v>
      </c>
      <c r="C119" s="261"/>
    </row>
    <row r="120" spans="1:3" ht="12" customHeight="1" thickBot="1">
      <c r="A120" s="408" t="s">
        <v>404</v>
      </c>
      <c r="B120" s="126" t="s">
        <v>407</v>
      </c>
      <c r="C120" s="262"/>
    </row>
    <row r="121" spans="1:3" ht="12" customHeight="1" thickBot="1">
      <c r="A121" s="30" t="s">
        <v>23</v>
      </c>
      <c r="B121" s="108" t="s">
        <v>412</v>
      </c>
      <c r="C121" s="284">
        <f>+C122+C123</f>
        <v>0</v>
      </c>
    </row>
    <row r="122" spans="1:3" ht="12" customHeight="1">
      <c r="A122" s="398" t="s">
        <v>97</v>
      </c>
      <c r="B122" s="5" t="s">
        <v>65</v>
      </c>
      <c r="C122" s="287"/>
    </row>
    <row r="123" spans="1:3" ht="12" customHeight="1" thickBot="1">
      <c r="A123" s="400" t="s">
        <v>98</v>
      </c>
      <c r="B123" s="8" t="s">
        <v>66</v>
      </c>
      <c r="C123" s="288"/>
    </row>
    <row r="124" spans="1:3" ht="12" customHeight="1" thickBot="1">
      <c r="A124" s="30" t="s">
        <v>24</v>
      </c>
      <c r="B124" s="108" t="s">
        <v>413</v>
      </c>
      <c r="C124" s="284">
        <f>+C91+C107+C121</f>
        <v>0</v>
      </c>
    </row>
    <row r="125" spans="1:3" ht="12" customHeight="1" thickBot="1">
      <c r="A125" s="30" t="s">
        <v>25</v>
      </c>
      <c r="B125" s="108" t="s">
        <v>414</v>
      </c>
      <c r="C125" s="284">
        <f>+C126+C127+C128</f>
        <v>0</v>
      </c>
    </row>
    <row r="126" spans="1:3" s="101" customFormat="1" ht="12" customHeight="1">
      <c r="A126" s="398" t="s">
        <v>101</v>
      </c>
      <c r="B126" s="5" t="s">
        <v>415</v>
      </c>
      <c r="C126" s="261"/>
    </row>
    <row r="127" spans="1:3" ht="12" customHeight="1">
      <c r="A127" s="398" t="s">
        <v>102</v>
      </c>
      <c r="B127" s="5" t="s">
        <v>416</v>
      </c>
      <c r="C127" s="261"/>
    </row>
    <row r="128" spans="1:3" ht="12" customHeight="1" thickBot="1">
      <c r="A128" s="408" t="s">
        <v>103</v>
      </c>
      <c r="B128" s="3" t="s">
        <v>417</v>
      </c>
      <c r="C128" s="261"/>
    </row>
    <row r="129" spans="1:3" ht="12" customHeight="1" thickBot="1">
      <c r="A129" s="30" t="s">
        <v>26</v>
      </c>
      <c r="B129" s="108" t="s">
        <v>479</v>
      </c>
      <c r="C129" s="284">
        <f>+C130+C131+C132+C133</f>
        <v>0</v>
      </c>
    </row>
    <row r="130" spans="1:3" ht="12" customHeight="1">
      <c r="A130" s="398" t="s">
        <v>104</v>
      </c>
      <c r="B130" s="5" t="s">
        <v>418</v>
      </c>
      <c r="C130" s="261"/>
    </row>
    <row r="131" spans="1:3" ht="12" customHeight="1">
      <c r="A131" s="398" t="s">
        <v>105</v>
      </c>
      <c r="B131" s="5" t="s">
        <v>419</v>
      </c>
      <c r="C131" s="261"/>
    </row>
    <row r="132" spans="1:3" ht="12" customHeight="1">
      <c r="A132" s="398" t="s">
        <v>321</v>
      </c>
      <c r="B132" s="5" t="s">
        <v>420</v>
      </c>
      <c r="C132" s="261"/>
    </row>
    <row r="133" spans="1:3" s="101" customFormat="1" ht="12" customHeight="1" thickBot="1">
      <c r="A133" s="408" t="s">
        <v>322</v>
      </c>
      <c r="B133" s="3" t="s">
        <v>421</v>
      </c>
      <c r="C133" s="261"/>
    </row>
    <row r="134" spans="1:11" ht="12" customHeight="1" thickBot="1">
      <c r="A134" s="30" t="s">
        <v>27</v>
      </c>
      <c r="B134" s="108" t="s">
        <v>422</v>
      </c>
      <c r="C134" s="290">
        <f>+C135+C136+C137+C138</f>
        <v>0</v>
      </c>
      <c r="K134" s="244"/>
    </row>
    <row r="135" spans="1:3" ht="12.75">
      <c r="A135" s="398" t="s">
        <v>106</v>
      </c>
      <c r="B135" s="5" t="s">
        <v>423</v>
      </c>
      <c r="C135" s="261"/>
    </row>
    <row r="136" spans="1:3" ht="12" customHeight="1">
      <c r="A136" s="398" t="s">
        <v>107</v>
      </c>
      <c r="B136" s="5" t="s">
        <v>433</v>
      </c>
      <c r="C136" s="261"/>
    </row>
    <row r="137" spans="1:3" s="101" customFormat="1" ht="12" customHeight="1">
      <c r="A137" s="398" t="s">
        <v>334</v>
      </c>
      <c r="B137" s="5" t="s">
        <v>424</v>
      </c>
      <c r="C137" s="261"/>
    </row>
    <row r="138" spans="1:3" s="101" customFormat="1" ht="12" customHeight="1" thickBot="1">
      <c r="A138" s="408" t="s">
        <v>335</v>
      </c>
      <c r="B138" s="3" t="s">
        <v>425</v>
      </c>
      <c r="C138" s="261"/>
    </row>
    <row r="139" spans="1:3" s="101" customFormat="1" ht="12" customHeight="1" thickBot="1">
      <c r="A139" s="30" t="s">
        <v>28</v>
      </c>
      <c r="B139" s="108" t="s">
        <v>426</v>
      </c>
      <c r="C139" s="292">
        <f>+C140+C141+C142+C143</f>
        <v>0</v>
      </c>
    </row>
    <row r="140" spans="1:3" s="101" customFormat="1" ht="12" customHeight="1">
      <c r="A140" s="398" t="s">
        <v>193</v>
      </c>
      <c r="B140" s="5" t="s">
        <v>427</v>
      </c>
      <c r="C140" s="261"/>
    </row>
    <row r="141" spans="1:3" s="101" customFormat="1" ht="12" customHeight="1">
      <c r="A141" s="398" t="s">
        <v>194</v>
      </c>
      <c r="B141" s="5" t="s">
        <v>428</v>
      </c>
      <c r="C141" s="261"/>
    </row>
    <row r="142" spans="1:3" s="101" customFormat="1" ht="12" customHeight="1">
      <c r="A142" s="398" t="s">
        <v>250</v>
      </c>
      <c r="B142" s="5" t="s">
        <v>429</v>
      </c>
      <c r="C142" s="261"/>
    </row>
    <row r="143" spans="1:3" ht="12.75" customHeight="1" thickBot="1">
      <c r="A143" s="398" t="s">
        <v>337</v>
      </c>
      <c r="B143" s="5" t="s">
        <v>430</v>
      </c>
      <c r="C143" s="261"/>
    </row>
    <row r="144" spans="1:3" ht="12" customHeight="1" thickBot="1">
      <c r="A144" s="30" t="s">
        <v>29</v>
      </c>
      <c r="B144" s="108" t="s">
        <v>431</v>
      </c>
      <c r="C144" s="394">
        <f>+C125+C129+C134+C139</f>
        <v>0</v>
      </c>
    </row>
    <row r="145" spans="1:3" ht="15" customHeight="1" thickBot="1">
      <c r="A145" s="410" t="s">
        <v>30</v>
      </c>
      <c r="B145" s="360" t="s">
        <v>432</v>
      </c>
      <c r="C145" s="394">
        <f>+C124+C144</f>
        <v>0</v>
      </c>
    </row>
    <row r="146" spans="1:3" ht="13.5" thickBot="1">
      <c r="A146" s="366"/>
      <c r="B146" s="367"/>
      <c r="C146" s="368"/>
    </row>
    <row r="147" spans="1:3" ht="15" customHeight="1" thickBot="1">
      <c r="A147" s="241" t="s">
        <v>220</v>
      </c>
      <c r="B147" s="242"/>
      <c r="C147" s="105"/>
    </row>
    <row r="148" spans="1:3" ht="14.25" customHeight="1" thickBot="1">
      <c r="A148" s="241" t="s">
        <v>221</v>
      </c>
      <c r="B148" s="242"/>
      <c r="C14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8"/>
  <sheetViews>
    <sheetView zoomScaleSheetLayoutView="85" workbookViewId="0" topLeftCell="A1">
      <selection activeCell="B5" sqref="B5"/>
    </sheetView>
  </sheetViews>
  <sheetFormatPr defaultColWidth="9.00390625" defaultRowHeight="12.75"/>
  <cols>
    <col min="1" max="1" width="19.50390625" style="369" customWidth="1"/>
    <col min="2" max="2" width="72.00390625" style="370" customWidth="1"/>
    <col min="3" max="3" width="25.00390625" style="371" customWidth="1"/>
    <col min="4" max="16384" width="9.375" style="2" customWidth="1"/>
  </cols>
  <sheetData>
    <row r="1" spans="1:3" s="1" customFormat="1" ht="16.5" customHeight="1" thickBot="1">
      <c r="A1" s="218"/>
      <c r="B1" s="220"/>
      <c r="C1" s="243" t="s">
        <v>487</v>
      </c>
    </row>
    <row r="2" spans="1:3" s="97" customFormat="1" ht="21" customHeight="1">
      <c r="A2" s="373" t="s">
        <v>70</v>
      </c>
      <c r="B2" s="338" t="s">
        <v>244</v>
      </c>
      <c r="C2" s="340" t="s">
        <v>57</v>
      </c>
    </row>
    <row r="3" spans="1:3" s="97" customFormat="1" ht="16.5" thickBot="1">
      <c r="A3" s="221" t="s">
        <v>217</v>
      </c>
      <c r="B3" s="339" t="s">
        <v>535</v>
      </c>
      <c r="C3" s="341">
        <v>4</v>
      </c>
    </row>
    <row r="4" spans="1:3" s="98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342" t="s">
        <v>60</v>
      </c>
    </row>
    <row r="6" spans="1:3" s="60" customFormat="1" ht="12.75" customHeight="1" thickBot="1">
      <c r="A6" s="186">
        <v>1</v>
      </c>
      <c r="B6" s="187">
        <v>2</v>
      </c>
      <c r="C6" s="188">
        <v>3</v>
      </c>
    </row>
    <row r="7" spans="1:3" s="60" customFormat="1" ht="15.75" customHeight="1" thickBot="1">
      <c r="A7" s="226"/>
      <c r="B7" s="227" t="s">
        <v>61</v>
      </c>
      <c r="C7" s="343"/>
    </row>
    <row r="8" spans="1:3" s="60" customFormat="1" ht="12" customHeight="1" thickBot="1">
      <c r="A8" s="30" t="s">
        <v>21</v>
      </c>
      <c r="B8" s="17" t="s">
        <v>277</v>
      </c>
      <c r="C8" s="284">
        <f>+C9+C10+C11+C12+C13+C14</f>
        <v>0</v>
      </c>
    </row>
    <row r="9" spans="1:3" s="99" customFormat="1" ht="12" customHeight="1">
      <c r="A9" s="398" t="s">
        <v>108</v>
      </c>
      <c r="B9" s="382" t="s">
        <v>278</v>
      </c>
      <c r="C9" s="287"/>
    </row>
    <row r="10" spans="1:3" s="100" customFormat="1" ht="12" customHeight="1">
      <c r="A10" s="399" t="s">
        <v>109</v>
      </c>
      <c r="B10" s="383" t="s">
        <v>279</v>
      </c>
      <c r="C10" s="286"/>
    </row>
    <row r="11" spans="1:3" s="100" customFormat="1" ht="12" customHeight="1">
      <c r="A11" s="399" t="s">
        <v>110</v>
      </c>
      <c r="B11" s="383" t="s">
        <v>280</v>
      </c>
      <c r="C11" s="286"/>
    </row>
    <row r="12" spans="1:3" s="100" customFormat="1" ht="12" customHeight="1">
      <c r="A12" s="399" t="s">
        <v>111</v>
      </c>
      <c r="B12" s="383" t="s">
        <v>281</v>
      </c>
      <c r="C12" s="286"/>
    </row>
    <row r="13" spans="1:3" s="100" customFormat="1" ht="12" customHeight="1">
      <c r="A13" s="399" t="s">
        <v>160</v>
      </c>
      <c r="B13" s="383" t="s">
        <v>282</v>
      </c>
      <c r="C13" s="424"/>
    </row>
    <row r="14" spans="1:3" s="99" customFormat="1" ht="12" customHeight="1" thickBot="1">
      <c r="A14" s="400" t="s">
        <v>112</v>
      </c>
      <c r="B14" s="384" t="s">
        <v>283</v>
      </c>
      <c r="C14" s="425"/>
    </row>
    <row r="15" spans="1:3" s="99" customFormat="1" ht="12" customHeight="1" thickBot="1">
      <c r="A15" s="30" t="s">
        <v>22</v>
      </c>
      <c r="B15" s="279" t="s">
        <v>284</v>
      </c>
      <c r="C15" s="284">
        <f>+C16+C17+C18+C19+C20</f>
        <v>0</v>
      </c>
    </row>
    <row r="16" spans="1:3" s="99" customFormat="1" ht="12" customHeight="1">
      <c r="A16" s="398" t="s">
        <v>114</v>
      </c>
      <c r="B16" s="382" t="s">
        <v>285</v>
      </c>
      <c r="C16" s="287"/>
    </row>
    <row r="17" spans="1:3" s="99" customFormat="1" ht="12" customHeight="1">
      <c r="A17" s="399" t="s">
        <v>115</v>
      </c>
      <c r="B17" s="383" t="s">
        <v>286</v>
      </c>
      <c r="C17" s="286"/>
    </row>
    <row r="18" spans="1:3" s="99" customFormat="1" ht="12" customHeight="1">
      <c r="A18" s="399" t="s">
        <v>116</v>
      </c>
      <c r="B18" s="383" t="s">
        <v>526</v>
      </c>
      <c r="C18" s="286"/>
    </row>
    <row r="19" spans="1:3" s="99" customFormat="1" ht="12" customHeight="1">
      <c r="A19" s="399" t="s">
        <v>117</v>
      </c>
      <c r="B19" s="383" t="s">
        <v>527</v>
      </c>
      <c r="C19" s="286"/>
    </row>
    <row r="20" spans="1:3" s="99" customFormat="1" ht="12" customHeight="1">
      <c r="A20" s="399" t="s">
        <v>118</v>
      </c>
      <c r="B20" s="383" t="s">
        <v>287</v>
      </c>
      <c r="C20" s="286"/>
    </row>
    <row r="21" spans="1:3" s="100" customFormat="1" ht="12" customHeight="1" thickBot="1">
      <c r="A21" s="400" t="s">
        <v>127</v>
      </c>
      <c r="B21" s="384" t="s">
        <v>288</v>
      </c>
      <c r="C21" s="288"/>
    </row>
    <row r="22" spans="1:3" s="100" customFormat="1" ht="12" customHeight="1" thickBot="1">
      <c r="A22" s="30" t="s">
        <v>23</v>
      </c>
      <c r="B22" s="17" t="s">
        <v>289</v>
      </c>
      <c r="C22" s="284">
        <f>+C23+C24+C25+C26+C27</f>
        <v>0</v>
      </c>
    </row>
    <row r="23" spans="1:3" s="100" customFormat="1" ht="12" customHeight="1">
      <c r="A23" s="398" t="s">
        <v>97</v>
      </c>
      <c r="B23" s="382" t="s">
        <v>290</v>
      </c>
      <c r="C23" s="287"/>
    </row>
    <row r="24" spans="1:3" s="99" customFormat="1" ht="12" customHeight="1">
      <c r="A24" s="399" t="s">
        <v>98</v>
      </c>
      <c r="B24" s="383" t="s">
        <v>291</v>
      </c>
      <c r="C24" s="286"/>
    </row>
    <row r="25" spans="1:3" s="100" customFormat="1" ht="12" customHeight="1">
      <c r="A25" s="399" t="s">
        <v>99</v>
      </c>
      <c r="B25" s="383" t="s">
        <v>528</v>
      </c>
      <c r="C25" s="286"/>
    </row>
    <row r="26" spans="1:3" s="100" customFormat="1" ht="12" customHeight="1">
      <c r="A26" s="399" t="s">
        <v>100</v>
      </c>
      <c r="B26" s="383" t="s">
        <v>529</v>
      </c>
      <c r="C26" s="286"/>
    </row>
    <row r="27" spans="1:3" s="100" customFormat="1" ht="12" customHeight="1">
      <c r="A27" s="399" t="s">
        <v>183</v>
      </c>
      <c r="B27" s="383" t="s">
        <v>292</v>
      </c>
      <c r="C27" s="286"/>
    </row>
    <row r="28" spans="1:3" s="100" customFormat="1" ht="12" customHeight="1" thickBot="1">
      <c r="A28" s="400" t="s">
        <v>184</v>
      </c>
      <c r="B28" s="384" t="s">
        <v>293</v>
      </c>
      <c r="C28" s="288"/>
    </row>
    <row r="29" spans="1:3" s="100" customFormat="1" ht="12" customHeight="1" thickBot="1">
      <c r="A29" s="30" t="s">
        <v>185</v>
      </c>
      <c r="B29" s="17" t="s">
        <v>294</v>
      </c>
      <c r="C29" s="290">
        <f>+C30+C33+C34+C35</f>
        <v>0</v>
      </c>
    </row>
    <row r="30" spans="1:3" s="100" customFormat="1" ht="12" customHeight="1">
      <c r="A30" s="398" t="s">
        <v>295</v>
      </c>
      <c r="B30" s="382" t="s">
        <v>301</v>
      </c>
      <c r="C30" s="377">
        <f>+C31+C32</f>
        <v>0</v>
      </c>
    </row>
    <row r="31" spans="1:3" s="100" customFormat="1" ht="12" customHeight="1">
      <c r="A31" s="399" t="s">
        <v>296</v>
      </c>
      <c r="B31" s="383" t="s">
        <v>302</v>
      </c>
      <c r="C31" s="286"/>
    </row>
    <row r="32" spans="1:3" s="100" customFormat="1" ht="12" customHeight="1">
      <c r="A32" s="399" t="s">
        <v>297</v>
      </c>
      <c r="B32" s="383" t="s">
        <v>303</v>
      </c>
      <c r="C32" s="286"/>
    </row>
    <row r="33" spans="1:3" s="100" customFormat="1" ht="12" customHeight="1">
      <c r="A33" s="399" t="s">
        <v>298</v>
      </c>
      <c r="B33" s="383" t="s">
        <v>304</v>
      </c>
      <c r="C33" s="286"/>
    </row>
    <row r="34" spans="1:3" s="100" customFormat="1" ht="12" customHeight="1">
      <c r="A34" s="399" t="s">
        <v>299</v>
      </c>
      <c r="B34" s="383" t="s">
        <v>305</v>
      </c>
      <c r="C34" s="286"/>
    </row>
    <row r="35" spans="1:3" s="100" customFormat="1" ht="12" customHeight="1" thickBot="1">
      <c r="A35" s="400" t="s">
        <v>300</v>
      </c>
      <c r="B35" s="384" t="s">
        <v>306</v>
      </c>
      <c r="C35" s="288"/>
    </row>
    <row r="36" spans="1:3" s="100" customFormat="1" ht="12" customHeight="1" thickBot="1">
      <c r="A36" s="30" t="s">
        <v>25</v>
      </c>
      <c r="B36" s="17" t="s">
        <v>307</v>
      </c>
      <c r="C36" s="284">
        <f>SUM(C37:C46)</f>
        <v>0</v>
      </c>
    </row>
    <row r="37" spans="1:3" s="100" customFormat="1" ht="12" customHeight="1">
      <c r="A37" s="398" t="s">
        <v>101</v>
      </c>
      <c r="B37" s="382" t="s">
        <v>310</v>
      </c>
      <c r="C37" s="287"/>
    </row>
    <row r="38" spans="1:3" s="100" customFormat="1" ht="12" customHeight="1">
      <c r="A38" s="399" t="s">
        <v>102</v>
      </c>
      <c r="B38" s="383" t="s">
        <v>311</v>
      </c>
      <c r="C38" s="286"/>
    </row>
    <row r="39" spans="1:3" s="100" customFormat="1" ht="12" customHeight="1">
      <c r="A39" s="399" t="s">
        <v>103</v>
      </c>
      <c r="B39" s="383" t="s">
        <v>312</v>
      </c>
      <c r="C39" s="286"/>
    </row>
    <row r="40" spans="1:3" s="100" customFormat="1" ht="12" customHeight="1">
      <c r="A40" s="399" t="s">
        <v>187</v>
      </c>
      <c r="B40" s="383" t="s">
        <v>313</v>
      </c>
      <c r="C40" s="286"/>
    </row>
    <row r="41" spans="1:3" s="100" customFormat="1" ht="12" customHeight="1">
      <c r="A41" s="399" t="s">
        <v>188</v>
      </c>
      <c r="B41" s="383" t="s">
        <v>314</v>
      </c>
      <c r="C41" s="286"/>
    </row>
    <row r="42" spans="1:3" s="100" customFormat="1" ht="12" customHeight="1">
      <c r="A42" s="399" t="s">
        <v>189</v>
      </c>
      <c r="B42" s="383" t="s">
        <v>315</v>
      </c>
      <c r="C42" s="286"/>
    </row>
    <row r="43" spans="1:3" s="100" customFormat="1" ht="12" customHeight="1">
      <c r="A43" s="399" t="s">
        <v>190</v>
      </c>
      <c r="B43" s="383" t="s">
        <v>316</v>
      </c>
      <c r="C43" s="286"/>
    </row>
    <row r="44" spans="1:3" s="100" customFormat="1" ht="12" customHeight="1">
      <c r="A44" s="399" t="s">
        <v>191</v>
      </c>
      <c r="B44" s="383" t="s">
        <v>317</v>
      </c>
      <c r="C44" s="286"/>
    </row>
    <row r="45" spans="1:3" s="100" customFormat="1" ht="12" customHeight="1">
      <c r="A45" s="399" t="s">
        <v>308</v>
      </c>
      <c r="B45" s="383" t="s">
        <v>318</v>
      </c>
      <c r="C45" s="289"/>
    </row>
    <row r="46" spans="1:3" s="100" customFormat="1" ht="12" customHeight="1" thickBot="1">
      <c r="A46" s="400" t="s">
        <v>309</v>
      </c>
      <c r="B46" s="384" t="s">
        <v>319</v>
      </c>
      <c r="C46" s="372"/>
    </row>
    <row r="47" spans="1:3" s="100" customFormat="1" ht="12" customHeight="1" thickBot="1">
      <c r="A47" s="30" t="s">
        <v>26</v>
      </c>
      <c r="B47" s="17" t="s">
        <v>320</v>
      </c>
      <c r="C47" s="284">
        <f>SUM(C48:C52)</f>
        <v>0</v>
      </c>
    </row>
    <row r="48" spans="1:3" s="100" customFormat="1" ht="12" customHeight="1">
      <c r="A48" s="398" t="s">
        <v>104</v>
      </c>
      <c r="B48" s="382" t="s">
        <v>324</v>
      </c>
      <c r="C48" s="426"/>
    </row>
    <row r="49" spans="1:3" s="100" customFormat="1" ht="12" customHeight="1">
      <c r="A49" s="399" t="s">
        <v>105</v>
      </c>
      <c r="B49" s="383" t="s">
        <v>325</v>
      </c>
      <c r="C49" s="289"/>
    </row>
    <row r="50" spans="1:3" s="100" customFormat="1" ht="12" customHeight="1">
      <c r="A50" s="399" t="s">
        <v>321</v>
      </c>
      <c r="B50" s="383" t="s">
        <v>326</v>
      </c>
      <c r="C50" s="289"/>
    </row>
    <row r="51" spans="1:3" s="100" customFormat="1" ht="12" customHeight="1">
      <c r="A51" s="399" t="s">
        <v>322</v>
      </c>
      <c r="B51" s="383" t="s">
        <v>327</v>
      </c>
      <c r="C51" s="289"/>
    </row>
    <row r="52" spans="1:3" s="100" customFormat="1" ht="12" customHeight="1" thickBot="1">
      <c r="A52" s="400" t="s">
        <v>323</v>
      </c>
      <c r="B52" s="384" t="s">
        <v>328</v>
      </c>
      <c r="C52" s="372"/>
    </row>
    <row r="53" spans="1:3" s="100" customFormat="1" ht="12" customHeight="1" thickBot="1">
      <c r="A53" s="30" t="s">
        <v>192</v>
      </c>
      <c r="B53" s="17" t="s">
        <v>329</v>
      </c>
      <c r="C53" s="284">
        <f>SUM(C54:C56)</f>
        <v>0</v>
      </c>
    </row>
    <row r="54" spans="1:3" s="100" customFormat="1" ht="12" customHeight="1">
      <c r="A54" s="398" t="s">
        <v>106</v>
      </c>
      <c r="B54" s="382" t="s">
        <v>330</v>
      </c>
      <c r="C54" s="287"/>
    </row>
    <row r="55" spans="1:3" s="100" customFormat="1" ht="12" customHeight="1">
      <c r="A55" s="399" t="s">
        <v>107</v>
      </c>
      <c r="B55" s="383" t="s">
        <v>530</v>
      </c>
      <c r="C55" s="286"/>
    </row>
    <row r="56" spans="1:3" s="100" customFormat="1" ht="12" customHeight="1">
      <c r="A56" s="399" t="s">
        <v>334</v>
      </c>
      <c r="B56" s="383" t="s">
        <v>332</v>
      </c>
      <c r="C56" s="286"/>
    </row>
    <row r="57" spans="1:3" s="100" customFormat="1" ht="12" customHeight="1" thickBot="1">
      <c r="A57" s="400" t="s">
        <v>335</v>
      </c>
      <c r="B57" s="384" t="s">
        <v>333</v>
      </c>
      <c r="C57" s="288"/>
    </row>
    <row r="58" spans="1:3" s="100" customFormat="1" ht="12" customHeight="1" thickBot="1">
      <c r="A58" s="30" t="s">
        <v>28</v>
      </c>
      <c r="B58" s="279" t="s">
        <v>336</v>
      </c>
      <c r="C58" s="284">
        <f>SUM(C59:C61)</f>
        <v>0</v>
      </c>
    </row>
    <row r="59" spans="1:3" s="100" customFormat="1" ht="12" customHeight="1">
      <c r="A59" s="398" t="s">
        <v>193</v>
      </c>
      <c r="B59" s="382" t="s">
        <v>338</v>
      </c>
      <c r="C59" s="289"/>
    </row>
    <row r="60" spans="1:3" s="100" customFormat="1" ht="12" customHeight="1">
      <c r="A60" s="399" t="s">
        <v>194</v>
      </c>
      <c r="B60" s="383" t="s">
        <v>531</v>
      </c>
      <c r="C60" s="289"/>
    </row>
    <row r="61" spans="1:3" s="100" customFormat="1" ht="12" customHeight="1">
      <c r="A61" s="399" t="s">
        <v>250</v>
      </c>
      <c r="B61" s="383" t="s">
        <v>339</v>
      </c>
      <c r="C61" s="289"/>
    </row>
    <row r="62" spans="1:3" s="100" customFormat="1" ht="12" customHeight="1" thickBot="1">
      <c r="A62" s="400" t="s">
        <v>337</v>
      </c>
      <c r="B62" s="384" t="s">
        <v>340</v>
      </c>
      <c r="C62" s="289"/>
    </row>
    <row r="63" spans="1:3" s="100" customFormat="1" ht="12" customHeight="1" thickBot="1">
      <c r="A63" s="30" t="s">
        <v>29</v>
      </c>
      <c r="B63" s="17" t="s">
        <v>341</v>
      </c>
      <c r="C63" s="290">
        <f>+C8+C15+C22+C29+C36+C47+C53+C58</f>
        <v>0</v>
      </c>
    </row>
    <row r="64" spans="1:3" s="100" customFormat="1" ht="12" customHeight="1" thickBot="1">
      <c r="A64" s="401" t="s">
        <v>480</v>
      </c>
      <c r="B64" s="279" t="s">
        <v>343</v>
      </c>
      <c r="C64" s="284">
        <f>SUM(C65:C67)</f>
        <v>0</v>
      </c>
    </row>
    <row r="65" spans="1:3" s="100" customFormat="1" ht="12" customHeight="1">
      <c r="A65" s="398" t="s">
        <v>376</v>
      </c>
      <c r="B65" s="382" t="s">
        <v>344</v>
      </c>
      <c r="C65" s="289"/>
    </row>
    <row r="66" spans="1:3" s="100" customFormat="1" ht="12" customHeight="1">
      <c r="A66" s="399" t="s">
        <v>385</v>
      </c>
      <c r="B66" s="383" t="s">
        <v>345</v>
      </c>
      <c r="C66" s="289"/>
    </row>
    <row r="67" spans="1:3" s="100" customFormat="1" ht="12" customHeight="1" thickBot="1">
      <c r="A67" s="400" t="s">
        <v>386</v>
      </c>
      <c r="B67" s="386" t="s">
        <v>346</v>
      </c>
      <c r="C67" s="289"/>
    </row>
    <row r="68" spans="1:3" s="100" customFormat="1" ht="12" customHeight="1" thickBot="1">
      <c r="A68" s="401" t="s">
        <v>347</v>
      </c>
      <c r="B68" s="279" t="s">
        <v>348</v>
      </c>
      <c r="C68" s="284">
        <f>SUM(C69:C72)</f>
        <v>0</v>
      </c>
    </row>
    <row r="69" spans="1:3" s="100" customFormat="1" ht="12" customHeight="1">
      <c r="A69" s="398" t="s">
        <v>161</v>
      </c>
      <c r="B69" s="382" t="s">
        <v>349</v>
      </c>
      <c r="C69" s="289"/>
    </row>
    <row r="70" spans="1:3" s="100" customFormat="1" ht="12" customHeight="1">
      <c r="A70" s="399" t="s">
        <v>162</v>
      </c>
      <c r="B70" s="383" t="s">
        <v>350</v>
      </c>
      <c r="C70" s="289"/>
    </row>
    <row r="71" spans="1:3" s="100" customFormat="1" ht="12" customHeight="1">
      <c r="A71" s="399" t="s">
        <v>377</v>
      </c>
      <c r="B71" s="383" t="s">
        <v>351</v>
      </c>
      <c r="C71" s="289"/>
    </row>
    <row r="72" spans="1:3" s="100" customFormat="1" ht="12" customHeight="1" thickBot="1">
      <c r="A72" s="400" t="s">
        <v>378</v>
      </c>
      <c r="B72" s="384" t="s">
        <v>352</v>
      </c>
      <c r="C72" s="289"/>
    </row>
    <row r="73" spans="1:3" s="100" customFormat="1" ht="12" customHeight="1" thickBot="1">
      <c r="A73" s="401" t="s">
        <v>353</v>
      </c>
      <c r="B73" s="279" t="s">
        <v>354</v>
      </c>
      <c r="C73" s="284">
        <f>SUM(C74:C75)</f>
        <v>0</v>
      </c>
    </row>
    <row r="74" spans="1:3" s="100" customFormat="1" ht="12" customHeight="1">
      <c r="A74" s="398" t="s">
        <v>379</v>
      </c>
      <c r="B74" s="382" t="s">
        <v>355</v>
      </c>
      <c r="C74" s="289"/>
    </row>
    <row r="75" spans="1:3" s="100" customFormat="1" ht="12" customHeight="1" thickBot="1">
      <c r="A75" s="400" t="s">
        <v>380</v>
      </c>
      <c r="B75" s="384" t="s">
        <v>356</v>
      </c>
      <c r="C75" s="289"/>
    </row>
    <row r="76" spans="1:3" s="99" customFormat="1" ht="12" customHeight="1" thickBot="1">
      <c r="A76" s="401" t="s">
        <v>357</v>
      </c>
      <c r="B76" s="279" t="s">
        <v>358</v>
      </c>
      <c r="C76" s="284">
        <f>SUM(C77:C79)</f>
        <v>0</v>
      </c>
    </row>
    <row r="77" spans="1:3" s="100" customFormat="1" ht="12" customHeight="1">
      <c r="A77" s="398" t="s">
        <v>381</v>
      </c>
      <c r="B77" s="382" t="s">
        <v>359</v>
      </c>
      <c r="C77" s="289"/>
    </row>
    <row r="78" spans="1:3" s="100" customFormat="1" ht="12" customHeight="1">
      <c r="A78" s="399" t="s">
        <v>382</v>
      </c>
      <c r="B78" s="383" t="s">
        <v>360</v>
      </c>
      <c r="C78" s="289"/>
    </row>
    <row r="79" spans="1:3" s="100" customFormat="1" ht="12" customHeight="1" thickBot="1">
      <c r="A79" s="400" t="s">
        <v>383</v>
      </c>
      <c r="B79" s="384" t="s">
        <v>361</v>
      </c>
      <c r="C79" s="289"/>
    </row>
    <row r="80" spans="1:3" s="100" customFormat="1" ht="12" customHeight="1" thickBot="1">
      <c r="A80" s="401" t="s">
        <v>362</v>
      </c>
      <c r="B80" s="279" t="s">
        <v>384</v>
      </c>
      <c r="C80" s="284">
        <f>SUM(C81:C84)</f>
        <v>0</v>
      </c>
    </row>
    <row r="81" spans="1:3" s="100" customFormat="1" ht="12" customHeight="1">
      <c r="A81" s="402" t="s">
        <v>363</v>
      </c>
      <c r="B81" s="382" t="s">
        <v>364</v>
      </c>
      <c r="C81" s="289"/>
    </row>
    <row r="82" spans="1:3" s="100" customFormat="1" ht="12" customHeight="1">
      <c r="A82" s="403" t="s">
        <v>365</v>
      </c>
      <c r="B82" s="383" t="s">
        <v>366</v>
      </c>
      <c r="C82" s="289"/>
    </row>
    <row r="83" spans="1:3" s="100" customFormat="1" ht="12" customHeight="1">
      <c r="A83" s="403" t="s">
        <v>367</v>
      </c>
      <c r="B83" s="383" t="s">
        <v>368</v>
      </c>
      <c r="C83" s="289"/>
    </row>
    <row r="84" spans="1:3" s="99" customFormat="1" ht="12" customHeight="1" thickBot="1">
      <c r="A84" s="404" t="s">
        <v>369</v>
      </c>
      <c r="B84" s="384" t="s">
        <v>370</v>
      </c>
      <c r="C84" s="289"/>
    </row>
    <row r="85" spans="1:3" s="99" customFormat="1" ht="12" customHeight="1" thickBot="1">
      <c r="A85" s="401" t="s">
        <v>371</v>
      </c>
      <c r="B85" s="279" t="s">
        <v>372</v>
      </c>
      <c r="C85" s="427"/>
    </row>
    <row r="86" spans="1:3" s="99" customFormat="1" ht="12" customHeight="1" thickBot="1">
      <c r="A86" s="401" t="s">
        <v>373</v>
      </c>
      <c r="B86" s="390" t="s">
        <v>374</v>
      </c>
      <c r="C86" s="290">
        <f>+C64+C68+C73+C76+C80+C85</f>
        <v>0</v>
      </c>
    </row>
    <row r="87" spans="1:3" s="99" customFormat="1" ht="12" customHeight="1" thickBot="1">
      <c r="A87" s="405" t="s">
        <v>387</v>
      </c>
      <c r="B87" s="392" t="s">
        <v>511</v>
      </c>
      <c r="C87" s="290">
        <f>+C63+C86</f>
        <v>0</v>
      </c>
    </row>
    <row r="88" spans="1:3" s="100" customFormat="1" ht="15" customHeight="1">
      <c r="A88" s="232"/>
      <c r="B88" s="233"/>
      <c r="C88" s="348"/>
    </row>
    <row r="89" spans="1:3" ht="13.5" thickBot="1">
      <c r="A89" s="406"/>
      <c r="B89" s="235"/>
      <c r="C89" s="349"/>
    </row>
    <row r="90" spans="1:3" s="60" customFormat="1" ht="16.5" customHeight="1" thickBot="1">
      <c r="A90" s="236"/>
      <c r="B90" s="237" t="s">
        <v>63</v>
      </c>
      <c r="C90" s="350"/>
    </row>
    <row r="91" spans="1:3" s="101" customFormat="1" ht="12" customHeight="1" thickBot="1">
      <c r="A91" s="375" t="s">
        <v>21</v>
      </c>
      <c r="B91" s="27" t="s">
        <v>390</v>
      </c>
      <c r="C91" s="283">
        <f>SUM(C92:C96)</f>
        <v>0</v>
      </c>
    </row>
    <row r="92" spans="1:3" ht="12" customHeight="1">
      <c r="A92" s="407" t="s">
        <v>108</v>
      </c>
      <c r="B92" s="6" t="s">
        <v>52</v>
      </c>
      <c r="C92" s="285"/>
    </row>
    <row r="93" spans="1:3" ht="12" customHeight="1">
      <c r="A93" s="399" t="s">
        <v>109</v>
      </c>
      <c r="B93" s="4" t="s">
        <v>195</v>
      </c>
      <c r="C93" s="286"/>
    </row>
    <row r="94" spans="1:3" ht="12" customHeight="1">
      <c r="A94" s="399" t="s">
        <v>110</v>
      </c>
      <c r="B94" s="4" t="s">
        <v>151</v>
      </c>
      <c r="C94" s="288"/>
    </row>
    <row r="95" spans="1:3" ht="12" customHeight="1">
      <c r="A95" s="399" t="s">
        <v>111</v>
      </c>
      <c r="B95" s="7" t="s">
        <v>196</v>
      </c>
      <c r="C95" s="288"/>
    </row>
    <row r="96" spans="1:3" ht="12" customHeight="1">
      <c r="A96" s="399" t="s">
        <v>122</v>
      </c>
      <c r="B96" s="15" t="s">
        <v>197</v>
      </c>
      <c r="C96" s="288"/>
    </row>
    <row r="97" spans="1:3" ht="12" customHeight="1">
      <c r="A97" s="399" t="s">
        <v>112</v>
      </c>
      <c r="B97" s="4" t="s">
        <v>391</v>
      </c>
      <c r="C97" s="288"/>
    </row>
    <row r="98" spans="1:3" ht="12" customHeight="1">
      <c r="A98" s="399" t="s">
        <v>113</v>
      </c>
      <c r="B98" s="125" t="s">
        <v>392</v>
      </c>
      <c r="C98" s="288"/>
    </row>
    <row r="99" spans="1:3" ht="12" customHeight="1">
      <c r="A99" s="399" t="s">
        <v>123</v>
      </c>
      <c r="B99" s="126" t="s">
        <v>393</v>
      </c>
      <c r="C99" s="288"/>
    </row>
    <row r="100" spans="1:3" ht="12" customHeight="1">
      <c r="A100" s="399" t="s">
        <v>124</v>
      </c>
      <c r="B100" s="126" t="s">
        <v>394</v>
      </c>
      <c r="C100" s="288"/>
    </row>
    <row r="101" spans="1:3" ht="12" customHeight="1">
      <c r="A101" s="399" t="s">
        <v>125</v>
      </c>
      <c r="B101" s="125" t="s">
        <v>395</v>
      </c>
      <c r="C101" s="288"/>
    </row>
    <row r="102" spans="1:3" ht="12" customHeight="1">
      <c r="A102" s="399" t="s">
        <v>126</v>
      </c>
      <c r="B102" s="125" t="s">
        <v>396</v>
      </c>
      <c r="C102" s="288"/>
    </row>
    <row r="103" spans="1:3" ht="12" customHeight="1">
      <c r="A103" s="399" t="s">
        <v>128</v>
      </c>
      <c r="B103" s="126" t="s">
        <v>397</v>
      </c>
      <c r="C103" s="288"/>
    </row>
    <row r="104" spans="1:3" ht="12" customHeight="1">
      <c r="A104" s="408" t="s">
        <v>198</v>
      </c>
      <c r="B104" s="127" t="s">
        <v>398</v>
      </c>
      <c r="C104" s="288"/>
    </row>
    <row r="105" spans="1:3" ht="12" customHeight="1">
      <c r="A105" s="399" t="s">
        <v>388</v>
      </c>
      <c r="B105" s="127" t="s">
        <v>399</v>
      </c>
      <c r="C105" s="288"/>
    </row>
    <row r="106" spans="1:3" ht="12" customHeight="1" thickBot="1">
      <c r="A106" s="409" t="s">
        <v>389</v>
      </c>
      <c r="B106" s="128" t="s">
        <v>400</v>
      </c>
      <c r="C106" s="291"/>
    </row>
    <row r="107" spans="1:3" ht="12" customHeight="1" thickBot="1">
      <c r="A107" s="30" t="s">
        <v>22</v>
      </c>
      <c r="B107" s="26" t="s">
        <v>401</v>
      </c>
      <c r="C107" s="284">
        <f>+C108+C110+C112</f>
        <v>0</v>
      </c>
    </row>
    <row r="108" spans="1:3" ht="12" customHeight="1">
      <c r="A108" s="398" t="s">
        <v>114</v>
      </c>
      <c r="B108" s="4" t="s">
        <v>248</v>
      </c>
      <c r="C108" s="287"/>
    </row>
    <row r="109" spans="1:3" ht="12" customHeight="1">
      <c r="A109" s="398" t="s">
        <v>115</v>
      </c>
      <c r="B109" s="8" t="s">
        <v>405</v>
      </c>
      <c r="C109" s="287"/>
    </row>
    <row r="110" spans="1:3" ht="12" customHeight="1">
      <c r="A110" s="398" t="s">
        <v>116</v>
      </c>
      <c r="B110" s="8" t="s">
        <v>199</v>
      </c>
      <c r="C110" s="286"/>
    </row>
    <row r="111" spans="1:3" ht="12" customHeight="1">
      <c r="A111" s="398" t="s">
        <v>117</v>
      </c>
      <c r="B111" s="8" t="s">
        <v>406</v>
      </c>
      <c r="C111" s="261"/>
    </row>
    <row r="112" spans="1:3" ht="12" customHeight="1">
      <c r="A112" s="398" t="s">
        <v>118</v>
      </c>
      <c r="B112" s="281" t="s">
        <v>251</v>
      </c>
      <c r="C112" s="261"/>
    </row>
    <row r="113" spans="1:3" ht="12" customHeight="1">
      <c r="A113" s="398" t="s">
        <v>127</v>
      </c>
      <c r="B113" s="280" t="s">
        <v>532</v>
      </c>
      <c r="C113" s="261"/>
    </row>
    <row r="114" spans="1:3" ht="12" customHeight="1">
      <c r="A114" s="398" t="s">
        <v>129</v>
      </c>
      <c r="B114" s="378" t="s">
        <v>411</v>
      </c>
      <c r="C114" s="261"/>
    </row>
    <row r="115" spans="1:3" ht="12" customHeight="1">
      <c r="A115" s="398" t="s">
        <v>200</v>
      </c>
      <c r="B115" s="126" t="s">
        <v>394</v>
      </c>
      <c r="C115" s="261"/>
    </row>
    <row r="116" spans="1:3" ht="12" customHeight="1">
      <c r="A116" s="398" t="s">
        <v>201</v>
      </c>
      <c r="B116" s="126" t="s">
        <v>410</v>
      </c>
      <c r="C116" s="261"/>
    </row>
    <row r="117" spans="1:3" ht="12" customHeight="1">
      <c r="A117" s="398" t="s">
        <v>202</v>
      </c>
      <c r="B117" s="126" t="s">
        <v>409</v>
      </c>
      <c r="C117" s="261"/>
    </row>
    <row r="118" spans="1:3" ht="12" customHeight="1">
      <c r="A118" s="398" t="s">
        <v>402</v>
      </c>
      <c r="B118" s="126" t="s">
        <v>397</v>
      </c>
      <c r="C118" s="261"/>
    </row>
    <row r="119" spans="1:3" ht="12" customHeight="1">
      <c r="A119" s="398" t="s">
        <v>403</v>
      </c>
      <c r="B119" s="126" t="s">
        <v>408</v>
      </c>
      <c r="C119" s="261"/>
    </row>
    <row r="120" spans="1:3" ht="12" customHeight="1" thickBot="1">
      <c r="A120" s="408" t="s">
        <v>404</v>
      </c>
      <c r="B120" s="126" t="s">
        <v>407</v>
      </c>
      <c r="C120" s="262"/>
    </row>
    <row r="121" spans="1:3" ht="12" customHeight="1" thickBot="1">
      <c r="A121" s="30" t="s">
        <v>23</v>
      </c>
      <c r="B121" s="108" t="s">
        <v>412</v>
      </c>
      <c r="C121" s="284">
        <f>+C122+C123</f>
        <v>0</v>
      </c>
    </row>
    <row r="122" spans="1:3" ht="12" customHeight="1">
      <c r="A122" s="398" t="s">
        <v>97</v>
      </c>
      <c r="B122" s="5" t="s">
        <v>65</v>
      </c>
      <c r="C122" s="287"/>
    </row>
    <row r="123" spans="1:3" ht="12" customHeight="1" thickBot="1">
      <c r="A123" s="400" t="s">
        <v>98</v>
      </c>
      <c r="B123" s="8" t="s">
        <v>66</v>
      </c>
      <c r="C123" s="288"/>
    </row>
    <row r="124" spans="1:3" ht="12" customHeight="1" thickBot="1">
      <c r="A124" s="30" t="s">
        <v>24</v>
      </c>
      <c r="B124" s="108" t="s">
        <v>413</v>
      </c>
      <c r="C124" s="284">
        <f>+C91+C107+C121</f>
        <v>0</v>
      </c>
    </row>
    <row r="125" spans="1:3" ht="12" customHeight="1" thickBot="1">
      <c r="A125" s="30" t="s">
        <v>25</v>
      </c>
      <c r="B125" s="108" t="s">
        <v>414</v>
      </c>
      <c r="C125" s="284">
        <f>+C126+C127+C128</f>
        <v>0</v>
      </c>
    </row>
    <row r="126" spans="1:3" s="101" customFormat="1" ht="12" customHeight="1">
      <c r="A126" s="398" t="s">
        <v>101</v>
      </c>
      <c r="B126" s="5" t="s">
        <v>415</v>
      </c>
      <c r="C126" s="261"/>
    </row>
    <row r="127" spans="1:3" ht="12" customHeight="1">
      <c r="A127" s="398" t="s">
        <v>102</v>
      </c>
      <c r="B127" s="5" t="s">
        <v>416</v>
      </c>
      <c r="C127" s="261"/>
    </row>
    <row r="128" spans="1:3" ht="12" customHeight="1" thickBot="1">
      <c r="A128" s="408" t="s">
        <v>103</v>
      </c>
      <c r="B128" s="3" t="s">
        <v>417</v>
      </c>
      <c r="C128" s="261"/>
    </row>
    <row r="129" spans="1:3" ht="12" customHeight="1" thickBot="1">
      <c r="A129" s="30" t="s">
        <v>26</v>
      </c>
      <c r="B129" s="108" t="s">
        <v>479</v>
      </c>
      <c r="C129" s="284">
        <f>+C130+C131+C132+C133</f>
        <v>0</v>
      </c>
    </row>
    <row r="130" spans="1:3" ht="12" customHeight="1">
      <c r="A130" s="398" t="s">
        <v>104</v>
      </c>
      <c r="B130" s="5" t="s">
        <v>418</v>
      </c>
      <c r="C130" s="261"/>
    </row>
    <row r="131" spans="1:3" ht="12" customHeight="1">
      <c r="A131" s="398" t="s">
        <v>105</v>
      </c>
      <c r="B131" s="5" t="s">
        <v>419</v>
      </c>
      <c r="C131" s="261"/>
    </row>
    <row r="132" spans="1:3" ht="12" customHeight="1">
      <c r="A132" s="398" t="s">
        <v>321</v>
      </c>
      <c r="B132" s="5" t="s">
        <v>420</v>
      </c>
      <c r="C132" s="261"/>
    </row>
    <row r="133" spans="1:3" s="101" customFormat="1" ht="12" customHeight="1" thickBot="1">
      <c r="A133" s="408" t="s">
        <v>322</v>
      </c>
      <c r="B133" s="3" t="s">
        <v>421</v>
      </c>
      <c r="C133" s="261"/>
    </row>
    <row r="134" spans="1:11" ht="12" customHeight="1" thickBot="1">
      <c r="A134" s="30" t="s">
        <v>27</v>
      </c>
      <c r="B134" s="108" t="s">
        <v>422</v>
      </c>
      <c r="C134" s="290">
        <f>+C135+C136+C137+C138</f>
        <v>0</v>
      </c>
      <c r="K134" s="244"/>
    </row>
    <row r="135" spans="1:3" ht="12.75">
      <c r="A135" s="398" t="s">
        <v>106</v>
      </c>
      <c r="B135" s="5" t="s">
        <v>423</v>
      </c>
      <c r="C135" s="261"/>
    </row>
    <row r="136" spans="1:3" ht="12" customHeight="1">
      <c r="A136" s="398" t="s">
        <v>107</v>
      </c>
      <c r="B136" s="5" t="s">
        <v>433</v>
      </c>
      <c r="C136" s="261"/>
    </row>
    <row r="137" spans="1:3" s="101" customFormat="1" ht="12" customHeight="1">
      <c r="A137" s="398" t="s">
        <v>334</v>
      </c>
      <c r="B137" s="5" t="s">
        <v>424</v>
      </c>
      <c r="C137" s="261"/>
    </row>
    <row r="138" spans="1:3" s="101" customFormat="1" ht="12" customHeight="1" thickBot="1">
      <c r="A138" s="408" t="s">
        <v>335</v>
      </c>
      <c r="B138" s="3" t="s">
        <v>425</v>
      </c>
      <c r="C138" s="261"/>
    </row>
    <row r="139" spans="1:3" s="101" customFormat="1" ht="12" customHeight="1" thickBot="1">
      <c r="A139" s="30" t="s">
        <v>28</v>
      </c>
      <c r="B139" s="108" t="s">
        <v>426</v>
      </c>
      <c r="C139" s="292">
        <f>+C140+C141+C142+C143</f>
        <v>0</v>
      </c>
    </row>
    <row r="140" spans="1:3" s="101" customFormat="1" ht="12" customHeight="1">
      <c r="A140" s="398" t="s">
        <v>193</v>
      </c>
      <c r="B140" s="5" t="s">
        <v>427</v>
      </c>
      <c r="C140" s="261"/>
    </row>
    <row r="141" spans="1:3" s="101" customFormat="1" ht="12" customHeight="1">
      <c r="A141" s="398" t="s">
        <v>194</v>
      </c>
      <c r="B141" s="5" t="s">
        <v>428</v>
      </c>
      <c r="C141" s="261"/>
    </row>
    <row r="142" spans="1:3" s="101" customFormat="1" ht="12" customHeight="1">
      <c r="A142" s="398" t="s">
        <v>250</v>
      </c>
      <c r="B142" s="5" t="s">
        <v>429</v>
      </c>
      <c r="C142" s="261"/>
    </row>
    <row r="143" spans="1:3" ht="12.75" customHeight="1" thickBot="1">
      <c r="A143" s="398" t="s">
        <v>337</v>
      </c>
      <c r="B143" s="5" t="s">
        <v>430</v>
      </c>
      <c r="C143" s="261"/>
    </row>
    <row r="144" spans="1:3" ht="12" customHeight="1" thickBot="1">
      <c r="A144" s="30" t="s">
        <v>29</v>
      </c>
      <c r="B144" s="108" t="s">
        <v>431</v>
      </c>
      <c r="C144" s="394">
        <f>+C125+C129+C134+C139</f>
        <v>0</v>
      </c>
    </row>
    <row r="145" spans="1:3" ht="15" customHeight="1" thickBot="1">
      <c r="A145" s="410" t="s">
        <v>30</v>
      </c>
      <c r="B145" s="360" t="s">
        <v>432</v>
      </c>
      <c r="C145" s="394">
        <f>+C124+C144</f>
        <v>0</v>
      </c>
    </row>
    <row r="146" spans="1:3" ht="13.5" thickBot="1">
      <c r="A146" s="366"/>
      <c r="B146" s="367"/>
      <c r="C146" s="368"/>
    </row>
    <row r="147" spans="1:3" ht="15" customHeight="1" thickBot="1">
      <c r="A147" s="241" t="s">
        <v>220</v>
      </c>
      <c r="B147" s="242"/>
      <c r="C147" s="105"/>
    </row>
    <row r="148" spans="1:3" ht="14.25" customHeight="1" thickBot="1">
      <c r="A148" s="241" t="s">
        <v>221</v>
      </c>
      <c r="B148" s="242"/>
      <c r="C14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512</v>
      </c>
    </row>
    <row r="2" spans="1:3" s="419" customFormat="1" ht="25.5" customHeight="1">
      <c r="A2" s="373" t="s">
        <v>218</v>
      </c>
      <c r="B2" s="338" t="s">
        <v>489</v>
      </c>
      <c r="C2" s="353" t="s">
        <v>67</v>
      </c>
    </row>
    <row r="3" spans="1:3" s="419" customFormat="1" ht="24.75" thickBot="1">
      <c r="A3" s="411" t="s">
        <v>217</v>
      </c>
      <c r="B3" s="339" t="s">
        <v>488</v>
      </c>
      <c r="C3" s="354" t="s">
        <v>57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522</v>
      </c>
    </row>
    <row r="2" spans="1:3" s="419" customFormat="1" ht="25.5" customHeight="1">
      <c r="A2" s="373" t="s">
        <v>218</v>
      </c>
      <c r="B2" s="338" t="s">
        <v>489</v>
      </c>
      <c r="C2" s="353" t="s">
        <v>67</v>
      </c>
    </row>
    <row r="3" spans="1:3" s="419" customFormat="1" ht="24.75" thickBot="1">
      <c r="A3" s="411" t="s">
        <v>217</v>
      </c>
      <c r="B3" s="339" t="s">
        <v>513</v>
      </c>
      <c r="C3" s="354" t="s">
        <v>67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521</v>
      </c>
    </row>
    <row r="2" spans="1:3" s="419" customFormat="1" ht="25.5" customHeight="1">
      <c r="A2" s="373" t="s">
        <v>218</v>
      </c>
      <c r="B2" s="338" t="s">
        <v>489</v>
      </c>
      <c r="C2" s="353" t="s">
        <v>67</v>
      </c>
    </row>
    <row r="3" spans="1:3" s="419" customFormat="1" ht="24.75" thickBot="1">
      <c r="A3" s="411" t="s">
        <v>217</v>
      </c>
      <c r="B3" s="339" t="s">
        <v>515</v>
      </c>
      <c r="C3" s="354" t="s">
        <v>68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520</v>
      </c>
    </row>
    <row r="2" spans="1:3" s="419" customFormat="1" ht="25.5" customHeight="1">
      <c r="A2" s="373" t="s">
        <v>218</v>
      </c>
      <c r="B2" s="338" t="s">
        <v>489</v>
      </c>
      <c r="C2" s="353" t="s">
        <v>67</v>
      </c>
    </row>
    <row r="3" spans="1:3" s="419" customFormat="1" ht="24.75" thickBot="1">
      <c r="A3" s="411" t="s">
        <v>217</v>
      </c>
      <c r="B3" s="339" t="s">
        <v>517</v>
      </c>
      <c r="C3" s="354" t="s">
        <v>536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514</v>
      </c>
    </row>
    <row r="2" spans="1:3" s="419" customFormat="1" ht="25.5" customHeight="1">
      <c r="A2" s="373" t="s">
        <v>218</v>
      </c>
      <c r="B2" s="338" t="s">
        <v>222</v>
      </c>
      <c r="C2" s="353" t="s">
        <v>68</v>
      </c>
    </row>
    <row r="3" spans="1:3" s="419" customFormat="1" ht="24.75" thickBot="1">
      <c r="A3" s="411" t="s">
        <v>217</v>
      </c>
      <c r="B3" s="339" t="s">
        <v>488</v>
      </c>
      <c r="C3" s="354" t="s">
        <v>57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zoomScale="80" zoomScaleNormal="80" zoomScaleSheetLayoutView="70" workbookViewId="0" topLeftCell="A1">
      <selection activeCell="A2" sqref="A2:B2"/>
    </sheetView>
  </sheetViews>
  <sheetFormatPr defaultColWidth="9.00390625" defaultRowHeight="12.75"/>
  <cols>
    <col min="1" max="1" width="9.50390625" style="476" customWidth="1"/>
    <col min="2" max="2" width="91.625" style="476" customWidth="1"/>
    <col min="3" max="5" width="21.625" style="544" customWidth="1"/>
    <col min="6" max="6" width="14.375" style="476" hidden="1" customWidth="1"/>
    <col min="7" max="16384" width="9.375" style="476" customWidth="1"/>
  </cols>
  <sheetData>
    <row r="1" spans="1:5" ht="15.75" customHeight="1">
      <c r="A1" s="913" t="s">
        <v>18</v>
      </c>
      <c r="B1" s="913"/>
      <c r="C1" s="913"/>
      <c r="D1" s="584"/>
      <c r="E1" s="584"/>
    </row>
    <row r="2" spans="1:5" ht="15.75" customHeight="1" thickBot="1">
      <c r="A2" s="912" t="s">
        <v>164</v>
      </c>
      <c r="B2" s="912"/>
      <c r="C2" s="293"/>
      <c r="D2" s="293" t="s">
        <v>249</v>
      </c>
      <c r="E2" s="293" t="s">
        <v>249</v>
      </c>
    </row>
    <row r="3" spans="1:5" ht="39.75" customHeight="1" thickBot="1">
      <c r="A3" s="477" t="s">
        <v>78</v>
      </c>
      <c r="B3" s="644" t="s">
        <v>20</v>
      </c>
      <c r="C3" s="654" t="s">
        <v>560</v>
      </c>
      <c r="D3" s="479" t="s">
        <v>570</v>
      </c>
      <c r="E3" s="479" t="s">
        <v>587</v>
      </c>
    </row>
    <row r="4" spans="1:5" s="381" customFormat="1" ht="12" customHeight="1" thickBot="1">
      <c r="A4" s="480">
        <v>1</v>
      </c>
      <c r="B4" s="645">
        <v>2</v>
      </c>
      <c r="C4" s="655">
        <v>3</v>
      </c>
      <c r="D4" s="482">
        <v>4</v>
      </c>
      <c r="E4" s="482">
        <v>4</v>
      </c>
    </row>
    <row r="5" spans="1:5" s="381" customFormat="1" ht="12" customHeight="1" thickBot="1">
      <c r="A5" s="483" t="s">
        <v>21</v>
      </c>
      <c r="B5" s="646" t="s">
        <v>277</v>
      </c>
      <c r="C5" s="549">
        <f>+C6+C7+C8+C9+C10+C11</f>
        <v>79484</v>
      </c>
      <c r="D5" s="485">
        <f>+D6+D7+D8+D9+D10+D11</f>
        <v>82524</v>
      </c>
      <c r="E5" s="485">
        <f>+E6+E7+E8+E9+E10+E11</f>
        <v>82524</v>
      </c>
    </row>
    <row r="6" spans="1:6" s="381" customFormat="1" ht="12" customHeight="1">
      <c r="A6" s="486" t="s">
        <v>108</v>
      </c>
      <c r="B6" s="647" t="s">
        <v>278</v>
      </c>
      <c r="C6" s="656">
        <v>22623</v>
      </c>
      <c r="D6" s="488">
        <v>22701</v>
      </c>
      <c r="E6" s="488">
        <v>22701</v>
      </c>
      <c r="F6" s="622">
        <f>+D6-E6</f>
        <v>0</v>
      </c>
    </row>
    <row r="7" spans="1:6" s="381" customFormat="1" ht="12" customHeight="1">
      <c r="A7" s="489" t="s">
        <v>109</v>
      </c>
      <c r="B7" s="648" t="s">
        <v>279</v>
      </c>
      <c r="C7" s="657">
        <v>41721</v>
      </c>
      <c r="D7" s="491">
        <v>42771</v>
      </c>
      <c r="E7" s="491">
        <v>42771</v>
      </c>
      <c r="F7" s="622">
        <f>+D7-E7</f>
        <v>0</v>
      </c>
    </row>
    <row r="8" spans="1:6" s="381" customFormat="1" ht="12" customHeight="1">
      <c r="A8" s="489" t="s">
        <v>110</v>
      </c>
      <c r="B8" s="648" t="s">
        <v>280</v>
      </c>
      <c r="C8" s="657">
        <v>13855</v>
      </c>
      <c r="D8" s="491">
        <v>14484</v>
      </c>
      <c r="E8" s="491">
        <v>14484</v>
      </c>
      <c r="F8" s="622">
        <f aca="true" t="shared" si="0" ref="F8:F70">+D8-E8</f>
        <v>0</v>
      </c>
    </row>
    <row r="9" spans="1:6" s="381" customFormat="1" ht="12" customHeight="1">
      <c r="A9" s="489" t="s">
        <v>111</v>
      </c>
      <c r="B9" s="648" t="s">
        <v>281</v>
      </c>
      <c r="C9" s="657">
        <v>1285</v>
      </c>
      <c r="D9" s="491">
        <v>1285</v>
      </c>
      <c r="E9" s="491">
        <v>1285</v>
      </c>
      <c r="F9" s="622">
        <f t="shared" si="0"/>
        <v>0</v>
      </c>
    </row>
    <row r="10" spans="1:6" s="381" customFormat="1" ht="12" customHeight="1">
      <c r="A10" s="489" t="s">
        <v>160</v>
      </c>
      <c r="B10" s="648" t="s">
        <v>282</v>
      </c>
      <c r="C10" s="657"/>
      <c r="D10" s="491"/>
      <c r="E10" s="491"/>
      <c r="F10" s="622">
        <f t="shared" si="0"/>
        <v>0</v>
      </c>
    </row>
    <row r="11" spans="1:6" s="381" customFormat="1" ht="20.25" customHeight="1" thickBot="1">
      <c r="A11" s="492" t="s">
        <v>112</v>
      </c>
      <c r="B11" s="649" t="s">
        <v>283</v>
      </c>
      <c r="C11" s="657"/>
      <c r="D11" s="491">
        <v>1283</v>
      </c>
      <c r="E11" s="491">
        <v>1283</v>
      </c>
      <c r="F11" s="622">
        <f t="shared" si="0"/>
        <v>0</v>
      </c>
    </row>
    <row r="12" spans="1:6" s="381" customFormat="1" ht="12" customHeight="1" thickBot="1">
      <c r="A12" s="483" t="s">
        <v>22</v>
      </c>
      <c r="B12" s="650" t="s">
        <v>284</v>
      </c>
      <c r="C12" s="549">
        <f>+C13+C14+C15+C16+C17</f>
        <v>2605</v>
      </c>
      <c r="D12" s="485">
        <f>+D13+D14+D15+D16+D17</f>
        <v>17514</v>
      </c>
      <c r="E12" s="485">
        <f>+E13+E14+E15+E16+E17</f>
        <v>17514</v>
      </c>
      <c r="F12" s="622">
        <f t="shared" si="0"/>
        <v>0</v>
      </c>
    </row>
    <row r="13" spans="1:6" s="381" customFormat="1" ht="12" customHeight="1">
      <c r="A13" s="486" t="s">
        <v>114</v>
      </c>
      <c r="B13" s="647" t="s">
        <v>285</v>
      </c>
      <c r="C13" s="656"/>
      <c r="D13" s="488"/>
      <c r="E13" s="488"/>
      <c r="F13" s="622">
        <f t="shared" si="0"/>
        <v>0</v>
      </c>
    </row>
    <row r="14" spans="1:6" s="381" customFormat="1" ht="12" customHeight="1">
      <c r="A14" s="489" t="s">
        <v>115</v>
      </c>
      <c r="B14" s="648" t="s">
        <v>286</v>
      </c>
      <c r="C14" s="657"/>
      <c r="D14" s="491"/>
      <c r="E14" s="491"/>
      <c r="F14" s="622">
        <f t="shared" si="0"/>
        <v>0</v>
      </c>
    </row>
    <row r="15" spans="1:6" s="381" customFormat="1" ht="12" customHeight="1">
      <c r="A15" s="489" t="s">
        <v>116</v>
      </c>
      <c r="B15" s="648" t="s">
        <v>526</v>
      </c>
      <c r="C15" s="657"/>
      <c r="D15" s="491"/>
      <c r="E15" s="491"/>
      <c r="F15" s="622">
        <f t="shared" si="0"/>
        <v>0</v>
      </c>
    </row>
    <row r="16" spans="1:6" s="381" customFormat="1" ht="12" customHeight="1">
      <c r="A16" s="489" t="s">
        <v>117</v>
      </c>
      <c r="B16" s="648" t="s">
        <v>527</v>
      </c>
      <c r="C16" s="657"/>
      <c r="D16" s="491"/>
      <c r="E16" s="491"/>
      <c r="F16" s="622">
        <f t="shared" si="0"/>
        <v>0</v>
      </c>
    </row>
    <row r="17" spans="1:6" s="381" customFormat="1" ht="12" customHeight="1">
      <c r="A17" s="489" t="s">
        <v>118</v>
      </c>
      <c r="B17" s="648" t="s">
        <v>287</v>
      </c>
      <c r="C17" s="657">
        <v>2605</v>
      </c>
      <c r="D17" s="491">
        <v>17514</v>
      </c>
      <c r="E17" s="491">
        <v>17514</v>
      </c>
      <c r="F17" s="622">
        <f t="shared" si="0"/>
        <v>0</v>
      </c>
    </row>
    <row r="18" spans="1:6" s="381" customFormat="1" ht="12" customHeight="1" thickBot="1">
      <c r="A18" s="492" t="s">
        <v>127</v>
      </c>
      <c r="B18" s="649" t="s">
        <v>288</v>
      </c>
      <c r="C18" s="658"/>
      <c r="D18" s="495"/>
      <c r="E18" s="495"/>
      <c r="F18" s="622">
        <f t="shared" si="0"/>
        <v>0</v>
      </c>
    </row>
    <row r="19" spans="1:6" s="381" customFormat="1" ht="12" customHeight="1" thickBot="1">
      <c r="A19" s="483" t="s">
        <v>23</v>
      </c>
      <c r="B19" s="646" t="s">
        <v>289</v>
      </c>
      <c r="C19" s="549">
        <f>+C20+C21+C22+C23+C24</f>
        <v>0</v>
      </c>
      <c r="D19" s="485">
        <f>+D20+D21+D22+D23+D24</f>
        <v>29665</v>
      </c>
      <c r="E19" s="485">
        <f>+E20+E21+E22+E23+E24</f>
        <v>27077</v>
      </c>
      <c r="F19" s="622">
        <f t="shared" si="0"/>
        <v>2588</v>
      </c>
    </row>
    <row r="20" spans="1:6" s="381" customFormat="1" ht="12" customHeight="1">
      <c r="A20" s="486" t="s">
        <v>97</v>
      </c>
      <c r="B20" s="647" t="s">
        <v>290</v>
      </c>
      <c r="C20" s="656"/>
      <c r="D20" s="488">
        <v>12789</v>
      </c>
      <c r="E20" s="488">
        <v>12789</v>
      </c>
      <c r="F20" s="622">
        <f t="shared" si="0"/>
        <v>0</v>
      </c>
    </row>
    <row r="21" spans="1:6" s="381" customFormat="1" ht="12" customHeight="1">
      <c r="A21" s="489" t="s">
        <v>98</v>
      </c>
      <c r="B21" s="648" t="s">
        <v>291</v>
      </c>
      <c r="C21" s="657"/>
      <c r="D21" s="491"/>
      <c r="E21" s="491"/>
      <c r="F21" s="622">
        <f t="shared" si="0"/>
        <v>0</v>
      </c>
    </row>
    <row r="22" spans="1:6" s="381" customFormat="1" ht="12" customHeight="1">
      <c r="A22" s="489" t="s">
        <v>99</v>
      </c>
      <c r="B22" s="648" t="s">
        <v>528</v>
      </c>
      <c r="C22" s="657"/>
      <c r="D22" s="491"/>
      <c r="E22" s="491"/>
      <c r="F22" s="622">
        <f t="shared" si="0"/>
        <v>0</v>
      </c>
    </row>
    <row r="23" spans="1:6" s="381" customFormat="1" ht="12" customHeight="1">
      <c r="A23" s="489" t="s">
        <v>100</v>
      </c>
      <c r="B23" s="648" t="s">
        <v>529</v>
      </c>
      <c r="C23" s="657"/>
      <c r="D23" s="491"/>
      <c r="E23" s="491"/>
      <c r="F23" s="622">
        <f t="shared" si="0"/>
        <v>0</v>
      </c>
    </row>
    <row r="24" spans="1:6" s="381" customFormat="1" ht="12" customHeight="1">
      <c r="A24" s="489" t="s">
        <v>183</v>
      </c>
      <c r="B24" s="648" t="s">
        <v>292</v>
      </c>
      <c r="C24" s="657"/>
      <c r="D24" s="491">
        <v>16876</v>
      </c>
      <c r="E24" s="491">
        <v>14288</v>
      </c>
      <c r="F24" s="622">
        <f t="shared" si="0"/>
        <v>2588</v>
      </c>
    </row>
    <row r="25" spans="1:6" s="381" customFormat="1" ht="12" customHeight="1" thickBot="1">
      <c r="A25" s="492" t="s">
        <v>184</v>
      </c>
      <c r="B25" s="649" t="s">
        <v>293</v>
      </c>
      <c r="C25" s="658"/>
      <c r="D25" s="495">
        <v>16876</v>
      </c>
      <c r="E25" s="495">
        <v>14288</v>
      </c>
      <c r="F25" s="622">
        <f t="shared" si="0"/>
        <v>2588</v>
      </c>
    </row>
    <row r="26" spans="1:6" s="381" customFormat="1" ht="12" customHeight="1" thickBot="1">
      <c r="A26" s="483" t="s">
        <v>185</v>
      </c>
      <c r="B26" s="646" t="s">
        <v>294</v>
      </c>
      <c r="C26" s="659">
        <f>+C27+C30+C31+C32</f>
        <v>11135</v>
      </c>
      <c r="D26" s="496">
        <f>+D27+D30+D31+D32</f>
        <v>13654</v>
      </c>
      <c r="E26" s="496">
        <f>+E27+E30+E31+E32</f>
        <v>12723</v>
      </c>
      <c r="F26" s="622">
        <f t="shared" si="0"/>
        <v>931</v>
      </c>
    </row>
    <row r="27" spans="1:6" s="381" customFormat="1" ht="12" customHeight="1">
      <c r="A27" s="486" t="s">
        <v>295</v>
      </c>
      <c r="B27" s="647" t="s">
        <v>301</v>
      </c>
      <c r="C27" s="660">
        <f>+C28+C29</f>
        <v>8849</v>
      </c>
      <c r="D27" s="497">
        <f>+D28+D29</f>
        <v>10850</v>
      </c>
      <c r="E27" s="497">
        <f>+E28+E29</f>
        <v>10501</v>
      </c>
      <c r="F27" s="622">
        <f t="shared" si="0"/>
        <v>349</v>
      </c>
    </row>
    <row r="28" spans="1:6" s="381" customFormat="1" ht="12" customHeight="1">
      <c r="A28" s="489" t="s">
        <v>296</v>
      </c>
      <c r="B28" s="648" t="s">
        <v>302</v>
      </c>
      <c r="C28" s="657">
        <v>2415</v>
      </c>
      <c r="D28" s="491">
        <v>2555</v>
      </c>
      <c r="E28" s="491">
        <v>2360</v>
      </c>
      <c r="F28" s="622">
        <f t="shared" si="0"/>
        <v>195</v>
      </c>
    </row>
    <row r="29" spans="1:6" s="381" customFormat="1" ht="12" customHeight="1">
      <c r="A29" s="489" t="s">
        <v>297</v>
      </c>
      <c r="B29" s="648" t="s">
        <v>303</v>
      </c>
      <c r="C29" s="657">
        <v>6434</v>
      </c>
      <c r="D29" s="491">
        <v>8295</v>
      </c>
      <c r="E29" s="491">
        <v>8141</v>
      </c>
      <c r="F29" s="622">
        <f t="shared" si="0"/>
        <v>154</v>
      </c>
    </row>
    <row r="30" spans="1:6" s="381" customFormat="1" ht="12" customHeight="1">
      <c r="A30" s="489" t="s">
        <v>298</v>
      </c>
      <c r="B30" s="648" t="s">
        <v>304</v>
      </c>
      <c r="C30" s="657">
        <v>2206</v>
      </c>
      <c r="D30" s="491">
        <v>2656</v>
      </c>
      <c r="E30" s="491">
        <v>2176</v>
      </c>
      <c r="F30" s="622">
        <f t="shared" si="0"/>
        <v>480</v>
      </c>
    </row>
    <row r="31" spans="1:6" s="381" customFormat="1" ht="12" customHeight="1">
      <c r="A31" s="489" t="s">
        <v>299</v>
      </c>
      <c r="B31" s="648" t="s">
        <v>305</v>
      </c>
      <c r="C31" s="658"/>
      <c r="D31" s="495"/>
      <c r="E31" s="495"/>
      <c r="F31" s="622">
        <f t="shared" si="0"/>
        <v>0</v>
      </c>
    </row>
    <row r="32" spans="1:6" s="381" customFormat="1" ht="12" customHeight="1" thickBot="1">
      <c r="A32" s="492" t="s">
        <v>300</v>
      </c>
      <c r="B32" s="649" t="s">
        <v>306</v>
      </c>
      <c r="C32" s="658">
        <f>55+25</f>
        <v>80</v>
      </c>
      <c r="D32" s="495">
        <f>16+132</f>
        <v>148</v>
      </c>
      <c r="E32" s="495">
        <f>7+39</f>
        <v>46</v>
      </c>
      <c r="F32" s="622">
        <f t="shared" si="0"/>
        <v>102</v>
      </c>
    </row>
    <row r="33" spans="1:6" s="381" customFormat="1" ht="12" customHeight="1" thickBot="1">
      <c r="A33" s="483" t="s">
        <v>25</v>
      </c>
      <c r="B33" s="646" t="s">
        <v>307</v>
      </c>
      <c r="C33" s="549">
        <f>SUM(C34:C43)</f>
        <v>4565</v>
      </c>
      <c r="D33" s="485">
        <f>SUM(D34:D43)</f>
        <v>5873</v>
      </c>
      <c r="E33" s="485">
        <f>SUM(E34:E43)</f>
        <v>3832</v>
      </c>
      <c r="F33" s="622">
        <f t="shared" si="0"/>
        <v>2041</v>
      </c>
    </row>
    <row r="34" spans="1:6" s="381" customFormat="1" ht="12" customHeight="1">
      <c r="A34" s="486" t="s">
        <v>101</v>
      </c>
      <c r="B34" s="647" t="s">
        <v>310</v>
      </c>
      <c r="C34" s="656"/>
      <c r="D34" s="488">
        <v>169</v>
      </c>
      <c r="E34" s="488">
        <v>169</v>
      </c>
      <c r="F34" s="622">
        <f t="shared" si="0"/>
        <v>0</v>
      </c>
    </row>
    <row r="35" spans="1:6" s="381" customFormat="1" ht="12" customHeight="1">
      <c r="A35" s="489" t="s">
        <v>102</v>
      </c>
      <c r="B35" s="648" t="s">
        <v>311</v>
      </c>
      <c r="C35" s="657">
        <v>3729</v>
      </c>
      <c r="D35" s="491">
        <v>3742</v>
      </c>
      <c r="E35" s="491">
        <v>2600</v>
      </c>
      <c r="F35" s="622">
        <f t="shared" si="0"/>
        <v>1142</v>
      </c>
    </row>
    <row r="36" spans="1:6" s="381" customFormat="1" ht="12" customHeight="1">
      <c r="A36" s="489" t="s">
        <v>103</v>
      </c>
      <c r="B36" s="648" t="s">
        <v>312</v>
      </c>
      <c r="C36" s="657">
        <v>767</v>
      </c>
      <c r="D36" s="491">
        <v>600</v>
      </c>
      <c r="E36" s="491">
        <v>388</v>
      </c>
      <c r="F36" s="622">
        <f t="shared" si="0"/>
        <v>212</v>
      </c>
    </row>
    <row r="37" spans="1:6" s="381" customFormat="1" ht="12" customHeight="1">
      <c r="A37" s="489" t="s">
        <v>187</v>
      </c>
      <c r="B37" s="648" t="s">
        <v>313</v>
      </c>
      <c r="C37" s="657">
        <v>69</v>
      </c>
      <c r="D37" s="491">
        <v>515</v>
      </c>
      <c r="E37" s="491">
        <v>76</v>
      </c>
      <c r="F37" s="622">
        <f t="shared" si="0"/>
        <v>439</v>
      </c>
    </row>
    <row r="38" spans="1:6" s="381" customFormat="1" ht="12" customHeight="1">
      <c r="A38" s="489" t="s">
        <v>188</v>
      </c>
      <c r="B38" s="648" t="s">
        <v>314</v>
      </c>
      <c r="C38" s="657"/>
      <c r="D38" s="491"/>
      <c r="E38" s="491"/>
      <c r="F38" s="622">
        <f t="shared" si="0"/>
        <v>0</v>
      </c>
    </row>
    <row r="39" spans="1:6" s="381" customFormat="1" ht="12" customHeight="1">
      <c r="A39" s="489" t="s">
        <v>189</v>
      </c>
      <c r="B39" s="648" t="s">
        <v>315</v>
      </c>
      <c r="C39" s="657"/>
      <c r="D39" s="491">
        <v>275</v>
      </c>
      <c r="E39" s="491">
        <v>27</v>
      </c>
      <c r="F39" s="622">
        <f t="shared" si="0"/>
        <v>248</v>
      </c>
    </row>
    <row r="40" spans="1:6" s="381" customFormat="1" ht="12" customHeight="1">
      <c r="A40" s="489" t="s">
        <v>190</v>
      </c>
      <c r="B40" s="648" t="s">
        <v>316</v>
      </c>
      <c r="C40" s="657"/>
      <c r="D40" s="491"/>
      <c r="E40" s="491"/>
      <c r="F40" s="622">
        <f t="shared" si="0"/>
        <v>0</v>
      </c>
    </row>
    <row r="41" spans="1:6" s="381" customFormat="1" ht="12" customHeight="1">
      <c r="A41" s="489" t="s">
        <v>191</v>
      </c>
      <c r="B41" s="648" t="s">
        <v>317</v>
      </c>
      <c r="C41" s="657"/>
      <c r="D41" s="491">
        <v>1</v>
      </c>
      <c r="E41" s="491">
        <v>1</v>
      </c>
      <c r="F41" s="622">
        <f t="shared" si="0"/>
        <v>0</v>
      </c>
    </row>
    <row r="42" spans="1:6" s="381" customFormat="1" ht="12" customHeight="1">
      <c r="A42" s="489" t="s">
        <v>308</v>
      </c>
      <c r="B42" s="648" t="s">
        <v>318</v>
      </c>
      <c r="C42" s="661"/>
      <c r="D42" s="498">
        <v>121</v>
      </c>
      <c r="E42" s="498">
        <v>121</v>
      </c>
      <c r="F42" s="622">
        <f t="shared" si="0"/>
        <v>0</v>
      </c>
    </row>
    <row r="43" spans="1:6" s="381" customFormat="1" ht="12" customHeight="1" thickBot="1">
      <c r="A43" s="492" t="s">
        <v>309</v>
      </c>
      <c r="B43" s="649" t="s">
        <v>319</v>
      </c>
      <c r="C43" s="662"/>
      <c r="D43" s="499">
        <v>450</v>
      </c>
      <c r="E43" s="499">
        <v>450</v>
      </c>
      <c r="F43" s="622">
        <f t="shared" si="0"/>
        <v>0</v>
      </c>
    </row>
    <row r="44" spans="1:6" s="381" customFormat="1" ht="12" customHeight="1" thickBot="1">
      <c r="A44" s="483" t="s">
        <v>26</v>
      </c>
      <c r="B44" s="646" t="s">
        <v>320</v>
      </c>
      <c r="C44" s="549">
        <f>SUM(C45:C49)</f>
        <v>0</v>
      </c>
      <c r="D44" s="485">
        <f>SUM(D45:D49)</f>
        <v>0</v>
      </c>
      <c r="E44" s="485">
        <f>SUM(E45:E49)</f>
        <v>0</v>
      </c>
      <c r="F44" s="622">
        <f t="shared" si="0"/>
        <v>0</v>
      </c>
    </row>
    <row r="45" spans="1:6" s="381" customFormat="1" ht="12" customHeight="1">
      <c r="A45" s="486" t="s">
        <v>104</v>
      </c>
      <c r="B45" s="647" t="s">
        <v>324</v>
      </c>
      <c r="C45" s="663"/>
      <c r="D45" s="500"/>
      <c r="E45" s="500"/>
      <c r="F45" s="622">
        <f t="shared" si="0"/>
        <v>0</v>
      </c>
    </row>
    <row r="46" spans="1:6" s="381" customFormat="1" ht="12" customHeight="1">
      <c r="A46" s="489" t="s">
        <v>105</v>
      </c>
      <c r="B46" s="648" t="s">
        <v>325</v>
      </c>
      <c r="C46" s="661"/>
      <c r="D46" s="498"/>
      <c r="E46" s="498"/>
      <c r="F46" s="622">
        <f t="shared" si="0"/>
        <v>0</v>
      </c>
    </row>
    <row r="47" spans="1:6" s="381" customFormat="1" ht="12" customHeight="1">
      <c r="A47" s="489" t="s">
        <v>321</v>
      </c>
      <c r="B47" s="648" t="s">
        <v>326</v>
      </c>
      <c r="C47" s="661"/>
      <c r="D47" s="498"/>
      <c r="E47" s="498"/>
      <c r="F47" s="622">
        <f t="shared" si="0"/>
        <v>0</v>
      </c>
    </row>
    <row r="48" spans="1:6" s="381" customFormat="1" ht="12" customHeight="1">
      <c r="A48" s="489" t="s">
        <v>322</v>
      </c>
      <c r="B48" s="648" t="s">
        <v>327</v>
      </c>
      <c r="C48" s="661"/>
      <c r="D48" s="498"/>
      <c r="E48" s="498"/>
      <c r="F48" s="622">
        <f t="shared" si="0"/>
        <v>0</v>
      </c>
    </row>
    <row r="49" spans="1:6" s="381" customFormat="1" ht="12" customHeight="1" thickBot="1">
      <c r="A49" s="492" t="s">
        <v>323</v>
      </c>
      <c r="B49" s="649" t="s">
        <v>328</v>
      </c>
      <c r="C49" s="662"/>
      <c r="D49" s="499"/>
      <c r="E49" s="499"/>
      <c r="F49" s="622">
        <f t="shared" si="0"/>
        <v>0</v>
      </c>
    </row>
    <row r="50" spans="1:6" s="381" customFormat="1" ht="12" customHeight="1" thickBot="1">
      <c r="A50" s="483" t="s">
        <v>192</v>
      </c>
      <c r="B50" s="646" t="s">
        <v>329</v>
      </c>
      <c r="C50" s="549">
        <f>SUM(C51:C53)</f>
        <v>3239</v>
      </c>
      <c r="D50" s="485">
        <f>SUM(D51:D53)</f>
        <v>3359</v>
      </c>
      <c r="E50" s="485">
        <f>SUM(E51:E53)</f>
        <v>3359</v>
      </c>
      <c r="F50" s="622">
        <f t="shared" si="0"/>
        <v>0</v>
      </c>
    </row>
    <row r="51" spans="1:6" s="381" customFormat="1" ht="12" customHeight="1">
      <c r="A51" s="486" t="s">
        <v>106</v>
      </c>
      <c r="B51" s="647" t="s">
        <v>330</v>
      </c>
      <c r="C51" s="656"/>
      <c r="D51" s="488"/>
      <c r="E51" s="488"/>
      <c r="F51" s="622">
        <f t="shared" si="0"/>
        <v>0</v>
      </c>
    </row>
    <row r="52" spans="1:6" s="381" customFormat="1" ht="12" customHeight="1">
      <c r="A52" s="489" t="s">
        <v>107</v>
      </c>
      <c r="B52" s="648" t="s">
        <v>530</v>
      </c>
      <c r="C52" s="657">
        <v>3239</v>
      </c>
      <c r="D52" s="491">
        <v>3239</v>
      </c>
      <c r="E52" s="491">
        <v>3239</v>
      </c>
      <c r="F52" s="622">
        <f t="shared" si="0"/>
        <v>0</v>
      </c>
    </row>
    <row r="53" spans="1:6" s="381" customFormat="1" ht="12" customHeight="1">
      <c r="A53" s="489" t="s">
        <v>334</v>
      </c>
      <c r="B53" s="648" t="s">
        <v>332</v>
      </c>
      <c r="C53" s="657"/>
      <c r="D53" s="491">
        <v>120</v>
      </c>
      <c r="E53" s="491">
        <v>120</v>
      </c>
      <c r="F53" s="622">
        <f t="shared" si="0"/>
        <v>0</v>
      </c>
    </row>
    <row r="54" spans="1:6" s="381" customFormat="1" ht="12" customHeight="1" thickBot="1">
      <c r="A54" s="492" t="s">
        <v>335</v>
      </c>
      <c r="B54" s="649" t="s">
        <v>333</v>
      </c>
      <c r="C54" s="658"/>
      <c r="D54" s="495"/>
      <c r="E54" s="495"/>
      <c r="F54" s="622">
        <f t="shared" si="0"/>
        <v>0</v>
      </c>
    </row>
    <row r="55" spans="1:6" s="381" customFormat="1" ht="12" customHeight="1" thickBot="1">
      <c r="A55" s="483" t="s">
        <v>28</v>
      </c>
      <c r="B55" s="650" t="s">
        <v>336</v>
      </c>
      <c r="C55" s="549">
        <f>SUM(C56:C58)</f>
        <v>0</v>
      </c>
      <c r="D55" s="485">
        <f>SUM(D56:D58)</f>
        <v>4016</v>
      </c>
      <c r="E55" s="485">
        <f>SUM(E56:E58)</f>
        <v>4016</v>
      </c>
      <c r="F55" s="622">
        <f t="shared" si="0"/>
        <v>0</v>
      </c>
    </row>
    <row r="56" spans="1:6" s="381" customFormat="1" ht="12" customHeight="1">
      <c r="A56" s="486" t="s">
        <v>193</v>
      </c>
      <c r="B56" s="647" t="s">
        <v>338</v>
      </c>
      <c r="C56" s="661"/>
      <c r="D56" s="498"/>
      <c r="E56" s="498"/>
      <c r="F56" s="622">
        <f t="shared" si="0"/>
        <v>0</v>
      </c>
    </row>
    <row r="57" spans="1:6" s="381" customFormat="1" ht="12" customHeight="1">
      <c r="A57" s="489" t="s">
        <v>194</v>
      </c>
      <c r="B57" s="648" t="s">
        <v>531</v>
      </c>
      <c r="C57" s="661"/>
      <c r="D57" s="498">
        <v>3881</v>
      </c>
      <c r="E57" s="498">
        <v>3881</v>
      </c>
      <c r="F57" s="622">
        <f t="shared" si="0"/>
        <v>0</v>
      </c>
    </row>
    <row r="58" spans="1:6" s="381" customFormat="1" ht="12" customHeight="1">
      <c r="A58" s="489" t="s">
        <v>250</v>
      </c>
      <c r="B58" s="648" t="s">
        <v>339</v>
      </c>
      <c r="C58" s="657"/>
      <c r="D58" s="491">
        <v>135</v>
      </c>
      <c r="E58" s="491">
        <v>135</v>
      </c>
      <c r="F58" s="622">
        <f t="shared" si="0"/>
        <v>0</v>
      </c>
    </row>
    <row r="59" spans="1:6" s="381" customFormat="1" ht="12" customHeight="1" thickBot="1">
      <c r="A59" s="492" t="s">
        <v>337</v>
      </c>
      <c r="B59" s="649" t="s">
        <v>340</v>
      </c>
      <c r="C59" s="658"/>
      <c r="D59" s="495"/>
      <c r="E59" s="495"/>
      <c r="F59" s="622">
        <f t="shared" si="0"/>
        <v>0</v>
      </c>
    </row>
    <row r="60" spans="1:6" s="381" customFormat="1" ht="12" customHeight="1" thickBot="1">
      <c r="A60" s="483" t="s">
        <v>29</v>
      </c>
      <c r="B60" s="646" t="s">
        <v>341</v>
      </c>
      <c r="C60" s="659">
        <f>+C5+C12+C19+C26+C33+C44+C50+C55</f>
        <v>101028</v>
      </c>
      <c r="D60" s="496">
        <f>+D5+D12+D19+D26+D33+D44+D50+D55</f>
        <v>156605</v>
      </c>
      <c r="E60" s="496">
        <f>+E5+E12+E19+E26+E33+E44+E50+E55</f>
        <v>151045</v>
      </c>
      <c r="F60" s="622">
        <f t="shared" si="0"/>
        <v>5560</v>
      </c>
    </row>
    <row r="61" spans="1:6" s="381" customFormat="1" ht="12" customHeight="1" thickBot="1">
      <c r="A61" s="501" t="s">
        <v>342</v>
      </c>
      <c r="B61" s="650" t="s">
        <v>343</v>
      </c>
      <c r="C61" s="549">
        <f>SUM(C62:C64)</f>
        <v>0</v>
      </c>
      <c r="D61" s="485">
        <f>SUM(D62:D64)</f>
        <v>0</v>
      </c>
      <c r="E61" s="485">
        <f>SUM(E62:E64)</f>
        <v>0</v>
      </c>
      <c r="F61" s="622">
        <f t="shared" si="0"/>
        <v>0</v>
      </c>
    </row>
    <row r="62" spans="1:6" s="381" customFormat="1" ht="12" customHeight="1">
      <c r="A62" s="486" t="s">
        <v>376</v>
      </c>
      <c r="B62" s="647" t="s">
        <v>344</v>
      </c>
      <c r="C62" s="661"/>
      <c r="D62" s="498"/>
      <c r="E62" s="498"/>
      <c r="F62" s="622">
        <f t="shared" si="0"/>
        <v>0</v>
      </c>
    </row>
    <row r="63" spans="1:6" s="381" customFormat="1" ht="12" customHeight="1">
      <c r="A63" s="489" t="s">
        <v>385</v>
      </c>
      <c r="B63" s="648" t="s">
        <v>345</v>
      </c>
      <c r="C63" s="661"/>
      <c r="D63" s="498"/>
      <c r="E63" s="498"/>
      <c r="F63" s="622">
        <f t="shared" si="0"/>
        <v>0</v>
      </c>
    </row>
    <row r="64" spans="1:6" s="381" customFormat="1" ht="12" customHeight="1" thickBot="1">
      <c r="A64" s="492" t="s">
        <v>386</v>
      </c>
      <c r="B64" s="651" t="s">
        <v>346</v>
      </c>
      <c r="C64" s="661"/>
      <c r="D64" s="498"/>
      <c r="E64" s="498"/>
      <c r="F64" s="622">
        <f t="shared" si="0"/>
        <v>0</v>
      </c>
    </row>
    <row r="65" spans="1:6" s="381" customFormat="1" ht="12" customHeight="1" thickBot="1">
      <c r="A65" s="501" t="s">
        <v>347</v>
      </c>
      <c r="B65" s="650" t="s">
        <v>348</v>
      </c>
      <c r="C65" s="549">
        <f>SUM(C66:C69)</f>
        <v>0</v>
      </c>
      <c r="D65" s="485">
        <f>SUM(D66:D69)</f>
        <v>0</v>
      </c>
      <c r="E65" s="485">
        <f>SUM(E66:E69)</f>
        <v>0</v>
      </c>
      <c r="F65" s="622">
        <f t="shared" si="0"/>
        <v>0</v>
      </c>
    </row>
    <row r="66" spans="1:6" s="381" customFormat="1" ht="12" customHeight="1">
      <c r="A66" s="486" t="s">
        <v>161</v>
      </c>
      <c r="B66" s="647" t="s">
        <v>349</v>
      </c>
      <c r="C66" s="661"/>
      <c r="D66" s="498"/>
      <c r="E66" s="498"/>
      <c r="F66" s="622">
        <f t="shared" si="0"/>
        <v>0</v>
      </c>
    </row>
    <row r="67" spans="1:6" s="381" customFormat="1" ht="12" customHeight="1">
      <c r="A67" s="489" t="s">
        <v>162</v>
      </c>
      <c r="B67" s="648" t="s">
        <v>350</v>
      </c>
      <c r="C67" s="661"/>
      <c r="D67" s="498"/>
      <c r="E67" s="498"/>
      <c r="F67" s="622">
        <f t="shared" si="0"/>
        <v>0</v>
      </c>
    </row>
    <row r="68" spans="1:6" s="381" customFormat="1" ht="12" customHeight="1">
      <c r="A68" s="489" t="s">
        <v>377</v>
      </c>
      <c r="B68" s="648" t="s">
        <v>351</v>
      </c>
      <c r="C68" s="661"/>
      <c r="D68" s="498"/>
      <c r="E68" s="498"/>
      <c r="F68" s="622">
        <f t="shared" si="0"/>
        <v>0</v>
      </c>
    </row>
    <row r="69" spans="1:6" s="381" customFormat="1" ht="12" customHeight="1" thickBot="1">
      <c r="A69" s="492" t="s">
        <v>378</v>
      </c>
      <c r="B69" s="649" t="s">
        <v>352</v>
      </c>
      <c r="C69" s="661"/>
      <c r="D69" s="498"/>
      <c r="E69" s="498"/>
      <c r="F69" s="622">
        <f t="shared" si="0"/>
        <v>0</v>
      </c>
    </row>
    <row r="70" spans="1:6" s="381" customFormat="1" ht="12" customHeight="1" thickBot="1">
      <c r="A70" s="501" t="s">
        <v>353</v>
      </c>
      <c r="B70" s="650" t="s">
        <v>354</v>
      </c>
      <c r="C70" s="549">
        <f>SUM(C71:C72)</f>
        <v>17497</v>
      </c>
      <c r="D70" s="485">
        <f>SUM(D71:D72)</f>
        <v>18599</v>
      </c>
      <c r="E70" s="485">
        <f>SUM(E71:E72)</f>
        <v>18599</v>
      </c>
      <c r="F70" s="622">
        <f t="shared" si="0"/>
        <v>0</v>
      </c>
    </row>
    <row r="71" spans="1:6" s="381" customFormat="1" ht="12" customHeight="1">
      <c r="A71" s="486" t="s">
        <v>379</v>
      </c>
      <c r="B71" s="647" t="s">
        <v>355</v>
      </c>
      <c r="C71" s="661">
        <v>17497</v>
      </c>
      <c r="D71" s="498">
        <v>18599</v>
      </c>
      <c r="E71" s="498">
        <v>18599</v>
      </c>
      <c r="F71" s="622">
        <f aca="true" t="shared" si="1" ref="F71:F134">+D71-E71</f>
        <v>0</v>
      </c>
    </row>
    <row r="72" spans="1:6" s="381" customFormat="1" ht="12" customHeight="1" thickBot="1">
      <c r="A72" s="492" t="s">
        <v>380</v>
      </c>
      <c r="B72" s="649" t="s">
        <v>356</v>
      </c>
      <c r="C72" s="661"/>
      <c r="D72" s="498"/>
      <c r="E72" s="498"/>
      <c r="F72" s="622">
        <f t="shared" si="1"/>
        <v>0</v>
      </c>
    </row>
    <row r="73" spans="1:6" s="381" customFormat="1" ht="12" customHeight="1" thickBot="1">
      <c r="A73" s="501" t="s">
        <v>357</v>
      </c>
      <c r="B73" s="650" t="s">
        <v>358</v>
      </c>
      <c r="C73" s="549">
        <f>SUM(C74:C76)</f>
        <v>0</v>
      </c>
      <c r="D73" s="485">
        <f>SUM(D74:D76)</f>
        <v>3068</v>
      </c>
      <c r="E73" s="485">
        <f>SUM(E74:E76)</f>
        <v>3068</v>
      </c>
      <c r="F73" s="622">
        <f t="shared" si="1"/>
        <v>0</v>
      </c>
    </row>
    <row r="74" spans="1:6" s="381" customFormat="1" ht="12" customHeight="1">
      <c r="A74" s="486" t="s">
        <v>381</v>
      </c>
      <c r="B74" s="647" t="s">
        <v>359</v>
      </c>
      <c r="C74" s="661"/>
      <c r="D74" s="498">
        <v>3068</v>
      </c>
      <c r="E74" s="498">
        <v>3068</v>
      </c>
      <c r="F74" s="622">
        <f t="shared" si="1"/>
        <v>0</v>
      </c>
    </row>
    <row r="75" spans="1:6" s="381" customFormat="1" ht="12" customHeight="1">
      <c r="A75" s="489" t="s">
        <v>382</v>
      </c>
      <c r="B75" s="648" t="s">
        <v>360</v>
      </c>
      <c r="C75" s="661"/>
      <c r="D75" s="498"/>
      <c r="E75" s="498"/>
      <c r="F75" s="622">
        <f t="shared" si="1"/>
        <v>0</v>
      </c>
    </row>
    <row r="76" spans="1:6" s="381" customFormat="1" ht="12" customHeight="1" thickBot="1">
      <c r="A76" s="492" t="s">
        <v>383</v>
      </c>
      <c r="B76" s="649" t="s">
        <v>361</v>
      </c>
      <c r="C76" s="661"/>
      <c r="D76" s="498"/>
      <c r="E76" s="498"/>
      <c r="F76" s="622">
        <f t="shared" si="1"/>
        <v>0</v>
      </c>
    </row>
    <row r="77" spans="1:6" s="381" customFormat="1" ht="12" customHeight="1" thickBot="1">
      <c r="A77" s="501" t="s">
        <v>362</v>
      </c>
      <c r="B77" s="650" t="s">
        <v>384</v>
      </c>
      <c r="C77" s="549">
        <f>SUM(C78:C81)</f>
        <v>0</v>
      </c>
      <c r="D77" s="485">
        <f>SUM(D78:D81)</f>
        <v>0</v>
      </c>
      <c r="E77" s="485">
        <f>SUM(E78:E81)</f>
        <v>0</v>
      </c>
      <c r="F77" s="622">
        <f t="shared" si="1"/>
        <v>0</v>
      </c>
    </row>
    <row r="78" spans="1:6" s="381" customFormat="1" ht="12" customHeight="1">
      <c r="A78" s="503" t="s">
        <v>363</v>
      </c>
      <c r="B78" s="647" t="s">
        <v>364</v>
      </c>
      <c r="C78" s="661"/>
      <c r="D78" s="498"/>
      <c r="E78" s="498"/>
      <c r="F78" s="622">
        <f t="shared" si="1"/>
        <v>0</v>
      </c>
    </row>
    <row r="79" spans="1:6" s="381" customFormat="1" ht="12" customHeight="1">
      <c r="A79" s="504" t="s">
        <v>365</v>
      </c>
      <c r="B79" s="648" t="s">
        <v>366</v>
      </c>
      <c r="C79" s="661"/>
      <c r="D79" s="498"/>
      <c r="E79" s="498"/>
      <c r="F79" s="622">
        <f t="shared" si="1"/>
        <v>0</v>
      </c>
    </row>
    <row r="80" spans="1:6" s="381" customFormat="1" ht="12" customHeight="1">
      <c r="A80" s="504" t="s">
        <v>367</v>
      </c>
      <c r="B80" s="648" t="s">
        <v>368</v>
      </c>
      <c r="C80" s="661"/>
      <c r="D80" s="498"/>
      <c r="E80" s="498"/>
      <c r="F80" s="622">
        <f t="shared" si="1"/>
        <v>0</v>
      </c>
    </row>
    <row r="81" spans="1:6" s="381" customFormat="1" ht="12" customHeight="1" thickBot="1">
      <c r="A81" s="505" t="s">
        <v>369</v>
      </c>
      <c r="B81" s="649" t="s">
        <v>370</v>
      </c>
      <c r="C81" s="661"/>
      <c r="D81" s="498"/>
      <c r="E81" s="498"/>
      <c r="F81" s="622">
        <f t="shared" si="1"/>
        <v>0</v>
      </c>
    </row>
    <row r="82" spans="1:6" s="381" customFormat="1" ht="13.5" customHeight="1" thickBot="1">
      <c r="A82" s="501" t="s">
        <v>371</v>
      </c>
      <c r="B82" s="650" t="s">
        <v>372</v>
      </c>
      <c r="C82" s="664"/>
      <c r="D82" s="506"/>
      <c r="E82" s="506"/>
      <c r="F82" s="622">
        <f t="shared" si="1"/>
        <v>0</v>
      </c>
    </row>
    <row r="83" spans="1:6" s="381" customFormat="1" ht="15.75" customHeight="1" thickBot="1">
      <c r="A83" s="501" t="s">
        <v>373</v>
      </c>
      <c r="B83" s="652" t="s">
        <v>374</v>
      </c>
      <c r="C83" s="659">
        <f>+C61+C65+C70+C73+C77+C82</f>
        <v>17497</v>
      </c>
      <c r="D83" s="496">
        <f>+D61+D65+D70+D73+D77+D82</f>
        <v>21667</v>
      </c>
      <c r="E83" s="496">
        <f>+E61+E65+E70+E73+E77+E82</f>
        <v>21667</v>
      </c>
      <c r="F83" s="622">
        <f t="shared" si="1"/>
        <v>0</v>
      </c>
    </row>
    <row r="84" spans="1:6" s="381" customFormat="1" ht="16.5" customHeight="1" thickBot="1">
      <c r="A84" s="508" t="s">
        <v>387</v>
      </c>
      <c r="B84" s="653" t="s">
        <v>375</v>
      </c>
      <c r="C84" s="659">
        <f>+C60+C83</f>
        <v>118525</v>
      </c>
      <c r="D84" s="496">
        <f>+D60+D83</f>
        <v>178272</v>
      </c>
      <c r="E84" s="496">
        <f>+E60+E83</f>
        <v>172712</v>
      </c>
      <c r="F84" s="622">
        <f t="shared" si="1"/>
        <v>5560</v>
      </c>
    </row>
    <row r="85" spans="1:6" ht="16.5" customHeight="1">
      <c r="A85" s="913" t="s">
        <v>50</v>
      </c>
      <c r="B85" s="913"/>
      <c r="C85" s="913"/>
      <c r="D85" s="584"/>
      <c r="E85" s="584"/>
      <c r="F85" s="622">
        <f t="shared" si="1"/>
        <v>0</v>
      </c>
    </row>
    <row r="86" spans="1:6" s="510" customFormat="1" ht="16.5" customHeight="1" thickBot="1">
      <c r="A86" s="914" t="s">
        <v>165</v>
      </c>
      <c r="B86" s="914"/>
      <c r="C86" s="123"/>
      <c r="D86" s="123" t="s">
        <v>249</v>
      </c>
      <c r="E86" s="123" t="s">
        <v>249</v>
      </c>
      <c r="F86" s="622"/>
    </row>
    <row r="87" spans="1:6" ht="41.25" customHeight="1" thickBot="1">
      <c r="A87" s="477" t="s">
        <v>78</v>
      </c>
      <c r="B87" s="644" t="s">
        <v>51</v>
      </c>
      <c r="C87" s="654" t="s">
        <v>560</v>
      </c>
      <c r="D87" s="479" t="s">
        <v>570</v>
      </c>
      <c r="E87" s="479" t="s">
        <v>587</v>
      </c>
      <c r="F87" s="622"/>
    </row>
    <row r="88" spans="1:6" s="381" customFormat="1" ht="12" customHeight="1" thickBot="1">
      <c r="A88" s="477">
        <v>1</v>
      </c>
      <c r="B88" s="644">
        <v>2</v>
      </c>
      <c r="C88" s="654">
        <v>3</v>
      </c>
      <c r="D88" s="479">
        <v>4</v>
      </c>
      <c r="E88" s="479">
        <v>4</v>
      </c>
      <c r="F88" s="622">
        <f t="shared" si="1"/>
        <v>0</v>
      </c>
    </row>
    <row r="89" spans="1:6" ht="12" customHeight="1" thickBot="1">
      <c r="A89" s="511" t="s">
        <v>21</v>
      </c>
      <c r="B89" s="548" t="s">
        <v>563</v>
      </c>
      <c r="C89" s="680">
        <f>SUM(C90:C94)</f>
        <v>103118</v>
      </c>
      <c r="D89" s="513">
        <f>SUM(D90:D94)</f>
        <v>121975</v>
      </c>
      <c r="E89" s="513">
        <f>SUM(E90:E94)</f>
        <v>121235</v>
      </c>
      <c r="F89" s="622">
        <f t="shared" si="1"/>
        <v>740</v>
      </c>
    </row>
    <row r="90" spans="1:6" ht="12" customHeight="1">
      <c r="A90" s="514" t="s">
        <v>108</v>
      </c>
      <c r="B90" s="665" t="s">
        <v>52</v>
      </c>
      <c r="C90" s="681">
        <v>13678</v>
      </c>
      <c r="D90" s="516">
        <v>24788</v>
      </c>
      <c r="E90" s="516">
        <f>+D90</f>
        <v>24788</v>
      </c>
      <c r="F90" s="622">
        <f t="shared" si="1"/>
        <v>0</v>
      </c>
    </row>
    <row r="91" spans="1:6" ht="12" customHeight="1">
      <c r="A91" s="489" t="s">
        <v>109</v>
      </c>
      <c r="B91" s="666" t="s">
        <v>195</v>
      </c>
      <c r="C91" s="657">
        <v>3098</v>
      </c>
      <c r="D91" s="491">
        <v>4408</v>
      </c>
      <c r="E91" s="491">
        <f>+D91</f>
        <v>4408</v>
      </c>
      <c r="F91" s="622">
        <f t="shared" si="1"/>
        <v>0</v>
      </c>
    </row>
    <row r="92" spans="1:6" ht="12" customHeight="1">
      <c r="A92" s="489" t="s">
        <v>110</v>
      </c>
      <c r="B92" s="666" t="s">
        <v>151</v>
      </c>
      <c r="C92" s="658">
        <v>16456</v>
      </c>
      <c r="D92" s="495">
        <v>19321</v>
      </c>
      <c r="E92" s="495">
        <v>18887</v>
      </c>
      <c r="F92" s="622">
        <f t="shared" si="1"/>
        <v>434</v>
      </c>
    </row>
    <row r="93" spans="1:6" ht="12" customHeight="1">
      <c r="A93" s="489" t="s">
        <v>111</v>
      </c>
      <c r="B93" s="667" t="s">
        <v>196</v>
      </c>
      <c r="C93" s="658">
        <v>4905</v>
      </c>
      <c r="D93" s="495">
        <v>3511</v>
      </c>
      <c r="E93" s="495">
        <v>3511</v>
      </c>
      <c r="F93" s="622">
        <f t="shared" si="1"/>
        <v>0</v>
      </c>
    </row>
    <row r="94" spans="1:6" ht="12" customHeight="1">
      <c r="A94" s="489" t="s">
        <v>122</v>
      </c>
      <c r="B94" s="519" t="s">
        <v>197</v>
      </c>
      <c r="C94" s="658">
        <f>SUM(C95:C104)</f>
        <v>64981</v>
      </c>
      <c r="D94" s="495">
        <f>SUM(D95:D104)</f>
        <v>69947</v>
      </c>
      <c r="E94" s="495">
        <f>SUM(E95:E104)</f>
        <v>69641</v>
      </c>
      <c r="F94" s="622">
        <f t="shared" si="1"/>
        <v>306</v>
      </c>
    </row>
    <row r="95" spans="1:6" ht="12" customHeight="1">
      <c r="A95" s="489" t="s">
        <v>112</v>
      </c>
      <c r="B95" s="666" t="s">
        <v>391</v>
      </c>
      <c r="C95" s="658">
        <v>3133</v>
      </c>
      <c r="D95" s="495">
        <v>4254</v>
      </c>
      <c r="E95" s="495">
        <v>4254</v>
      </c>
      <c r="F95" s="622">
        <f t="shared" si="1"/>
        <v>0</v>
      </c>
    </row>
    <row r="96" spans="1:6" ht="12" customHeight="1">
      <c r="A96" s="489" t="s">
        <v>113</v>
      </c>
      <c r="B96" s="668" t="s">
        <v>392</v>
      </c>
      <c r="C96" s="658"/>
      <c r="D96" s="495"/>
      <c r="E96" s="495"/>
      <c r="F96" s="622">
        <f t="shared" si="1"/>
        <v>0</v>
      </c>
    </row>
    <row r="97" spans="1:6" ht="12" customHeight="1">
      <c r="A97" s="489" t="s">
        <v>123</v>
      </c>
      <c r="B97" s="669" t="s">
        <v>393</v>
      </c>
      <c r="C97" s="658"/>
      <c r="D97" s="495"/>
      <c r="E97" s="495"/>
      <c r="F97" s="622">
        <f t="shared" si="1"/>
        <v>0</v>
      </c>
    </row>
    <row r="98" spans="1:6" ht="12" customHeight="1">
      <c r="A98" s="489" t="s">
        <v>124</v>
      </c>
      <c r="B98" s="669" t="s">
        <v>394</v>
      </c>
      <c r="C98" s="658"/>
      <c r="D98" s="495"/>
      <c r="E98" s="495"/>
      <c r="F98" s="622">
        <f t="shared" si="1"/>
        <v>0</v>
      </c>
    </row>
    <row r="99" spans="1:6" ht="12" customHeight="1">
      <c r="A99" s="489" t="s">
        <v>125</v>
      </c>
      <c r="B99" s="668" t="s">
        <v>395</v>
      </c>
      <c r="C99" s="658">
        <v>57819</v>
      </c>
      <c r="D99" s="495">
        <v>61524</v>
      </c>
      <c r="E99" s="495">
        <v>61520</v>
      </c>
      <c r="F99" s="622">
        <f t="shared" si="1"/>
        <v>4</v>
      </c>
    </row>
    <row r="100" spans="1:6" ht="12" customHeight="1">
      <c r="A100" s="489" t="s">
        <v>126</v>
      </c>
      <c r="B100" s="668" t="s">
        <v>396</v>
      </c>
      <c r="C100" s="658"/>
      <c r="D100" s="495"/>
      <c r="E100" s="495"/>
      <c r="F100" s="622">
        <f t="shared" si="1"/>
        <v>0</v>
      </c>
    </row>
    <row r="101" spans="1:6" ht="12" customHeight="1">
      <c r="A101" s="489" t="s">
        <v>128</v>
      </c>
      <c r="B101" s="669" t="s">
        <v>397</v>
      </c>
      <c r="C101" s="658"/>
      <c r="D101" s="495"/>
      <c r="E101" s="495"/>
      <c r="F101" s="622">
        <f t="shared" si="1"/>
        <v>0</v>
      </c>
    </row>
    <row r="102" spans="1:6" ht="12" customHeight="1">
      <c r="A102" s="522" t="s">
        <v>198</v>
      </c>
      <c r="B102" s="670" t="s">
        <v>398</v>
      </c>
      <c r="C102" s="658"/>
      <c r="D102" s="495"/>
      <c r="E102" s="495"/>
      <c r="F102" s="622">
        <f t="shared" si="1"/>
        <v>0</v>
      </c>
    </row>
    <row r="103" spans="1:6" ht="12" customHeight="1">
      <c r="A103" s="489" t="s">
        <v>388</v>
      </c>
      <c r="B103" s="670" t="s">
        <v>399</v>
      </c>
      <c r="C103" s="658"/>
      <c r="D103" s="495"/>
      <c r="E103" s="495"/>
      <c r="F103" s="622">
        <f t="shared" si="1"/>
        <v>0</v>
      </c>
    </row>
    <row r="104" spans="1:6" ht="12" customHeight="1" thickBot="1">
      <c r="A104" s="524" t="s">
        <v>389</v>
      </c>
      <c r="B104" s="671" t="s">
        <v>400</v>
      </c>
      <c r="C104" s="682">
        <v>4029</v>
      </c>
      <c r="D104" s="526">
        <v>4169</v>
      </c>
      <c r="E104" s="526">
        <v>3867</v>
      </c>
      <c r="F104" s="622">
        <f t="shared" si="1"/>
        <v>302</v>
      </c>
    </row>
    <row r="105" spans="1:6" ht="12" customHeight="1" thickBot="1">
      <c r="A105" s="483" t="s">
        <v>22</v>
      </c>
      <c r="B105" s="672" t="s">
        <v>564</v>
      </c>
      <c r="C105" s="549">
        <f>+C106+C108+C110</f>
        <v>4430</v>
      </c>
      <c r="D105" s="485">
        <f>+D106+D108+D110</f>
        <v>41448</v>
      </c>
      <c r="E105" s="485">
        <f>+E106+E108+E110</f>
        <v>22866</v>
      </c>
      <c r="F105" s="622">
        <f t="shared" si="1"/>
        <v>18582</v>
      </c>
    </row>
    <row r="106" spans="1:6" ht="12" customHeight="1">
      <c r="A106" s="486" t="s">
        <v>114</v>
      </c>
      <c r="B106" s="666" t="s">
        <v>248</v>
      </c>
      <c r="C106" s="656">
        <v>3857</v>
      </c>
      <c r="D106" s="488">
        <v>21786</v>
      </c>
      <c r="E106" s="488">
        <v>18072</v>
      </c>
      <c r="F106" s="622">
        <f t="shared" si="1"/>
        <v>3714</v>
      </c>
    </row>
    <row r="107" spans="1:6" ht="12" customHeight="1">
      <c r="A107" s="486" t="s">
        <v>115</v>
      </c>
      <c r="B107" s="673" t="s">
        <v>405</v>
      </c>
      <c r="C107" s="656"/>
      <c r="D107" s="488">
        <v>16876</v>
      </c>
      <c r="E107" s="488">
        <f>13288*1.27</f>
        <v>16875.760000000002</v>
      </c>
      <c r="F107" s="622">
        <f t="shared" si="1"/>
        <v>0.23999999999796273</v>
      </c>
    </row>
    <row r="108" spans="1:6" ht="12" customHeight="1">
      <c r="A108" s="486" t="s">
        <v>116</v>
      </c>
      <c r="B108" s="673" t="s">
        <v>199</v>
      </c>
      <c r="C108" s="657"/>
      <c r="D108" s="491">
        <v>14881</v>
      </c>
      <c r="E108" s="491">
        <v>13</v>
      </c>
      <c r="F108" s="622">
        <f t="shared" si="1"/>
        <v>14868</v>
      </c>
    </row>
    <row r="109" spans="1:6" ht="12" customHeight="1">
      <c r="A109" s="486" t="s">
        <v>117</v>
      </c>
      <c r="B109" s="673" t="s">
        <v>406</v>
      </c>
      <c r="C109" s="657"/>
      <c r="D109" s="529"/>
      <c r="E109" s="529"/>
      <c r="F109" s="622">
        <f t="shared" si="1"/>
        <v>0</v>
      </c>
    </row>
    <row r="110" spans="1:6" ht="12" customHeight="1">
      <c r="A110" s="486" t="s">
        <v>118</v>
      </c>
      <c r="B110" s="674" t="s">
        <v>251</v>
      </c>
      <c r="C110" s="657">
        <f>SUM(C111:C118)</f>
        <v>573</v>
      </c>
      <c r="D110" s="529">
        <f>SUM(D111:D118)</f>
        <v>4781</v>
      </c>
      <c r="E110" s="529">
        <f>SUM(E111:E118)</f>
        <v>4781</v>
      </c>
      <c r="F110" s="622">
        <f t="shared" si="1"/>
        <v>0</v>
      </c>
    </row>
    <row r="111" spans="1:6" ht="12" customHeight="1">
      <c r="A111" s="486" t="s">
        <v>127</v>
      </c>
      <c r="B111" s="675" t="s">
        <v>532</v>
      </c>
      <c r="C111" s="657"/>
      <c r="D111" s="529"/>
      <c r="E111" s="529"/>
      <c r="F111" s="622">
        <f t="shared" si="1"/>
        <v>0</v>
      </c>
    </row>
    <row r="112" spans="1:6" ht="12" customHeight="1">
      <c r="A112" s="486" t="s">
        <v>129</v>
      </c>
      <c r="B112" s="676" t="s">
        <v>411</v>
      </c>
      <c r="C112" s="657"/>
      <c r="D112" s="529"/>
      <c r="E112" s="529"/>
      <c r="F112" s="622">
        <f t="shared" si="1"/>
        <v>0</v>
      </c>
    </row>
    <row r="113" spans="1:6" ht="12.75">
      <c r="A113" s="486" t="s">
        <v>200</v>
      </c>
      <c r="B113" s="669" t="s">
        <v>394</v>
      </c>
      <c r="C113" s="657"/>
      <c r="D113" s="529"/>
      <c r="E113" s="529"/>
      <c r="F113" s="622">
        <f t="shared" si="1"/>
        <v>0</v>
      </c>
    </row>
    <row r="114" spans="1:6" ht="12" customHeight="1">
      <c r="A114" s="486" t="s">
        <v>201</v>
      </c>
      <c r="B114" s="669" t="s">
        <v>410</v>
      </c>
      <c r="C114" s="657"/>
      <c r="D114" s="529"/>
      <c r="E114" s="529"/>
      <c r="F114" s="622">
        <f t="shared" si="1"/>
        <v>0</v>
      </c>
    </row>
    <row r="115" spans="1:6" ht="12" customHeight="1">
      <c r="A115" s="486" t="s">
        <v>202</v>
      </c>
      <c r="B115" s="669" t="s">
        <v>409</v>
      </c>
      <c r="C115" s="657"/>
      <c r="D115" s="529"/>
      <c r="E115" s="529"/>
      <c r="F115" s="622">
        <f t="shared" si="1"/>
        <v>0</v>
      </c>
    </row>
    <row r="116" spans="1:6" ht="12" customHeight="1">
      <c r="A116" s="486" t="s">
        <v>402</v>
      </c>
      <c r="B116" s="669" t="s">
        <v>397</v>
      </c>
      <c r="C116" s="657"/>
      <c r="D116" s="529">
        <v>3881</v>
      </c>
      <c r="E116" s="529">
        <v>3881</v>
      </c>
      <c r="F116" s="622">
        <f t="shared" si="1"/>
        <v>0</v>
      </c>
    </row>
    <row r="117" spans="1:6" ht="12" customHeight="1">
      <c r="A117" s="486" t="s">
        <v>403</v>
      </c>
      <c r="B117" s="669" t="s">
        <v>408</v>
      </c>
      <c r="C117" s="657">
        <v>573</v>
      </c>
      <c r="D117" s="529">
        <v>900</v>
      </c>
      <c r="E117" s="529">
        <v>900</v>
      </c>
      <c r="F117" s="622">
        <f t="shared" si="1"/>
        <v>0</v>
      </c>
    </row>
    <row r="118" spans="1:6" ht="13.5" thickBot="1">
      <c r="A118" s="522" t="s">
        <v>404</v>
      </c>
      <c r="B118" s="669" t="s">
        <v>407</v>
      </c>
      <c r="C118" s="658"/>
      <c r="D118" s="533"/>
      <c r="E118" s="533"/>
      <c r="F118" s="622">
        <f t="shared" si="1"/>
        <v>0</v>
      </c>
    </row>
    <row r="119" spans="1:6" ht="12" customHeight="1" thickBot="1">
      <c r="A119" s="483" t="s">
        <v>23</v>
      </c>
      <c r="B119" s="677" t="s">
        <v>412</v>
      </c>
      <c r="C119" s="549">
        <f>+C120+C121</f>
        <v>8350</v>
      </c>
      <c r="D119" s="485">
        <f>+D120+D121</f>
        <v>9154</v>
      </c>
      <c r="E119" s="485">
        <f>+E120+E121</f>
        <v>0</v>
      </c>
      <c r="F119" s="622">
        <f t="shared" si="1"/>
        <v>9154</v>
      </c>
    </row>
    <row r="120" spans="1:6" ht="12" customHeight="1">
      <c r="A120" s="486" t="s">
        <v>97</v>
      </c>
      <c r="B120" s="678" t="s">
        <v>65</v>
      </c>
      <c r="C120" s="656">
        <v>8350</v>
      </c>
      <c r="D120" s="488">
        <v>9154</v>
      </c>
      <c r="E120" s="488"/>
      <c r="F120" s="622">
        <f t="shared" si="1"/>
        <v>9154</v>
      </c>
    </row>
    <row r="121" spans="1:6" ht="12" customHeight="1" thickBot="1">
      <c r="A121" s="492" t="s">
        <v>98</v>
      </c>
      <c r="B121" s="673" t="s">
        <v>66</v>
      </c>
      <c r="C121" s="658"/>
      <c r="D121" s="495"/>
      <c r="E121" s="495"/>
      <c r="F121" s="622">
        <f t="shared" si="1"/>
        <v>0</v>
      </c>
    </row>
    <row r="122" spans="1:6" ht="12" customHeight="1" thickBot="1">
      <c r="A122" s="483" t="s">
        <v>24</v>
      </c>
      <c r="B122" s="677" t="s">
        <v>413</v>
      </c>
      <c r="C122" s="549">
        <f>+C89+C105+C119</f>
        <v>115898</v>
      </c>
      <c r="D122" s="485">
        <f>+D89+D105+D119</f>
        <v>172577</v>
      </c>
      <c r="E122" s="485">
        <f>+E89+E105+E119</f>
        <v>144101</v>
      </c>
      <c r="F122" s="622">
        <f t="shared" si="1"/>
        <v>28476</v>
      </c>
    </row>
    <row r="123" spans="1:6" ht="12" customHeight="1" thickBot="1">
      <c r="A123" s="483" t="s">
        <v>25</v>
      </c>
      <c r="B123" s="677" t="s">
        <v>414</v>
      </c>
      <c r="C123" s="549">
        <f>+C124+C125+C126</f>
        <v>0</v>
      </c>
      <c r="D123" s="485">
        <f>+D124+D125+D126</f>
        <v>0</v>
      </c>
      <c r="E123" s="485">
        <f>+E124+E125+E126</f>
        <v>0</v>
      </c>
      <c r="F123" s="622">
        <f t="shared" si="1"/>
        <v>0</v>
      </c>
    </row>
    <row r="124" spans="1:6" ht="12" customHeight="1">
      <c r="A124" s="486" t="s">
        <v>101</v>
      </c>
      <c r="B124" s="678" t="s">
        <v>415</v>
      </c>
      <c r="C124" s="657"/>
      <c r="D124" s="529"/>
      <c r="E124" s="529"/>
      <c r="F124" s="622">
        <f t="shared" si="1"/>
        <v>0</v>
      </c>
    </row>
    <row r="125" spans="1:6" ht="12" customHeight="1">
      <c r="A125" s="486" t="s">
        <v>102</v>
      </c>
      <c r="B125" s="678" t="s">
        <v>416</v>
      </c>
      <c r="C125" s="657"/>
      <c r="D125" s="529"/>
      <c r="E125" s="529"/>
      <c r="F125" s="622">
        <f t="shared" si="1"/>
        <v>0</v>
      </c>
    </row>
    <row r="126" spans="1:6" ht="12" customHeight="1" thickBot="1">
      <c r="A126" s="522" t="s">
        <v>103</v>
      </c>
      <c r="B126" s="679" t="s">
        <v>417</v>
      </c>
      <c r="C126" s="657"/>
      <c r="D126" s="529"/>
      <c r="E126" s="529"/>
      <c r="F126" s="622">
        <f t="shared" si="1"/>
        <v>0</v>
      </c>
    </row>
    <row r="127" spans="1:6" ht="12" customHeight="1" thickBot="1">
      <c r="A127" s="483" t="s">
        <v>26</v>
      </c>
      <c r="B127" s="677" t="s">
        <v>479</v>
      </c>
      <c r="C127" s="549">
        <f>+C128+C129+C130+C131</f>
        <v>0</v>
      </c>
      <c r="D127" s="485">
        <f>+D128+D129+D130+D131</f>
        <v>0</v>
      </c>
      <c r="E127" s="485">
        <f>+E128+E129+E130+E131</f>
        <v>0</v>
      </c>
      <c r="F127" s="622">
        <f t="shared" si="1"/>
        <v>0</v>
      </c>
    </row>
    <row r="128" spans="1:6" ht="12" customHeight="1">
      <c r="A128" s="486" t="s">
        <v>104</v>
      </c>
      <c r="B128" s="678" t="s">
        <v>418</v>
      </c>
      <c r="C128" s="657"/>
      <c r="D128" s="529"/>
      <c r="E128" s="529"/>
      <c r="F128" s="622">
        <f t="shared" si="1"/>
        <v>0</v>
      </c>
    </row>
    <row r="129" spans="1:6" ht="12" customHeight="1">
      <c r="A129" s="486" t="s">
        <v>105</v>
      </c>
      <c r="B129" s="678" t="s">
        <v>419</v>
      </c>
      <c r="C129" s="657"/>
      <c r="D129" s="529"/>
      <c r="E129" s="529"/>
      <c r="F129" s="622">
        <f t="shared" si="1"/>
        <v>0</v>
      </c>
    </row>
    <row r="130" spans="1:6" ht="12" customHeight="1">
      <c r="A130" s="486" t="s">
        <v>321</v>
      </c>
      <c r="B130" s="678" t="s">
        <v>420</v>
      </c>
      <c r="C130" s="657"/>
      <c r="D130" s="529"/>
      <c r="E130" s="529"/>
      <c r="F130" s="622">
        <f t="shared" si="1"/>
        <v>0</v>
      </c>
    </row>
    <row r="131" spans="1:6" ht="12" customHeight="1" thickBot="1">
      <c r="A131" s="522" t="s">
        <v>322</v>
      </c>
      <c r="B131" s="679" t="s">
        <v>421</v>
      </c>
      <c r="C131" s="657"/>
      <c r="D131" s="529"/>
      <c r="E131" s="529"/>
      <c r="F131" s="622">
        <f t="shared" si="1"/>
        <v>0</v>
      </c>
    </row>
    <row r="132" spans="1:6" s="537" customFormat="1" ht="12" customHeight="1" thickBot="1">
      <c r="A132" s="483" t="s">
        <v>27</v>
      </c>
      <c r="B132" s="677" t="s">
        <v>422</v>
      </c>
      <c r="C132" s="659">
        <f>+C133+C134+C135+C136</f>
        <v>2627</v>
      </c>
      <c r="D132" s="496">
        <f>+D133+D134+D135+D136</f>
        <v>5695</v>
      </c>
      <c r="E132" s="496">
        <f>+E133+E134+E135+E136</f>
        <v>2627</v>
      </c>
      <c r="F132" s="622">
        <f t="shared" si="1"/>
        <v>3068</v>
      </c>
    </row>
    <row r="133" spans="1:6" ht="12" customHeight="1">
      <c r="A133" s="486" t="s">
        <v>106</v>
      </c>
      <c r="B133" s="678" t="s">
        <v>423</v>
      </c>
      <c r="C133" s="657"/>
      <c r="D133" s="529"/>
      <c r="E133" s="529"/>
      <c r="F133" s="622">
        <f t="shared" si="1"/>
        <v>0</v>
      </c>
    </row>
    <row r="134" spans="1:6" ht="12" customHeight="1">
      <c r="A134" s="486" t="s">
        <v>107</v>
      </c>
      <c r="B134" s="678" t="s">
        <v>433</v>
      </c>
      <c r="C134" s="657">
        <v>2627</v>
      </c>
      <c r="D134" s="529">
        <v>5695</v>
      </c>
      <c r="E134" s="529">
        <v>2627</v>
      </c>
      <c r="F134" s="622">
        <f t="shared" si="1"/>
        <v>3068</v>
      </c>
    </row>
    <row r="135" spans="1:6" ht="12" customHeight="1">
      <c r="A135" s="486" t="s">
        <v>334</v>
      </c>
      <c r="B135" s="678" t="s">
        <v>424</v>
      </c>
      <c r="C135" s="657"/>
      <c r="D135" s="529"/>
      <c r="E135" s="529"/>
      <c r="F135" s="622">
        <f aca="true" t="shared" si="2" ref="F135:F152">+D135-E135</f>
        <v>0</v>
      </c>
    </row>
    <row r="136" spans="1:6" ht="12" customHeight="1" thickBot="1">
      <c r="A136" s="522" t="s">
        <v>335</v>
      </c>
      <c r="B136" s="679" t="s">
        <v>425</v>
      </c>
      <c r="C136" s="657"/>
      <c r="D136" s="529"/>
      <c r="E136" s="529"/>
      <c r="F136" s="622">
        <f t="shared" si="2"/>
        <v>0</v>
      </c>
    </row>
    <row r="137" spans="1:6" s="537" customFormat="1" ht="12" customHeight="1" thickBot="1">
      <c r="A137" s="483" t="s">
        <v>28</v>
      </c>
      <c r="B137" s="677" t="s">
        <v>426</v>
      </c>
      <c r="C137" s="683">
        <f>+C138+C139+C140+C141</f>
        <v>0</v>
      </c>
      <c r="D137" s="538">
        <f>+D138+D139+D140+D141</f>
        <v>0</v>
      </c>
      <c r="E137" s="538">
        <f>+E138+E139+E140+E141</f>
        <v>0</v>
      </c>
      <c r="F137" s="622">
        <f t="shared" si="2"/>
        <v>0</v>
      </c>
    </row>
    <row r="138" spans="1:6" ht="12" customHeight="1">
      <c r="A138" s="486" t="s">
        <v>193</v>
      </c>
      <c r="B138" s="678" t="s">
        <v>427</v>
      </c>
      <c r="C138" s="657"/>
      <c r="D138" s="529"/>
      <c r="E138" s="529"/>
      <c r="F138" s="622">
        <f t="shared" si="2"/>
        <v>0</v>
      </c>
    </row>
    <row r="139" spans="1:6" ht="12" customHeight="1">
      <c r="A139" s="486" t="s">
        <v>194</v>
      </c>
      <c r="B139" s="678" t="s">
        <v>428</v>
      </c>
      <c r="C139" s="657"/>
      <c r="D139" s="529"/>
      <c r="E139" s="529"/>
      <c r="F139" s="622">
        <f t="shared" si="2"/>
        <v>0</v>
      </c>
    </row>
    <row r="140" spans="1:6" ht="12" customHeight="1">
      <c r="A140" s="486" t="s">
        <v>250</v>
      </c>
      <c r="B140" s="678" t="s">
        <v>429</v>
      </c>
      <c r="C140" s="657"/>
      <c r="D140" s="529"/>
      <c r="E140" s="529"/>
      <c r="F140" s="622">
        <f t="shared" si="2"/>
        <v>0</v>
      </c>
    </row>
    <row r="141" spans="1:6" ht="12" customHeight="1" thickBot="1">
      <c r="A141" s="486" t="s">
        <v>337</v>
      </c>
      <c r="B141" s="678" t="s">
        <v>430</v>
      </c>
      <c r="C141" s="657"/>
      <c r="D141" s="529"/>
      <c r="E141" s="529"/>
      <c r="F141" s="622">
        <f t="shared" si="2"/>
        <v>0</v>
      </c>
    </row>
    <row r="142" spans="1:10" s="537" customFormat="1" ht="15" customHeight="1" thickBot="1">
      <c r="A142" s="483" t="s">
        <v>29</v>
      </c>
      <c r="B142" s="677" t="s">
        <v>431</v>
      </c>
      <c r="C142" s="684">
        <f>+C123+C127+C132+C137</f>
        <v>2627</v>
      </c>
      <c r="D142" s="539">
        <f>+D123+D127+D132+D137</f>
        <v>5695</v>
      </c>
      <c r="E142" s="539">
        <f>+E123+E127+E132+E137</f>
        <v>2627</v>
      </c>
      <c r="F142" s="622">
        <f t="shared" si="2"/>
        <v>3068</v>
      </c>
      <c r="G142" s="540"/>
      <c r="H142" s="541"/>
      <c r="I142" s="541"/>
      <c r="J142" s="541"/>
    </row>
    <row r="143" spans="1:6" s="381" customFormat="1" ht="12.75" customHeight="1" thickBot="1">
      <c r="A143" s="542" t="s">
        <v>30</v>
      </c>
      <c r="B143" s="543" t="s">
        <v>432</v>
      </c>
      <c r="C143" s="539">
        <f>+C122+C142</f>
        <v>118525</v>
      </c>
      <c r="D143" s="539">
        <f>+D122+D142</f>
        <v>178272</v>
      </c>
      <c r="E143" s="539">
        <f>+E122+E142</f>
        <v>146728</v>
      </c>
      <c r="F143" s="622">
        <f t="shared" si="2"/>
        <v>31544</v>
      </c>
    </row>
    <row r="144" ht="7.5" customHeight="1">
      <c r="F144" s="622">
        <f t="shared" si="2"/>
        <v>0</v>
      </c>
    </row>
    <row r="145" spans="1:6" s="537" customFormat="1" ht="12.75">
      <c r="A145" s="915" t="s">
        <v>434</v>
      </c>
      <c r="B145" s="915"/>
      <c r="C145" s="915"/>
      <c r="D145" s="585"/>
      <c r="E145" s="585"/>
      <c r="F145" s="622">
        <f t="shared" si="2"/>
        <v>0</v>
      </c>
    </row>
    <row r="146" spans="1:6" ht="15" customHeight="1" thickBot="1">
      <c r="A146" s="912" t="s">
        <v>166</v>
      </c>
      <c r="B146" s="912"/>
      <c r="C146" s="293" t="s">
        <v>249</v>
      </c>
      <c r="D146" s="293" t="s">
        <v>249</v>
      </c>
      <c r="E146" s="293" t="s">
        <v>249</v>
      </c>
      <c r="F146" s="622"/>
    </row>
    <row r="147" spans="1:6" ht="13.5" customHeight="1" thickBot="1">
      <c r="A147" s="483">
        <v>1</v>
      </c>
      <c r="B147" s="672" t="s">
        <v>435</v>
      </c>
      <c r="C147" s="549">
        <f>+C60-C122</f>
        <v>-14870</v>
      </c>
      <c r="D147" s="485">
        <f>+D60-D122</f>
        <v>-15972</v>
      </c>
      <c r="E147" s="485">
        <f>+E60-E122</f>
        <v>6944</v>
      </c>
      <c r="F147" s="622">
        <f t="shared" si="2"/>
        <v>-22916</v>
      </c>
    </row>
    <row r="148" spans="1:7" ht="27.75" customHeight="1" thickBot="1">
      <c r="A148" s="483" t="s">
        <v>22</v>
      </c>
      <c r="B148" s="672" t="s">
        <v>436</v>
      </c>
      <c r="C148" s="549">
        <f>+C83-C142</f>
        <v>14870</v>
      </c>
      <c r="D148" s="485">
        <f>+D83-D142</f>
        <v>15972</v>
      </c>
      <c r="E148" s="485">
        <f>+E83-E142</f>
        <v>19040</v>
      </c>
      <c r="F148" s="622">
        <f t="shared" si="2"/>
        <v>-3068</v>
      </c>
      <c r="G148" s="622">
        <f>+E147+E148</f>
        <v>25984</v>
      </c>
    </row>
    <row r="149" spans="1:6" ht="27.75" customHeight="1" thickBot="1">
      <c r="A149" s="483"/>
      <c r="B149" s="685"/>
      <c r="C149" s="549"/>
      <c r="D149" s="485"/>
      <c r="E149" s="485"/>
      <c r="F149" s="622">
        <f>+E147+E148</f>
        <v>25984</v>
      </c>
    </row>
    <row r="150" spans="1:6" s="2" customFormat="1" ht="15" customHeight="1" thickBot="1">
      <c r="A150" s="241" t="s">
        <v>220</v>
      </c>
      <c r="B150" s="686"/>
      <c r="C150" s="687">
        <v>3</v>
      </c>
      <c r="D150" s="105">
        <v>3</v>
      </c>
      <c r="E150" s="105">
        <v>3</v>
      </c>
      <c r="F150" s="622">
        <f t="shared" si="2"/>
        <v>0</v>
      </c>
    </row>
    <row r="151" spans="1:6" s="2" customFormat="1" ht="14.25" customHeight="1" thickBot="1">
      <c r="A151" s="241" t="s">
        <v>221</v>
      </c>
      <c r="B151" s="686"/>
      <c r="C151" s="687">
        <v>20</v>
      </c>
      <c r="D151" s="105">
        <v>20</v>
      </c>
      <c r="E151" s="105">
        <v>20</v>
      </c>
      <c r="F151" s="622">
        <f t="shared" si="2"/>
        <v>0</v>
      </c>
    </row>
    <row r="152" ht="12.75">
      <c r="F152" s="622">
        <f t="shared" si="2"/>
        <v>0</v>
      </c>
    </row>
  </sheetData>
  <sheetProtection/>
  <mergeCells count="6">
    <mergeCell ref="A146:B146"/>
    <mergeCell ref="A85:C85"/>
    <mergeCell ref="A1:C1"/>
    <mergeCell ref="A2:B2"/>
    <mergeCell ref="A86:B86"/>
    <mergeCell ref="A145:C145"/>
  </mergeCells>
  <printOptions horizontalCentered="1"/>
  <pageMargins left="0.7874015748031497" right="0.7874015748031497" top="0.83" bottom="0.45" header="0.21" footer="0.3"/>
  <pageSetup fitToHeight="2" horizontalDpi="600" verticalDpi="600" orientation="portrait" paperSize="9" scale="57" r:id="rId1"/>
  <headerFooter alignWithMargins="0">
    <oddHeader>&amp;C&amp;"Times New Roman CE,Félkövér"&amp;12
Sokorópátka Község Önkormányzata
2015. ÉVI KÖLTSÉGVETÉSÉNEK ÖSSZEVONT MÉRLEGE&amp;10
&amp;R&amp;"Times New Roman CE,Félkövér dőlt"&amp;11 1.1. melléklet az/2016. (      ) önkormányzati rendelethez</oddHeader>
  </headerFooter>
  <rowBreaks count="1" manualBreakCount="1">
    <brk id="8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516</v>
      </c>
    </row>
    <row r="2" spans="1:3" s="419" customFormat="1" ht="25.5" customHeight="1">
      <c r="A2" s="373" t="s">
        <v>218</v>
      </c>
      <c r="B2" s="338" t="s">
        <v>222</v>
      </c>
      <c r="C2" s="353" t="s">
        <v>68</v>
      </c>
    </row>
    <row r="3" spans="1:3" s="419" customFormat="1" ht="24.75" thickBot="1">
      <c r="A3" s="411" t="s">
        <v>217</v>
      </c>
      <c r="B3" s="339" t="s">
        <v>513</v>
      </c>
      <c r="C3" s="354" t="s">
        <v>67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518</v>
      </c>
    </row>
    <row r="2" spans="1:3" s="419" customFormat="1" ht="25.5" customHeight="1">
      <c r="A2" s="373" t="s">
        <v>218</v>
      </c>
      <c r="B2" s="338" t="s">
        <v>222</v>
      </c>
      <c r="C2" s="353" t="s">
        <v>68</v>
      </c>
    </row>
    <row r="3" spans="1:3" s="419" customFormat="1" ht="24.75" thickBot="1">
      <c r="A3" s="411" t="s">
        <v>217</v>
      </c>
      <c r="B3" s="339" t="s">
        <v>515</v>
      </c>
      <c r="C3" s="354" t="s">
        <v>68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B5" sqref="B5"/>
    </sheetView>
  </sheetViews>
  <sheetFormatPr defaultColWidth="9.00390625" defaultRowHeight="12.75"/>
  <cols>
    <col min="1" max="1" width="13.875" style="239" customWidth="1"/>
    <col min="2" max="2" width="79.125" style="240" customWidth="1"/>
    <col min="3" max="3" width="25.00390625" style="240" customWidth="1"/>
    <col min="4" max="16384" width="9.375" style="240" customWidth="1"/>
  </cols>
  <sheetData>
    <row r="1" spans="1:3" s="219" customFormat="1" ht="21" customHeight="1" thickBot="1">
      <c r="A1" s="218"/>
      <c r="B1" s="220"/>
      <c r="C1" s="418" t="s">
        <v>519</v>
      </c>
    </row>
    <row r="2" spans="1:3" s="419" customFormat="1" ht="25.5" customHeight="1">
      <c r="A2" s="373" t="s">
        <v>218</v>
      </c>
      <c r="B2" s="338" t="s">
        <v>222</v>
      </c>
      <c r="C2" s="353" t="s">
        <v>68</v>
      </c>
    </row>
    <row r="3" spans="1:3" s="419" customFormat="1" ht="24.75" thickBot="1">
      <c r="A3" s="411" t="s">
        <v>217</v>
      </c>
      <c r="B3" s="339" t="s">
        <v>517</v>
      </c>
      <c r="C3" s="354" t="s">
        <v>536</v>
      </c>
    </row>
    <row r="4" spans="1:3" s="420" customFormat="1" ht="15.75" customHeight="1" thickBot="1">
      <c r="A4" s="222"/>
      <c r="B4" s="222"/>
      <c r="C4" s="223" t="s">
        <v>58</v>
      </c>
    </row>
    <row r="5" spans="1:3" ht="13.5" thickBot="1">
      <c r="A5" s="374" t="s">
        <v>219</v>
      </c>
      <c r="B5" s="224" t="s">
        <v>59</v>
      </c>
      <c r="C5" s="225" t="s">
        <v>60</v>
      </c>
    </row>
    <row r="6" spans="1:3" s="421" customFormat="1" ht="12.75" customHeight="1" thickBot="1">
      <c r="A6" s="186">
        <v>1</v>
      </c>
      <c r="B6" s="187">
        <v>2</v>
      </c>
      <c r="C6" s="188">
        <v>3</v>
      </c>
    </row>
    <row r="7" spans="1:3" s="421" customFormat="1" ht="15.75" customHeight="1" thickBot="1">
      <c r="A7" s="226"/>
      <c r="B7" s="227" t="s">
        <v>61</v>
      </c>
      <c r="C7" s="228"/>
    </row>
    <row r="8" spans="1:3" s="355" customFormat="1" ht="12" customHeight="1" thickBot="1">
      <c r="A8" s="186" t="s">
        <v>21</v>
      </c>
      <c r="B8" s="229" t="s">
        <v>490</v>
      </c>
      <c r="C8" s="303">
        <f>SUM(C9:C18)</f>
        <v>0</v>
      </c>
    </row>
    <row r="9" spans="1:3" s="355" customFormat="1" ht="12" customHeight="1">
      <c r="A9" s="412" t="s">
        <v>108</v>
      </c>
      <c r="B9" s="6" t="s">
        <v>310</v>
      </c>
      <c r="C9" s="344"/>
    </row>
    <row r="10" spans="1:3" s="355" customFormat="1" ht="12" customHeight="1">
      <c r="A10" s="413" t="s">
        <v>109</v>
      </c>
      <c r="B10" s="4" t="s">
        <v>311</v>
      </c>
      <c r="C10" s="301"/>
    </row>
    <row r="11" spans="1:3" s="355" customFormat="1" ht="12" customHeight="1">
      <c r="A11" s="413" t="s">
        <v>110</v>
      </c>
      <c r="B11" s="4" t="s">
        <v>312</v>
      </c>
      <c r="C11" s="301"/>
    </row>
    <row r="12" spans="1:3" s="355" customFormat="1" ht="12" customHeight="1">
      <c r="A12" s="413" t="s">
        <v>111</v>
      </c>
      <c r="B12" s="4" t="s">
        <v>313</v>
      </c>
      <c r="C12" s="301"/>
    </row>
    <row r="13" spans="1:3" s="355" customFormat="1" ht="12" customHeight="1">
      <c r="A13" s="413" t="s">
        <v>160</v>
      </c>
      <c r="B13" s="4" t="s">
        <v>314</v>
      </c>
      <c r="C13" s="301"/>
    </row>
    <row r="14" spans="1:3" s="355" customFormat="1" ht="12" customHeight="1">
      <c r="A14" s="413" t="s">
        <v>112</v>
      </c>
      <c r="B14" s="4" t="s">
        <v>491</v>
      </c>
      <c r="C14" s="301"/>
    </row>
    <row r="15" spans="1:3" s="355" customFormat="1" ht="12" customHeight="1">
      <c r="A15" s="413" t="s">
        <v>113</v>
      </c>
      <c r="B15" s="3" t="s">
        <v>492</v>
      </c>
      <c r="C15" s="301"/>
    </row>
    <row r="16" spans="1:3" s="355" customFormat="1" ht="12" customHeight="1">
      <c r="A16" s="413" t="s">
        <v>123</v>
      </c>
      <c r="B16" s="4" t="s">
        <v>317</v>
      </c>
      <c r="C16" s="345"/>
    </row>
    <row r="17" spans="1:3" s="422" customFormat="1" ht="12" customHeight="1">
      <c r="A17" s="413" t="s">
        <v>124</v>
      </c>
      <c r="B17" s="4" t="s">
        <v>318</v>
      </c>
      <c r="C17" s="301"/>
    </row>
    <row r="18" spans="1:3" s="422" customFormat="1" ht="12" customHeight="1" thickBot="1">
      <c r="A18" s="413" t="s">
        <v>125</v>
      </c>
      <c r="B18" s="3" t="s">
        <v>319</v>
      </c>
      <c r="C18" s="302"/>
    </row>
    <row r="19" spans="1:3" s="355" customFormat="1" ht="12" customHeight="1" thickBot="1">
      <c r="A19" s="186" t="s">
        <v>22</v>
      </c>
      <c r="B19" s="229" t="s">
        <v>493</v>
      </c>
      <c r="C19" s="303">
        <f>SUM(C20:C22)</f>
        <v>0</v>
      </c>
    </row>
    <row r="20" spans="1:3" s="422" customFormat="1" ht="12" customHeight="1">
      <c r="A20" s="413" t="s">
        <v>114</v>
      </c>
      <c r="B20" s="5" t="s">
        <v>285</v>
      </c>
      <c r="C20" s="301"/>
    </row>
    <row r="21" spans="1:3" s="422" customFormat="1" ht="12" customHeight="1">
      <c r="A21" s="413" t="s">
        <v>115</v>
      </c>
      <c r="B21" s="4" t="s">
        <v>494</v>
      </c>
      <c r="C21" s="301"/>
    </row>
    <row r="22" spans="1:3" s="422" customFormat="1" ht="12" customHeight="1">
      <c r="A22" s="413" t="s">
        <v>116</v>
      </c>
      <c r="B22" s="4" t="s">
        <v>495</v>
      </c>
      <c r="C22" s="301"/>
    </row>
    <row r="23" spans="1:3" s="422" customFormat="1" ht="12" customHeight="1" thickBot="1">
      <c r="A23" s="413" t="s">
        <v>117</v>
      </c>
      <c r="B23" s="4" t="s">
        <v>2</v>
      </c>
      <c r="C23" s="301"/>
    </row>
    <row r="24" spans="1:3" s="422" customFormat="1" ht="12" customHeight="1" thickBot="1">
      <c r="A24" s="194" t="s">
        <v>23</v>
      </c>
      <c r="B24" s="108" t="s">
        <v>186</v>
      </c>
      <c r="C24" s="330"/>
    </row>
    <row r="25" spans="1:3" s="422" customFormat="1" ht="12" customHeight="1" thickBot="1">
      <c r="A25" s="194" t="s">
        <v>24</v>
      </c>
      <c r="B25" s="108" t="s">
        <v>496</v>
      </c>
      <c r="C25" s="303">
        <f>+C26+C27</f>
        <v>0</v>
      </c>
    </row>
    <row r="26" spans="1:3" s="422" customFormat="1" ht="12" customHeight="1">
      <c r="A26" s="414" t="s">
        <v>295</v>
      </c>
      <c r="B26" s="415" t="s">
        <v>494</v>
      </c>
      <c r="C26" s="79"/>
    </row>
    <row r="27" spans="1:3" s="422" customFormat="1" ht="12" customHeight="1">
      <c r="A27" s="414" t="s">
        <v>298</v>
      </c>
      <c r="B27" s="416" t="s">
        <v>497</v>
      </c>
      <c r="C27" s="304"/>
    </row>
    <row r="28" spans="1:3" s="422" customFormat="1" ht="12" customHeight="1" thickBot="1">
      <c r="A28" s="413" t="s">
        <v>299</v>
      </c>
      <c r="B28" s="417" t="s">
        <v>498</v>
      </c>
      <c r="C28" s="86"/>
    </row>
    <row r="29" spans="1:3" s="422" customFormat="1" ht="12" customHeight="1" thickBot="1">
      <c r="A29" s="194" t="s">
        <v>25</v>
      </c>
      <c r="B29" s="108" t="s">
        <v>499</v>
      </c>
      <c r="C29" s="303">
        <f>+C30+C31+C32</f>
        <v>0</v>
      </c>
    </row>
    <row r="30" spans="1:3" s="422" customFormat="1" ht="12" customHeight="1">
      <c r="A30" s="414" t="s">
        <v>101</v>
      </c>
      <c r="B30" s="415" t="s">
        <v>324</v>
      </c>
      <c r="C30" s="79"/>
    </row>
    <row r="31" spans="1:3" s="422" customFormat="1" ht="12" customHeight="1">
      <c r="A31" s="414" t="s">
        <v>102</v>
      </c>
      <c r="B31" s="416" t="s">
        <v>325</v>
      </c>
      <c r="C31" s="304"/>
    </row>
    <row r="32" spans="1:3" s="422" customFormat="1" ht="12" customHeight="1" thickBot="1">
      <c r="A32" s="413" t="s">
        <v>103</v>
      </c>
      <c r="B32" s="124" t="s">
        <v>326</v>
      </c>
      <c r="C32" s="86"/>
    </row>
    <row r="33" spans="1:3" s="355" customFormat="1" ht="12" customHeight="1" thickBot="1">
      <c r="A33" s="194" t="s">
        <v>26</v>
      </c>
      <c r="B33" s="108" t="s">
        <v>439</v>
      </c>
      <c r="C33" s="330"/>
    </row>
    <row r="34" spans="1:3" s="355" customFormat="1" ht="12" customHeight="1" thickBot="1">
      <c r="A34" s="194" t="s">
        <v>27</v>
      </c>
      <c r="B34" s="108" t="s">
        <v>500</v>
      </c>
      <c r="C34" s="346"/>
    </row>
    <row r="35" spans="1:3" s="355" customFormat="1" ht="12" customHeight="1" thickBot="1">
      <c r="A35" s="186" t="s">
        <v>28</v>
      </c>
      <c r="B35" s="108" t="s">
        <v>501</v>
      </c>
      <c r="C35" s="347">
        <f>+C8+C19+C24+C25+C29+C33+C34</f>
        <v>0</v>
      </c>
    </row>
    <row r="36" spans="1:3" s="355" customFormat="1" ht="12" customHeight="1" thickBot="1">
      <c r="A36" s="230" t="s">
        <v>29</v>
      </c>
      <c r="B36" s="108" t="s">
        <v>502</v>
      </c>
      <c r="C36" s="347">
        <f>+C37+C38+C39</f>
        <v>0</v>
      </c>
    </row>
    <row r="37" spans="1:3" s="355" customFormat="1" ht="12" customHeight="1">
      <c r="A37" s="414" t="s">
        <v>503</v>
      </c>
      <c r="B37" s="415" t="s">
        <v>257</v>
      </c>
      <c r="C37" s="79"/>
    </row>
    <row r="38" spans="1:3" s="355" customFormat="1" ht="12" customHeight="1">
      <c r="A38" s="414" t="s">
        <v>504</v>
      </c>
      <c r="B38" s="416" t="s">
        <v>3</v>
      </c>
      <c r="C38" s="304"/>
    </row>
    <row r="39" spans="1:3" s="422" customFormat="1" ht="12" customHeight="1" thickBot="1">
      <c r="A39" s="413" t="s">
        <v>505</v>
      </c>
      <c r="B39" s="124" t="s">
        <v>506</v>
      </c>
      <c r="C39" s="86"/>
    </row>
    <row r="40" spans="1:3" s="422" customFormat="1" ht="15" customHeight="1" thickBot="1">
      <c r="A40" s="230" t="s">
        <v>30</v>
      </c>
      <c r="B40" s="231" t="s">
        <v>507</v>
      </c>
      <c r="C40" s="350">
        <f>+C35+C36</f>
        <v>0</v>
      </c>
    </row>
    <row r="41" spans="1:3" s="422" customFormat="1" ht="15" customHeight="1">
      <c r="A41" s="232"/>
      <c r="B41" s="233"/>
      <c r="C41" s="348"/>
    </row>
    <row r="42" spans="1:3" ht="13.5" thickBot="1">
      <c r="A42" s="234"/>
      <c r="B42" s="235"/>
      <c r="C42" s="349"/>
    </row>
    <row r="43" spans="1:3" s="421" customFormat="1" ht="16.5" customHeight="1" thickBot="1">
      <c r="A43" s="236"/>
      <c r="B43" s="237" t="s">
        <v>63</v>
      </c>
      <c r="C43" s="350"/>
    </row>
    <row r="44" spans="1:3" s="423" customFormat="1" ht="12" customHeight="1" thickBot="1">
      <c r="A44" s="194" t="s">
        <v>21</v>
      </c>
      <c r="B44" s="108" t="s">
        <v>508</v>
      </c>
      <c r="C44" s="303">
        <f>SUM(C45:C49)</f>
        <v>0</v>
      </c>
    </row>
    <row r="45" spans="1:3" ht="12" customHeight="1">
      <c r="A45" s="413" t="s">
        <v>108</v>
      </c>
      <c r="B45" s="5" t="s">
        <v>52</v>
      </c>
      <c r="C45" s="79"/>
    </row>
    <row r="46" spans="1:3" ht="12" customHeight="1">
      <c r="A46" s="413" t="s">
        <v>109</v>
      </c>
      <c r="B46" s="4" t="s">
        <v>195</v>
      </c>
      <c r="C46" s="82"/>
    </row>
    <row r="47" spans="1:3" ht="12" customHeight="1">
      <c r="A47" s="413" t="s">
        <v>110</v>
      </c>
      <c r="B47" s="4" t="s">
        <v>151</v>
      </c>
      <c r="C47" s="82"/>
    </row>
    <row r="48" spans="1:3" ht="12" customHeight="1">
      <c r="A48" s="413" t="s">
        <v>111</v>
      </c>
      <c r="B48" s="4" t="s">
        <v>196</v>
      </c>
      <c r="C48" s="82"/>
    </row>
    <row r="49" spans="1:3" ht="12" customHeight="1" thickBot="1">
      <c r="A49" s="413" t="s">
        <v>160</v>
      </c>
      <c r="B49" s="4" t="s">
        <v>197</v>
      </c>
      <c r="C49" s="82"/>
    </row>
    <row r="50" spans="1:3" ht="12" customHeight="1" thickBot="1">
      <c r="A50" s="194" t="s">
        <v>22</v>
      </c>
      <c r="B50" s="108" t="s">
        <v>509</v>
      </c>
      <c r="C50" s="303">
        <f>SUM(C51:C53)</f>
        <v>0</v>
      </c>
    </row>
    <row r="51" spans="1:3" s="423" customFormat="1" ht="12" customHeight="1">
      <c r="A51" s="413" t="s">
        <v>114</v>
      </c>
      <c r="B51" s="5" t="s">
        <v>248</v>
      </c>
      <c r="C51" s="79"/>
    </row>
    <row r="52" spans="1:3" ht="12" customHeight="1">
      <c r="A52" s="413" t="s">
        <v>115</v>
      </c>
      <c r="B52" s="4" t="s">
        <v>199</v>
      </c>
      <c r="C52" s="82"/>
    </row>
    <row r="53" spans="1:3" ht="12" customHeight="1">
      <c r="A53" s="413" t="s">
        <v>116</v>
      </c>
      <c r="B53" s="4" t="s">
        <v>64</v>
      </c>
      <c r="C53" s="82"/>
    </row>
    <row r="54" spans="1:3" ht="12" customHeight="1" thickBot="1">
      <c r="A54" s="413" t="s">
        <v>117</v>
      </c>
      <c r="B54" s="4" t="s">
        <v>4</v>
      </c>
      <c r="C54" s="82"/>
    </row>
    <row r="55" spans="1:3" ht="15" customHeight="1" thickBot="1">
      <c r="A55" s="194" t="s">
        <v>23</v>
      </c>
      <c r="B55" s="238" t="s">
        <v>510</v>
      </c>
      <c r="C55" s="351">
        <f>+C44+C50</f>
        <v>0</v>
      </c>
    </row>
    <row r="56" ht="13.5" thickBot="1">
      <c r="C56" s="352"/>
    </row>
    <row r="57" spans="1:3" ht="15" customHeight="1" thickBot="1">
      <c r="A57" s="241" t="s">
        <v>220</v>
      </c>
      <c r="B57" s="242"/>
      <c r="C57" s="105"/>
    </row>
    <row r="58" spans="1:3" ht="14.25" customHeight="1" thickBot="1">
      <c r="A58" s="241" t="s">
        <v>221</v>
      </c>
      <c r="B58" s="242"/>
      <c r="C58" s="105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4">
      <selection activeCell="B5" sqref="B5"/>
    </sheetView>
  </sheetViews>
  <sheetFormatPr defaultColWidth="9.00390625" defaultRowHeight="12.75"/>
  <cols>
    <col min="1" max="1" width="5.50390625" style="38" customWidth="1"/>
    <col min="2" max="2" width="33.125" style="38" customWidth="1"/>
    <col min="3" max="3" width="12.375" style="38" customWidth="1"/>
    <col min="4" max="4" width="11.50390625" style="38" customWidth="1"/>
    <col min="5" max="5" width="11.375" style="38" customWidth="1"/>
    <col min="6" max="6" width="11.00390625" style="38" customWidth="1"/>
    <col min="7" max="7" width="14.375" style="38" customWidth="1"/>
    <col min="8" max="16384" width="9.375" style="38" customWidth="1"/>
  </cols>
  <sheetData>
    <row r="1" spans="1:7" ht="43.5" customHeight="1">
      <c r="A1" s="989" t="s">
        <v>5</v>
      </c>
      <c r="B1" s="989"/>
      <c r="C1" s="989"/>
      <c r="D1" s="989"/>
      <c r="E1" s="989"/>
      <c r="F1" s="989"/>
      <c r="G1" s="989"/>
    </row>
    <row r="3" spans="1:7" s="147" customFormat="1" ht="27" customHeight="1">
      <c r="A3" s="145" t="s">
        <v>226</v>
      </c>
      <c r="B3" s="146"/>
      <c r="C3" s="988" t="s">
        <v>227</v>
      </c>
      <c r="D3" s="988"/>
      <c r="E3" s="988"/>
      <c r="F3" s="988"/>
      <c r="G3" s="988"/>
    </row>
    <row r="4" spans="1:7" s="147" customFormat="1" ht="15.75">
      <c r="A4" s="146"/>
      <c r="B4" s="146"/>
      <c r="C4" s="146"/>
      <c r="D4" s="146"/>
      <c r="E4" s="146"/>
      <c r="F4" s="146"/>
      <c r="G4" s="146"/>
    </row>
    <row r="5" spans="1:7" s="147" customFormat="1" ht="24.75" customHeight="1">
      <c r="A5" s="145" t="s">
        <v>228</v>
      </c>
      <c r="B5" s="146"/>
      <c r="C5" s="988" t="s">
        <v>227</v>
      </c>
      <c r="D5" s="988"/>
      <c r="E5" s="988"/>
      <c r="F5" s="988"/>
      <c r="G5" s="146"/>
    </row>
    <row r="6" spans="1:7" s="148" customFormat="1" ht="12.75">
      <c r="A6" s="203"/>
      <c r="B6" s="203"/>
      <c r="C6" s="203"/>
      <c r="D6" s="203"/>
      <c r="E6" s="203"/>
      <c r="F6" s="203"/>
      <c r="G6" s="203"/>
    </row>
    <row r="7" spans="1:7" s="149" customFormat="1" ht="15" customHeight="1">
      <c r="A7" s="260" t="s">
        <v>229</v>
      </c>
      <c r="B7" s="259"/>
      <c r="C7" s="259"/>
      <c r="D7" s="245"/>
      <c r="E7" s="245"/>
      <c r="F7" s="245"/>
      <c r="G7" s="245"/>
    </row>
    <row r="8" spans="1:7" s="149" customFormat="1" ht="15" customHeight="1" thickBot="1">
      <c r="A8" s="260" t="s">
        <v>230</v>
      </c>
      <c r="B8" s="245"/>
      <c r="C8" s="245"/>
      <c r="D8" s="245"/>
      <c r="E8" s="245"/>
      <c r="F8" s="245"/>
      <c r="G8" s="245"/>
    </row>
    <row r="9" spans="1:7" s="78" customFormat="1" ht="42" customHeight="1" thickBot="1">
      <c r="A9" s="183" t="s">
        <v>19</v>
      </c>
      <c r="B9" s="184" t="s">
        <v>231</v>
      </c>
      <c r="C9" s="184" t="s">
        <v>232</v>
      </c>
      <c r="D9" s="184" t="s">
        <v>233</v>
      </c>
      <c r="E9" s="184" t="s">
        <v>234</v>
      </c>
      <c r="F9" s="184" t="s">
        <v>235</v>
      </c>
      <c r="G9" s="185" t="s">
        <v>56</v>
      </c>
    </row>
    <row r="10" spans="1:7" ht="24" customHeight="1">
      <c r="A10" s="246" t="s">
        <v>21</v>
      </c>
      <c r="B10" s="192" t="s">
        <v>236</v>
      </c>
      <c r="C10" s="150"/>
      <c r="D10" s="150"/>
      <c r="E10" s="150"/>
      <c r="F10" s="150"/>
      <c r="G10" s="247">
        <f>SUM(C10:F10)</f>
        <v>0</v>
      </c>
    </row>
    <row r="11" spans="1:7" ht="24" customHeight="1">
      <c r="A11" s="248" t="s">
        <v>22</v>
      </c>
      <c r="B11" s="193" t="s">
        <v>237</v>
      </c>
      <c r="C11" s="151"/>
      <c r="D11" s="151"/>
      <c r="E11" s="151"/>
      <c r="F11" s="151"/>
      <c r="G11" s="249">
        <f aca="true" t="shared" si="0" ref="G11:G16">SUM(C11:F11)</f>
        <v>0</v>
      </c>
    </row>
    <row r="12" spans="1:7" ht="24" customHeight="1">
      <c r="A12" s="248" t="s">
        <v>23</v>
      </c>
      <c r="B12" s="193" t="s">
        <v>238</v>
      </c>
      <c r="C12" s="151"/>
      <c r="D12" s="151"/>
      <c r="E12" s="151"/>
      <c r="F12" s="151"/>
      <c r="G12" s="249">
        <f t="shared" si="0"/>
        <v>0</v>
      </c>
    </row>
    <row r="13" spans="1:7" ht="24" customHeight="1">
      <c r="A13" s="248" t="s">
        <v>24</v>
      </c>
      <c r="B13" s="193" t="s">
        <v>239</v>
      </c>
      <c r="C13" s="151"/>
      <c r="D13" s="151"/>
      <c r="E13" s="151"/>
      <c r="F13" s="151"/>
      <c r="G13" s="249">
        <f t="shared" si="0"/>
        <v>0</v>
      </c>
    </row>
    <row r="14" spans="1:7" ht="24" customHeight="1">
      <c r="A14" s="248" t="s">
        <v>25</v>
      </c>
      <c r="B14" s="193" t="s">
        <v>240</v>
      </c>
      <c r="C14" s="151"/>
      <c r="D14" s="151"/>
      <c r="E14" s="151"/>
      <c r="F14" s="151"/>
      <c r="G14" s="249">
        <f t="shared" si="0"/>
        <v>0</v>
      </c>
    </row>
    <row r="15" spans="1:7" ht="24" customHeight="1" thickBot="1">
      <c r="A15" s="250" t="s">
        <v>26</v>
      </c>
      <c r="B15" s="251" t="s">
        <v>241</v>
      </c>
      <c r="C15" s="152"/>
      <c r="D15" s="152"/>
      <c r="E15" s="152"/>
      <c r="F15" s="152"/>
      <c r="G15" s="252">
        <f t="shared" si="0"/>
        <v>0</v>
      </c>
    </row>
    <row r="16" spans="1:7" s="153" customFormat="1" ht="24" customHeight="1" thickBot="1">
      <c r="A16" s="253" t="s">
        <v>27</v>
      </c>
      <c r="B16" s="254" t="s">
        <v>56</v>
      </c>
      <c r="C16" s="255">
        <f>SUM(C10:C15)</f>
        <v>0</v>
      </c>
      <c r="D16" s="255">
        <f>SUM(D10:D15)</f>
        <v>0</v>
      </c>
      <c r="E16" s="255">
        <f>SUM(E10:E15)</f>
        <v>0</v>
      </c>
      <c r="F16" s="255">
        <f>SUM(F10:F15)</f>
        <v>0</v>
      </c>
      <c r="G16" s="256">
        <f t="shared" si="0"/>
        <v>0</v>
      </c>
    </row>
    <row r="17" spans="1:7" s="148" customFormat="1" ht="12.75">
      <c r="A17" s="203"/>
      <c r="B17" s="203"/>
      <c r="C17" s="203"/>
      <c r="D17" s="203"/>
      <c r="E17" s="203"/>
      <c r="F17" s="203"/>
      <c r="G17" s="203"/>
    </row>
    <row r="18" spans="1:7" s="148" customFormat="1" ht="12.75">
      <c r="A18" s="203"/>
      <c r="B18" s="203"/>
      <c r="C18" s="203"/>
      <c r="D18" s="203"/>
      <c r="E18" s="203"/>
      <c r="F18" s="203"/>
      <c r="G18" s="203"/>
    </row>
    <row r="19" spans="1:7" s="148" customFormat="1" ht="12.75">
      <c r="A19" s="203"/>
      <c r="B19" s="203"/>
      <c r="C19" s="203"/>
      <c r="D19" s="203"/>
      <c r="E19" s="203"/>
      <c r="F19" s="203"/>
      <c r="G19" s="203"/>
    </row>
    <row r="20" spans="1:7" s="148" customFormat="1" ht="15.75">
      <c r="A20" s="147" t="s">
        <v>481</v>
      </c>
      <c r="B20" s="203"/>
      <c r="C20" s="203"/>
      <c r="D20" s="203"/>
      <c r="E20" s="203"/>
      <c r="F20" s="203"/>
      <c r="G20" s="203"/>
    </row>
    <row r="21" spans="1:7" s="148" customFormat="1" ht="12.75">
      <c r="A21" s="203"/>
      <c r="B21" s="203"/>
      <c r="C21" s="203"/>
      <c r="D21" s="203"/>
      <c r="E21" s="203"/>
      <c r="F21" s="203"/>
      <c r="G21" s="203"/>
    </row>
    <row r="22" spans="1:7" ht="12.75">
      <c r="A22" s="203"/>
      <c r="B22" s="203"/>
      <c r="C22" s="203"/>
      <c r="D22" s="203"/>
      <c r="E22" s="203"/>
      <c r="F22" s="203"/>
      <c r="G22" s="203"/>
    </row>
    <row r="23" spans="1:7" ht="12.75">
      <c r="A23" s="203"/>
      <c r="B23" s="203"/>
      <c r="C23" s="148"/>
      <c r="D23" s="148"/>
      <c r="E23" s="148"/>
      <c r="F23" s="148"/>
      <c r="G23" s="203"/>
    </row>
    <row r="24" spans="1:7" ht="13.5">
      <c r="A24" s="203"/>
      <c r="B24" s="203"/>
      <c r="C24" s="257"/>
      <c r="D24" s="258" t="s">
        <v>242</v>
      </c>
      <c r="E24" s="258"/>
      <c r="F24" s="257"/>
      <c r="G24" s="203"/>
    </row>
    <row r="25" spans="3:6" ht="13.5">
      <c r="C25" s="154"/>
      <c r="D25" s="155"/>
      <c r="E25" s="155"/>
      <c r="F25" s="154"/>
    </row>
    <row r="26" spans="3:6" ht="13.5">
      <c r="C26" s="154"/>
      <c r="D26" s="155"/>
      <c r="E26" s="155"/>
      <c r="F26" s="15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……/2014. (….)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70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3" sqref="E33"/>
    </sheetView>
  </sheetViews>
  <sheetFormatPr defaultColWidth="9.00390625" defaultRowHeight="12.75"/>
  <cols>
    <col min="1" max="1" width="9.50390625" style="897" customWidth="1"/>
    <col min="2" max="2" width="95.625" style="897" customWidth="1"/>
    <col min="3" max="5" width="22.375" style="897" customWidth="1"/>
    <col min="6" max="16384" width="9.375" style="897" customWidth="1"/>
  </cols>
  <sheetData>
    <row r="1" spans="1:5" ht="12.75">
      <c r="A1" s="990" t="s">
        <v>647</v>
      </c>
      <c r="B1" s="991"/>
      <c r="C1" s="991"/>
      <c r="D1" s="991"/>
      <c r="E1" s="991"/>
    </row>
    <row r="2" spans="1:5" ht="15">
      <c r="A2" s="896" t="s">
        <v>648</v>
      </c>
      <c r="B2" s="896" t="s">
        <v>70</v>
      </c>
      <c r="C2" s="896" t="s">
        <v>649</v>
      </c>
      <c r="D2" s="896" t="s">
        <v>650</v>
      </c>
      <c r="E2" s="896" t="s">
        <v>651</v>
      </c>
    </row>
    <row r="3" spans="1:5" ht="15">
      <c r="A3" s="896">
        <v>1</v>
      </c>
      <c r="B3" s="896">
        <v>2</v>
      </c>
      <c r="C3" s="896">
        <v>3</v>
      </c>
      <c r="D3" s="896">
        <v>4</v>
      </c>
      <c r="E3" s="896">
        <v>5</v>
      </c>
    </row>
    <row r="4" spans="1:5" ht="12.75">
      <c r="A4" s="898" t="s">
        <v>57</v>
      </c>
      <c r="B4" s="899" t="s">
        <v>652</v>
      </c>
      <c r="C4" s="900">
        <v>13</v>
      </c>
      <c r="D4" s="900">
        <v>0</v>
      </c>
      <c r="E4" s="900">
        <v>0</v>
      </c>
    </row>
    <row r="5" spans="1:5" ht="12.75">
      <c r="A5" s="898" t="s">
        <v>67</v>
      </c>
      <c r="B5" s="899" t="s">
        <v>653</v>
      </c>
      <c r="C5" s="900">
        <v>3450</v>
      </c>
      <c r="D5" s="900">
        <v>0</v>
      </c>
      <c r="E5" s="900">
        <v>3412</v>
      </c>
    </row>
    <row r="6" spans="1:5" ht="12.75">
      <c r="A6" s="901" t="s">
        <v>536</v>
      </c>
      <c r="B6" s="902" t="s">
        <v>654</v>
      </c>
      <c r="C6" s="903">
        <v>3463</v>
      </c>
      <c r="D6" s="903">
        <v>0</v>
      </c>
      <c r="E6" s="903">
        <v>3412</v>
      </c>
    </row>
    <row r="7" spans="1:5" ht="12.75">
      <c r="A7" s="898" t="s">
        <v>655</v>
      </c>
      <c r="B7" s="899" t="s">
        <v>656</v>
      </c>
      <c r="C7" s="900">
        <v>523072</v>
      </c>
      <c r="D7" s="900">
        <v>0</v>
      </c>
      <c r="E7" s="900">
        <v>521064</v>
      </c>
    </row>
    <row r="8" spans="1:5" ht="12.75">
      <c r="A8" s="898" t="s">
        <v>657</v>
      </c>
      <c r="B8" s="899" t="s">
        <v>658</v>
      </c>
      <c r="C8" s="900">
        <v>3997</v>
      </c>
      <c r="D8" s="900">
        <v>0</v>
      </c>
      <c r="E8" s="900">
        <v>3067</v>
      </c>
    </row>
    <row r="9" spans="1:5" ht="12.75">
      <c r="A9" s="898" t="s">
        <v>659</v>
      </c>
      <c r="B9" s="899" t="s">
        <v>660</v>
      </c>
      <c r="C9" s="900">
        <v>1388</v>
      </c>
      <c r="D9" s="900">
        <v>0</v>
      </c>
      <c r="E9" s="900">
        <v>1415</v>
      </c>
    </row>
    <row r="10" spans="1:5" ht="12.75">
      <c r="A10" s="901" t="s">
        <v>661</v>
      </c>
      <c r="B10" s="902" t="s">
        <v>662</v>
      </c>
      <c r="C10" s="903">
        <v>528457</v>
      </c>
      <c r="D10" s="903">
        <v>0</v>
      </c>
      <c r="E10" s="903">
        <v>525546</v>
      </c>
    </row>
    <row r="11" spans="1:5" ht="12.75">
      <c r="A11" s="898" t="s">
        <v>663</v>
      </c>
      <c r="B11" s="899" t="s">
        <v>664</v>
      </c>
      <c r="C11" s="900">
        <v>6800</v>
      </c>
      <c r="D11" s="900">
        <v>0</v>
      </c>
      <c r="E11" s="900">
        <v>6800</v>
      </c>
    </row>
    <row r="12" spans="1:5" ht="12.75">
      <c r="A12" s="898" t="s">
        <v>665</v>
      </c>
      <c r="B12" s="899" t="s">
        <v>666</v>
      </c>
      <c r="C12" s="900">
        <v>6800</v>
      </c>
      <c r="D12" s="900">
        <v>0</v>
      </c>
      <c r="E12" s="900">
        <v>6800</v>
      </c>
    </row>
    <row r="13" spans="1:5" ht="12.75">
      <c r="A13" s="901" t="s">
        <v>667</v>
      </c>
      <c r="B13" s="902" t="s">
        <v>668</v>
      </c>
      <c r="C13" s="903">
        <v>6800</v>
      </c>
      <c r="D13" s="903">
        <v>0</v>
      </c>
      <c r="E13" s="903">
        <v>6800</v>
      </c>
    </row>
    <row r="14" spans="1:5" ht="12.75">
      <c r="A14" s="898" t="s">
        <v>669</v>
      </c>
      <c r="B14" s="899" t="s">
        <v>670</v>
      </c>
      <c r="C14" s="900">
        <v>61262</v>
      </c>
      <c r="D14" s="900">
        <v>0</v>
      </c>
      <c r="E14" s="900">
        <v>57001</v>
      </c>
    </row>
    <row r="15" spans="1:5" ht="12.75">
      <c r="A15" s="898" t="s">
        <v>671</v>
      </c>
      <c r="B15" s="899" t="s">
        <v>672</v>
      </c>
      <c r="C15" s="900">
        <v>61262</v>
      </c>
      <c r="D15" s="900">
        <v>0</v>
      </c>
      <c r="E15" s="900">
        <v>57001</v>
      </c>
    </row>
    <row r="16" spans="1:5" ht="12.75">
      <c r="A16" s="901" t="s">
        <v>673</v>
      </c>
      <c r="B16" s="902" t="s">
        <v>674</v>
      </c>
      <c r="C16" s="903">
        <v>61262</v>
      </c>
      <c r="D16" s="903">
        <v>0</v>
      </c>
      <c r="E16" s="903">
        <v>57001</v>
      </c>
    </row>
    <row r="17" spans="1:5" ht="12.75">
      <c r="A17" s="901" t="s">
        <v>675</v>
      </c>
      <c r="B17" s="902" t="s">
        <v>676</v>
      </c>
      <c r="C17" s="903">
        <v>599982</v>
      </c>
      <c r="D17" s="903">
        <v>0</v>
      </c>
      <c r="E17" s="903">
        <v>592759</v>
      </c>
    </row>
    <row r="18" spans="1:5" ht="12.75">
      <c r="A18" s="898" t="s">
        <v>677</v>
      </c>
      <c r="B18" s="899" t="s">
        <v>678</v>
      </c>
      <c r="C18" s="900">
        <v>1627</v>
      </c>
      <c r="D18" s="900">
        <v>0</v>
      </c>
      <c r="E18" s="900">
        <v>1107</v>
      </c>
    </row>
    <row r="19" spans="1:5" ht="12.75">
      <c r="A19" s="901" t="s">
        <v>679</v>
      </c>
      <c r="B19" s="902" t="s">
        <v>680</v>
      </c>
      <c r="C19" s="903">
        <v>1627</v>
      </c>
      <c r="D19" s="903">
        <v>0</v>
      </c>
      <c r="E19" s="903">
        <v>1107</v>
      </c>
    </row>
    <row r="20" spans="1:5" ht="12.75">
      <c r="A20" s="901" t="s">
        <v>681</v>
      </c>
      <c r="B20" s="902" t="s">
        <v>682</v>
      </c>
      <c r="C20" s="903">
        <v>1627</v>
      </c>
      <c r="D20" s="903">
        <v>0</v>
      </c>
      <c r="E20" s="903">
        <v>1107</v>
      </c>
    </row>
    <row r="21" spans="1:5" ht="12.75">
      <c r="A21" s="898" t="s">
        <v>683</v>
      </c>
      <c r="B21" s="899" t="s">
        <v>684</v>
      </c>
      <c r="C21" s="900">
        <v>228</v>
      </c>
      <c r="D21" s="900">
        <v>0</v>
      </c>
      <c r="E21" s="900">
        <v>418</v>
      </c>
    </row>
    <row r="22" spans="1:5" ht="12.75">
      <c r="A22" s="901" t="s">
        <v>685</v>
      </c>
      <c r="B22" s="902" t="s">
        <v>686</v>
      </c>
      <c r="C22" s="903">
        <v>228</v>
      </c>
      <c r="D22" s="903">
        <v>0</v>
      </c>
      <c r="E22" s="903">
        <v>418</v>
      </c>
    </row>
    <row r="23" spans="1:5" ht="12.75">
      <c r="A23" s="898" t="s">
        <v>687</v>
      </c>
      <c r="B23" s="899" t="s">
        <v>688</v>
      </c>
      <c r="C23" s="900">
        <v>17285</v>
      </c>
      <c r="D23" s="900">
        <v>0</v>
      </c>
      <c r="E23" s="900">
        <v>25910</v>
      </c>
    </row>
    <row r="24" spans="1:5" ht="12.75">
      <c r="A24" s="901" t="s">
        <v>689</v>
      </c>
      <c r="B24" s="902" t="s">
        <v>690</v>
      </c>
      <c r="C24" s="903">
        <v>17285</v>
      </c>
      <c r="D24" s="903">
        <v>0</v>
      </c>
      <c r="E24" s="903">
        <v>25910</v>
      </c>
    </row>
    <row r="25" spans="1:5" ht="12.75">
      <c r="A25" s="901" t="s">
        <v>691</v>
      </c>
      <c r="B25" s="902" t="s">
        <v>692</v>
      </c>
      <c r="C25" s="903">
        <v>17513</v>
      </c>
      <c r="D25" s="903">
        <v>0</v>
      </c>
      <c r="E25" s="903">
        <v>26328</v>
      </c>
    </row>
    <row r="26" spans="1:5" ht="12.75">
      <c r="A26" s="898" t="s">
        <v>693</v>
      </c>
      <c r="B26" s="899" t="s">
        <v>694</v>
      </c>
      <c r="C26" s="900">
        <v>254</v>
      </c>
      <c r="D26" s="900">
        <v>0</v>
      </c>
      <c r="E26" s="900">
        <v>931</v>
      </c>
    </row>
    <row r="27" spans="1:5" ht="12.75">
      <c r="A27" s="898" t="s">
        <v>695</v>
      </c>
      <c r="B27" s="899" t="s">
        <v>696</v>
      </c>
      <c r="C27" s="900">
        <v>19</v>
      </c>
      <c r="D27" s="900">
        <v>0</v>
      </c>
      <c r="E27" s="900">
        <v>195</v>
      </c>
    </row>
    <row r="28" spans="1:5" ht="12.75">
      <c r="A28" s="898" t="s">
        <v>697</v>
      </c>
      <c r="B28" s="899" t="s">
        <v>698</v>
      </c>
      <c r="C28" s="900">
        <v>230</v>
      </c>
      <c r="D28" s="900">
        <v>0</v>
      </c>
      <c r="E28" s="900">
        <v>643</v>
      </c>
    </row>
    <row r="29" spans="1:5" ht="12.75">
      <c r="A29" s="898" t="s">
        <v>699</v>
      </c>
      <c r="B29" s="899" t="s">
        <v>700</v>
      </c>
      <c r="C29" s="900">
        <v>5</v>
      </c>
      <c r="D29" s="900">
        <v>0</v>
      </c>
      <c r="E29" s="900">
        <v>93</v>
      </c>
    </row>
    <row r="30" spans="1:5" ht="12.75">
      <c r="A30" s="898" t="s">
        <v>701</v>
      </c>
      <c r="B30" s="899" t="s">
        <v>702</v>
      </c>
      <c r="C30" s="900">
        <v>1291</v>
      </c>
      <c r="D30" s="900">
        <v>0</v>
      </c>
      <c r="E30" s="900">
        <v>2041</v>
      </c>
    </row>
    <row r="31" spans="1:5" ht="25.5">
      <c r="A31" s="898" t="s">
        <v>703</v>
      </c>
      <c r="B31" s="899" t="s">
        <v>704</v>
      </c>
      <c r="C31" s="900">
        <v>570</v>
      </c>
      <c r="D31" s="900">
        <v>0</v>
      </c>
      <c r="E31" s="900">
        <v>1354</v>
      </c>
    </row>
    <row r="32" spans="1:5" ht="12.75">
      <c r="A32" s="898" t="s">
        <v>705</v>
      </c>
      <c r="B32" s="899" t="s">
        <v>706</v>
      </c>
      <c r="C32" s="900">
        <v>447</v>
      </c>
      <c r="D32" s="900">
        <v>0</v>
      </c>
      <c r="E32" s="900">
        <v>439</v>
      </c>
    </row>
    <row r="33" spans="1:5" ht="25.5">
      <c r="A33" s="898" t="s">
        <v>707</v>
      </c>
      <c r="B33" s="899" t="s">
        <v>708</v>
      </c>
      <c r="C33" s="900">
        <v>274</v>
      </c>
      <c r="D33" s="900">
        <v>0</v>
      </c>
      <c r="E33" s="900">
        <v>248</v>
      </c>
    </row>
    <row r="34" spans="1:5" ht="25.5">
      <c r="A34" s="898" t="s">
        <v>709</v>
      </c>
      <c r="B34" s="899" t="s">
        <v>710</v>
      </c>
      <c r="C34" s="900">
        <v>3239</v>
      </c>
      <c r="D34" s="900">
        <v>0</v>
      </c>
      <c r="E34" s="900">
        <v>0</v>
      </c>
    </row>
    <row r="35" spans="1:5" ht="25.5">
      <c r="A35" s="898" t="s">
        <v>711</v>
      </c>
      <c r="B35" s="899" t="s">
        <v>712</v>
      </c>
      <c r="C35" s="900">
        <v>3239</v>
      </c>
      <c r="D35" s="900">
        <v>0</v>
      </c>
      <c r="E35" s="900">
        <v>0</v>
      </c>
    </row>
    <row r="36" spans="1:5" ht="12.75">
      <c r="A36" s="901" t="s">
        <v>713</v>
      </c>
      <c r="B36" s="902" t="s">
        <v>714</v>
      </c>
      <c r="C36" s="903">
        <v>4784</v>
      </c>
      <c r="D36" s="903">
        <v>0</v>
      </c>
      <c r="E36" s="903">
        <v>2972</v>
      </c>
    </row>
    <row r="37" spans="1:5" ht="12.75">
      <c r="A37" s="898" t="s">
        <v>715</v>
      </c>
      <c r="B37" s="899" t="s">
        <v>716</v>
      </c>
      <c r="C37" s="900">
        <v>20</v>
      </c>
      <c r="D37" s="900">
        <v>0</v>
      </c>
      <c r="E37" s="900">
        <v>378</v>
      </c>
    </row>
    <row r="38" spans="1:5" ht="12.75">
      <c r="A38" s="898" t="s">
        <v>717</v>
      </c>
      <c r="B38" s="899" t="s">
        <v>718</v>
      </c>
      <c r="C38" s="900">
        <v>20</v>
      </c>
      <c r="D38" s="900">
        <v>0</v>
      </c>
      <c r="E38" s="900">
        <v>378</v>
      </c>
    </row>
    <row r="39" spans="1:5" ht="12.75">
      <c r="A39" s="898" t="s">
        <v>719</v>
      </c>
      <c r="B39" s="899" t="s">
        <v>720</v>
      </c>
      <c r="C39" s="900">
        <v>5</v>
      </c>
      <c r="D39" s="900">
        <v>0</v>
      </c>
      <c r="E39" s="900">
        <v>20</v>
      </c>
    </row>
    <row r="40" spans="1:5" ht="12.75">
      <c r="A40" s="901" t="s">
        <v>721</v>
      </c>
      <c r="B40" s="902" t="s">
        <v>722</v>
      </c>
      <c r="C40" s="903">
        <v>25</v>
      </c>
      <c r="D40" s="903">
        <v>0</v>
      </c>
      <c r="E40" s="903">
        <v>398</v>
      </c>
    </row>
    <row r="41" spans="1:5" ht="12.75">
      <c r="A41" s="901" t="s">
        <v>723</v>
      </c>
      <c r="B41" s="902" t="s">
        <v>724</v>
      </c>
      <c r="C41" s="903">
        <v>4809</v>
      </c>
      <c r="D41" s="903">
        <v>0</v>
      </c>
      <c r="E41" s="903">
        <v>3370</v>
      </c>
    </row>
    <row r="42" spans="1:5" ht="12.75">
      <c r="A42" s="898" t="s">
        <v>725</v>
      </c>
      <c r="B42" s="899" t="s">
        <v>726</v>
      </c>
      <c r="C42" s="900">
        <v>2601</v>
      </c>
      <c r="D42" s="900">
        <v>0</v>
      </c>
      <c r="E42" s="900">
        <v>1143</v>
      </c>
    </row>
    <row r="43" spans="1:5" ht="12.75">
      <c r="A43" s="901" t="s">
        <v>727</v>
      </c>
      <c r="B43" s="902" t="s">
        <v>728</v>
      </c>
      <c r="C43" s="903">
        <v>2601</v>
      </c>
      <c r="D43" s="903">
        <v>0</v>
      </c>
      <c r="E43" s="903">
        <v>1143</v>
      </c>
    </row>
    <row r="44" spans="1:5" ht="12.75">
      <c r="A44" s="898" t="s">
        <v>729</v>
      </c>
      <c r="B44" s="899" t="s">
        <v>730</v>
      </c>
      <c r="C44" s="900">
        <v>298</v>
      </c>
      <c r="D44" s="900">
        <v>0</v>
      </c>
      <c r="E44" s="900">
        <v>298</v>
      </c>
    </row>
    <row r="45" spans="1:5" ht="12.75">
      <c r="A45" s="901" t="s">
        <v>731</v>
      </c>
      <c r="B45" s="902" t="s">
        <v>732</v>
      </c>
      <c r="C45" s="903">
        <v>298</v>
      </c>
      <c r="D45" s="903">
        <v>0</v>
      </c>
      <c r="E45" s="903">
        <v>298</v>
      </c>
    </row>
    <row r="46" spans="1:5" ht="12.75">
      <c r="A46" s="901" t="s">
        <v>733</v>
      </c>
      <c r="B46" s="902" t="s">
        <v>734</v>
      </c>
      <c r="C46" s="903">
        <v>626830</v>
      </c>
      <c r="D46" s="903">
        <v>0</v>
      </c>
      <c r="E46" s="903">
        <v>625005</v>
      </c>
    </row>
    <row r="47" spans="1:5" ht="12.75">
      <c r="A47" s="898" t="s">
        <v>735</v>
      </c>
      <c r="B47" s="899" t="s">
        <v>736</v>
      </c>
      <c r="C47" s="900">
        <v>673985</v>
      </c>
      <c r="D47" s="900">
        <v>0</v>
      </c>
      <c r="E47" s="900">
        <v>673985</v>
      </c>
    </row>
    <row r="48" spans="1:5" ht="12.75">
      <c r="A48" s="898" t="s">
        <v>737</v>
      </c>
      <c r="B48" s="899" t="s">
        <v>738</v>
      </c>
      <c r="C48" s="900">
        <v>0</v>
      </c>
      <c r="D48" s="900">
        <v>0</v>
      </c>
      <c r="E48" s="900">
        <v>774</v>
      </c>
    </row>
    <row r="49" spans="1:5" ht="12.75">
      <c r="A49" s="898" t="s">
        <v>739</v>
      </c>
      <c r="B49" s="899" t="s">
        <v>740</v>
      </c>
      <c r="C49" s="900">
        <v>13776</v>
      </c>
      <c r="D49" s="900">
        <v>0</v>
      </c>
      <c r="E49" s="900">
        <v>13776</v>
      </c>
    </row>
    <row r="50" spans="1:5" ht="12.75">
      <c r="A50" s="898" t="s">
        <v>741</v>
      </c>
      <c r="B50" s="899" t="s">
        <v>742</v>
      </c>
      <c r="C50" s="900">
        <v>-58172</v>
      </c>
      <c r="D50" s="900">
        <v>0</v>
      </c>
      <c r="E50" s="900">
        <v>-77980</v>
      </c>
    </row>
    <row r="51" spans="1:5" ht="12.75">
      <c r="A51" s="898" t="s">
        <v>743</v>
      </c>
      <c r="B51" s="899" t="s">
        <v>744</v>
      </c>
      <c r="C51" s="900">
        <v>-19808</v>
      </c>
      <c r="D51" s="900">
        <v>0</v>
      </c>
      <c r="E51" s="900">
        <v>-26053</v>
      </c>
    </row>
    <row r="52" spans="1:5" ht="12.75">
      <c r="A52" s="901" t="s">
        <v>745</v>
      </c>
      <c r="B52" s="902" t="s">
        <v>746</v>
      </c>
      <c r="C52" s="903">
        <v>609781</v>
      </c>
      <c r="D52" s="903">
        <v>0</v>
      </c>
      <c r="E52" s="903">
        <v>584502</v>
      </c>
    </row>
    <row r="53" spans="1:5" ht="12.75">
      <c r="A53" s="898" t="s">
        <v>747</v>
      </c>
      <c r="B53" s="899" t="s">
        <v>748</v>
      </c>
      <c r="C53" s="900">
        <v>814</v>
      </c>
      <c r="D53" s="900">
        <v>0</v>
      </c>
      <c r="E53" s="900">
        <v>423</v>
      </c>
    </row>
    <row r="54" spans="1:5" ht="12.75">
      <c r="A54" s="898" t="s">
        <v>749</v>
      </c>
      <c r="B54" s="899" t="s">
        <v>750</v>
      </c>
      <c r="C54" s="900">
        <v>207</v>
      </c>
      <c r="D54" s="900">
        <v>0</v>
      </c>
      <c r="E54" s="900">
        <v>0</v>
      </c>
    </row>
    <row r="55" spans="1:5" ht="25.5">
      <c r="A55" s="898" t="s">
        <v>751</v>
      </c>
      <c r="B55" s="899" t="s">
        <v>752</v>
      </c>
      <c r="C55" s="900">
        <v>0</v>
      </c>
      <c r="D55" s="900">
        <v>0</v>
      </c>
      <c r="E55" s="900">
        <v>45</v>
      </c>
    </row>
    <row r="56" spans="1:5" ht="12.75">
      <c r="A56" s="901" t="s">
        <v>753</v>
      </c>
      <c r="B56" s="902" t="s">
        <v>754</v>
      </c>
      <c r="C56" s="903">
        <v>1021</v>
      </c>
      <c r="D56" s="903">
        <v>0</v>
      </c>
      <c r="E56" s="903">
        <v>468</v>
      </c>
    </row>
    <row r="57" spans="1:5" ht="12.75">
      <c r="A57" s="898" t="s">
        <v>755</v>
      </c>
      <c r="B57" s="899" t="s">
        <v>756</v>
      </c>
      <c r="C57" s="900">
        <v>284</v>
      </c>
      <c r="D57" s="900">
        <v>0</v>
      </c>
      <c r="E57" s="900">
        <v>0</v>
      </c>
    </row>
    <row r="58" spans="1:5" ht="25.5">
      <c r="A58" s="898" t="s">
        <v>757</v>
      </c>
      <c r="B58" s="899" t="s">
        <v>758</v>
      </c>
      <c r="C58" s="900">
        <v>36</v>
      </c>
      <c r="D58" s="900">
        <v>0</v>
      </c>
      <c r="E58" s="900">
        <v>0</v>
      </c>
    </row>
    <row r="59" spans="1:5" ht="25.5">
      <c r="A59" s="898" t="s">
        <v>759</v>
      </c>
      <c r="B59" s="899" t="s">
        <v>760</v>
      </c>
      <c r="C59" s="900">
        <v>2627</v>
      </c>
      <c r="D59" s="900">
        <v>0</v>
      </c>
      <c r="E59" s="900">
        <v>3068</v>
      </c>
    </row>
    <row r="60" spans="1:5" ht="12.75">
      <c r="A60" s="901" t="s">
        <v>761</v>
      </c>
      <c r="B60" s="902" t="s">
        <v>762</v>
      </c>
      <c r="C60" s="903">
        <v>2947</v>
      </c>
      <c r="D60" s="903">
        <v>0</v>
      </c>
      <c r="E60" s="903">
        <v>3068</v>
      </c>
    </row>
    <row r="61" spans="1:5" ht="12.75">
      <c r="A61" s="898" t="s">
        <v>763</v>
      </c>
      <c r="B61" s="899" t="s">
        <v>764</v>
      </c>
      <c r="C61" s="900">
        <v>999</v>
      </c>
      <c r="D61" s="900">
        <v>0</v>
      </c>
      <c r="E61" s="900">
        <v>1300</v>
      </c>
    </row>
    <row r="62" spans="1:5" ht="12.75">
      <c r="A62" s="898" t="s">
        <v>765</v>
      </c>
      <c r="B62" s="899" t="s">
        <v>766</v>
      </c>
      <c r="C62" s="900">
        <v>999</v>
      </c>
      <c r="D62" s="900">
        <v>0</v>
      </c>
      <c r="E62" s="900">
        <v>1300</v>
      </c>
    </row>
    <row r="63" spans="1:5" ht="12.75">
      <c r="A63" s="898" t="s">
        <v>767</v>
      </c>
      <c r="B63" s="899" t="s">
        <v>768</v>
      </c>
      <c r="C63" s="900">
        <v>0</v>
      </c>
      <c r="D63" s="900">
        <v>0</v>
      </c>
      <c r="E63" s="900">
        <v>20</v>
      </c>
    </row>
    <row r="64" spans="1:5" ht="12.75">
      <c r="A64" s="901" t="s">
        <v>769</v>
      </c>
      <c r="B64" s="902" t="s">
        <v>770</v>
      </c>
      <c r="C64" s="903">
        <v>999</v>
      </c>
      <c r="D64" s="903">
        <v>0</v>
      </c>
      <c r="E64" s="903">
        <v>1320</v>
      </c>
    </row>
    <row r="65" spans="1:5" ht="12.75">
      <c r="A65" s="901" t="s">
        <v>771</v>
      </c>
      <c r="B65" s="902" t="s">
        <v>772</v>
      </c>
      <c r="C65" s="903">
        <v>4967</v>
      </c>
      <c r="D65" s="903">
        <v>0</v>
      </c>
      <c r="E65" s="903">
        <v>4856</v>
      </c>
    </row>
    <row r="66" spans="1:5" ht="12.75">
      <c r="A66" s="898" t="s">
        <v>773</v>
      </c>
      <c r="B66" s="899" t="s">
        <v>774</v>
      </c>
      <c r="C66" s="900">
        <v>6711</v>
      </c>
      <c r="D66" s="900">
        <v>0</v>
      </c>
      <c r="E66" s="900">
        <v>3414</v>
      </c>
    </row>
    <row r="67" spans="1:5" ht="12.75">
      <c r="A67" s="898" t="s">
        <v>775</v>
      </c>
      <c r="B67" s="899" t="s">
        <v>776</v>
      </c>
      <c r="C67" s="900">
        <v>2791</v>
      </c>
      <c r="D67" s="900">
        <v>0</v>
      </c>
      <c r="E67" s="900">
        <v>2783</v>
      </c>
    </row>
    <row r="68" spans="1:5" ht="12.75">
      <c r="A68" s="898" t="s">
        <v>777</v>
      </c>
      <c r="B68" s="899" t="s">
        <v>778</v>
      </c>
      <c r="C68" s="900">
        <v>2580</v>
      </c>
      <c r="D68" s="900">
        <v>0</v>
      </c>
      <c r="E68" s="900">
        <v>29450</v>
      </c>
    </row>
    <row r="69" spans="1:5" ht="12.75">
      <c r="A69" s="901" t="s">
        <v>779</v>
      </c>
      <c r="B69" s="902" t="s">
        <v>780</v>
      </c>
      <c r="C69" s="903">
        <v>12082</v>
      </c>
      <c r="D69" s="903">
        <v>0</v>
      </c>
      <c r="E69" s="903">
        <v>35647</v>
      </c>
    </row>
    <row r="70" spans="1:5" ht="12.75">
      <c r="A70" s="901" t="s">
        <v>781</v>
      </c>
      <c r="B70" s="902" t="s">
        <v>782</v>
      </c>
      <c r="C70" s="903">
        <v>626830</v>
      </c>
      <c r="D70" s="903">
        <v>0</v>
      </c>
      <c r="E70" s="903">
        <v>625005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B1">
      <selection activeCell="B5" sqref="B5:C5"/>
    </sheetView>
  </sheetViews>
  <sheetFormatPr defaultColWidth="9.00390625" defaultRowHeight="12.75"/>
  <cols>
    <col min="1" max="1" width="9.50390625" style="897" customWidth="1"/>
    <col min="2" max="2" width="95.625" style="897" customWidth="1"/>
    <col min="3" max="3" width="22.375" style="897" customWidth="1"/>
    <col min="4" max="4" width="12.00390625" style="897" customWidth="1"/>
    <col min="5" max="5" width="22.375" style="897" customWidth="1"/>
    <col min="6" max="16384" width="9.375" style="897" customWidth="1"/>
  </cols>
  <sheetData>
    <row r="1" spans="1:5" ht="22.5" customHeight="1">
      <c r="A1" s="990" t="s">
        <v>783</v>
      </c>
      <c r="B1" s="991"/>
      <c r="C1" s="991"/>
      <c r="D1" s="991"/>
      <c r="E1" s="991"/>
    </row>
    <row r="2" spans="1:5" ht="45">
      <c r="A2" s="896" t="s">
        <v>648</v>
      </c>
      <c r="B2" s="896" t="s">
        <v>70</v>
      </c>
      <c r="C2" s="896" t="s">
        <v>649</v>
      </c>
      <c r="D2" s="896" t="s">
        <v>650</v>
      </c>
      <c r="E2" s="896" t="s">
        <v>651</v>
      </c>
    </row>
    <row r="3" spans="1:5" ht="15">
      <c r="A3" s="896">
        <v>1</v>
      </c>
      <c r="B3" s="896">
        <v>2</v>
      </c>
      <c r="C3" s="896">
        <v>3</v>
      </c>
      <c r="D3" s="896">
        <v>4</v>
      </c>
      <c r="E3" s="896">
        <v>5</v>
      </c>
    </row>
    <row r="4" spans="1:5" ht="12.75">
      <c r="A4" s="898" t="s">
        <v>57</v>
      </c>
      <c r="B4" s="899" t="s">
        <v>652</v>
      </c>
      <c r="C4" s="900">
        <v>13</v>
      </c>
      <c r="D4" s="900">
        <v>0</v>
      </c>
      <c r="E4" s="900">
        <v>0</v>
      </c>
    </row>
    <row r="5" spans="1:5" ht="12.75">
      <c r="A5" s="898" t="s">
        <v>67</v>
      </c>
      <c r="B5" s="899" t="s">
        <v>653</v>
      </c>
      <c r="C5" s="900">
        <v>3450</v>
      </c>
      <c r="D5" s="900">
        <v>0</v>
      </c>
      <c r="E5" s="900">
        <v>3412</v>
      </c>
    </row>
    <row r="6" spans="1:5" ht="12.75">
      <c r="A6" s="901" t="s">
        <v>536</v>
      </c>
      <c r="B6" s="902" t="s">
        <v>654</v>
      </c>
      <c r="C6" s="903">
        <v>3463</v>
      </c>
      <c r="D6" s="903">
        <v>0</v>
      </c>
      <c r="E6" s="903">
        <v>3412</v>
      </c>
    </row>
    <row r="7" spans="1:5" ht="12.75">
      <c r="A7" s="898" t="s">
        <v>655</v>
      </c>
      <c r="B7" s="899" t="s">
        <v>656</v>
      </c>
      <c r="C7" s="900">
        <v>523072</v>
      </c>
      <c r="D7" s="900">
        <v>0</v>
      </c>
      <c r="E7" s="900">
        <v>521064</v>
      </c>
    </row>
    <row r="8" spans="1:5" ht="12.75">
      <c r="A8" s="898" t="s">
        <v>657</v>
      </c>
      <c r="B8" s="899" t="s">
        <v>658</v>
      </c>
      <c r="C8" s="900">
        <v>3997</v>
      </c>
      <c r="D8" s="900">
        <v>0</v>
      </c>
      <c r="E8" s="900">
        <v>3067</v>
      </c>
    </row>
    <row r="9" spans="1:5" ht="12.75">
      <c r="A9" s="898" t="s">
        <v>659</v>
      </c>
      <c r="B9" s="899" t="s">
        <v>660</v>
      </c>
      <c r="C9" s="900">
        <v>1388</v>
      </c>
      <c r="D9" s="900">
        <v>0</v>
      </c>
      <c r="E9" s="900">
        <v>1415</v>
      </c>
    </row>
    <row r="10" spans="1:5" ht="12.75">
      <c r="A10" s="901" t="s">
        <v>661</v>
      </c>
      <c r="B10" s="902" t="s">
        <v>662</v>
      </c>
      <c r="C10" s="903">
        <v>528457</v>
      </c>
      <c r="D10" s="903">
        <v>0</v>
      </c>
      <c r="E10" s="903">
        <v>525546</v>
      </c>
    </row>
    <row r="11" spans="1:5" ht="12.75">
      <c r="A11" s="898" t="s">
        <v>663</v>
      </c>
      <c r="B11" s="899" t="s">
        <v>664</v>
      </c>
      <c r="C11" s="900">
        <v>6800</v>
      </c>
      <c r="D11" s="900">
        <v>0</v>
      </c>
      <c r="E11" s="900">
        <v>6800</v>
      </c>
    </row>
    <row r="12" spans="1:5" ht="12.75">
      <c r="A12" s="898" t="s">
        <v>665</v>
      </c>
      <c r="B12" s="899" t="s">
        <v>666</v>
      </c>
      <c r="C12" s="900">
        <v>6800</v>
      </c>
      <c r="D12" s="900">
        <v>0</v>
      </c>
      <c r="E12" s="900">
        <v>6800</v>
      </c>
    </row>
    <row r="13" spans="1:5" ht="12.75">
      <c r="A13" s="901" t="s">
        <v>667</v>
      </c>
      <c r="B13" s="902" t="s">
        <v>668</v>
      </c>
      <c r="C13" s="903">
        <v>6800</v>
      </c>
      <c r="D13" s="903">
        <v>0</v>
      </c>
      <c r="E13" s="903">
        <v>6800</v>
      </c>
    </row>
    <row r="14" spans="1:5" ht="12.75">
      <c r="A14" s="898" t="s">
        <v>669</v>
      </c>
      <c r="B14" s="899" t="s">
        <v>670</v>
      </c>
      <c r="C14" s="900">
        <v>61262</v>
      </c>
      <c r="D14" s="900">
        <v>0</v>
      </c>
      <c r="E14" s="900">
        <v>57001</v>
      </c>
    </row>
    <row r="15" spans="1:5" ht="12.75">
      <c r="A15" s="898" t="s">
        <v>671</v>
      </c>
      <c r="B15" s="899" t="s">
        <v>672</v>
      </c>
      <c r="C15" s="900">
        <v>61262</v>
      </c>
      <c r="D15" s="900">
        <v>0</v>
      </c>
      <c r="E15" s="900">
        <v>57001</v>
      </c>
    </row>
    <row r="16" spans="1:5" ht="12.75">
      <c r="A16" s="901" t="s">
        <v>673</v>
      </c>
      <c r="B16" s="902" t="s">
        <v>674</v>
      </c>
      <c r="C16" s="903">
        <v>61262</v>
      </c>
      <c r="D16" s="903">
        <v>0</v>
      </c>
      <c r="E16" s="903">
        <v>57001</v>
      </c>
    </row>
    <row r="17" spans="1:5" ht="12.75">
      <c r="A17" s="901" t="s">
        <v>675</v>
      </c>
      <c r="B17" s="902" t="s">
        <v>676</v>
      </c>
      <c r="C17" s="903">
        <v>599982</v>
      </c>
      <c r="D17" s="903">
        <v>0</v>
      </c>
      <c r="E17" s="903">
        <v>592759</v>
      </c>
    </row>
    <row r="18" spans="1:5" ht="12.75">
      <c r="A18" s="898" t="s">
        <v>677</v>
      </c>
      <c r="B18" s="899" t="s">
        <v>678</v>
      </c>
      <c r="C18" s="900">
        <v>1627</v>
      </c>
      <c r="D18" s="900">
        <v>0</v>
      </c>
      <c r="E18" s="900">
        <v>1107</v>
      </c>
    </row>
    <row r="19" spans="1:5" ht="12.75">
      <c r="A19" s="901" t="s">
        <v>679</v>
      </c>
      <c r="B19" s="902" t="s">
        <v>680</v>
      </c>
      <c r="C19" s="903">
        <v>1627</v>
      </c>
      <c r="D19" s="903">
        <v>0</v>
      </c>
      <c r="E19" s="903">
        <v>1107</v>
      </c>
    </row>
    <row r="20" spans="1:5" ht="12.75">
      <c r="A20" s="901" t="s">
        <v>681</v>
      </c>
      <c r="B20" s="902" t="s">
        <v>682</v>
      </c>
      <c r="C20" s="903">
        <v>1627</v>
      </c>
      <c r="D20" s="903">
        <v>0</v>
      </c>
      <c r="E20" s="903">
        <v>1107</v>
      </c>
    </row>
    <row r="21" spans="1:5" ht="12.75">
      <c r="A21" s="898" t="s">
        <v>683</v>
      </c>
      <c r="B21" s="899" t="s">
        <v>684</v>
      </c>
      <c r="C21" s="900">
        <v>228</v>
      </c>
      <c r="D21" s="900">
        <v>0</v>
      </c>
      <c r="E21" s="900">
        <v>418</v>
      </c>
    </row>
    <row r="22" spans="1:5" ht="12.75">
      <c r="A22" s="901" t="s">
        <v>685</v>
      </c>
      <c r="B22" s="902" t="s">
        <v>686</v>
      </c>
      <c r="C22" s="903">
        <v>228</v>
      </c>
      <c r="D22" s="903">
        <v>0</v>
      </c>
      <c r="E22" s="903">
        <v>418</v>
      </c>
    </row>
    <row r="23" spans="1:5" ht="12.75">
      <c r="A23" s="898" t="s">
        <v>687</v>
      </c>
      <c r="B23" s="899" t="s">
        <v>688</v>
      </c>
      <c r="C23" s="900">
        <v>17285</v>
      </c>
      <c r="D23" s="900">
        <v>0</v>
      </c>
      <c r="E23" s="900">
        <v>25910</v>
      </c>
    </row>
    <row r="24" spans="1:5" ht="12.75">
      <c r="A24" s="901" t="s">
        <v>689</v>
      </c>
      <c r="B24" s="902" t="s">
        <v>690</v>
      </c>
      <c r="C24" s="903">
        <v>17285</v>
      </c>
      <c r="D24" s="903">
        <v>0</v>
      </c>
      <c r="E24" s="903">
        <v>25910</v>
      </c>
    </row>
    <row r="25" spans="1:5" ht="12.75">
      <c r="A25" s="901" t="s">
        <v>691</v>
      </c>
      <c r="B25" s="902" t="s">
        <v>692</v>
      </c>
      <c r="C25" s="903">
        <v>17513</v>
      </c>
      <c r="D25" s="903">
        <v>0</v>
      </c>
      <c r="E25" s="903">
        <v>26328</v>
      </c>
    </row>
    <row r="26" spans="1:5" ht="12.75">
      <c r="A26" s="898" t="s">
        <v>693</v>
      </c>
      <c r="B26" s="899" t="s">
        <v>694</v>
      </c>
      <c r="C26" s="900">
        <v>254</v>
      </c>
      <c r="D26" s="900">
        <v>0</v>
      </c>
      <c r="E26" s="900">
        <v>931</v>
      </c>
    </row>
    <row r="27" spans="1:5" ht="12.75">
      <c r="A27" s="898" t="s">
        <v>695</v>
      </c>
      <c r="B27" s="899" t="s">
        <v>696</v>
      </c>
      <c r="C27" s="900">
        <v>19</v>
      </c>
      <c r="D27" s="900">
        <v>0</v>
      </c>
      <c r="E27" s="900">
        <v>195</v>
      </c>
    </row>
    <row r="28" spans="1:5" ht="12.75">
      <c r="A28" s="898" t="s">
        <v>697</v>
      </c>
      <c r="B28" s="899" t="s">
        <v>698</v>
      </c>
      <c r="C28" s="900">
        <v>230</v>
      </c>
      <c r="D28" s="900">
        <v>0</v>
      </c>
      <c r="E28" s="900">
        <v>643</v>
      </c>
    </row>
    <row r="29" spans="1:5" ht="12.75">
      <c r="A29" s="898" t="s">
        <v>699</v>
      </c>
      <c r="B29" s="899" t="s">
        <v>700</v>
      </c>
      <c r="C29" s="900">
        <v>5</v>
      </c>
      <c r="D29" s="900">
        <v>0</v>
      </c>
      <c r="E29" s="900">
        <v>93</v>
      </c>
    </row>
    <row r="30" spans="1:5" ht="12.75">
      <c r="A30" s="898" t="s">
        <v>701</v>
      </c>
      <c r="B30" s="899" t="s">
        <v>702</v>
      </c>
      <c r="C30" s="900">
        <v>1291</v>
      </c>
      <c r="D30" s="900">
        <v>0</v>
      </c>
      <c r="E30" s="900">
        <v>2041</v>
      </c>
    </row>
    <row r="31" spans="1:5" ht="25.5">
      <c r="A31" s="898" t="s">
        <v>703</v>
      </c>
      <c r="B31" s="899" t="s">
        <v>704</v>
      </c>
      <c r="C31" s="900">
        <v>570</v>
      </c>
      <c r="D31" s="900">
        <v>0</v>
      </c>
      <c r="E31" s="900">
        <v>1354</v>
      </c>
    </row>
    <row r="32" spans="1:5" ht="12.75">
      <c r="A32" s="898" t="s">
        <v>705</v>
      </c>
      <c r="B32" s="899" t="s">
        <v>706</v>
      </c>
      <c r="C32" s="900">
        <v>447</v>
      </c>
      <c r="D32" s="900">
        <v>0</v>
      </c>
      <c r="E32" s="900">
        <v>439</v>
      </c>
    </row>
    <row r="33" spans="1:5" ht="25.5">
      <c r="A33" s="898" t="s">
        <v>707</v>
      </c>
      <c r="B33" s="899" t="s">
        <v>708</v>
      </c>
      <c r="C33" s="900">
        <v>274</v>
      </c>
      <c r="D33" s="900">
        <v>0</v>
      </c>
      <c r="E33" s="900">
        <v>248</v>
      </c>
    </row>
    <row r="34" spans="1:5" ht="25.5">
      <c r="A34" s="898" t="s">
        <v>709</v>
      </c>
      <c r="B34" s="899" t="s">
        <v>710</v>
      </c>
      <c r="C34" s="900">
        <v>3239</v>
      </c>
      <c r="D34" s="900">
        <v>0</v>
      </c>
      <c r="E34" s="900">
        <v>0</v>
      </c>
    </row>
    <row r="35" spans="1:5" ht="25.5">
      <c r="A35" s="898" t="s">
        <v>711</v>
      </c>
      <c r="B35" s="899" t="s">
        <v>712</v>
      </c>
      <c r="C35" s="900">
        <v>3239</v>
      </c>
      <c r="D35" s="900">
        <v>0</v>
      </c>
      <c r="E35" s="900">
        <v>0</v>
      </c>
    </row>
    <row r="36" spans="1:5" ht="12.75">
      <c r="A36" s="901" t="s">
        <v>713</v>
      </c>
      <c r="B36" s="902" t="s">
        <v>714</v>
      </c>
      <c r="C36" s="903">
        <v>4784</v>
      </c>
      <c r="D36" s="903">
        <v>0</v>
      </c>
      <c r="E36" s="903">
        <v>2972</v>
      </c>
    </row>
    <row r="37" spans="1:5" ht="12.75">
      <c r="A37" s="898" t="s">
        <v>715</v>
      </c>
      <c r="B37" s="899" t="s">
        <v>716</v>
      </c>
      <c r="C37" s="900">
        <v>20</v>
      </c>
      <c r="D37" s="900">
        <v>0</v>
      </c>
      <c r="E37" s="900">
        <v>378</v>
      </c>
    </row>
    <row r="38" spans="1:5" ht="12.75">
      <c r="A38" s="898" t="s">
        <v>717</v>
      </c>
      <c r="B38" s="899" t="s">
        <v>718</v>
      </c>
      <c r="C38" s="900">
        <v>20</v>
      </c>
      <c r="D38" s="900">
        <v>0</v>
      </c>
      <c r="E38" s="900">
        <v>378</v>
      </c>
    </row>
    <row r="39" spans="1:5" ht="12.75">
      <c r="A39" s="898" t="s">
        <v>719</v>
      </c>
      <c r="B39" s="899" t="s">
        <v>720</v>
      </c>
      <c r="C39" s="900">
        <v>5</v>
      </c>
      <c r="D39" s="900">
        <v>0</v>
      </c>
      <c r="E39" s="900">
        <v>20</v>
      </c>
    </row>
    <row r="40" spans="1:5" ht="12.75">
      <c r="A40" s="901" t="s">
        <v>721</v>
      </c>
      <c r="B40" s="902" t="s">
        <v>722</v>
      </c>
      <c r="C40" s="903">
        <v>25</v>
      </c>
      <c r="D40" s="903">
        <v>0</v>
      </c>
      <c r="E40" s="903">
        <v>398</v>
      </c>
    </row>
    <row r="41" spans="1:5" ht="12.75">
      <c r="A41" s="901" t="s">
        <v>723</v>
      </c>
      <c r="B41" s="902" t="s">
        <v>724</v>
      </c>
      <c r="C41" s="903">
        <v>4809</v>
      </c>
      <c r="D41" s="903">
        <v>0</v>
      </c>
      <c r="E41" s="903">
        <v>3370</v>
      </c>
    </row>
    <row r="42" spans="1:5" ht="12.75">
      <c r="A42" s="898" t="s">
        <v>725</v>
      </c>
      <c r="B42" s="899" t="s">
        <v>726</v>
      </c>
      <c r="C42" s="900">
        <v>2601</v>
      </c>
      <c r="D42" s="900">
        <v>0</v>
      </c>
      <c r="E42" s="900">
        <v>1143</v>
      </c>
    </row>
    <row r="43" spans="1:5" ht="12.75">
      <c r="A43" s="901" t="s">
        <v>727</v>
      </c>
      <c r="B43" s="902" t="s">
        <v>728</v>
      </c>
      <c r="C43" s="903">
        <v>2601</v>
      </c>
      <c r="D43" s="903">
        <v>0</v>
      </c>
      <c r="E43" s="903">
        <v>1143</v>
      </c>
    </row>
    <row r="44" spans="1:5" ht="12.75">
      <c r="A44" s="898" t="s">
        <v>729</v>
      </c>
      <c r="B44" s="899" t="s">
        <v>730</v>
      </c>
      <c r="C44" s="900">
        <v>298</v>
      </c>
      <c r="D44" s="900">
        <v>0</v>
      </c>
      <c r="E44" s="900">
        <v>298</v>
      </c>
    </row>
    <row r="45" spans="1:5" ht="12.75">
      <c r="A45" s="901" t="s">
        <v>731</v>
      </c>
      <c r="B45" s="902" t="s">
        <v>732</v>
      </c>
      <c r="C45" s="903">
        <v>298</v>
      </c>
      <c r="D45" s="903">
        <v>0</v>
      </c>
      <c r="E45" s="903">
        <v>298</v>
      </c>
    </row>
    <row r="46" spans="1:5" ht="12.75">
      <c r="A46" s="901" t="s">
        <v>733</v>
      </c>
      <c r="B46" s="902" t="s">
        <v>734</v>
      </c>
      <c r="C46" s="903">
        <v>626830</v>
      </c>
      <c r="D46" s="903">
        <v>0</v>
      </c>
      <c r="E46" s="903">
        <v>625005</v>
      </c>
    </row>
    <row r="47" spans="1:5" ht="12.75">
      <c r="A47" s="898" t="s">
        <v>735</v>
      </c>
      <c r="B47" s="899" t="s">
        <v>736</v>
      </c>
      <c r="C47" s="900">
        <v>673985</v>
      </c>
      <c r="D47" s="900">
        <v>0</v>
      </c>
      <c r="E47" s="900">
        <v>673985</v>
      </c>
    </row>
    <row r="48" spans="1:5" ht="12.75">
      <c r="A48" s="898" t="s">
        <v>737</v>
      </c>
      <c r="B48" s="899" t="s">
        <v>738</v>
      </c>
      <c r="C48" s="900">
        <v>0</v>
      </c>
      <c r="D48" s="900">
        <v>0</v>
      </c>
      <c r="E48" s="900">
        <v>774</v>
      </c>
    </row>
    <row r="49" spans="1:5" ht="12.75">
      <c r="A49" s="898" t="s">
        <v>739</v>
      </c>
      <c r="B49" s="899" t="s">
        <v>740</v>
      </c>
      <c r="C49" s="900">
        <v>13776</v>
      </c>
      <c r="D49" s="900">
        <v>0</v>
      </c>
      <c r="E49" s="900">
        <v>13776</v>
      </c>
    </row>
    <row r="50" spans="1:5" ht="12.75">
      <c r="A50" s="898" t="s">
        <v>741</v>
      </c>
      <c r="B50" s="899" t="s">
        <v>742</v>
      </c>
      <c r="C50" s="900">
        <v>-58172</v>
      </c>
      <c r="D50" s="900">
        <v>0</v>
      </c>
      <c r="E50" s="900">
        <v>-77980</v>
      </c>
    </row>
    <row r="51" spans="1:5" ht="12.75">
      <c r="A51" s="898" t="s">
        <v>743</v>
      </c>
      <c r="B51" s="899" t="s">
        <v>744</v>
      </c>
      <c r="C51" s="900">
        <v>-19808</v>
      </c>
      <c r="D51" s="900">
        <v>0</v>
      </c>
      <c r="E51" s="900">
        <v>-26053</v>
      </c>
    </row>
    <row r="52" spans="1:5" ht="12.75">
      <c r="A52" s="901" t="s">
        <v>745</v>
      </c>
      <c r="B52" s="902" t="s">
        <v>746</v>
      </c>
      <c r="C52" s="903">
        <v>609781</v>
      </c>
      <c r="D52" s="903">
        <v>0</v>
      </c>
      <c r="E52" s="903">
        <v>584502</v>
      </c>
    </row>
    <row r="53" spans="1:5" ht="12.75">
      <c r="A53" s="898" t="s">
        <v>747</v>
      </c>
      <c r="B53" s="899" t="s">
        <v>748</v>
      </c>
      <c r="C53" s="900">
        <v>814</v>
      </c>
      <c r="D53" s="900">
        <v>0</v>
      </c>
      <c r="E53" s="900">
        <v>423</v>
      </c>
    </row>
    <row r="54" spans="1:5" ht="12.75">
      <c r="A54" s="898" t="s">
        <v>749</v>
      </c>
      <c r="B54" s="899" t="s">
        <v>750</v>
      </c>
      <c r="C54" s="900">
        <v>207</v>
      </c>
      <c r="D54" s="900">
        <v>0</v>
      </c>
      <c r="E54" s="900">
        <v>0</v>
      </c>
    </row>
    <row r="55" spans="1:5" ht="25.5">
      <c r="A55" s="898" t="s">
        <v>751</v>
      </c>
      <c r="B55" s="899" t="s">
        <v>752</v>
      </c>
      <c r="C55" s="900">
        <v>0</v>
      </c>
      <c r="D55" s="900">
        <v>0</v>
      </c>
      <c r="E55" s="900">
        <v>45</v>
      </c>
    </row>
    <row r="56" spans="1:5" ht="12.75">
      <c r="A56" s="901" t="s">
        <v>753</v>
      </c>
      <c r="B56" s="902" t="s">
        <v>754</v>
      </c>
      <c r="C56" s="903">
        <v>1021</v>
      </c>
      <c r="D56" s="903">
        <v>0</v>
      </c>
      <c r="E56" s="903">
        <v>468</v>
      </c>
    </row>
    <row r="57" spans="1:5" ht="12.75">
      <c r="A57" s="898" t="s">
        <v>755</v>
      </c>
      <c r="B57" s="899" t="s">
        <v>756</v>
      </c>
      <c r="C57" s="900">
        <v>284</v>
      </c>
      <c r="D57" s="900">
        <v>0</v>
      </c>
      <c r="E57" s="900">
        <v>0</v>
      </c>
    </row>
    <row r="58" spans="1:5" ht="25.5">
      <c r="A58" s="898" t="s">
        <v>757</v>
      </c>
      <c r="B58" s="899" t="s">
        <v>758</v>
      </c>
      <c r="C58" s="900">
        <v>36</v>
      </c>
      <c r="D58" s="900">
        <v>0</v>
      </c>
      <c r="E58" s="900">
        <v>0</v>
      </c>
    </row>
    <row r="59" spans="1:5" ht="25.5">
      <c r="A59" s="898" t="s">
        <v>759</v>
      </c>
      <c r="B59" s="899" t="s">
        <v>760</v>
      </c>
      <c r="C59" s="900">
        <v>2627</v>
      </c>
      <c r="D59" s="900">
        <v>0</v>
      </c>
      <c r="E59" s="900">
        <v>3068</v>
      </c>
    </row>
    <row r="60" spans="1:5" ht="12.75">
      <c r="A60" s="901" t="s">
        <v>761</v>
      </c>
      <c r="B60" s="902" t="s">
        <v>762</v>
      </c>
      <c r="C60" s="903">
        <v>2947</v>
      </c>
      <c r="D60" s="903">
        <v>0</v>
      </c>
      <c r="E60" s="903">
        <v>3068</v>
      </c>
    </row>
    <row r="61" spans="1:5" ht="12.75">
      <c r="A61" s="898" t="s">
        <v>763</v>
      </c>
      <c r="B61" s="899" t="s">
        <v>764</v>
      </c>
      <c r="C61" s="900">
        <v>999</v>
      </c>
      <c r="D61" s="900">
        <v>0</v>
      </c>
      <c r="E61" s="900">
        <v>1300</v>
      </c>
    </row>
    <row r="62" spans="1:5" ht="12.75">
      <c r="A62" s="898" t="s">
        <v>765</v>
      </c>
      <c r="B62" s="899" t="s">
        <v>766</v>
      </c>
      <c r="C62" s="900">
        <v>999</v>
      </c>
      <c r="D62" s="900">
        <v>0</v>
      </c>
      <c r="E62" s="900">
        <v>1300</v>
      </c>
    </row>
    <row r="63" spans="1:5" ht="12.75">
      <c r="A63" s="898" t="s">
        <v>767</v>
      </c>
      <c r="B63" s="899" t="s">
        <v>768</v>
      </c>
      <c r="C63" s="900">
        <v>0</v>
      </c>
      <c r="D63" s="900">
        <v>0</v>
      </c>
      <c r="E63" s="900">
        <v>20</v>
      </c>
    </row>
    <row r="64" spans="1:5" ht="12.75">
      <c r="A64" s="901" t="s">
        <v>769</v>
      </c>
      <c r="B64" s="902" t="s">
        <v>770</v>
      </c>
      <c r="C64" s="903">
        <v>999</v>
      </c>
      <c r="D64" s="903">
        <v>0</v>
      </c>
      <c r="E64" s="903">
        <v>1320</v>
      </c>
    </row>
    <row r="65" spans="1:5" ht="12.75">
      <c r="A65" s="901" t="s">
        <v>771</v>
      </c>
      <c r="B65" s="902" t="s">
        <v>772</v>
      </c>
      <c r="C65" s="903">
        <v>4967</v>
      </c>
      <c r="D65" s="903">
        <v>0</v>
      </c>
      <c r="E65" s="903">
        <v>4856</v>
      </c>
    </row>
    <row r="66" spans="1:5" ht="12.75">
      <c r="A66" s="898" t="s">
        <v>773</v>
      </c>
      <c r="B66" s="899" t="s">
        <v>774</v>
      </c>
      <c r="C66" s="900">
        <v>6711</v>
      </c>
      <c r="D66" s="900">
        <v>0</v>
      </c>
      <c r="E66" s="900">
        <v>3414</v>
      </c>
    </row>
    <row r="67" spans="1:5" ht="12.75">
      <c r="A67" s="898" t="s">
        <v>775</v>
      </c>
      <c r="B67" s="899" t="s">
        <v>776</v>
      </c>
      <c r="C67" s="900">
        <v>2791</v>
      </c>
      <c r="D67" s="900">
        <v>0</v>
      </c>
      <c r="E67" s="900">
        <v>2783</v>
      </c>
    </row>
    <row r="68" spans="1:5" ht="12.75">
      <c r="A68" s="898" t="s">
        <v>777</v>
      </c>
      <c r="B68" s="899" t="s">
        <v>778</v>
      </c>
      <c r="C68" s="900">
        <v>2580</v>
      </c>
      <c r="D68" s="900">
        <v>0</v>
      </c>
      <c r="E68" s="900">
        <v>29450</v>
      </c>
    </row>
    <row r="69" spans="1:5" ht="12.75">
      <c r="A69" s="901" t="s">
        <v>779</v>
      </c>
      <c r="B69" s="902" t="s">
        <v>780</v>
      </c>
      <c r="C69" s="903">
        <v>12082</v>
      </c>
      <c r="D69" s="903">
        <v>0</v>
      </c>
      <c r="E69" s="903">
        <v>35647</v>
      </c>
    </row>
    <row r="70" spans="1:5" ht="12.75">
      <c r="A70" s="901" t="s">
        <v>781</v>
      </c>
      <c r="B70" s="902" t="s">
        <v>782</v>
      </c>
      <c r="C70" s="903">
        <v>626830</v>
      </c>
      <c r="D70" s="903">
        <v>0</v>
      </c>
      <c r="E70" s="903">
        <v>625005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61" r:id="rId1"/>
  <headerFooter alignWithMargins="0">
    <oddHeader>&amp;C                              7 sz. tájékoztató tábla a ……./2016.(………)  önkormányzati rendelethez    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9.375" style="198" customWidth="1"/>
    <col min="2" max="2" width="58.375" style="198" customWidth="1"/>
    <col min="3" max="5" width="25.00390625" style="198" customWidth="1"/>
    <col min="6" max="16384" width="9.375" style="198" customWidth="1"/>
  </cols>
  <sheetData>
    <row r="1" spans="1:5" ht="15">
      <c r="A1" s="992" t="s">
        <v>856</v>
      </c>
      <c r="B1" s="992"/>
      <c r="C1" s="992"/>
      <c r="D1" s="992"/>
      <c r="E1" s="992"/>
    </row>
    <row r="2" ht="12.75">
      <c r="A2" s="873"/>
    </row>
    <row r="3" spans="1:5" ht="33" customHeight="1">
      <c r="A3" s="993" t="s">
        <v>786</v>
      </c>
      <c r="B3" s="993"/>
      <c r="C3" s="993"/>
      <c r="D3" s="993"/>
      <c r="E3" s="993"/>
    </row>
    <row r="4" ht="16.5" thickBot="1">
      <c r="A4" s="874"/>
    </row>
    <row r="5" spans="1:5" ht="79.5" thickBot="1">
      <c r="A5" s="875" t="s">
        <v>641</v>
      </c>
      <c r="B5" s="876" t="s">
        <v>642</v>
      </c>
      <c r="C5" s="876" t="s">
        <v>643</v>
      </c>
      <c r="D5" s="876" t="s">
        <v>644</v>
      </c>
      <c r="E5" s="877" t="s">
        <v>645</v>
      </c>
    </row>
    <row r="6" spans="1:5" ht="15.75">
      <c r="A6" s="878" t="s">
        <v>21</v>
      </c>
      <c r="B6" s="879"/>
      <c r="C6" s="880"/>
      <c r="D6" s="881"/>
      <c r="E6" s="882"/>
    </row>
    <row r="7" spans="1:5" ht="15.75">
      <c r="A7" s="883" t="s">
        <v>22</v>
      </c>
      <c r="B7" s="884"/>
      <c r="C7" s="885"/>
      <c r="D7" s="886"/>
      <c r="E7" s="887"/>
    </row>
    <row r="8" spans="1:5" ht="15.75">
      <c r="A8" s="883" t="s">
        <v>23</v>
      </c>
      <c r="B8" s="884"/>
      <c r="C8" s="885"/>
      <c r="D8" s="886"/>
      <c r="E8" s="887"/>
    </row>
    <row r="9" spans="1:5" ht="15.75">
      <c r="A9" s="883" t="s">
        <v>24</v>
      </c>
      <c r="B9" s="884"/>
      <c r="C9" s="885"/>
      <c r="D9" s="886"/>
      <c r="E9" s="887"/>
    </row>
    <row r="10" spans="1:5" ht="15.75">
      <c r="A10" s="883" t="s">
        <v>25</v>
      </c>
      <c r="B10" s="884"/>
      <c r="C10" s="885"/>
      <c r="D10" s="886"/>
      <c r="E10" s="887"/>
    </row>
    <row r="11" spans="1:5" ht="15.75">
      <c r="A11" s="883" t="s">
        <v>26</v>
      </c>
      <c r="B11" s="884"/>
      <c r="C11" s="885"/>
      <c r="D11" s="886"/>
      <c r="E11" s="887"/>
    </row>
    <row r="12" spans="1:5" ht="15.75">
      <c r="A12" s="883" t="s">
        <v>27</v>
      </c>
      <c r="B12" s="884"/>
      <c r="C12" s="885"/>
      <c r="D12" s="886"/>
      <c r="E12" s="887"/>
    </row>
    <row r="13" spans="1:5" ht="15.75">
      <c r="A13" s="883" t="s">
        <v>28</v>
      </c>
      <c r="B13" s="884"/>
      <c r="C13" s="885"/>
      <c r="D13" s="886"/>
      <c r="E13" s="887"/>
    </row>
    <row r="14" spans="1:5" ht="15.75">
      <c r="A14" s="883" t="s">
        <v>29</v>
      </c>
      <c r="B14" s="884"/>
      <c r="C14" s="885"/>
      <c r="D14" s="886"/>
      <c r="E14" s="887"/>
    </row>
    <row r="15" spans="1:5" ht="15.75">
      <c r="A15" s="883" t="s">
        <v>30</v>
      </c>
      <c r="B15" s="884"/>
      <c r="C15" s="885"/>
      <c r="D15" s="886"/>
      <c r="E15" s="887"/>
    </row>
    <row r="16" spans="1:5" ht="15.75">
      <c r="A16" s="883" t="s">
        <v>31</v>
      </c>
      <c r="B16" s="884"/>
      <c r="C16" s="885"/>
      <c r="D16" s="886"/>
      <c r="E16" s="887"/>
    </row>
    <row r="17" spans="1:5" ht="15.75">
      <c r="A17" s="883" t="s">
        <v>32</v>
      </c>
      <c r="B17" s="884"/>
      <c r="C17" s="885"/>
      <c r="D17" s="886"/>
      <c r="E17" s="887"/>
    </row>
    <row r="18" spans="1:5" ht="15.75">
      <c r="A18" s="883" t="s">
        <v>33</v>
      </c>
      <c r="B18" s="884"/>
      <c r="C18" s="885"/>
      <c r="D18" s="886"/>
      <c r="E18" s="887"/>
    </row>
    <row r="19" spans="1:5" ht="15.75">
      <c r="A19" s="883" t="s">
        <v>34</v>
      </c>
      <c r="B19" s="884"/>
      <c r="C19" s="885"/>
      <c r="D19" s="886"/>
      <c r="E19" s="887"/>
    </row>
    <row r="20" spans="1:5" ht="15.75">
      <c r="A20" s="883" t="s">
        <v>35</v>
      </c>
      <c r="B20" s="884"/>
      <c r="C20" s="885"/>
      <c r="D20" s="886"/>
      <c r="E20" s="887"/>
    </row>
    <row r="21" spans="1:5" ht="15.75">
      <c r="A21" s="883" t="s">
        <v>36</v>
      </c>
      <c r="B21" s="884"/>
      <c r="C21" s="885"/>
      <c r="D21" s="886"/>
      <c r="E21" s="887"/>
    </row>
    <row r="22" spans="1:5" ht="16.5" thickBot="1">
      <c r="A22" s="888" t="s">
        <v>37</v>
      </c>
      <c r="B22" s="889"/>
      <c r="C22" s="890"/>
      <c r="D22" s="891"/>
      <c r="E22" s="892"/>
    </row>
    <row r="23" spans="1:5" ht="16.5" thickBot="1">
      <c r="A23" s="994" t="s">
        <v>646</v>
      </c>
      <c r="B23" s="995"/>
      <c r="C23" s="893"/>
      <c r="D23" s="894">
        <f>IF(SUM(D6:D22)=0,"",SUM(D6:D22))</f>
      </c>
      <c r="E23" s="895">
        <f>IF(SUM(E6:E22)=0,"",SUM(E6:E22))</f>
      </c>
    </row>
    <row r="24" ht="15.75">
      <c r="A24" s="874"/>
    </row>
  </sheetData>
  <sheetProtection sheet="1" objects="1" scenarios="1"/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9.00390625" defaultRowHeight="12.75"/>
  <cols>
    <col min="1" max="1" width="5.50390625" style="38" customWidth="1"/>
    <col min="2" max="2" width="39.375" style="38" customWidth="1"/>
    <col min="3" max="8" width="13.875" style="38" customWidth="1"/>
    <col min="9" max="9" width="15.125" style="38" customWidth="1"/>
    <col min="10" max="16384" width="9.375" style="38" customWidth="1"/>
  </cols>
  <sheetData>
    <row r="1" spans="1:9" ht="34.5" customHeight="1">
      <c r="A1" s="989" t="s">
        <v>784</v>
      </c>
      <c r="B1" s="1010"/>
      <c r="C1" s="1010"/>
      <c r="D1" s="1010"/>
      <c r="E1" s="1010"/>
      <c r="F1" s="1010"/>
      <c r="G1" s="1010"/>
      <c r="H1" s="1010"/>
      <c r="I1" s="1010"/>
    </row>
    <row r="2" spans="8:9" ht="14.25" thickBot="1">
      <c r="H2" s="1011" t="s">
        <v>142</v>
      </c>
      <c r="I2" s="1011"/>
    </row>
    <row r="3" spans="1:9" ht="13.5" thickBot="1">
      <c r="A3" s="1012" t="s">
        <v>19</v>
      </c>
      <c r="B3" s="1014" t="s">
        <v>621</v>
      </c>
      <c r="C3" s="1016" t="s">
        <v>622</v>
      </c>
      <c r="D3" s="996" t="s">
        <v>623</v>
      </c>
      <c r="E3" s="997"/>
      <c r="F3" s="997"/>
      <c r="G3" s="997"/>
      <c r="H3" s="997"/>
      <c r="I3" s="998" t="s">
        <v>624</v>
      </c>
    </row>
    <row r="4" spans="1:9" s="78" customFormat="1" ht="42" customHeight="1" thickBot="1">
      <c r="A4" s="1013"/>
      <c r="B4" s="1015"/>
      <c r="C4" s="1017"/>
      <c r="D4" s="858" t="s">
        <v>625</v>
      </c>
      <c r="E4" s="858" t="s">
        <v>626</v>
      </c>
      <c r="F4" s="858" t="s">
        <v>627</v>
      </c>
      <c r="G4" s="859" t="s">
        <v>628</v>
      </c>
      <c r="H4" s="859" t="s">
        <v>629</v>
      </c>
      <c r="I4" s="999"/>
    </row>
    <row r="5" spans="1:9" s="78" customFormat="1" ht="12" customHeight="1" thickBot="1">
      <c r="A5" s="31">
        <v>1</v>
      </c>
      <c r="B5" s="860">
        <v>2</v>
      </c>
      <c r="C5" s="860">
        <v>3</v>
      </c>
      <c r="D5" s="860">
        <v>4</v>
      </c>
      <c r="E5" s="860">
        <v>5</v>
      </c>
      <c r="F5" s="860">
        <v>6</v>
      </c>
      <c r="G5" s="860">
        <v>7</v>
      </c>
      <c r="H5" s="860" t="s">
        <v>630</v>
      </c>
      <c r="I5" s="861" t="s">
        <v>631</v>
      </c>
    </row>
    <row r="6" spans="1:9" s="78" customFormat="1" ht="18" customHeight="1">
      <c r="A6" s="1000" t="s">
        <v>632</v>
      </c>
      <c r="B6" s="1001"/>
      <c r="C6" s="1001"/>
      <c r="D6" s="1001"/>
      <c r="E6" s="1001"/>
      <c r="F6" s="1001"/>
      <c r="G6" s="1001"/>
      <c r="H6" s="1001"/>
      <c r="I6" s="1002"/>
    </row>
    <row r="7" spans="1:9" ht="15.75" customHeight="1">
      <c r="A7" s="248" t="s">
        <v>21</v>
      </c>
      <c r="B7" s="193" t="s">
        <v>633</v>
      </c>
      <c r="C7" s="83"/>
      <c r="D7" s="151"/>
      <c r="E7" s="151"/>
      <c r="F7" s="151"/>
      <c r="G7" s="862"/>
      <c r="H7" s="863">
        <f aca="true" t="shared" si="0" ref="H7:H13">SUM(D7:G7)</f>
        <v>0</v>
      </c>
      <c r="I7" s="249">
        <f aca="true" t="shared" si="1" ref="I7:I13">C7+H7</f>
        <v>0</v>
      </c>
    </row>
    <row r="8" spans="1:9" ht="22.5">
      <c r="A8" s="248" t="s">
        <v>22</v>
      </c>
      <c r="B8" s="193" t="s">
        <v>237</v>
      </c>
      <c r="C8" s="83"/>
      <c r="D8" s="151"/>
      <c r="E8" s="151"/>
      <c r="F8" s="151"/>
      <c r="G8" s="862"/>
      <c r="H8" s="863">
        <f t="shared" si="0"/>
        <v>0</v>
      </c>
      <c r="I8" s="249">
        <f t="shared" si="1"/>
        <v>0</v>
      </c>
    </row>
    <row r="9" spans="1:9" ht="22.5">
      <c r="A9" s="248" t="s">
        <v>23</v>
      </c>
      <c r="B9" s="193" t="s">
        <v>238</v>
      </c>
      <c r="C9" s="83"/>
      <c r="D9" s="151"/>
      <c r="E9" s="151"/>
      <c r="F9" s="151"/>
      <c r="G9" s="862"/>
      <c r="H9" s="863">
        <f t="shared" si="0"/>
        <v>0</v>
      </c>
      <c r="I9" s="249">
        <f t="shared" si="1"/>
        <v>0</v>
      </c>
    </row>
    <row r="10" spans="1:9" ht="15.75" customHeight="1">
      <c r="A10" s="248" t="s">
        <v>24</v>
      </c>
      <c r="B10" s="193" t="s">
        <v>239</v>
      </c>
      <c r="C10" s="83"/>
      <c r="D10" s="151"/>
      <c r="E10" s="151"/>
      <c r="F10" s="151"/>
      <c r="G10" s="862"/>
      <c r="H10" s="863">
        <f t="shared" si="0"/>
        <v>0</v>
      </c>
      <c r="I10" s="249">
        <f t="shared" si="1"/>
        <v>0</v>
      </c>
    </row>
    <row r="11" spans="1:9" ht="22.5">
      <c r="A11" s="248" t="s">
        <v>25</v>
      </c>
      <c r="B11" s="193" t="s">
        <v>240</v>
      </c>
      <c r="C11" s="83"/>
      <c r="D11" s="151"/>
      <c r="E11" s="151"/>
      <c r="F11" s="151"/>
      <c r="G11" s="862"/>
      <c r="H11" s="863">
        <f t="shared" si="0"/>
        <v>0</v>
      </c>
      <c r="I11" s="249">
        <f t="shared" si="1"/>
        <v>0</v>
      </c>
    </row>
    <row r="12" spans="1:9" ht="15.75" customHeight="1">
      <c r="A12" s="250" t="s">
        <v>26</v>
      </c>
      <c r="B12" s="251" t="s">
        <v>634</v>
      </c>
      <c r="C12" s="864">
        <v>468</v>
      </c>
      <c r="D12" s="152"/>
      <c r="E12" s="152"/>
      <c r="F12" s="152"/>
      <c r="G12" s="865"/>
      <c r="H12" s="863">
        <f t="shared" si="0"/>
        <v>0</v>
      </c>
      <c r="I12" s="249">
        <f t="shared" si="1"/>
        <v>468</v>
      </c>
    </row>
    <row r="13" spans="1:9" ht="15.75" customHeight="1" thickBot="1">
      <c r="A13" s="866" t="s">
        <v>27</v>
      </c>
      <c r="B13" s="867" t="s">
        <v>635</v>
      </c>
      <c r="C13" s="84"/>
      <c r="D13" s="868"/>
      <c r="E13" s="868"/>
      <c r="F13" s="868"/>
      <c r="G13" s="869"/>
      <c r="H13" s="863">
        <f t="shared" si="0"/>
        <v>0</v>
      </c>
      <c r="I13" s="249">
        <f t="shared" si="1"/>
        <v>0</v>
      </c>
    </row>
    <row r="14" spans="1:9" s="153" customFormat="1" ht="18" customHeight="1" thickBot="1">
      <c r="A14" s="1003" t="s">
        <v>636</v>
      </c>
      <c r="B14" s="1004"/>
      <c r="C14" s="255">
        <f aca="true" t="shared" si="2" ref="C14:I14">SUM(C7:C13)</f>
        <v>468</v>
      </c>
      <c r="D14" s="255">
        <f>SUM(D7:D13)</f>
        <v>0</v>
      </c>
      <c r="E14" s="255">
        <f t="shared" si="2"/>
        <v>0</v>
      </c>
      <c r="F14" s="255">
        <f t="shared" si="2"/>
        <v>0</v>
      </c>
      <c r="G14" s="870">
        <f t="shared" si="2"/>
        <v>0</v>
      </c>
      <c r="H14" s="870">
        <f t="shared" si="2"/>
        <v>0</v>
      </c>
      <c r="I14" s="256">
        <f t="shared" si="2"/>
        <v>468</v>
      </c>
    </row>
    <row r="15" spans="1:9" s="148" customFormat="1" ht="18" customHeight="1">
      <c r="A15" s="1005" t="s">
        <v>637</v>
      </c>
      <c r="B15" s="1006"/>
      <c r="C15" s="1006"/>
      <c r="D15" s="1006"/>
      <c r="E15" s="1006"/>
      <c r="F15" s="1006"/>
      <c r="G15" s="1006"/>
      <c r="H15" s="1006"/>
      <c r="I15" s="1007"/>
    </row>
    <row r="16" spans="1:9" s="148" customFormat="1" ht="12.75">
      <c r="A16" s="248" t="s">
        <v>21</v>
      </c>
      <c r="B16" s="193" t="s">
        <v>638</v>
      </c>
      <c r="C16" s="83"/>
      <c r="D16" s="151"/>
      <c r="E16" s="151"/>
      <c r="F16" s="151"/>
      <c r="G16" s="862"/>
      <c r="H16" s="863">
        <f>SUM(D16:G16)</f>
        <v>0</v>
      </c>
      <c r="I16" s="249">
        <f>C16+H16</f>
        <v>0</v>
      </c>
    </row>
    <row r="17" spans="1:9" ht="13.5" thickBot="1">
      <c r="A17" s="866" t="s">
        <v>22</v>
      </c>
      <c r="B17" s="867" t="s">
        <v>635</v>
      </c>
      <c r="C17" s="84"/>
      <c r="D17" s="868"/>
      <c r="E17" s="868"/>
      <c r="F17" s="868"/>
      <c r="G17" s="869"/>
      <c r="H17" s="863">
        <f>SUM(D17:G17)</f>
        <v>0</v>
      </c>
      <c r="I17" s="871">
        <f>C17+H17</f>
        <v>0</v>
      </c>
    </row>
    <row r="18" spans="1:9" ht="15.75" customHeight="1" thickBot="1">
      <c r="A18" s="1003" t="s">
        <v>639</v>
      </c>
      <c r="B18" s="1004"/>
      <c r="C18" s="255">
        <f aca="true" t="shared" si="3" ref="C18:I18">SUM(C16:C17)</f>
        <v>0</v>
      </c>
      <c r="D18" s="255">
        <f t="shared" si="3"/>
        <v>0</v>
      </c>
      <c r="E18" s="255">
        <f t="shared" si="3"/>
        <v>0</v>
      </c>
      <c r="F18" s="255">
        <f t="shared" si="3"/>
        <v>0</v>
      </c>
      <c r="G18" s="870">
        <f t="shared" si="3"/>
        <v>0</v>
      </c>
      <c r="H18" s="870">
        <f t="shared" si="3"/>
        <v>0</v>
      </c>
      <c r="I18" s="256">
        <f t="shared" si="3"/>
        <v>0</v>
      </c>
    </row>
    <row r="19" spans="1:9" ht="18" customHeight="1" thickBot="1">
      <c r="A19" s="1008" t="s">
        <v>640</v>
      </c>
      <c r="B19" s="1009"/>
      <c r="C19" s="872">
        <f aca="true" t="shared" si="4" ref="C19:I19">C14+C18</f>
        <v>468</v>
      </c>
      <c r="D19" s="872">
        <f t="shared" si="4"/>
        <v>0</v>
      </c>
      <c r="E19" s="872">
        <f t="shared" si="4"/>
        <v>0</v>
      </c>
      <c r="F19" s="872">
        <f t="shared" si="4"/>
        <v>0</v>
      </c>
      <c r="G19" s="872">
        <f t="shared" si="4"/>
        <v>0</v>
      </c>
      <c r="H19" s="872">
        <f t="shared" si="4"/>
        <v>0</v>
      </c>
      <c r="I19" s="256">
        <f t="shared" si="4"/>
        <v>468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9. tájékoztató tábla a ....../2016. (......)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workbookViewId="0" topLeftCell="A1">
      <selection activeCell="D2" sqref="D2"/>
    </sheetView>
  </sheetViews>
  <sheetFormatPr defaultColWidth="9.00390625" defaultRowHeight="12.75"/>
  <cols>
    <col min="1" max="1" width="7.625" style="38" customWidth="1"/>
    <col min="2" max="2" width="60.875" style="38" customWidth="1"/>
    <col min="3" max="3" width="25.625" style="38" customWidth="1"/>
    <col min="4" max="16384" width="9.375" style="38" customWidth="1"/>
  </cols>
  <sheetData>
    <row r="1" ht="15">
      <c r="C1" s="835" t="s">
        <v>855</v>
      </c>
    </row>
    <row r="2" spans="1:3" ht="14.25">
      <c r="A2" s="836"/>
      <c r="B2" s="836"/>
      <c r="C2" s="836"/>
    </row>
    <row r="3" spans="1:3" ht="33.75" customHeight="1">
      <c r="A3" s="1018" t="s">
        <v>614</v>
      </c>
      <c r="B3" s="1018"/>
      <c r="C3" s="1018"/>
    </row>
    <row r="4" ht="13.5" thickBot="1">
      <c r="C4" s="837"/>
    </row>
    <row r="5" spans="1:3" s="841" customFormat="1" ht="43.5" customHeight="1" thickBot="1">
      <c r="A5" s="838" t="s">
        <v>19</v>
      </c>
      <c r="B5" s="839" t="s">
        <v>70</v>
      </c>
      <c r="C5" s="840" t="s">
        <v>615</v>
      </c>
    </row>
    <row r="6" spans="1:3" ht="28.5" customHeight="1">
      <c r="A6" s="842" t="s">
        <v>21</v>
      </c>
      <c r="B6" s="843" t="s">
        <v>785</v>
      </c>
      <c r="C6" s="844">
        <f>C7+C8</f>
        <v>17486</v>
      </c>
    </row>
    <row r="7" spans="1:3" ht="18" customHeight="1">
      <c r="A7" s="845" t="s">
        <v>22</v>
      </c>
      <c r="B7" s="846" t="s">
        <v>616</v>
      </c>
      <c r="C7" s="847">
        <v>17258</v>
      </c>
    </row>
    <row r="8" spans="1:3" ht="18" customHeight="1">
      <c r="A8" s="845" t="s">
        <v>23</v>
      </c>
      <c r="B8" s="846" t="s">
        <v>617</v>
      </c>
      <c r="C8" s="847">
        <v>228</v>
      </c>
    </row>
    <row r="9" spans="1:3" ht="18" customHeight="1">
      <c r="A9" s="845" t="s">
        <v>24</v>
      </c>
      <c r="B9" s="848" t="s">
        <v>618</v>
      </c>
      <c r="C9" s="847">
        <f>172712-17145</f>
        <v>155567</v>
      </c>
    </row>
    <row r="10" spans="1:3" ht="18" customHeight="1" thickBot="1">
      <c r="A10" s="849" t="s">
        <v>25</v>
      </c>
      <c r="B10" s="850" t="s">
        <v>619</v>
      </c>
      <c r="C10" s="851">
        <v>146728</v>
      </c>
    </row>
    <row r="11" spans="1:4" ht="25.5" customHeight="1">
      <c r="A11" s="852" t="s">
        <v>26</v>
      </c>
      <c r="B11" s="853" t="s">
        <v>620</v>
      </c>
      <c r="C11" s="854">
        <f>C6+C9-C10</f>
        <v>26325</v>
      </c>
      <c r="D11" s="904"/>
    </row>
    <row r="12" spans="1:3" ht="18" customHeight="1">
      <c r="A12" s="845" t="s">
        <v>27</v>
      </c>
      <c r="B12" s="846" t="s">
        <v>616</v>
      </c>
      <c r="C12" s="847">
        <v>25910</v>
      </c>
    </row>
    <row r="13" spans="1:3" ht="18" customHeight="1" thickBot="1">
      <c r="A13" s="855" t="s">
        <v>28</v>
      </c>
      <c r="B13" s="856" t="s">
        <v>617</v>
      </c>
      <c r="C13" s="857">
        <v>418</v>
      </c>
    </row>
  </sheetData>
  <sheetProtection/>
  <mergeCells count="1">
    <mergeCell ref="A3:C3"/>
  </mergeCells>
  <conditionalFormatting sqref="C11">
    <cfRule type="cellIs" priority="1" dxfId="5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workbookViewId="0" topLeftCell="A11">
      <selection activeCell="H37" sqref="H37"/>
    </sheetView>
  </sheetViews>
  <sheetFormatPr defaultColWidth="9.00390625" defaultRowHeight="12.75"/>
  <cols>
    <col min="1" max="1" width="9.50390625" style="897" customWidth="1"/>
    <col min="2" max="2" width="95.625" style="897" customWidth="1"/>
    <col min="3" max="3" width="22.375" style="897" customWidth="1"/>
    <col min="4" max="4" width="14.375" style="897" customWidth="1"/>
    <col min="5" max="5" width="22.375" style="897" customWidth="1"/>
    <col min="6" max="16384" width="9.375" style="897" customWidth="1"/>
  </cols>
  <sheetData>
    <row r="1" spans="1:5" ht="20.25" customHeight="1">
      <c r="A1" s="1019" t="s">
        <v>841</v>
      </c>
      <c r="B1" s="991"/>
      <c r="C1" s="991"/>
      <c r="D1" s="991"/>
      <c r="E1" s="991"/>
    </row>
    <row r="2" spans="1:5" ht="30">
      <c r="A2" s="905" t="s">
        <v>648</v>
      </c>
      <c r="B2" s="905" t="s">
        <v>70</v>
      </c>
      <c r="C2" s="905" t="s">
        <v>649</v>
      </c>
      <c r="D2" s="905" t="s">
        <v>650</v>
      </c>
      <c r="E2" s="905" t="s">
        <v>651</v>
      </c>
    </row>
    <row r="3" spans="1:5" ht="15">
      <c r="A3" s="905">
        <v>1</v>
      </c>
      <c r="B3" s="905">
        <v>2</v>
      </c>
      <c r="C3" s="905">
        <v>3</v>
      </c>
      <c r="D3" s="905">
        <v>4</v>
      </c>
      <c r="E3" s="905">
        <v>5</v>
      </c>
    </row>
    <row r="4" spans="1:5" ht="12.75">
      <c r="A4" s="906" t="s">
        <v>57</v>
      </c>
      <c r="B4" s="907" t="s">
        <v>787</v>
      </c>
      <c r="C4" s="908">
        <v>11202</v>
      </c>
      <c r="D4" s="908">
        <v>0</v>
      </c>
      <c r="E4" s="908">
        <v>12716</v>
      </c>
    </row>
    <row r="5" spans="1:5" ht="12.75">
      <c r="A5" s="906" t="s">
        <v>67</v>
      </c>
      <c r="B5" s="907" t="s">
        <v>788</v>
      </c>
      <c r="C5" s="908">
        <v>3031</v>
      </c>
      <c r="D5" s="908">
        <v>0</v>
      </c>
      <c r="E5" s="908">
        <v>3941</v>
      </c>
    </row>
    <row r="6" spans="1:5" ht="12.75">
      <c r="A6" s="906" t="s">
        <v>68</v>
      </c>
      <c r="B6" s="907" t="s">
        <v>789</v>
      </c>
      <c r="C6" s="908">
        <v>280</v>
      </c>
      <c r="D6" s="908">
        <v>0</v>
      </c>
      <c r="E6" s="908">
        <v>83</v>
      </c>
    </row>
    <row r="7" spans="1:5" ht="12.75">
      <c r="A7" s="909" t="s">
        <v>536</v>
      </c>
      <c r="B7" s="910" t="s">
        <v>790</v>
      </c>
      <c r="C7" s="911">
        <v>14513</v>
      </c>
      <c r="D7" s="911">
        <v>0</v>
      </c>
      <c r="E7" s="911">
        <v>16740</v>
      </c>
    </row>
    <row r="8" spans="1:5" ht="12.75">
      <c r="A8" s="906" t="s">
        <v>655</v>
      </c>
      <c r="B8" s="907" t="s">
        <v>791</v>
      </c>
      <c r="C8" s="908">
        <v>1627</v>
      </c>
      <c r="D8" s="908">
        <v>0</v>
      </c>
      <c r="E8" s="908">
        <v>-520</v>
      </c>
    </row>
    <row r="9" spans="1:5" ht="12.75">
      <c r="A9" s="906" t="s">
        <v>657</v>
      </c>
      <c r="B9" s="907" t="s">
        <v>792</v>
      </c>
      <c r="C9" s="908">
        <v>2905</v>
      </c>
      <c r="D9" s="908">
        <v>0</v>
      </c>
      <c r="E9" s="908">
        <v>484</v>
      </c>
    </row>
    <row r="10" spans="1:5" ht="12.75">
      <c r="A10" s="909" t="s">
        <v>793</v>
      </c>
      <c r="B10" s="910" t="s">
        <v>794</v>
      </c>
      <c r="C10" s="911">
        <v>4532</v>
      </c>
      <c r="D10" s="911">
        <v>0</v>
      </c>
      <c r="E10" s="911">
        <v>-36</v>
      </c>
    </row>
    <row r="11" spans="1:5" ht="12.75">
      <c r="A11" s="906" t="s">
        <v>659</v>
      </c>
      <c r="B11" s="907" t="s">
        <v>795</v>
      </c>
      <c r="C11" s="908">
        <v>76887</v>
      </c>
      <c r="D11" s="908">
        <v>0</v>
      </c>
      <c r="E11" s="908">
        <v>82524</v>
      </c>
    </row>
    <row r="12" spans="1:5" ht="12.75">
      <c r="A12" s="906" t="s">
        <v>796</v>
      </c>
      <c r="B12" s="907" t="s">
        <v>797</v>
      </c>
      <c r="C12" s="908">
        <v>25156</v>
      </c>
      <c r="D12" s="908">
        <v>0</v>
      </c>
      <c r="E12" s="908">
        <v>17546</v>
      </c>
    </row>
    <row r="13" spans="1:5" ht="12.75">
      <c r="A13" s="906" t="s">
        <v>661</v>
      </c>
      <c r="B13" s="907" t="s">
        <v>798</v>
      </c>
      <c r="C13" s="908">
        <v>1177</v>
      </c>
      <c r="D13" s="908">
        <v>0</v>
      </c>
      <c r="E13" s="908">
        <v>5473</v>
      </c>
    </row>
    <row r="14" spans="1:5" ht="12.75">
      <c r="A14" s="909" t="s">
        <v>663</v>
      </c>
      <c r="B14" s="910" t="s">
        <v>799</v>
      </c>
      <c r="C14" s="911">
        <v>103220</v>
      </c>
      <c r="D14" s="911">
        <v>0</v>
      </c>
      <c r="E14" s="911">
        <v>105543</v>
      </c>
    </row>
    <row r="15" spans="1:5" ht="12.75">
      <c r="A15" s="906" t="s">
        <v>800</v>
      </c>
      <c r="B15" s="907" t="s">
        <v>801</v>
      </c>
      <c r="C15" s="908">
        <v>6191</v>
      </c>
      <c r="D15" s="908">
        <v>0</v>
      </c>
      <c r="E15" s="908">
        <v>3710</v>
      </c>
    </row>
    <row r="16" spans="1:5" ht="12.75">
      <c r="A16" s="906" t="s">
        <v>802</v>
      </c>
      <c r="B16" s="907" t="s">
        <v>803</v>
      </c>
      <c r="C16" s="908">
        <v>10063</v>
      </c>
      <c r="D16" s="908">
        <v>0</v>
      </c>
      <c r="E16" s="908">
        <v>9935</v>
      </c>
    </row>
    <row r="17" spans="1:5" ht="12.75">
      <c r="A17" s="906" t="s">
        <v>804</v>
      </c>
      <c r="B17" s="907" t="s">
        <v>805</v>
      </c>
      <c r="C17" s="908">
        <v>0</v>
      </c>
      <c r="D17" s="908">
        <v>0</v>
      </c>
      <c r="E17" s="908">
        <v>587</v>
      </c>
    </row>
    <row r="18" spans="1:5" ht="12.75">
      <c r="A18" s="909" t="s">
        <v>665</v>
      </c>
      <c r="B18" s="910" t="s">
        <v>806</v>
      </c>
      <c r="C18" s="911">
        <v>16254</v>
      </c>
      <c r="D18" s="911">
        <v>0</v>
      </c>
      <c r="E18" s="911">
        <v>14232</v>
      </c>
    </row>
    <row r="19" spans="1:5" ht="12.75">
      <c r="A19" s="906" t="s">
        <v>807</v>
      </c>
      <c r="B19" s="907" t="s">
        <v>808</v>
      </c>
      <c r="C19" s="908">
        <v>23487</v>
      </c>
      <c r="D19" s="908">
        <v>0</v>
      </c>
      <c r="E19" s="908">
        <v>17498</v>
      </c>
    </row>
    <row r="20" spans="1:5" ht="12.75">
      <c r="A20" s="906" t="s">
        <v>809</v>
      </c>
      <c r="B20" s="907" t="s">
        <v>810</v>
      </c>
      <c r="C20" s="908">
        <v>5627</v>
      </c>
      <c r="D20" s="908">
        <v>0</v>
      </c>
      <c r="E20" s="908">
        <v>6890</v>
      </c>
    </row>
    <row r="21" spans="1:5" ht="12.75">
      <c r="A21" s="906" t="s">
        <v>811</v>
      </c>
      <c r="B21" s="907" t="s">
        <v>812</v>
      </c>
      <c r="C21" s="908">
        <v>5406</v>
      </c>
      <c r="D21" s="908">
        <v>0</v>
      </c>
      <c r="E21" s="908">
        <v>5025</v>
      </c>
    </row>
    <row r="22" spans="1:5" ht="12.75">
      <c r="A22" s="909" t="s">
        <v>813</v>
      </c>
      <c r="B22" s="910" t="s">
        <v>814</v>
      </c>
      <c r="C22" s="911">
        <v>34520</v>
      </c>
      <c r="D22" s="911">
        <v>0</v>
      </c>
      <c r="E22" s="911">
        <v>29413</v>
      </c>
    </row>
    <row r="23" spans="1:5" ht="12.75">
      <c r="A23" s="909" t="s">
        <v>667</v>
      </c>
      <c r="B23" s="910" t="s">
        <v>815</v>
      </c>
      <c r="C23" s="911">
        <v>22523</v>
      </c>
      <c r="D23" s="911">
        <v>0</v>
      </c>
      <c r="E23" s="911">
        <v>22625</v>
      </c>
    </row>
    <row r="24" spans="1:5" ht="12.75">
      <c r="A24" s="909" t="s">
        <v>669</v>
      </c>
      <c r="B24" s="910" t="s">
        <v>816</v>
      </c>
      <c r="C24" s="911">
        <v>68564</v>
      </c>
      <c r="D24" s="911">
        <v>0</v>
      </c>
      <c r="E24" s="911">
        <v>81266</v>
      </c>
    </row>
    <row r="25" spans="1:5" ht="12.75">
      <c r="A25" s="909" t="s">
        <v>817</v>
      </c>
      <c r="B25" s="910" t="s">
        <v>818</v>
      </c>
      <c r="C25" s="911">
        <v>-19596</v>
      </c>
      <c r="D25" s="911">
        <v>0</v>
      </c>
      <c r="E25" s="911">
        <v>-25289</v>
      </c>
    </row>
    <row r="26" spans="1:5" ht="12.75">
      <c r="A26" s="906" t="s">
        <v>819</v>
      </c>
      <c r="B26" s="907" t="s">
        <v>820</v>
      </c>
      <c r="C26" s="908">
        <v>1</v>
      </c>
      <c r="D26" s="908">
        <v>0</v>
      </c>
      <c r="E26" s="908">
        <v>1</v>
      </c>
    </row>
    <row r="27" spans="1:5" ht="25.5">
      <c r="A27" s="909" t="s">
        <v>675</v>
      </c>
      <c r="B27" s="910" t="s">
        <v>821</v>
      </c>
      <c r="C27" s="911">
        <v>1</v>
      </c>
      <c r="D27" s="911">
        <v>0</v>
      </c>
      <c r="E27" s="911">
        <v>1</v>
      </c>
    </row>
    <row r="28" spans="1:5" ht="12.75">
      <c r="A28" s="906" t="s">
        <v>822</v>
      </c>
      <c r="B28" s="907" t="s">
        <v>823</v>
      </c>
      <c r="C28" s="908">
        <v>3</v>
      </c>
      <c r="D28" s="908">
        <v>0</v>
      </c>
      <c r="E28" s="908">
        <v>0</v>
      </c>
    </row>
    <row r="29" spans="1:5" ht="12.75">
      <c r="A29" s="909" t="s">
        <v>824</v>
      </c>
      <c r="B29" s="910" t="s">
        <v>825</v>
      </c>
      <c r="C29" s="911">
        <v>3</v>
      </c>
      <c r="D29" s="911">
        <v>0</v>
      </c>
      <c r="E29" s="911">
        <v>0</v>
      </c>
    </row>
    <row r="30" spans="1:5" ht="12.75">
      <c r="A30" s="909" t="s">
        <v>679</v>
      </c>
      <c r="B30" s="910" t="s">
        <v>826</v>
      </c>
      <c r="C30" s="911">
        <v>-2</v>
      </c>
      <c r="D30" s="911">
        <v>0</v>
      </c>
      <c r="E30" s="911">
        <v>1</v>
      </c>
    </row>
    <row r="31" spans="1:5" ht="12.75">
      <c r="A31" s="909" t="s">
        <v>827</v>
      </c>
      <c r="B31" s="910" t="s">
        <v>828</v>
      </c>
      <c r="C31" s="911">
        <v>-19598</v>
      </c>
      <c r="D31" s="911">
        <v>0</v>
      </c>
      <c r="E31" s="911">
        <v>-25288</v>
      </c>
    </row>
    <row r="32" spans="1:5" ht="12.75">
      <c r="A32" s="906" t="s">
        <v>829</v>
      </c>
      <c r="B32" s="907" t="s">
        <v>830</v>
      </c>
      <c r="C32" s="908">
        <v>25</v>
      </c>
      <c r="D32" s="908">
        <v>0</v>
      </c>
      <c r="E32" s="908">
        <v>135</v>
      </c>
    </row>
    <row r="33" spans="1:5" ht="12.75">
      <c r="A33" s="906" t="s">
        <v>831</v>
      </c>
      <c r="B33" s="907" t="s">
        <v>832</v>
      </c>
      <c r="C33" s="908">
        <v>497</v>
      </c>
      <c r="D33" s="908">
        <v>0</v>
      </c>
      <c r="E33" s="908">
        <v>0</v>
      </c>
    </row>
    <row r="34" spans="1:5" ht="12.75">
      <c r="A34" s="909" t="s">
        <v>833</v>
      </c>
      <c r="B34" s="910" t="s">
        <v>834</v>
      </c>
      <c r="C34" s="911">
        <v>522</v>
      </c>
      <c r="D34" s="911">
        <v>0</v>
      </c>
      <c r="E34" s="911">
        <v>135</v>
      </c>
    </row>
    <row r="35" spans="1:5" ht="12.75">
      <c r="A35" s="909" t="s">
        <v>835</v>
      </c>
      <c r="B35" s="910" t="s">
        <v>836</v>
      </c>
      <c r="C35" s="911">
        <v>732</v>
      </c>
      <c r="D35" s="911">
        <v>0</v>
      </c>
      <c r="E35" s="911">
        <v>900</v>
      </c>
    </row>
    <row r="36" spans="1:5" ht="12.75">
      <c r="A36" s="909" t="s">
        <v>837</v>
      </c>
      <c r="B36" s="910" t="s">
        <v>838</v>
      </c>
      <c r="C36" s="911">
        <v>-210</v>
      </c>
      <c r="D36" s="911">
        <v>0</v>
      </c>
      <c r="E36" s="911">
        <v>-765</v>
      </c>
    </row>
    <row r="37" spans="1:5" ht="12.75">
      <c r="A37" s="909" t="s">
        <v>839</v>
      </c>
      <c r="B37" s="910" t="s">
        <v>840</v>
      </c>
      <c r="C37" s="911">
        <v>-19808</v>
      </c>
      <c r="D37" s="911">
        <v>0</v>
      </c>
      <c r="E37" s="911">
        <v>-26053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scale="58" r:id="rId1"/>
  <headerFooter alignWithMargins="0">
    <oddHeader xml:space="preserve">&amp;R11.sz. tájékoztató tábla a ……./2016.(………)  önkormányzati rendelethez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70" zoomScaleNormal="70" zoomScaleSheetLayoutView="80" workbookViewId="0" topLeftCell="A1">
      <selection activeCell="A2" sqref="A2:B2"/>
    </sheetView>
  </sheetViews>
  <sheetFormatPr defaultColWidth="9.00390625" defaultRowHeight="12.75"/>
  <cols>
    <col min="1" max="1" width="9.50390625" style="476" customWidth="1"/>
    <col min="2" max="2" width="91.625" style="476" customWidth="1"/>
    <col min="3" max="5" width="21.625" style="544" customWidth="1"/>
    <col min="6" max="16384" width="9.375" style="476" customWidth="1"/>
  </cols>
  <sheetData>
    <row r="1" spans="1:5" ht="15.75" customHeight="1">
      <c r="A1" s="913" t="s">
        <v>18</v>
      </c>
      <c r="B1" s="913"/>
      <c r="C1" s="913"/>
      <c r="D1" s="476"/>
      <c r="E1" s="476"/>
    </row>
    <row r="2" spans="1:5" ht="15.75" customHeight="1" thickBot="1">
      <c r="A2" s="912" t="s">
        <v>164</v>
      </c>
      <c r="B2" s="912"/>
      <c r="C2" s="123"/>
      <c r="D2" s="123"/>
      <c r="E2" s="123" t="s">
        <v>249</v>
      </c>
    </row>
    <row r="3" spans="1:5" ht="45.75" customHeight="1" thickBot="1">
      <c r="A3" s="477" t="s">
        <v>78</v>
      </c>
      <c r="B3" s="644" t="s">
        <v>20</v>
      </c>
      <c r="C3" s="654" t="s">
        <v>560</v>
      </c>
      <c r="D3" s="479" t="s">
        <v>570</v>
      </c>
      <c r="E3" s="479" t="s">
        <v>587</v>
      </c>
    </row>
    <row r="4" spans="1:5" s="381" customFormat="1" ht="12" customHeight="1" thickBot="1">
      <c r="A4" s="480">
        <v>1</v>
      </c>
      <c r="B4" s="645">
        <v>2</v>
      </c>
      <c r="C4" s="654">
        <v>3</v>
      </c>
      <c r="D4" s="479">
        <v>4</v>
      </c>
      <c r="E4" s="479">
        <v>5</v>
      </c>
    </row>
    <row r="5" spans="1:5" s="381" customFormat="1" ht="12" customHeight="1" thickBot="1">
      <c r="A5" s="483" t="s">
        <v>21</v>
      </c>
      <c r="B5" s="646" t="s">
        <v>277</v>
      </c>
      <c r="C5" s="549">
        <f>+C6+C7+C8+C9+C10+C11</f>
        <v>79484</v>
      </c>
      <c r="D5" s="485">
        <f>+D6+D7+D8+D9+D10+D11</f>
        <v>82524</v>
      </c>
      <c r="E5" s="485">
        <f>+E6+E7+E8+E9+E10+E11</f>
        <v>82524</v>
      </c>
    </row>
    <row r="6" spans="1:5" s="381" customFormat="1" ht="12" customHeight="1">
      <c r="A6" s="486" t="s">
        <v>108</v>
      </c>
      <c r="B6" s="647" t="s">
        <v>278</v>
      </c>
      <c r="C6" s="656">
        <f>'1.1.sz.mell.'!C6-'1.3.sz.mell.'!C6-'1.4.sz.mell.'!C6</f>
        <v>22623</v>
      </c>
      <c r="D6" s="488">
        <f>'1.1.sz.mell.'!D6-'1.3.sz.mell.'!D6-'1.4.sz.mell.'!D6</f>
        <v>22701</v>
      </c>
      <c r="E6" s="488">
        <f>'1.1.sz.mell.'!E6-'1.3.sz.mell.'!E6-'1.4.sz.mell.'!E6</f>
        <v>22701</v>
      </c>
    </row>
    <row r="7" spans="1:5" s="381" customFormat="1" ht="12" customHeight="1">
      <c r="A7" s="489" t="s">
        <v>109</v>
      </c>
      <c r="B7" s="648" t="s">
        <v>279</v>
      </c>
      <c r="C7" s="656">
        <f>'1.1.sz.mell.'!C7-'1.3.sz.mell.'!C7-'1.4.sz.mell.'!C7</f>
        <v>41721</v>
      </c>
      <c r="D7" s="488">
        <f>'1.1.sz.mell.'!D7-'1.3.sz.mell.'!D7-'1.4.sz.mell.'!D7</f>
        <v>42771</v>
      </c>
      <c r="E7" s="488">
        <f>'1.1.sz.mell.'!E7-'1.3.sz.mell.'!E7-'1.4.sz.mell.'!E7</f>
        <v>42771</v>
      </c>
    </row>
    <row r="8" spans="1:5" s="381" customFormat="1" ht="12" customHeight="1">
      <c r="A8" s="489" t="s">
        <v>110</v>
      </c>
      <c r="B8" s="648" t="s">
        <v>280</v>
      </c>
      <c r="C8" s="656">
        <f>'1.1.sz.mell.'!C8-'1.3.sz.mell.'!C8-'1.4.sz.mell.'!C8</f>
        <v>13855</v>
      </c>
      <c r="D8" s="488">
        <f>'1.1.sz.mell.'!D8-'1.3.sz.mell.'!D8-'1.4.sz.mell.'!D8</f>
        <v>14484</v>
      </c>
      <c r="E8" s="488">
        <f>'1.1.sz.mell.'!E8-'1.3.sz.mell.'!E8-'1.4.sz.mell.'!E8</f>
        <v>14484</v>
      </c>
    </row>
    <row r="9" spans="1:5" s="381" customFormat="1" ht="12" customHeight="1">
      <c r="A9" s="489" t="s">
        <v>111</v>
      </c>
      <c r="B9" s="648" t="s">
        <v>281</v>
      </c>
      <c r="C9" s="656">
        <f>'1.1.sz.mell.'!C9-'1.3.sz.mell.'!C9-'1.4.sz.mell.'!C9</f>
        <v>1285</v>
      </c>
      <c r="D9" s="488">
        <f>'1.1.sz.mell.'!D9-'1.3.sz.mell.'!D9-'1.4.sz.mell.'!D9</f>
        <v>1285</v>
      </c>
      <c r="E9" s="488">
        <f>'1.1.sz.mell.'!E9-'1.3.sz.mell.'!E9-'1.4.sz.mell.'!E9</f>
        <v>1285</v>
      </c>
    </row>
    <row r="10" spans="1:5" s="381" customFormat="1" ht="12" customHeight="1">
      <c r="A10" s="489" t="s">
        <v>160</v>
      </c>
      <c r="B10" s="648" t="s">
        <v>282</v>
      </c>
      <c r="C10" s="656">
        <f>'1.1.sz.mell.'!C10-'1.3.sz.mell.'!C10-'1.4.sz.mell.'!C10</f>
        <v>0</v>
      </c>
      <c r="D10" s="488">
        <f>'1.1.sz.mell.'!D10-'1.3.sz.mell.'!D10-'1.4.sz.mell.'!D10</f>
        <v>0</v>
      </c>
      <c r="E10" s="488">
        <f>'1.1.sz.mell.'!E10-'1.3.sz.mell.'!E10-'1.4.sz.mell.'!E10</f>
        <v>0</v>
      </c>
    </row>
    <row r="11" spans="1:5" s="381" customFormat="1" ht="12" customHeight="1" thickBot="1">
      <c r="A11" s="492" t="s">
        <v>112</v>
      </c>
      <c r="B11" s="649" t="s">
        <v>283</v>
      </c>
      <c r="C11" s="656">
        <f>'1.1.sz.mell.'!C11-'1.3.sz.mell.'!C11-'1.4.sz.mell.'!C11</f>
        <v>0</v>
      </c>
      <c r="D11" s="488">
        <f>'1.1.sz.mell.'!D11-'1.3.sz.mell.'!D11-'1.4.sz.mell.'!D11</f>
        <v>1283</v>
      </c>
      <c r="E11" s="488">
        <f>'1.1.sz.mell.'!E11-'1.3.sz.mell.'!E11-'1.4.sz.mell.'!E11</f>
        <v>1283</v>
      </c>
    </row>
    <row r="12" spans="1:5" s="381" customFormat="1" ht="12" customHeight="1" thickBot="1">
      <c r="A12" s="483" t="s">
        <v>22</v>
      </c>
      <c r="B12" s="650" t="s">
        <v>284</v>
      </c>
      <c r="C12" s="549">
        <f>+C13+C14+C15+C16+C17</f>
        <v>2605</v>
      </c>
      <c r="D12" s="485">
        <f>+D13+D14+D15+D16+D17</f>
        <v>17514</v>
      </c>
      <c r="E12" s="485">
        <f>+E13+E14+E15+E16+E17</f>
        <v>17514</v>
      </c>
    </row>
    <row r="13" spans="1:5" s="381" customFormat="1" ht="12" customHeight="1">
      <c r="A13" s="486" t="s">
        <v>114</v>
      </c>
      <c r="B13" s="647" t="s">
        <v>285</v>
      </c>
      <c r="C13" s="656">
        <f>'1.1.sz.mell.'!C13-'1.3.sz.mell.'!C13-'1.4.sz.mell.'!C13</f>
        <v>0</v>
      </c>
      <c r="D13" s="488">
        <f>'1.1.sz.mell.'!D13-'1.3.sz.mell.'!D13-'1.4.sz.mell.'!D13</f>
        <v>0</v>
      </c>
      <c r="E13" s="488">
        <f>'1.1.sz.mell.'!E13-'1.3.sz.mell.'!E13-'1.4.sz.mell.'!E13</f>
        <v>0</v>
      </c>
    </row>
    <row r="14" spans="1:5" s="381" customFormat="1" ht="12" customHeight="1">
      <c r="A14" s="489" t="s">
        <v>115</v>
      </c>
      <c r="B14" s="648" t="s">
        <v>286</v>
      </c>
      <c r="C14" s="656">
        <f>'1.1.sz.mell.'!C14-'1.3.sz.mell.'!C14-'1.4.sz.mell.'!C14</f>
        <v>0</v>
      </c>
      <c r="D14" s="488">
        <f>'1.1.sz.mell.'!D14-'1.3.sz.mell.'!D14-'1.4.sz.mell.'!D14</f>
        <v>0</v>
      </c>
      <c r="E14" s="488">
        <f>'1.1.sz.mell.'!E14-'1.3.sz.mell.'!E14-'1.4.sz.mell.'!E14</f>
        <v>0</v>
      </c>
    </row>
    <row r="15" spans="1:5" s="381" customFormat="1" ht="12" customHeight="1">
      <c r="A15" s="489" t="s">
        <v>116</v>
      </c>
      <c r="B15" s="648" t="s">
        <v>526</v>
      </c>
      <c r="C15" s="656">
        <f>'1.1.sz.mell.'!C15-'1.3.sz.mell.'!C15-'1.4.sz.mell.'!C15</f>
        <v>0</v>
      </c>
      <c r="D15" s="488">
        <f>'1.1.sz.mell.'!D15-'1.3.sz.mell.'!D15-'1.4.sz.mell.'!D15</f>
        <v>0</v>
      </c>
      <c r="E15" s="488">
        <f>'1.1.sz.mell.'!E15-'1.3.sz.mell.'!E15-'1.4.sz.mell.'!E15</f>
        <v>0</v>
      </c>
    </row>
    <row r="16" spans="1:5" s="381" customFormat="1" ht="12" customHeight="1">
      <c r="A16" s="489" t="s">
        <v>117</v>
      </c>
      <c r="B16" s="648" t="s">
        <v>527</v>
      </c>
      <c r="C16" s="656">
        <f>'1.1.sz.mell.'!C16-'1.3.sz.mell.'!C16-'1.4.sz.mell.'!C16</f>
        <v>0</v>
      </c>
      <c r="D16" s="488">
        <f>'1.1.sz.mell.'!D16-'1.3.sz.mell.'!D16-'1.4.sz.mell.'!D16</f>
        <v>0</v>
      </c>
      <c r="E16" s="488">
        <f>'1.1.sz.mell.'!E16-'1.3.sz.mell.'!E16-'1.4.sz.mell.'!E16</f>
        <v>0</v>
      </c>
    </row>
    <row r="17" spans="1:5" s="381" customFormat="1" ht="12" customHeight="1">
      <c r="A17" s="489" t="s">
        <v>118</v>
      </c>
      <c r="B17" s="648" t="s">
        <v>287</v>
      </c>
      <c r="C17" s="656">
        <f>'1.1.sz.mell.'!C17-'1.3.sz.mell.'!C17-'1.4.sz.mell.'!C17</f>
        <v>2605</v>
      </c>
      <c r="D17" s="488">
        <f>'1.1.sz.mell.'!D17-'1.3.sz.mell.'!D17-'1.4.sz.mell.'!D17</f>
        <v>17514</v>
      </c>
      <c r="E17" s="488">
        <f>'1.1.sz.mell.'!E17-'1.3.sz.mell.'!E17-'1.4.sz.mell.'!E17</f>
        <v>17514</v>
      </c>
    </row>
    <row r="18" spans="1:5" s="381" customFormat="1" ht="12" customHeight="1" thickBot="1">
      <c r="A18" s="492" t="s">
        <v>127</v>
      </c>
      <c r="B18" s="649" t="s">
        <v>288</v>
      </c>
      <c r="C18" s="656">
        <f>'1.1.sz.mell.'!C18-'1.3.sz.mell.'!C18-'1.4.sz.mell.'!C18</f>
        <v>0</v>
      </c>
      <c r="D18" s="488">
        <f>'1.1.sz.mell.'!D18-'1.3.sz.mell.'!D18-'1.4.sz.mell.'!D18</f>
        <v>0</v>
      </c>
      <c r="E18" s="488">
        <f>'1.1.sz.mell.'!E18-'1.3.sz.mell.'!E18-'1.4.sz.mell.'!E18</f>
        <v>0</v>
      </c>
    </row>
    <row r="19" spans="1:5" s="381" customFormat="1" ht="12" customHeight="1" thickBot="1">
      <c r="A19" s="483" t="s">
        <v>23</v>
      </c>
      <c r="B19" s="646" t="s">
        <v>289</v>
      </c>
      <c r="C19" s="549">
        <f>+C20+C21+C22+C23+C24</f>
        <v>0</v>
      </c>
      <c r="D19" s="485">
        <f>+D20+D21+D22+D23+D24</f>
        <v>29665</v>
      </c>
      <c r="E19" s="485">
        <f>+E20+E21+E22+E23+E24</f>
        <v>27077</v>
      </c>
    </row>
    <row r="20" spans="1:5" s="381" customFormat="1" ht="12" customHeight="1">
      <c r="A20" s="486" t="s">
        <v>97</v>
      </c>
      <c r="B20" s="647" t="s">
        <v>290</v>
      </c>
      <c r="C20" s="656"/>
      <c r="D20" s="488">
        <f>'1.1.sz.mell.'!D20-'1.3.sz.mell.'!D20-'1.4.sz.mell.'!D20</f>
        <v>12789</v>
      </c>
      <c r="E20" s="488">
        <f>'1.1.sz.mell.'!E20-'1.3.sz.mell.'!E20-'1.4.sz.mell.'!E20</f>
        <v>12789</v>
      </c>
    </row>
    <row r="21" spans="1:5" s="381" customFormat="1" ht="12" customHeight="1">
      <c r="A21" s="489" t="s">
        <v>98</v>
      </c>
      <c r="B21" s="648" t="s">
        <v>291</v>
      </c>
      <c r="C21" s="656">
        <f>'1.1.sz.mell.'!C21-'1.3.sz.mell.'!C21-'1.4.sz.mell.'!C21</f>
        <v>0</v>
      </c>
      <c r="D21" s="488">
        <f>'1.1.sz.mell.'!D21-'1.3.sz.mell.'!D21-'1.4.sz.mell.'!D21</f>
        <v>0</v>
      </c>
      <c r="E21" s="488">
        <f>'1.1.sz.mell.'!E21-'1.3.sz.mell.'!E21-'1.4.sz.mell.'!E21</f>
        <v>0</v>
      </c>
    </row>
    <row r="22" spans="1:5" s="381" customFormat="1" ht="12" customHeight="1">
      <c r="A22" s="489" t="s">
        <v>99</v>
      </c>
      <c r="B22" s="648" t="s">
        <v>528</v>
      </c>
      <c r="C22" s="656">
        <f>'1.1.sz.mell.'!C22-'1.3.sz.mell.'!C22-'1.4.sz.mell.'!C22</f>
        <v>0</v>
      </c>
      <c r="D22" s="488">
        <f>'1.1.sz.mell.'!D22-'1.3.sz.mell.'!D22-'1.4.sz.mell.'!D22</f>
        <v>0</v>
      </c>
      <c r="E22" s="488">
        <f>'1.1.sz.mell.'!E22-'1.3.sz.mell.'!E22-'1.4.sz.mell.'!E22</f>
        <v>0</v>
      </c>
    </row>
    <row r="23" spans="1:5" s="381" customFormat="1" ht="12" customHeight="1">
      <c r="A23" s="489" t="s">
        <v>100</v>
      </c>
      <c r="B23" s="648" t="s">
        <v>529</v>
      </c>
      <c r="C23" s="656">
        <f>'1.1.sz.mell.'!C23-'1.3.sz.mell.'!C23-'1.4.sz.mell.'!C23</f>
        <v>0</v>
      </c>
      <c r="D23" s="488">
        <f>'1.1.sz.mell.'!D23-'1.3.sz.mell.'!D23-'1.4.sz.mell.'!D23</f>
        <v>0</v>
      </c>
      <c r="E23" s="488">
        <f>'1.1.sz.mell.'!E23-'1.3.sz.mell.'!E23-'1.4.sz.mell.'!E23</f>
        <v>0</v>
      </c>
    </row>
    <row r="24" spans="1:5" s="381" customFormat="1" ht="12" customHeight="1">
      <c r="A24" s="489" t="s">
        <v>183</v>
      </c>
      <c r="B24" s="648" t="s">
        <v>292</v>
      </c>
      <c r="C24" s="656">
        <f>'1.1.sz.mell.'!C24-'1.3.sz.mell.'!C24-'1.4.sz.mell.'!C24</f>
        <v>0</v>
      </c>
      <c r="D24" s="488">
        <f>'1.1.sz.mell.'!D24-'1.3.sz.mell.'!D24-'1.4.sz.mell.'!D24</f>
        <v>16876</v>
      </c>
      <c r="E24" s="488">
        <f>'1.1.sz.mell.'!E24-'1.3.sz.mell.'!E24-'1.4.sz.mell.'!E24</f>
        <v>14288</v>
      </c>
    </row>
    <row r="25" spans="1:5" s="381" customFormat="1" ht="12" customHeight="1" thickBot="1">
      <c r="A25" s="492" t="s">
        <v>184</v>
      </c>
      <c r="B25" s="649" t="s">
        <v>293</v>
      </c>
      <c r="C25" s="656">
        <f>'1.1.sz.mell.'!C25-'1.3.sz.mell.'!C25-'1.4.sz.mell.'!C25</f>
        <v>0</v>
      </c>
      <c r="D25" s="488">
        <f>'1.1.sz.mell.'!D25-'1.3.sz.mell.'!D25-'1.4.sz.mell.'!D25</f>
        <v>16876</v>
      </c>
      <c r="E25" s="488">
        <f>'1.1.sz.mell.'!E25-'1.3.sz.mell.'!E25-'1.4.sz.mell.'!E25</f>
        <v>14288</v>
      </c>
    </row>
    <row r="26" spans="1:5" s="381" customFormat="1" ht="12" customHeight="1" thickBot="1">
      <c r="A26" s="483" t="s">
        <v>185</v>
      </c>
      <c r="B26" s="646" t="s">
        <v>294</v>
      </c>
      <c r="C26" s="659">
        <f>+C27+C30+C31+C32</f>
        <v>11135</v>
      </c>
      <c r="D26" s="496">
        <f>+D27+D30+D31+D32</f>
        <v>13654</v>
      </c>
      <c r="E26" s="496">
        <f>+E27+E30+E31+E32</f>
        <v>12723</v>
      </c>
    </row>
    <row r="27" spans="1:5" s="381" customFormat="1" ht="12" customHeight="1">
      <c r="A27" s="486" t="s">
        <v>295</v>
      </c>
      <c r="B27" s="647" t="s">
        <v>301</v>
      </c>
      <c r="C27" s="660">
        <f>+C28+C29</f>
        <v>8849</v>
      </c>
      <c r="D27" s="497">
        <f>+D28+D29</f>
        <v>10850</v>
      </c>
      <c r="E27" s="497">
        <f>+E28+E29</f>
        <v>10501</v>
      </c>
    </row>
    <row r="28" spans="1:5" s="381" customFormat="1" ht="12" customHeight="1">
      <c r="A28" s="489" t="s">
        <v>296</v>
      </c>
      <c r="B28" s="648" t="s">
        <v>302</v>
      </c>
      <c r="C28" s="656">
        <f>'1.1.sz.mell.'!C28-'1.3.sz.mell.'!C28-'1.4.sz.mell.'!C28</f>
        <v>2415</v>
      </c>
      <c r="D28" s="488">
        <f>'1.1.sz.mell.'!D28-'1.3.sz.mell.'!D28-'1.4.sz.mell.'!D28</f>
        <v>2555</v>
      </c>
      <c r="E28" s="488">
        <f>'1.1.sz.mell.'!E28-'1.3.sz.mell.'!E28-'1.4.sz.mell.'!E28</f>
        <v>2360</v>
      </c>
    </row>
    <row r="29" spans="1:5" s="381" customFormat="1" ht="12" customHeight="1">
      <c r="A29" s="489" t="s">
        <v>297</v>
      </c>
      <c r="B29" s="648" t="s">
        <v>303</v>
      </c>
      <c r="C29" s="656">
        <f>'1.1.sz.mell.'!C29-'1.3.sz.mell.'!C29-'1.4.sz.mell.'!C29</f>
        <v>6434</v>
      </c>
      <c r="D29" s="488">
        <f>'1.1.sz.mell.'!D29-'1.3.sz.mell.'!D29-'1.4.sz.mell.'!D29</f>
        <v>8295</v>
      </c>
      <c r="E29" s="488">
        <f>'1.1.sz.mell.'!E29-'1.3.sz.mell.'!E29-'1.4.sz.mell.'!E29</f>
        <v>8141</v>
      </c>
    </row>
    <row r="30" spans="1:5" s="381" customFormat="1" ht="12" customHeight="1">
      <c r="A30" s="489" t="s">
        <v>298</v>
      </c>
      <c r="B30" s="648" t="s">
        <v>304</v>
      </c>
      <c r="C30" s="656">
        <f>'1.1.sz.mell.'!C30-'1.3.sz.mell.'!C30-'1.4.sz.mell.'!C30</f>
        <v>2206</v>
      </c>
      <c r="D30" s="488">
        <f>'1.1.sz.mell.'!D30-'1.3.sz.mell.'!D30-'1.4.sz.mell.'!D30</f>
        <v>2656</v>
      </c>
      <c r="E30" s="488">
        <f>'1.1.sz.mell.'!E30-'1.3.sz.mell.'!E30-'1.4.sz.mell.'!E30</f>
        <v>2176</v>
      </c>
    </row>
    <row r="31" spans="1:5" s="381" customFormat="1" ht="12" customHeight="1">
      <c r="A31" s="489" t="s">
        <v>299</v>
      </c>
      <c r="B31" s="648" t="s">
        <v>305</v>
      </c>
      <c r="C31" s="656">
        <f>'1.1.sz.mell.'!C31-'1.3.sz.mell.'!C31-'1.4.sz.mell.'!C31</f>
        <v>0</v>
      </c>
      <c r="D31" s="488">
        <f>'1.1.sz.mell.'!D31-'1.3.sz.mell.'!D31-'1.4.sz.mell.'!D31</f>
        <v>0</v>
      </c>
      <c r="E31" s="488">
        <f>'1.1.sz.mell.'!E31-'1.3.sz.mell.'!E31-'1.4.sz.mell.'!E31</f>
        <v>0</v>
      </c>
    </row>
    <row r="32" spans="1:5" s="381" customFormat="1" ht="12" customHeight="1" thickBot="1">
      <c r="A32" s="492" t="s">
        <v>300</v>
      </c>
      <c r="B32" s="649" t="s">
        <v>306</v>
      </c>
      <c r="C32" s="656">
        <f>'1.1.sz.mell.'!C32-'1.3.sz.mell.'!C32-'1.4.sz.mell.'!C32</f>
        <v>80</v>
      </c>
      <c r="D32" s="488">
        <f>'1.1.sz.mell.'!D32-'1.3.sz.mell.'!D32-'1.4.sz.mell.'!D32</f>
        <v>148</v>
      </c>
      <c r="E32" s="488">
        <f>'1.1.sz.mell.'!E32-'1.3.sz.mell.'!E32-'1.4.sz.mell.'!E32</f>
        <v>46</v>
      </c>
    </row>
    <row r="33" spans="1:5" s="381" customFormat="1" ht="12" customHeight="1" thickBot="1">
      <c r="A33" s="483" t="s">
        <v>25</v>
      </c>
      <c r="B33" s="646" t="s">
        <v>307</v>
      </c>
      <c r="C33" s="549">
        <f>SUM(C34:C43)</f>
        <v>3298</v>
      </c>
      <c r="D33" s="485">
        <f>SUM(D34:D43)</f>
        <v>4564</v>
      </c>
      <c r="E33" s="485">
        <f>SUM(E34:E43)</f>
        <v>2735</v>
      </c>
    </row>
    <row r="34" spans="1:5" s="381" customFormat="1" ht="12" customHeight="1">
      <c r="A34" s="486" t="s">
        <v>101</v>
      </c>
      <c r="B34" s="647" t="s">
        <v>310</v>
      </c>
      <c r="C34" s="656"/>
      <c r="D34" s="488">
        <f>'1.1.sz.mell.'!D34-'1.3.sz.mell.'!D34-'1.4.sz.mell.'!D34</f>
        <v>169</v>
      </c>
      <c r="E34" s="488">
        <f>'1.1.sz.mell.'!E34-'1.3.sz.mell.'!E34-'1.4.sz.mell.'!E34</f>
        <v>169</v>
      </c>
    </row>
    <row r="35" spans="1:5" s="381" customFormat="1" ht="12" customHeight="1">
      <c r="A35" s="489" t="s">
        <v>102</v>
      </c>
      <c r="B35" s="648" t="s">
        <v>311</v>
      </c>
      <c r="C35" s="656">
        <f>'1.1.sz.mell.'!C35-'1.3.sz.mell.'!C35-'1.4.sz.mell.'!C35</f>
        <v>3229</v>
      </c>
      <c r="D35" s="488">
        <f>'1.1.sz.mell.'!D35-'1.3.sz.mell.'!D35-'1.4.sz.mell.'!D35</f>
        <v>3483</v>
      </c>
      <c r="E35" s="488">
        <f>'1.1.sz.mell.'!E35-'1.3.sz.mell.'!E35-'1.4.sz.mell.'!E35</f>
        <v>2341</v>
      </c>
    </row>
    <row r="36" spans="1:5" s="381" customFormat="1" ht="12" customHeight="1">
      <c r="A36" s="489" t="s">
        <v>103</v>
      </c>
      <c r="B36" s="648" t="s">
        <v>312</v>
      </c>
      <c r="C36" s="656"/>
      <c r="D36" s="488"/>
      <c r="E36" s="488"/>
    </row>
    <row r="37" spans="1:5" s="381" customFormat="1" ht="12" customHeight="1">
      <c r="A37" s="489" t="s">
        <v>187</v>
      </c>
      <c r="B37" s="648" t="s">
        <v>313</v>
      </c>
      <c r="C37" s="656">
        <f>'1.1.sz.mell.'!C37-'1.3.sz.mell.'!C37-'1.4.sz.mell.'!C37</f>
        <v>69</v>
      </c>
      <c r="D37" s="488">
        <f>'1.1.sz.mell.'!D37-'1.3.sz.mell.'!D37-'1.4.sz.mell.'!D37</f>
        <v>515</v>
      </c>
      <c r="E37" s="488">
        <f>'1.1.sz.mell.'!E37-'1.3.sz.mell.'!E37-'1.4.sz.mell.'!E37</f>
        <v>76</v>
      </c>
    </row>
    <row r="38" spans="1:5" s="381" customFormat="1" ht="12" customHeight="1">
      <c r="A38" s="489" t="s">
        <v>188</v>
      </c>
      <c r="B38" s="648" t="s">
        <v>314</v>
      </c>
      <c r="C38" s="656">
        <f>'1.1.sz.mell.'!C38-'1.3.sz.mell.'!C38-'1.4.sz.mell.'!C38</f>
        <v>0</v>
      </c>
      <c r="D38" s="488">
        <f>'1.1.sz.mell.'!D38-'1.3.sz.mell.'!D38-'1.4.sz.mell.'!D38</f>
        <v>0</v>
      </c>
      <c r="E38" s="488">
        <f>'1.1.sz.mell.'!E38-'1.3.sz.mell.'!E38-'1.4.sz.mell.'!E38</f>
        <v>0</v>
      </c>
    </row>
    <row r="39" spans="1:5" s="381" customFormat="1" ht="12" customHeight="1">
      <c r="A39" s="489" t="s">
        <v>189</v>
      </c>
      <c r="B39" s="648" t="s">
        <v>315</v>
      </c>
      <c r="C39" s="656">
        <f>'1.1.sz.mell.'!C39-'1.3.sz.mell.'!C39-'1.4.sz.mell.'!C39</f>
        <v>0</v>
      </c>
      <c r="D39" s="488">
        <f>'1.1.sz.mell.'!D39-'1.3.sz.mell.'!D39-'1.4.sz.mell.'!D39</f>
        <v>275</v>
      </c>
      <c r="E39" s="488">
        <f>'1.1.sz.mell.'!E39-'1.3.sz.mell.'!E39-'1.4.sz.mell.'!E39</f>
        <v>27</v>
      </c>
    </row>
    <row r="40" spans="1:5" s="381" customFormat="1" ht="12" customHeight="1">
      <c r="A40" s="489" t="s">
        <v>190</v>
      </c>
      <c r="B40" s="648" t="s">
        <v>316</v>
      </c>
      <c r="C40" s="656">
        <f>'1.1.sz.mell.'!C40-'1.3.sz.mell.'!C40-'1.4.sz.mell.'!C40</f>
        <v>0</v>
      </c>
      <c r="D40" s="488">
        <f>'1.1.sz.mell.'!D40-'1.3.sz.mell.'!D40-'1.4.sz.mell.'!D40</f>
        <v>0</v>
      </c>
      <c r="E40" s="488">
        <f>'1.1.sz.mell.'!E40-'1.3.sz.mell.'!E40-'1.4.sz.mell.'!E40</f>
        <v>0</v>
      </c>
    </row>
    <row r="41" spans="1:5" s="381" customFormat="1" ht="12" customHeight="1">
      <c r="A41" s="489" t="s">
        <v>191</v>
      </c>
      <c r="B41" s="648" t="s">
        <v>317</v>
      </c>
      <c r="C41" s="656">
        <f>'1.1.sz.mell.'!C41-'1.3.sz.mell.'!C41-'1.4.sz.mell.'!C41</f>
        <v>0</v>
      </c>
      <c r="D41" s="488">
        <f>'1.1.sz.mell.'!D41-'1.3.sz.mell.'!D41-'1.4.sz.mell.'!D41</f>
        <v>1</v>
      </c>
      <c r="E41" s="488">
        <f>'1.1.sz.mell.'!E41-'1.3.sz.mell.'!E41-'1.4.sz.mell.'!E41</f>
        <v>1</v>
      </c>
    </row>
    <row r="42" spans="1:5" s="381" customFormat="1" ht="12" customHeight="1">
      <c r="A42" s="489" t="s">
        <v>308</v>
      </c>
      <c r="B42" s="648" t="s">
        <v>318</v>
      </c>
      <c r="C42" s="656">
        <f>'1.1.sz.mell.'!C42-'1.3.sz.mell.'!C42-'1.4.sz.mell.'!C42</f>
        <v>0</v>
      </c>
      <c r="D42" s="488">
        <f>'1.1.sz.mell.'!D42-'1.3.sz.mell.'!D42-'1.4.sz.mell.'!D42</f>
        <v>121</v>
      </c>
      <c r="E42" s="488">
        <f>'1.1.sz.mell.'!E42-'1.3.sz.mell.'!E42-'1.4.sz.mell.'!E42</f>
        <v>121</v>
      </c>
    </row>
    <row r="43" spans="1:5" s="381" customFormat="1" ht="12" customHeight="1" thickBot="1">
      <c r="A43" s="492" t="s">
        <v>309</v>
      </c>
      <c r="B43" s="649" t="s">
        <v>319</v>
      </c>
      <c r="C43" s="662"/>
      <c r="D43" s="499"/>
      <c r="E43" s="499"/>
    </row>
    <row r="44" spans="1:5" s="381" customFormat="1" ht="12" customHeight="1" thickBot="1">
      <c r="A44" s="483" t="s">
        <v>26</v>
      </c>
      <c r="B44" s="646" t="s">
        <v>320</v>
      </c>
      <c r="C44" s="549">
        <f>SUM(C45:C49)</f>
        <v>0</v>
      </c>
      <c r="D44" s="485">
        <f>SUM(D45:D49)</f>
        <v>0</v>
      </c>
      <c r="E44" s="485">
        <f>SUM(E45:E49)</f>
        <v>0</v>
      </c>
    </row>
    <row r="45" spans="1:5" s="381" customFormat="1" ht="12" customHeight="1">
      <c r="A45" s="486" t="s">
        <v>104</v>
      </c>
      <c r="B45" s="647" t="s">
        <v>324</v>
      </c>
      <c r="C45" s="656">
        <f>'1.1.sz.mell.'!C45-'1.3.sz.mell.'!C45-'1.4.sz.mell.'!C45</f>
        <v>0</v>
      </c>
      <c r="D45" s="488">
        <f>'1.1.sz.mell.'!D45-'1.3.sz.mell.'!D45-'1.4.sz.mell.'!D45</f>
        <v>0</v>
      </c>
      <c r="E45" s="488">
        <f>'1.1.sz.mell.'!E45-'1.3.sz.mell.'!E45-'1.4.sz.mell.'!E45</f>
        <v>0</v>
      </c>
    </row>
    <row r="46" spans="1:5" s="381" customFormat="1" ht="12" customHeight="1">
      <c r="A46" s="489" t="s">
        <v>105</v>
      </c>
      <c r="B46" s="648" t="s">
        <v>325</v>
      </c>
      <c r="C46" s="656">
        <f>'1.1.sz.mell.'!C46-'1.3.sz.mell.'!C46-'1.4.sz.mell.'!C46</f>
        <v>0</v>
      </c>
      <c r="D46" s="488">
        <f>'1.1.sz.mell.'!D46-'1.3.sz.mell.'!D46-'1.4.sz.mell.'!D46</f>
        <v>0</v>
      </c>
      <c r="E46" s="488">
        <f>'1.1.sz.mell.'!E46-'1.3.sz.mell.'!E46-'1.4.sz.mell.'!E46</f>
        <v>0</v>
      </c>
    </row>
    <row r="47" spans="1:5" s="381" customFormat="1" ht="12" customHeight="1">
      <c r="A47" s="489" t="s">
        <v>321</v>
      </c>
      <c r="B47" s="648" t="s">
        <v>326</v>
      </c>
      <c r="C47" s="656">
        <f>'1.1.sz.mell.'!C47-'1.3.sz.mell.'!C47-'1.4.sz.mell.'!C47</f>
        <v>0</v>
      </c>
      <c r="D47" s="488">
        <f>'1.1.sz.mell.'!D47-'1.3.sz.mell.'!D47-'1.4.sz.mell.'!D47</f>
        <v>0</v>
      </c>
      <c r="E47" s="488">
        <f>'1.1.sz.mell.'!E47-'1.3.sz.mell.'!E47-'1.4.sz.mell.'!E47</f>
        <v>0</v>
      </c>
    </row>
    <row r="48" spans="1:5" s="381" customFormat="1" ht="12" customHeight="1">
      <c r="A48" s="489" t="s">
        <v>322</v>
      </c>
      <c r="B48" s="648" t="s">
        <v>327</v>
      </c>
      <c r="C48" s="656">
        <f>'1.1.sz.mell.'!C48-'1.3.sz.mell.'!C48-'1.4.sz.mell.'!C48</f>
        <v>0</v>
      </c>
      <c r="D48" s="488">
        <f>'1.1.sz.mell.'!D48-'1.3.sz.mell.'!D48-'1.4.sz.mell.'!D48</f>
        <v>0</v>
      </c>
      <c r="E48" s="488">
        <f>'1.1.sz.mell.'!E48-'1.3.sz.mell.'!E48-'1.4.sz.mell.'!E48</f>
        <v>0</v>
      </c>
    </row>
    <row r="49" spans="1:5" s="381" customFormat="1" ht="12" customHeight="1" thickBot="1">
      <c r="A49" s="492" t="s">
        <v>323</v>
      </c>
      <c r="B49" s="649" t="s">
        <v>328</v>
      </c>
      <c r="C49" s="656">
        <f>'1.1.sz.mell.'!C49-'1.3.sz.mell.'!C49-'1.4.sz.mell.'!C49</f>
        <v>0</v>
      </c>
      <c r="D49" s="488">
        <f>'1.1.sz.mell.'!D49-'1.3.sz.mell.'!D49-'1.4.sz.mell.'!D49</f>
        <v>0</v>
      </c>
      <c r="E49" s="488">
        <f>'1.1.sz.mell.'!E49-'1.3.sz.mell.'!E49-'1.4.sz.mell.'!E49</f>
        <v>0</v>
      </c>
    </row>
    <row r="50" spans="1:5" s="381" customFormat="1" ht="12" customHeight="1" thickBot="1">
      <c r="A50" s="483" t="s">
        <v>192</v>
      </c>
      <c r="B50" s="646" t="s">
        <v>329</v>
      </c>
      <c r="C50" s="549">
        <f>SUM(C51:C53)</f>
        <v>3239</v>
      </c>
      <c r="D50" s="485">
        <f>SUM(D51:D53)</f>
        <v>3359</v>
      </c>
      <c r="E50" s="485">
        <f>SUM(E51:E53)</f>
        <v>3359</v>
      </c>
    </row>
    <row r="51" spans="1:5" s="381" customFormat="1" ht="12" customHeight="1">
      <c r="A51" s="486" t="s">
        <v>106</v>
      </c>
      <c r="B51" s="647" t="s">
        <v>330</v>
      </c>
      <c r="C51" s="656">
        <f>'1.1.sz.mell.'!C51-'1.3.sz.mell.'!C51-'1.4.sz.mell.'!C51</f>
        <v>0</v>
      </c>
      <c r="D51" s="488">
        <f>'1.1.sz.mell.'!D51-'1.3.sz.mell.'!D51-'1.4.sz.mell.'!D51</f>
        <v>0</v>
      </c>
      <c r="E51" s="488">
        <f>'1.1.sz.mell.'!E51-'1.3.sz.mell.'!E51-'1.4.sz.mell.'!E51</f>
        <v>0</v>
      </c>
    </row>
    <row r="52" spans="1:5" s="381" customFormat="1" ht="12" customHeight="1">
      <c r="A52" s="489" t="s">
        <v>107</v>
      </c>
      <c r="B52" s="648" t="s">
        <v>331</v>
      </c>
      <c r="C52" s="656">
        <f>'1.1.sz.mell.'!C52-'1.3.sz.mell.'!C52-'1.4.sz.mell.'!C52</f>
        <v>3239</v>
      </c>
      <c r="D52" s="488">
        <f>'1.1.sz.mell.'!D52-'1.3.sz.mell.'!D52-'1.4.sz.mell.'!D52</f>
        <v>3239</v>
      </c>
      <c r="E52" s="488">
        <f>'1.1.sz.mell.'!E52-'1.3.sz.mell.'!E52-'1.4.sz.mell.'!E52</f>
        <v>3239</v>
      </c>
    </row>
    <row r="53" spans="1:5" s="381" customFormat="1" ht="12" customHeight="1">
      <c r="A53" s="489" t="s">
        <v>334</v>
      </c>
      <c r="B53" s="648" t="s">
        <v>332</v>
      </c>
      <c r="C53" s="656">
        <f>'1.1.sz.mell.'!C53-'1.3.sz.mell.'!C53-'1.4.sz.mell.'!C53</f>
        <v>0</v>
      </c>
      <c r="D53" s="488">
        <f>'1.1.sz.mell.'!D53-'1.3.sz.mell.'!D53-'1.4.sz.mell.'!D53</f>
        <v>120</v>
      </c>
      <c r="E53" s="488">
        <f>'1.1.sz.mell.'!E53-'1.3.sz.mell.'!E53-'1.4.sz.mell.'!E53</f>
        <v>120</v>
      </c>
    </row>
    <row r="54" spans="1:5" s="381" customFormat="1" ht="12" customHeight="1" thickBot="1">
      <c r="A54" s="492" t="s">
        <v>335</v>
      </c>
      <c r="B54" s="649" t="s">
        <v>333</v>
      </c>
      <c r="C54" s="656">
        <f>'1.1.sz.mell.'!C54-'1.3.sz.mell.'!C54-'1.4.sz.mell.'!C54</f>
        <v>0</v>
      </c>
      <c r="D54" s="488">
        <f>'1.1.sz.mell.'!D54-'1.3.sz.mell.'!D54-'1.4.sz.mell.'!D54</f>
        <v>0</v>
      </c>
      <c r="E54" s="488">
        <f>'1.1.sz.mell.'!E54-'1.3.sz.mell.'!E54-'1.4.sz.mell.'!E54</f>
        <v>0</v>
      </c>
    </row>
    <row r="55" spans="1:5" s="381" customFormat="1" ht="12" customHeight="1" thickBot="1">
      <c r="A55" s="483" t="s">
        <v>28</v>
      </c>
      <c r="B55" s="650" t="s">
        <v>336</v>
      </c>
      <c r="C55" s="549">
        <f>SUM(C56:C58)</f>
        <v>0</v>
      </c>
      <c r="D55" s="485">
        <f>SUM(D56:D58)</f>
        <v>4016</v>
      </c>
      <c r="E55" s="485">
        <f>SUM(E56:E58)</f>
        <v>4016</v>
      </c>
    </row>
    <row r="56" spans="1:5" s="381" customFormat="1" ht="12" customHeight="1">
      <c r="A56" s="486" t="s">
        <v>193</v>
      </c>
      <c r="B56" s="647" t="s">
        <v>338</v>
      </c>
      <c r="C56" s="656">
        <f>'1.1.sz.mell.'!C56-'1.3.sz.mell.'!C56-'1.4.sz.mell.'!C56</f>
        <v>0</v>
      </c>
      <c r="D56" s="488">
        <f>'1.1.sz.mell.'!D56-'1.3.sz.mell.'!D56-'1.4.sz.mell.'!D56</f>
        <v>0</v>
      </c>
      <c r="E56" s="488">
        <f>'1.1.sz.mell.'!E56-'1.3.sz.mell.'!E56-'1.4.sz.mell.'!E56</f>
        <v>0</v>
      </c>
    </row>
    <row r="57" spans="1:5" s="381" customFormat="1" ht="12" customHeight="1">
      <c r="A57" s="489" t="s">
        <v>194</v>
      </c>
      <c r="B57" s="648" t="s">
        <v>531</v>
      </c>
      <c r="C57" s="656">
        <f>'1.1.sz.mell.'!C57-'1.3.sz.mell.'!C57-'1.4.sz.mell.'!C57</f>
        <v>0</v>
      </c>
      <c r="D57" s="488">
        <f>'1.1.sz.mell.'!D57-'1.3.sz.mell.'!D57-'1.4.sz.mell.'!D57</f>
        <v>3881</v>
      </c>
      <c r="E57" s="488">
        <f>'1.1.sz.mell.'!E57-'1.3.sz.mell.'!E57-'1.4.sz.mell.'!E57</f>
        <v>3881</v>
      </c>
    </row>
    <row r="58" spans="1:5" s="381" customFormat="1" ht="12" customHeight="1">
      <c r="A58" s="489" t="s">
        <v>250</v>
      </c>
      <c r="B58" s="648" t="s">
        <v>339</v>
      </c>
      <c r="C58" s="656">
        <f>'1.1.sz.mell.'!C58-'1.3.sz.mell.'!C58-'1.4.sz.mell.'!C58</f>
        <v>0</v>
      </c>
      <c r="D58" s="488">
        <f>'1.1.sz.mell.'!D58-'1.3.sz.mell.'!D58-'1.4.sz.mell.'!D58</f>
        <v>135</v>
      </c>
      <c r="E58" s="488">
        <f>'1.1.sz.mell.'!E58-'1.3.sz.mell.'!E58-'1.4.sz.mell.'!E58</f>
        <v>135</v>
      </c>
    </row>
    <row r="59" spans="1:5" s="381" customFormat="1" ht="12" customHeight="1" thickBot="1">
      <c r="A59" s="492" t="s">
        <v>337</v>
      </c>
      <c r="B59" s="649" t="s">
        <v>340</v>
      </c>
      <c r="C59" s="656">
        <f>'1.1.sz.mell.'!C59-'1.3.sz.mell.'!C59-'1.4.sz.mell.'!C59</f>
        <v>0</v>
      </c>
      <c r="D59" s="488">
        <f>'1.1.sz.mell.'!D59-'1.3.sz.mell.'!D59-'1.4.sz.mell.'!D59</f>
        <v>0</v>
      </c>
      <c r="E59" s="488">
        <f>'1.1.sz.mell.'!E59-'1.3.sz.mell.'!E59-'1.4.sz.mell.'!E59</f>
        <v>0</v>
      </c>
    </row>
    <row r="60" spans="1:5" s="381" customFormat="1" ht="12" customHeight="1" thickBot="1">
      <c r="A60" s="483" t="s">
        <v>29</v>
      </c>
      <c r="B60" s="646" t="s">
        <v>341</v>
      </c>
      <c r="C60" s="659">
        <f>+C5+C12+C19+C26+C33+C44+C50+C55</f>
        <v>99761</v>
      </c>
      <c r="D60" s="496">
        <f>+D5+D12+D19+D26+D33+D44+D50+D55</f>
        <v>155296</v>
      </c>
      <c r="E60" s="496">
        <f>+E5+E12+E19+E26+E33+E44+E50+E55</f>
        <v>149948</v>
      </c>
    </row>
    <row r="61" spans="1:5" s="381" customFormat="1" ht="12" customHeight="1" thickBot="1">
      <c r="A61" s="501" t="s">
        <v>342</v>
      </c>
      <c r="B61" s="650" t="s">
        <v>343</v>
      </c>
      <c r="C61" s="549">
        <f>SUM(C62:C64)</f>
        <v>0</v>
      </c>
      <c r="D61" s="485">
        <f>SUM(D62:D64)</f>
        <v>0</v>
      </c>
      <c r="E61" s="485">
        <f>SUM(E62:E64)</f>
        <v>0</v>
      </c>
    </row>
    <row r="62" spans="1:5" s="381" customFormat="1" ht="12" customHeight="1">
      <c r="A62" s="486" t="s">
        <v>376</v>
      </c>
      <c r="B62" s="647" t="s">
        <v>344</v>
      </c>
      <c r="C62" s="661"/>
      <c r="D62" s="498"/>
      <c r="E62" s="498"/>
    </row>
    <row r="63" spans="1:5" s="381" customFormat="1" ht="12" customHeight="1">
      <c r="A63" s="489" t="s">
        <v>385</v>
      </c>
      <c r="B63" s="648" t="s">
        <v>345</v>
      </c>
      <c r="C63" s="656">
        <f>'1.1.sz.mell.'!C63-'1.3.sz.mell.'!C63-'1.4.sz.mell.'!C63</f>
        <v>0</v>
      </c>
      <c r="D63" s="488">
        <f>'1.1.sz.mell.'!D63-'1.3.sz.mell.'!D63-'1.4.sz.mell.'!D63</f>
        <v>0</v>
      </c>
      <c r="E63" s="488">
        <f>'1.1.sz.mell.'!E63-'1.3.sz.mell.'!E63-'1.4.sz.mell.'!E63</f>
        <v>0</v>
      </c>
    </row>
    <row r="64" spans="1:5" s="381" customFormat="1" ht="12" customHeight="1" thickBot="1">
      <c r="A64" s="492" t="s">
        <v>386</v>
      </c>
      <c r="B64" s="651" t="s">
        <v>346</v>
      </c>
      <c r="C64" s="656">
        <f>'1.1.sz.mell.'!C64-'1.3.sz.mell.'!C64-'1.4.sz.mell.'!C64</f>
        <v>0</v>
      </c>
      <c r="D64" s="488">
        <f>'1.1.sz.mell.'!D64-'1.3.sz.mell.'!D64-'1.4.sz.mell.'!D64</f>
        <v>0</v>
      </c>
      <c r="E64" s="488">
        <f>'1.1.sz.mell.'!E64-'1.3.sz.mell.'!E64-'1.4.sz.mell.'!E64</f>
        <v>0</v>
      </c>
    </row>
    <row r="65" spans="1:5" s="381" customFormat="1" ht="12" customHeight="1" thickBot="1">
      <c r="A65" s="501" t="s">
        <v>347</v>
      </c>
      <c r="B65" s="650" t="s">
        <v>348</v>
      </c>
      <c r="C65" s="549">
        <f>SUM(C66:C69)</f>
        <v>0</v>
      </c>
      <c r="D65" s="485">
        <f>SUM(D66:D69)</f>
        <v>0</v>
      </c>
      <c r="E65" s="485">
        <f>SUM(E66:E69)</f>
        <v>0</v>
      </c>
    </row>
    <row r="66" spans="1:5" s="381" customFormat="1" ht="12" customHeight="1">
      <c r="A66" s="486" t="s">
        <v>161</v>
      </c>
      <c r="B66" s="647" t="s">
        <v>349</v>
      </c>
      <c r="C66" s="656">
        <f>'1.1.sz.mell.'!C66-'1.3.sz.mell.'!C66-'1.4.sz.mell.'!C66</f>
        <v>0</v>
      </c>
      <c r="D66" s="488">
        <f>'1.1.sz.mell.'!D66-'1.3.sz.mell.'!D66-'1.4.sz.mell.'!D66</f>
        <v>0</v>
      </c>
      <c r="E66" s="488">
        <f>'1.1.sz.mell.'!E66-'1.3.sz.mell.'!E66-'1.4.sz.mell.'!E66</f>
        <v>0</v>
      </c>
    </row>
    <row r="67" spans="1:5" s="381" customFormat="1" ht="12" customHeight="1">
      <c r="A67" s="489" t="s">
        <v>162</v>
      </c>
      <c r="B67" s="648" t="s">
        <v>350</v>
      </c>
      <c r="C67" s="656">
        <f>'1.1.sz.mell.'!C67-'1.3.sz.mell.'!C67-'1.4.sz.mell.'!C67</f>
        <v>0</v>
      </c>
      <c r="D67" s="488">
        <f>'1.1.sz.mell.'!D67-'1.3.sz.mell.'!D67-'1.4.sz.mell.'!D67</f>
        <v>0</v>
      </c>
      <c r="E67" s="488">
        <f>'1.1.sz.mell.'!E67-'1.3.sz.mell.'!E67-'1.4.sz.mell.'!E67</f>
        <v>0</v>
      </c>
    </row>
    <row r="68" spans="1:5" s="381" customFormat="1" ht="12" customHeight="1">
      <c r="A68" s="489" t="s">
        <v>377</v>
      </c>
      <c r="B68" s="648" t="s">
        <v>351</v>
      </c>
      <c r="C68" s="656">
        <f>'1.1.sz.mell.'!C68-'1.3.sz.mell.'!C68-'1.4.sz.mell.'!C68</f>
        <v>0</v>
      </c>
      <c r="D68" s="488">
        <f>'1.1.sz.mell.'!D68-'1.3.sz.mell.'!D68-'1.4.sz.mell.'!D68</f>
        <v>0</v>
      </c>
      <c r="E68" s="488">
        <f>'1.1.sz.mell.'!E68-'1.3.sz.mell.'!E68-'1.4.sz.mell.'!E68</f>
        <v>0</v>
      </c>
    </row>
    <row r="69" spans="1:5" s="381" customFormat="1" ht="12" customHeight="1" thickBot="1">
      <c r="A69" s="492" t="s">
        <v>378</v>
      </c>
      <c r="B69" s="649" t="s">
        <v>352</v>
      </c>
      <c r="C69" s="661"/>
      <c r="D69" s="498"/>
      <c r="E69" s="498"/>
    </row>
    <row r="70" spans="1:5" s="381" customFormat="1" ht="12" customHeight="1" thickBot="1">
      <c r="A70" s="501" t="s">
        <v>353</v>
      </c>
      <c r="B70" s="650" t="s">
        <v>354</v>
      </c>
      <c r="C70" s="549">
        <f>SUM(C71:C72)</f>
        <v>17497</v>
      </c>
      <c r="D70" s="485">
        <f>SUM(D71:D72)</f>
        <v>18599</v>
      </c>
      <c r="E70" s="485">
        <f>SUM(E71:E72)</f>
        <v>18599</v>
      </c>
    </row>
    <row r="71" spans="1:5" s="381" customFormat="1" ht="12" customHeight="1">
      <c r="A71" s="486" t="s">
        <v>379</v>
      </c>
      <c r="B71" s="647" t="s">
        <v>355</v>
      </c>
      <c r="C71" s="656">
        <f>'1.1.sz.mell.'!C71-'1.3.sz.mell.'!C71-'1.4.sz.mell.'!C71</f>
        <v>17497</v>
      </c>
      <c r="D71" s="488">
        <f>'1.1.sz.mell.'!D71-'1.3.sz.mell.'!D71-'1.4.sz.mell.'!D71</f>
        <v>18599</v>
      </c>
      <c r="E71" s="488">
        <f>'1.1.sz.mell.'!E71-'1.3.sz.mell.'!E71-'1.4.sz.mell.'!E71</f>
        <v>18599</v>
      </c>
    </row>
    <row r="72" spans="1:5" s="381" customFormat="1" ht="12" customHeight="1" thickBot="1">
      <c r="A72" s="492" t="s">
        <v>380</v>
      </c>
      <c r="B72" s="649" t="s">
        <v>356</v>
      </c>
      <c r="C72" s="656">
        <f>'1.1.sz.mell.'!C72-'1.3.sz.mell.'!C72-'1.4.sz.mell.'!C72</f>
        <v>0</v>
      </c>
      <c r="D72" s="488">
        <f>'1.1.sz.mell.'!D72-'1.3.sz.mell.'!D72-'1.4.sz.mell.'!D72</f>
        <v>0</v>
      </c>
      <c r="E72" s="488">
        <f>'1.1.sz.mell.'!E72-'1.3.sz.mell.'!E72-'1.4.sz.mell.'!E72</f>
        <v>0</v>
      </c>
    </row>
    <row r="73" spans="1:5" s="381" customFormat="1" ht="12" customHeight="1" thickBot="1">
      <c r="A73" s="501" t="s">
        <v>357</v>
      </c>
      <c r="B73" s="650" t="s">
        <v>358</v>
      </c>
      <c r="C73" s="549">
        <f>SUM(C74:C76)</f>
        <v>0</v>
      </c>
      <c r="D73" s="485">
        <f>SUM(D74:D76)</f>
        <v>3068</v>
      </c>
      <c r="E73" s="485">
        <f>SUM(E74:E76)</f>
        <v>3068</v>
      </c>
    </row>
    <row r="74" spans="1:5" s="381" customFormat="1" ht="12" customHeight="1">
      <c r="A74" s="486" t="s">
        <v>381</v>
      </c>
      <c r="B74" s="647" t="s">
        <v>359</v>
      </c>
      <c r="C74" s="656">
        <f>'1.1.sz.mell.'!C74-'1.3.sz.mell.'!C74-'1.4.sz.mell.'!C74</f>
        <v>0</v>
      </c>
      <c r="D74" s="488">
        <f>'1.1.sz.mell.'!D74-'1.3.sz.mell.'!D74-'1.4.sz.mell.'!D74</f>
        <v>3068</v>
      </c>
      <c r="E74" s="488">
        <f>'1.1.sz.mell.'!E74-'1.3.sz.mell.'!E74-'1.4.sz.mell.'!E74</f>
        <v>3068</v>
      </c>
    </row>
    <row r="75" spans="1:5" s="381" customFormat="1" ht="12" customHeight="1">
      <c r="A75" s="489" t="s">
        <v>382</v>
      </c>
      <c r="B75" s="648" t="s">
        <v>360</v>
      </c>
      <c r="C75" s="656">
        <f>'1.1.sz.mell.'!C75-'1.3.sz.mell.'!C75-'1.4.sz.mell.'!C75</f>
        <v>0</v>
      </c>
      <c r="D75" s="488">
        <f>'1.1.sz.mell.'!D75-'1.3.sz.mell.'!D75-'1.4.sz.mell.'!D75</f>
        <v>0</v>
      </c>
      <c r="E75" s="488">
        <f>'1.1.sz.mell.'!E75-'1.3.sz.mell.'!E75-'1.4.sz.mell.'!E75</f>
        <v>0</v>
      </c>
    </row>
    <row r="76" spans="1:5" s="381" customFormat="1" ht="12" customHeight="1" thickBot="1">
      <c r="A76" s="492" t="s">
        <v>383</v>
      </c>
      <c r="B76" s="649" t="s">
        <v>361</v>
      </c>
      <c r="C76" s="656">
        <f>'1.1.sz.mell.'!C76-'1.3.sz.mell.'!C76-'1.4.sz.mell.'!C76</f>
        <v>0</v>
      </c>
      <c r="D76" s="488">
        <f>'1.1.sz.mell.'!D76-'1.3.sz.mell.'!D76-'1.4.sz.mell.'!D76</f>
        <v>0</v>
      </c>
      <c r="E76" s="488">
        <f>'1.1.sz.mell.'!E76-'1.3.sz.mell.'!E76-'1.4.sz.mell.'!E76</f>
        <v>0</v>
      </c>
    </row>
    <row r="77" spans="1:5" s="381" customFormat="1" ht="12" customHeight="1" thickBot="1">
      <c r="A77" s="501" t="s">
        <v>362</v>
      </c>
      <c r="B77" s="650" t="s">
        <v>384</v>
      </c>
      <c r="C77" s="549">
        <f>SUM(C78:C81)</f>
        <v>0</v>
      </c>
      <c r="D77" s="485">
        <f>SUM(D78:D81)</f>
        <v>0</v>
      </c>
      <c r="E77" s="485">
        <f>SUM(E78:E81)</f>
        <v>0</v>
      </c>
    </row>
    <row r="78" spans="1:5" s="381" customFormat="1" ht="12" customHeight="1">
      <c r="A78" s="503" t="s">
        <v>363</v>
      </c>
      <c r="B78" s="647" t="s">
        <v>364</v>
      </c>
      <c r="C78" s="656">
        <f>'1.1.sz.mell.'!C78-'1.3.sz.mell.'!C78-'1.4.sz.mell.'!C78</f>
        <v>0</v>
      </c>
      <c r="D78" s="488">
        <f>'1.1.sz.mell.'!D78-'1.3.sz.mell.'!D78-'1.4.sz.mell.'!D78</f>
        <v>0</v>
      </c>
      <c r="E78" s="488">
        <f>'1.1.sz.mell.'!E78-'1.3.sz.mell.'!E78-'1.4.sz.mell.'!E78</f>
        <v>0</v>
      </c>
    </row>
    <row r="79" spans="1:5" s="381" customFormat="1" ht="12" customHeight="1">
      <c r="A79" s="504" t="s">
        <v>365</v>
      </c>
      <c r="B79" s="648" t="s">
        <v>366</v>
      </c>
      <c r="C79" s="656">
        <f>'1.1.sz.mell.'!C79-'1.3.sz.mell.'!C79-'1.4.sz.mell.'!C79</f>
        <v>0</v>
      </c>
      <c r="D79" s="488">
        <f>'1.1.sz.mell.'!D79-'1.3.sz.mell.'!D79-'1.4.sz.mell.'!D79</f>
        <v>0</v>
      </c>
      <c r="E79" s="488">
        <f>'1.1.sz.mell.'!E79-'1.3.sz.mell.'!E79-'1.4.sz.mell.'!E79</f>
        <v>0</v>
      </c>
    </row>
    <row r="80" spans="1:5" s="381" customFormat="1" ht="12" customHeight="1">
      <c r="A80" s="504" t="s">
        <v>367</v>
      </c>
      <c r="B80" s="648" t="s">
        <v>368</v>
      </c>
      <c r="C80" s="656">
        <f>'1.1.sz.mell.'!C80-'1.3.sz.mell.'!C80-'1.4.sz.mell.'!C80</f>
        <v>0</v>
      </c>
      <c r="D80" s="488">
        <f>'1.1.sz.mell.'!D80-'1.3.sz.mell.'!D80-'1.4.sz.mell.'!D80</f>
        <v>0</v>
      </c>
      <c r="E80" s="488">
        <f>'1.1.sz.mell.'!E80-'1.3.sz.mell.'!E80-'1.4.sz.mell.'!E80</f>
        <v>0</v>
      </c>
    </row>
    <row r="81" spans="1:5" s="381" customFormat="1" ht="12" customHeight="1" thickBot="1">
      <c r="A81" s="505" t="s">
        <v>369</v>
      </c>
      <c r="B81" s="649" t="s">
        <v>370</v>
      </c>
      <c r="C81" s="656">
        <f>'1.1.sz.mell.'!C81-'1.3.sz.mell.'!C81-'1.4.sz.mell.'!C81</f>
        <v>0</v>
      </c>
      <c r="D81" s="488">
        <f>'1.1.sz.mell.'!D81-'1.3.sz.mell.'!D81-'1.4.sz.mell.'!D81</f>
        <v>0</v>
      </c>
      <c r="E81" s="488">
        <f>'1.1.sz.mell.'!E81-'1.3.sz.mell.'!E81-'1.4.sz.mell.'!E81</f>
        <v>0</v>
      </c>
    </row>
    <row r="82" spans="1:5" s="381" customFormat="1" ht="13.5" customHeight="1" thickBot="1">
      <c r="A82" s="501" t="s">
        <v>371</v>
      </c>
      <c r="B82" s="650" t="s">
        <v>372</v>
      </c>
      <c r="C82" s="664"/>
      <c r="D82" s="506"/>
      <c r="E82" s="506"/>
    </row>
    <row r="83" spans="1:5" s="381" customFormat="1" ht="15.75" customHeight="1" thickBot="1">
      <c r="A83" s="501" t="s">
        <v>373</v>
      </c>
      <c r="B83" s="652" t="s">
        <v>374</v>
      </c>
      <c r="C83" s="659">
        <f>+C61+C65+C70+C73+C77+C82</f>
        <v>17497</v>
      </c>
      <c r="D83" s="496">
        <f>+D61+D65+D70+D73+D77+D82</f>
        <v>21667</v>
      </c>
      <c r="E83" s="496">
        <f>+E61+E65+E70+E73+E77+E82</f>
        <v>21667</v>
      </c>
    </row>
    <row r="84" spans="1:5" s="381" customFormat="1" ht="16.5" customHeight="1" thickBot="1">
      <c r="A84" s="508" t="s">
        <v>387</v>
      </c>
      <c r="B84" s="653" t="s">
        <v>375</v>
      </c>
      <c r="C84" s="659">
        <f>+C60+C83</f>
        <v>117258</v>
      </c>
      <c r="D84" s="496">
        <f>+D60+D83</f>
        <v>176963</v>
      </c>
      <c r="E84" s="496">
        <f>+E60+E83</f>
        <v>171615</v>
      </c>
    </row>
    <row r="85" spans="1:5" s="381" customFormat="1" ht="9.75" customHeight="1">
      <c r="A85" s="545"/>
      <c r="B85" s="546"/>
      <c r="C85" s="547"/>
      <c r="D85" s="547"/>
      <c r="E85" s="547"/>
    </row>
    <row r="86" spans="1:5" ht="16.5" customHeight="1">
      <c r="A86" s="913" t="s">
        <v>50</v>
      </c>
      <c r="B86" s="913"/>
      <c r="C86" s="913"/>
      <c r="D86" s="476"/>
      <c r="E86" s="476"/>
    </row>
    <row r="87" spans="1:5" s="510" customFormat="1" ht="16.5" customHeight="1" thickBot="1">
      <c r="A87" s="914" t="s">
        <v>165</v>
      </c>
      <c r="B87" s="914"/>
      <c r="C87" s="123"/>
      <c r="D87" s="123" t="s">
        <v>249</v>
      </c>
      <c r="E87" s="123" t="s">
        <v>249</v>
      </c>
    </row>
    <row r="88" spans="1:6" ht="37.5" customHeight="1" thickBot="1">
      <c r="A88" s="477" t="s">
        <v>78</v>
      </c>
      <c r="B88" s="644" t="s">
        <v>51</v>
      </c>
      <c r="C88" s="654" t="s">
        <v>560</v>
      </c>
      <c r="D88" s="479" t="s">
        <v>570</v>
      </c>
      <c r="E88" s="479" t="s">
        <v>587</v>
      </c>
      <c r="F88" s="479"/>
    </row>
    <row r="89" spans="1:5" s="381" customFormat="1" ht="12" customHeight="1" thickBot="1">
      <c r="A89" s="477">
        <v>1</v>
      </c>
      <c r="B89" s="644">
        <v>2</v>
      </c>
      <c r="C89" s="654">
        <v>3</v>
      </c>
      <c r="D89" s="479">
        <v>4</v>
      </c>
      <c r="E89" s="479">
        <v>5</v>
      </c>
    </row>
    <row r="90" spans="1:5" ht="12" customHeight="1" thickBot="1">
      <c r="A90" s="511" t="s">
        <v>21</v>
      </c>
      <c r="B90" s="548" t="s">
        <v>563</v>
      </c>
      <c r="C90" s="549">
        <f>SUM(C91:C95)</f>
        <v>102839</v>
      </c>
      <c r="D90" s="549">
        <f>SUM(D91:D95)</f>
        <v>121709</v>
      </c>
      <c r="E90" s="549">
        <f>SUM(E91:E95)</f>
        <v>120969</v>
      </c>
    </row>
    <row r="91" spans="1:5" ht="12" customHeight="1">
      <c r="A91" s="514" t="s">
        <v>108</v>
      </c>
      <c r="B91" s="665" t="s">
        <v>52</v>
      </c>
      <c r="C91" s="656">
        <f>'1.1.sz.mell.'!C90-'1.3.sz.mell.'!C90-'1.4.sz.mell.'!C91</f>
        <v>13678</v>
      </c>
      <c r="D91" s="488">
        <f>'1.1.sz.mell.'!D90-'1.3.sz.mell.'!D90-'1.4.sz.mell.'!D91</f>
        <v>24788</v>
      </c>
      <c r="E91" s="488">
        <f>'1.1.sz.mell.'!E90-'1.3.sz.mell.'!E90-'1.4.sz.mell.'!E91</f>
        <v>24788</v>
      </c>
    </row>
    <row r="92" spans="1:5" ht="12" customHeight="1">
      <c r="A92" s="489" t="s">
        <v>109</v>
      </c>
      <c r="B92" s="666" t="s">
        <v>195</v>
      </c>
      <c r="C92" s="656">
        <f>'1.1.sz.mell.'!C91-'1.3.sz.mell.'!C91-'1.4.sz.mell.'!C92</f>
        <v>3098</v>
      </c>
      <c r="D92" s="488">
        <f>'1.1.sz.mell.'!D91-'1.3.sz.mell.'!D91-'1.4.sz.mell.'!D92</f>
        <v>4408</v>
      </c>
      <c r="E92" s="488">
        <f>'1.1.sz.mell.'!E91-'1.3.sz.mell.'!E91-'1.4.sz.mell.'!E92</f>
        <v>4408</v>
      </c>
    </row>
    <row r="93" spans="1:5" ht="12" customHeight="1">
      <c r="A93" s="489" t="s">
        <v>110</v>
      </c>
      <c r="B93" s="666" t="s">
        <v>151</v>
      </c>
      <c r="C93" s="656">
        <f>'1.1.sz.mell.'!C92-'1.3.sz.mell.'!C92-'1.4.sz.mell.'!C93</f>
        <v>16177</v>
      </c>
      <c r="D93" s="488">
        <f>'1.1.sz.mell.'!D92-'1.3.sz.mell.'!D92-'1.4.sz.mell.'!D93</f>
        <v>19055</v>
      </c>
      <c r="E93" s="488">
        <f>'1.1.sz.mell.'!E92-'1.3.sz.mell.'!E92-'1.4.sz.mell.'!E93</f>
        <v>18621</v>
      </c>
    </row>
    <row r="94" spans="1:5" ht="12" customHeight="1">
      <c r="A94" s="489" t="s">
        <v>111</v>
      </c>
      <c r="B94" s="667" t="s">
        <v>196</v>
      </c>
      <c r="C94" s="656">
        <f>'1.1.sz.mell.'!C93-'1.3.sz.mell.'!C93-'1.4.sz.mell.'!C94</f>
        <v>4905</v>
      </c>
      <c r="D94" s="488">
        <f>'1.1.sz.mell.'!D93-'1.3.sz.mell.'!D93-'1.4.sz.mell.'!D94</f>
        <v>3511</v>
      </c>
      <c r="E94" s="488">
        <f>'1.1.sz.mell.'!E93-'1.3.sz.mell.'!E93-'1.4.sz.mell.'!E94</f>
        <v>3511</v>
      </c>
    </row>
    <row r="95" spans="1:5" ht="12" customHeight="1">
      <c r="A95" s="489" t="s">
        <v>122</v>
      </c>
      <c r="B95" s="519" t="s">
        <v>197</v>
      </c>
      <c r="C95" s="656">
        <f>'1.1.sz.mell.'!C94-'1.3.sz.mell.'!C94-'1.4.sz.mell.'!C95</f>
        <v>64981</v>
      </c>
      <c r="D95" s="488">
        <f>'1.1.sz.mell.'!D94-'1.3.sz.mell.'!D94-'1.4.sz.mell.'!D95</f>
        <v>69947</v>
      </c>
      <c r="E95" s="488">
        <f>'1.1.sz.mell.'!E94-'1.3.sz.mell.'!E94-'1.4.sz.mell.'!E95</f>
        <v>69641</v>
      </c>
    </row>
    <row r="96" spans="1:5" ht="12" customHeight="1">
      <c r="A96" s="489" t="s">
        <v>112</v>
      </c>
      <c r="B96" s="666" t="s">
        <v>391</v>
      </c>
      <c r="C96" s="656">
        <f>'1.1.sz.mell.'!C95-'1.3.sz.mell.'!C95-'1.4.sz.mell.'!C96</f>
        <v>3133</v>
      </c>
      <c r="D96" s="488">
        <f>'1.1.sz.mell.'!D95-'1.3.sz.mell.'!D95-'1.4.sz.mell.'!D96</f>
        <v>4254</v>
      </c>
      <c r="E96" s="488">
        <f>'1.1.sz.mell.'!E95-'1.3.sz.mell.'!E95-'1.4.sz.mell.'!E96</f>
        <v>4254</v>
      </c>
    </row>
    <row r="97" spans="1:5" ht="12" customHeight="1">
      <c r="A97" s="489" t="s">
        <v>113</v>
      </c>
      <c r="B97" s="668" t="s">
        <v>392</v>
      </c>
      <c r="C97" s="656">
        <f>'1.1.sz.mell.'!C96-'1.3.sz.mell.'!C96-'1.4.sz.mell.'!C97</f>
        <v>0</v>
      </c>
      <c r="D97" s="488">
        <f>'1.1.sz.mell.'!D96-'1.3.sz.mell.'!D96-'1.4.sz.mell.'!D97</f>
        <v>0</v>
      </c>
      <c r="E97" s="488">
        <f>'1.1.sz.mell.'!E96-'1.3.sz.mell.'!E96-'1.4.sz.mell.'!E97</f>
        <v>0</v>
      </c>
    </row>
    <row r="98" spans="1:5" ht="12" customHeight="1">
      <c r="A98" s="489" t="s">
        <v>123</v>
      </c>
      <c r="B98" s="669" t="s">
        <v>393</v>
      </c>
      <c r="C98" s="656">
        <f>'1.1.sz.mell.'!C97-'1.3.sz.mell.'!C97-'1.4.sz.mell.'!C98</f>
        <v>0</v>
      </c>
      <c r="D98" s="488">
        <f>'1.1.sz.mell.'!D97-'1.3.sz.mell.'!D97-'1.4.sz.mell.'!D98</f>
        <v>0</v>
      </c>
      <c r="E98" s="488">
        <f>'1.1.sz.mell.'!E97-'1.3.sz.mell.'!E97-'1.4.sz.mell.'!E98</f>
        <v>0</v>
      </c>
    </row>
    <row r="99" spans="1:5" ht="12" customHeight="1">
      <c r="A99" s="489" t="s">
        <v>124</v>
      </c>
      <c r="B99" s="669" t="s">
        <v>394</v>
      </c>
      <c r="C99" s="656">
        <f>'1.1.sz.mell.'!C98-'1.3.sz.mell.'!C98-'1.4.sz.mell.'!C99</f>
        <v>0</v>
      </c>
      <c r="D99" s="488">
        <f>'1.1.sz.mell.'!D98-'1.3.sz.mell.'!D98-'1.4.sz.mell.'!D99</f>
        <v>0</v>
      </c>
      <c r="E99" s="488">
        <f>'1.1.sz.mell.'!E98-'1.3.sz.mell.'!E98-'1.4.sz.mell.'!E99</f>
        <v>0</v>
      </c>
    </row>
    <row r="100" spans="1:5" ht="12" customHeight="1">
      <c r="A100" s="489" t="s">
        <v>125</v>
      </c>
      <c r="B100" s="668" t="s">
        <v>395</v>
      </c>
      <c r="C100" s="656">
        <f>'1.1.sz.mell.'!C99-'1.3.sz.mell.'!C99-'1.4.sz.mell.'!C100</f>
        <v>57819</v>
      </c>
      <c r="D100" s="488">
        <f>'1.1.sz.mell.'!D99-'1.3.sz.mell.'!D99-'1.4.sz.mell.'!D100</f>
        <v>61524</v>
      </c>
      <c r="E100" s="488">
        <f>'1.1.sz.mell.'!E99-'1.3.sz.mell.'!E99-'1.4.sz.mell.'!E100</f>
        <v>61520</v>
      </c>
    </row>
    <row r="101" spans="1:5" ht="12" customHeight="1">
      <c r="A101" s="489" t="s">
        <v>126</v>
      </c>
      <c r="B101" s="668" t="s">
        <v>396</v>
      </c>
      <c r="C101" s="656">
        <f>'1.1.sz.mell.'!C100-'1.3.sz.mell.'!C100-'1.4.sz.mell.'!C101</f>
        <v>0</v>
      </c>
      <c r="D101" s="488">
        <f>'1.1.sz.mell.'!D100-'1.3.sz.mell.'!D100-'1.4.sz.mell.'!D101</f>
        <v>0</v>
      </c>
      <c r="E101" s="488">
        <f>'1.1.sz.mell.'!E100-'1.3.sz.mell.'!E100-'1.4.sz.mell.'!E101</f>
        <v>0</v>
      </c>
    </row>
    <row r="102" spans="1:5" ht="12" customHeight="1">
      <c r="A102" s="489" t="s">
        <v>128</v>
      </c>
      <c r="B102" s="669" t="s">
        <v>397</v>
      </c>
      <c r="C102" s="656">
        <f>'1.1.sz.mell.'!C101-'1.3.sz.mell.'!C101-'1.4.sz.mell.'!C102</f>
        <v>0</v>
      </c>
      <c r="D102" s="488">
        <f>'1.1.sz.mell.'!D101-'1.3.sz.mell.'!D101-'1.4.sz.mell.'!D102</f>
        <v>0</v>
      </c>
      <c r="E102" s="488">
        <f>'1.1.sz.mell.'!E101-'1.3.sz.mell.'!E101-'1.4.sz.mell.'!E102</f>
        <v>0</v>
      </c>
    </row>
    <row r="103" spans="1:5" ht="12" customHeight="1">
      <c r="A103" s="522" t="s">
        <v>198</v>
      </c>
      <c r="B103" s="670" t="s">
        <v>398</v>
      </c>
      <c r="C103" s="656">
        <f>'1.1.sz.mell.'!C102-'1.3.sz.mell.'!C102-'1.4.sz.mell.'!C103</f>
        <v>0</v>
      </c>
      <c r="D103" s="488">
        <f>'1.1.sz.mell.'!D102-'1.3.sz.mell.'!D102-'1.4.sz.mell.'!D103</f>
        <v>0</v>
      </c>
      <c r="E103" s="488">
        <f>'1.1.sz.mell.'!E102-'1.3.sz.mell.'!E102-'1.4.sz.mell.'!E103</f>
        <v>0</v>
      </c>
    </row>
    <row r="104" spans="1:5" ht="12" customHeight="1">
      <c r="A104" s="489" t="s">
        <v>388</v>
      </c>
      <c r="B104" s="670" t="s">
        <v>399</v>
      </c>
      <c r="C104" s="656">
        <f>'1.1.sz.mell.'!C103-'1.3.sz.mell.'!C103-'1.4.sz.mell.'!C104</f>
        <v>0</v>
      </c>
      <c r="D104" s="488">
        <f>'1.1.sz.mell.'!D103-'1.3.sz.mell.'!D103-'1.4.sz.mell.'!D104</f>
        <v>0</v>
      </c>
      <c r="E104" s="488">
        <f>'1.1.sz.mell.'!E103-'1.3.sz.mell.'!E103-'1.4.sz.mell.'!E104</f>
        <v>0</v>
      </c>
    </row>
    <row r="105" spans="1:5" ht="12" customHeight="1" thickBot="1">
      <c r="A105" s="524" t="s">
        <v>389</v>
      </c>
      <c r="B105" s="671" t="s">
        <v>400</v>
      </c>
      <c r="C105" s="656"/>
      <c r="D105" s="488"/>
      <c r="E105" s="488"/>
    </row>
    <row r="106" spans="1:5" ht="12" customHeight="1" thickBot="1">
      <c r="A106" s="483" t="s">
        <v>22</v>
      </c>
      <c r="B106" s="672" t="s">
        <v>564</v>
      </c>
      <c r="C106" s="549">
        <f>+C107+C109+C111</f>
        <v>4430</v>
      </c>
      <c r="D106" s="485">
        <f>+D107+D109+D111</f>
        <v>41448</v>
      </c>
      <c r="E106" s="485">
        <f>+E107+E109+E111</f>
        <v>22866</v>
      </c>
    </row>
    <row r="107" spans="1:5" ht="12" customHeight="1">
      <c r="A107" s="486" t="s">
        <v>114</v>
      </c>
      <c r="B107" s="666" t="s">
        <v>248</v>
      </c>
      <c r="C107" s="656">
        <f>'1.1.sz.mell.'!C106-'1.3.sz.mell.'!C106-'1.4.sz.mell.'!C107</f>
        <v>3857</v>
      </c>
      <c r="D107" s="488">
        <f>'1.1.sz.mell.'!D106-'1.3.sz.mell.'!D106-'1.4.sz.mell.'!D106</f>
        <v>21786</v>
      </c>
      <c r="E107" s="488">
        <f>'1.1.sz.mell.'!E106-'1.3.sz.mell.'!E106-'1.4.sz.mell.'!E106</f>
        <v>18072</v>
      </c>
    </row>
    <row r="108" spans="1:5" ht="12" customHeight="1">
      <c r="A108" s="486" t="s">
        <v>115</v>
      </c>
      <c r="B108" s="673" t="s">
        <v>405</v>
      </c>
      <c r="C108" s="656">
        <f>'1.1.sz.mell.'!C107-'1.3.sz.mell.'!C107-'1.4.sz.mell.'!C108</f>
        <v>0</v>
      </c>
      <c r="D108" s="488">
        <f>'1.1.sz.mell.'!D107-'1.3.sz.mell.'!D107-'1.4.sz.mell.'!D108</f>
        <v>16876</v>
      </c>
      <c r="E108" s="488">
        <f>'1.1.sz.mell.'!E107-'1.3.sz.mell.'!E107-'1.4.sz.mell.'!E108</f>
        <v>16875.760000000002</v>
      </c>
    </row>
    <row r="109" spans="1:5" ht="12" customHeight="1">
      <c r="A109" s="486" t="s">
        <v>116</v>
      </c>
      <c r="B109" s="673" t="s">
        <v>199</v>
      </c>
      <c r="C109" s="656">
        <f>'1.1.sz.mell.'!C108-'1.3.sz.mell.'!C108-'1.4.sz.mell.'!C109</f>
        <v>0</v>
      </c>
      <c r="D109" s="488">
        <f>'1.1.sz.mell.'!D108-'1.3.sz.mell.'!D108-'1.4.sz.mell.'!D108</f>
        <v>14881</v>
      </c>
      <c r="E109" s="488">
        <f>'1.1.sz.mell.'!E108-'1.3.sz.mell.'!E108-'1.4.sz.mell.'!E108</f>
        <v>13</v>
      </c>
    </row>
    <row r="110" spans="1:5" ht="12" customHeight="1">
      <c r="A110" s="486" t="s">
        <v>117</v>
      </c>
      <c r="B110" s="673" t="s">
        <v>406</v>
      </c>
      <c r="C110" s="656">
        <f>'1.1.sz.mell.'!C109-'1.3.sz.mell.'!C109-'1.4.sz.mell.'!C110</f>
        <v>0</v>
      </c>
      <c r="D110" s="488">
        <f>'1.1.sz.mell.'!D109-'1.3.sz.mell.'!D109-'1.4.sz.mell.'!D109</f>
        <v>0</v>
      </c>
      <c r="E110" s="488">
        <f>'1.1.sz.mell.'!E109-'1.3.sz.mell.'!E109-'1.4.sz.mell.'!E109</f>
        <v>0</v>
      </c>
    </row>
    <row r="111" spans="1:5" ht="12" customHeight="1">
      <c r="A111" s="486" t="s">
        <v>118</v>
      </c>
      <c r="B111" s="674" t="s">
        <v>251</v>
      </c>
      <c r="C111" s="656">
        <f>'1.1.sz.mell.'!C110-'1.3.sz.mell.'!C110-'1.4.sz.mell.'!C111</f>
        <v>573</v>
      </c>
      <c r="D111" s="488">
        <f>'1.1.sz.mell.'!D110-'1.3.sz.mell.'!D110-'1.4.sz.mell.'!D110</f>
        <v>4781</v>
      </c>
      <c r="E111" s="488">
        <f>'1.1.sz.mell.'!E110-'1.3.sz.mell.'!E110-'1.4.sz.mell.'!E110</f>
        <v>4781</v>
      </c>
    </row>
    <row r="112" spans="1:5" ht="12" customHeight="1">
      <c r="A112" s="486" t="s">
        <v>127</v>
      </c>
      <c r="B112" s="675" t="s">
        <v>532</v>
      </c>
      <c r="C112" s="656">
        <f>'1.1.sz.mell.'!C111-'1.3.sz.mell.'!C111-'1.4.sz.mell.'!C112</f>
        <v>0</v>
      </c>
      <c r="D112" s="488">
        <f>'1.1.sz.mell.'!D111-'1.3.sz.mell.'!D111-'1.4.sz.mell.'!D111</f>
        <v>0</v>
      </c>
      <c r="E112" s="488">
        <f>'1.1.sz.mell.'!E111-'1.3.sz.mell.'!E111-'1.4.sz.mell.'!E111</f>
        <v>0</v>
      </c>
    </row>
    <row r="113" spans="1:5" ht="12" customHeight="1">
      <c r="A113" s="486" t="s">
        <v>129</v>
      </c>
      <c r="B113" s="676" t="s">
        <v>411</v>
      </c>
      <c r="C113" s="656">
        <f>'1.1.sz.mell.'!C112-'1.3.sz.mell.'!C112-'1.4.sz.mell.'!C113</f>
        <v>0</v>
      </c>
      <c r="D113" s="488">
        <f>'1.1.sz.mell.'!D112-'1.3.sz.mell.'!D112-'1.4.sz.mell.'!D112</f>
        <v>0</v>
      </c>
      <c r="E113" s="488">
        <f>'1.1.sz.mell.'!E112-'1.3.sz.mell.'!E112-'1.4.sz.mell.'!E112</f>
        <v>0</v>
      </c>
    </row>
    <row r="114" spans="1:5" ht="12.75">
      <c r="A114" s="486" t="s">
        <v>200</v>
      </c>
      <c r="B114" s="669" t="s">
        <v>394</v>
      </c>
      <c r="C114" s="656">
        <f>'1.1.sz.mell.'!C113-'1.3.sz.mell.'!C113-'1.4.sz.mell.'!C114</f>
        <v>0</v>
      </c>
      <c r="D114" s="488">
        <f>'1.1.sz.mell.'!D113-'1.3.sz.mell.'!D113-'1.4.sz.mell.'!D113</f>
        <v>0</v>
      </c>
      <c r="E114" s="488">
        <f>'1.1.sz.mell.'!E113-'1.3.sz.mell.'!E113-'1.4.sz.mell.'!E113</f>
        <v>0</v>
      </c>
    </row>
    <row r="115" spans="1:5" ht="12" customHeight="1">
      <c r="A115" s="486" t="s">
        <v>201</v>
      </c>
      <c r="B115" s="669" t="s">
        <v>410</v>
      </c>
      <c r="C115" s="656">
        <f>'1.1.sz.mell.'!C114-'1.3.sz.mell.'!C114-'1.4.sz.mell.'!C115</f>
        <v>0</v>
      </c>
      <c r="D115" s="488">
        <f>'1.1.sz.mell.'!D114-'1.3.sz.mell.'!D114-'1.4.sz.mell.'!D114</f>
        <v>0</v>
      </c>
      <c r="E115" s="488">
        <f>'1.1.sz.mell.'!E114-'1.3.sz.mell.'!E114-'1.4.sz.mell.'!E114</f>
        <v>0</v>
      </c>
    </row>
    <row r="116" spans="1:5" ht="12" customHeight="1">
      <c r="A116" s="486" t="s">
        <v>202</v>
      </c>
      <c r="B116" s="669" t="s">
        <v>409</v>
      </c>
      <c r="C116" s="656">
        <f>'1.1.sz.mell.'!C115-'1.3.sz.mell.'!C115-'1.4.sz.mell.'!C116</f>
        <v>0</v>
      </c>
      <c r="D116" s="488">
        <f>'1.1.sz.mell.'!D115-'1.3.sz.mell.'!D115-'1.4.sz.mell.'!D115</f>
        <v>0</v>
      </c>
      <c r="E116" s="488">
        <f>'1.1.sz.mell.'!E115-'1.3.sz.mell.'!E115-'1.4.sz.mell.'!E115</f>
        <v>0</v>
      </c>
    </row>
    <row r="117" spans="1:5" ht="12" customHeight="1">
      <c r="A117" s="486" t="s">
        <v>402</v>
      </c>
      <c r="B117" s="669" t="s">
        <v>397</v>
      </c>
      <c r="C117" s="656">
        <f>'1.1.sz.mell.'!C116-'1.3.sz.mell.'!C116-'1.4.sz.mell.'!C117</f>
        <v>0</v>
      </c>
      <c r="D117" s="488">
        <f>'1.1.sz.mell.'!D116-'1.3.sz.mell.'!D116-'1.4.sz.mell.'!D116</f>
        <v>3881</v>
      </c>
      <c r="E117" s="488">
        <f>'1.1.sz.mell.'!E116-'1.3.sz.mell.'!E116-'1.4.sz.mell.'!E116</f>
        <v>3881</v>
      </c>
    </row>
    <row r="118" spans="1:5" ht="12" customHeight="1">
      <c r="A118" s="486" t="s">
        <v>403</v>
      </c>
      <c r="B118" s="669" t="s">
        <v>408</v>
      </c>
      <c r="C118" s="656">
        <f>'1.1.sz.mell.'!C117-'1.3.sz.mell.'!C117-'1.4.sz.mell.'!C118</f>
        <v>573</v>
      </c>
      <c r="D118" s="488">
        <f>'1.1.sz.mell.'!D117-'1.3.sz.mell.'!D117-'1.4.sz.mell.'!D117</f>
        <v>900</v>
      </c>
      <c r="E118" s="488">
        <f>'1.1.sz.mell.'!E117-'1.3.sz.mell.'!E117-'1.4.sz.mell.'!E117</f>
        <v>900</v>
      </c>
    </row>
    <row r="119" spans="1:5" ht="13.5" thickBot="1">
      <c r="A119" s="522" t="s">
        <v>404</v>
      </c>
      <c r="B119" s="669" t="s">
        <v>407</v>
      </c>
      <c r="C119" s="656">
        <f>'1.1.sz.mell.'!C118-'1.3.sz.mell.'!C118-'1.4.sz.mell.'!C119</f>
        <v>0</v>
      </c>
      <c r="D119" s="488">
        <f>'1.1.sz.mell.'!D118-'1.3.sz.mell.'!D118-'1.4.sz.mell.'!D119</f>
        <v>0</v>
      </c>
      <c r="E119" s="488">
        <f>'1.1.sz.mell.'!E118-'1.3.sz.mell.'!E118-'1.4.sz.mell.'!E119</f>
        <v>0</v>
      </c>
    </row>
    <row r="120" spans="1:5" ht="12" customHeight="1" thickBot="1">
      <c r="A120" s="483" t="s">
        <v>23</v>
      </c>
      <c r="B120" s="677" t="s">
        <v>412</v>
      </c>
      <c r="C120" s="549">
        <f>+C121+C122</f>
        <v>8350</v>
      </c>
      <c r="D120" s="485">
        <f>+D121+D122</f>
        <v>9154</v>
      </c>
      <c r="E120" s="485">
        <f>+E121+E122</f>
        <v>0</v>
      </c>
    </row>
    <row r="121" spans="1:5" ht="12" customHeight="1">
      <c r="A121" s="486" t="s">
        <v>97</v>
      </c>
      <c r="B121" s="678" t="s">
        <v>65</v>
      </c>
      <c r="C121" s="656">
        <f>'1.1.sz.mell.'!C120-'1.3.sz.mell.'!C120-'1.4.sz.mell.'!C121</f>
        <v>8350</v>
      </c>
      <c r="D121" s="488">
        <f>'1.1.sz.mell.'!D120-'1.3.sz.mell.'!D120-'1.4.sz.mell.'!D121</f>
        <v>9154</v>
      </c>
      <c r="E121" s="488">
        <f>'1.1.sz.mell.'!E120-'1.3.sz.mell.'!E120-'1.4.sz.mell.'!E121</f>
        <v>0</v>
      </c>
    </row>
    <row r="122" spans="1:5" ht="12" customHeight="1" thickBot="1">
      <c r="A122" s="492" t="s">
        <v>98</v>
      </c>
      <c r="B122" s="673" t="s">
        <v>66</v>
      </c>
      <c r="C122" s="656">
        <f>'1.1.sz.mell.'!C121-'1.3.sz.mell.'!C121-'1.4.sz.mell.'!C122</f>
        <v>0</v>
      </c>
      <c r="D122" s="488">
        <f>'1.1.sz.mell.'!D121-'1.3.sz.mell.'!D121-'1.4.sz.mell.'!D122</f>
        <v>0</v>
      </c>
      <c r="E122" s="488">
        <f>'1.1.sz.mell.'!E121-'1.3.sz.mell.'!E121-'1.4.sz.mell.'!E122</f>
        <v>0</v>
      </c>
    </row>
    <row r="123" spans="1:5" ht="12" customHeight="1" thickBot="1">
      <c r="A123" s="483" t="s">
        <v>24</v>
      </c>
      <c r="B123" s="677" t="s">
        <v>413</v>
      </c>
      <c r="C123" s="549">
        <f>+C90+C106+C120</f>
        <v>115619</v>
      </c>
      <c r="D123" s="485">
        <f>+D90+D106+D120</f>
        <v>172311</v>
      </c>
      <c r="E123" s="485">
        <f>+E90+E106+E120</f>
        <v>143835</v>
      </c>
    </row>
    <row r="124" spans="1:5" ht="12" customHeight="1" thickBot="1">
      <c r="A124" s="483" t="s">
        <v>25</v>
      </c>
      <c r="B124" s="677" t="s">
        <v>414</v>
      </c>
      <c r="C124" s="549">
        <f>+C125+C126+C127</f>
        <v>0</v>
      </c>
      <c r="D124" s="485">
        <f>+D125+D126+D127</f>
        <v>0</v>
      </c>
      <c r="E124" s="485">
        <f>+E125+E126+E127</f>
        <v>0</v>
      </c>
    </row>
    <row r="125" spans="1:5" ht="12" customHeight="1">
      <c r="A125" s="486" t="s">
        <v>101</v>
      </c>
      <c r="B125" s="678" t="s">
        <v>415</v>
      </c>
      <c r="C125" s="657"/>
      <c r="D125" s="529"/>
      <c r="E125" s="529"/>
    </row>
    <row r="126" spans="1:5" ht="12" customHeight="1">
      <c r="A126" s="486" t="s">
        <v>102</v>
      </c>
      <c r="B126" s="678" t="s">
        <v>416</v>
      </c>
      <c r="C126" s="657"/>
      <c r="D126" s="529"/>
      <c r="E126" s="529"/>
    </row>
    <row r="127" spans="1:5" ht="12" customHeight="1" thickBot="1">
      <c r="A127" s="522" t="s">
        <v>103</v>
      </c>
      <c r="B127" s="679" t="s">
        <v>417</v>
      </c>
      <c r="C127" s="657"/>
      <c r="D127" s="529"/>
      <c r="E127" s="529"/>
    </row>
    <row r="128" spans="1:5" ht="12" customHeight="1" thickBot="1">
      <c r="A128" s="483" t="s">
        <v>26</v>
      </c>
      <c r="B128" s="677" t="s">
        <v>479</v>
      </c>
      <c r="C128" s="549">
        <f>+C129+C130+C131+C132</f>
        <v>0</v>
      </c>
      <c r="D128" s="485">
        <f>+D129+D130+D131+D132</f>
        <v>0</v>
      </c>
      <c r="E128" s="485">
        <f>+E129+E130+E131+E132</f>
        <v>0</v>
      </c>
    </row>
    <row r="129" spans="1:5" ht="12" customHeight="1">
      <c r="A129" s="486" t="s">
        <v>104</v>
      </c>
      <c r="B129" s="678" t="s">
        <v>418</v>
      </c>
      <c r="C129" s="657"/>
      <c r="D129" s="529"/>
      <c r="E129" s="529"/>
    </row>
    <row r="130" spans="1:5" ht="12" customHeight="1">
      <c r="A130" s="486" t="s">
        <v>105</v>
      </c>
      <c r="B130" s="678" t="s">
        <v>419</v>
      </c>
      <c r="C130" s="657"/>
      <c r="D130" s="529"/>
      <c r="E130" s="529"/>
    </row>
    <row r="131" spans="1:5" ht="12" customHeight="1">
      <c r="A131" s="486" t="s">
        <v>321</v>
      </c>
      <c r="B131" s="678" t="s">
        <v>420</v>
      </c>
      <c r="C131" s="657"/>
      <c r="D131" s="529"/>
      <c r="E131" s="529"/>
    </row>
    <row r="132" spans="1:5" ht="12" customHeight="1" thickBot="1">
      <c r="A132" s="522" t="s">
        <v>322</v>
      </c>
      <c r="B132" s="679" t="s">
        <v>421</v>
      </c>
      <c r="C132" s="657"/>
      <c r="D132" s="529"/>
      <c r="E132" s="529"/>
    </row>
    <row r="133" spans="1:5" s="537" customFormat="1" ht="12" customHeight="1" thickBot="1">
      <c r="A133" s="483" t="s">
        <v>27</v>
      </c>
      <c r="B133" s="677" t="s">
        <v>422</v>
      </c>
      <c r="C133" s="659">
        <f>+C134+C135+C136+C137</f>
        <v>0</v>
      </c>
      <c r="D133" s="496">
        <f>+D134+D135+D136+D137</f>
        <v>0</v>
      </c>
      <c r="E133" s="496">
        <f>+E134+E135+E136+E137</f>
        <v>0</v>
      </c>
    </row>
    <row r="134" spans="1:5" ht="12" customHeight="1">
      <c r="A134" s="486" t="s">
        <v>106</v>
      </c>
      <c r="B134" s="678" t="s">
        <v>423</v>
      </c>
      <c r="C134" s="657"/>
      <c r="D134" s="529"/>
      <c r="E134" s="529"/>
    </row>
    <row r="135" spans="1:5" ht="12" customHeight="1">
      <c r="A135" s="486" t="s">
        <v>107</v>
      </c>
      <c r="B135" s="678" t="s">
        <v>433</v>
      </c>
      <c r="C135" s="657"/>
      <c r="D135" s="529"/>
      <c r="E135" s="529"/>
    </row>
    <row r="136" spans="1:5" ht="12" customHeight="1">
      <c r="A136" s="486" t="s">
        <v>334</v>
      </c>
      <c r="B136" s="678" t="s">
        <v>424</v>
      </c>
      <c r="C136" s="657"/>
      <c r="D136" s="529"/>
      <c r="E136" s="529"/>
    </row>
    <row r="137" spans="1:5" ht="12" customHeight="1" thickBot="1">
      <c r="A137" s="522" t="s">
        <v>335</v>
      </c>
      <c r="B137" s="679" t="s">
        <v>425</v>
      </c>
      <c r="C137" s="657"/>
      <c r="D137" s="529"/>
      <c r="E137" s="529"/>
    </row>
    <row r="138" spans="1:5" s="537" customFormat="1" ht="12" customHeight="1" thickBot="1">
      <c r="A138" s="483" t="s">
        <v>28</v>
      </c>
      <c r="B138" s="677" t="s">
        <v>426</v>
      </c>
      <c r="C138" s="683">
        <f>+C139+C140+C141+C142</f>
        <v>0</v>
      </c>
      <c r="D138" s="538">
        <f>+D139+D140+D141+D142</f>
        <v>0</v>
      </c>
      <c r="E138" s="538">
        <f>+E139+E140+E141+E142</f>
        <v>0</v>
      </c>
    </row>
    <row r="139" spans="1:5" ht="12" customHeight="1">
      <c r="A139" s="486" t="s">
        <v>193</v>
      </c>
      <c r="B139" s="678" t="s">
        <v>427</v>
      </c>
      <c r="C139" s="657"/>
      <c r="D139" s="529"/>
      <c r="E139" s="529"/>
    </row>
    <row r="140" spans="1:5" ht="12" customHeight="1">
      <c r="A140" s="486" t="s">
        <v>194</v>
      </c>
      <c r="B140" s="678" t="s">
        <v>428</v>
      </c>
      <c r="C140" s="657"/>
      <c r="D140" s="529"/>
      <c r="E140" s="529"/>
    </row>
    <row r="141" spans="1:5" ht="12" customHeight="1">
      <c r="A141" s="486" t="s">
        <v>250</v>
      </c>
      <c r="B141" s="678" t="s">
        <v>429</v>
      </c>
      <c r="C141" s="657"/>
      <c r="D141" s="529"/>
      <c r="E141" s="529"/>
    </row>
    <row r="142" spans="1:5" ht="12" customHeight="1" thickBot="1">
      <c r="A142" s="486" t="s">
        <v>337</v>
      </c>
      <c r="B142" s="678" t="s">
        <v>430</v>
      </c>
      <c r="C142" s="657"/>
      <c r="D142" s="529"/>
      <c r="E142" s="529"/>
    </row>
    <row r="143" spans="1:9" s="537" customFormat="1" ht="15" customHeight="1" thickBot="1">
      <c r="A143" s="483" t="s">
        <v>29</v>
      </c>
      <c r="B143" s="677" t="s">
        <v>431</v>
      </c>
      <c r="C143" s="684">
        <f>+C124+C128+C133+C138</f>
        <v>0</v>
      </c>
      <c r="D143" s="539">
        <f>+D124+D128+D133+D138</f>
        <v>0</v>
      </c>
      <c r="E143" s="539">
        <f>+E124+E128+E133+E138</f>
        <v>0</v>
      </c>
      <c r="F143" s="540"/>
      <c r="G143" s="541"/>
      <c r="H143" s="541"/>
      <c r="I143" s="541"/>
    </row>
    <row r="144" spans="1:5" s="381" customFormat="1" ht="12.75" customHeight="1" thickBot="1">
      <c r="A144" s="542" t="s">
        <v>30</v>
      </c>
      <c r="B144" s="543" t="s">
        <v>432</v>
      </c>
      <c r="C144" s="539">
        <f>+C123+C143</f>
        <v>115619</v>
      </c>
      <c r="D144" s="539">
        <f>+D123+D143</f>
        <v>172311</v>
      </c>
      <c r="E144" s="539">
        <f>+E123+E143</f>
        <v>143835</v>
      </c>
    </row>
    <row r="145" ht="7.5" customHeight="1"/>
    <row r="146" spans="1:3" s="537" customFormat="1" ht="12.75">
      <c r="A146" s="915" t="s">
        <v>434</v>
      </c>
      <c r="B146" s="915"/>
      <c r="C146" s="915"/>
    </row>
    <row r="147" spans="1:5" ht="15" customHeight="1" thickBot="1">
      <c r="A147" s="912" t="s">
        <v>166</v>
      </c>
      <c r="B147" s="912"/>
      <c r="C147" s="293" t="s">
        <v>249</v>
      </c>
      <c r="D147" s="293" t="s">
        <v>249</v>
      </c>
      <c r="E147" s="293" t="s">
        <v>249</v>
      </c>
    </row>
    <row r="148" spans="1:5" ht="13.5" customHeight="1" thickBot="1">
      <c r="A148" s="483">
        <v>1</v>
      </c>
      <c r="B148" s="672" t="s">
        <v>435</v>
      </c>
      <c r="C148" s="549">
        <f>+C60-C123</f>
        <v>-15858</v>
      </c>
      <c r="D148" s="485">
        <f>+D60-D123</f>
        <v>-17015</v>
      </c>
      <c r="E148" s="485">
        <f>+E60-E123</f>
        <v>6113</v>
      </c>
    </row>
    <row r="149" spans="1:5" ht="27.75" customHeight="1" thickBot="1">
      <c r="A149" s="483" t="s">
        <v>22</v>
      </c>
      <c r="B149" s="672" t="s">
        <v>436</v>
      </c>
      <c r="C149" s="549">
        <f>+C83-C143</f>
        <v>17497</v>
      </c>
      <c r="D149" s="485">
        <f>+D83-D143</f>
        <v>21667</v>
      </c>
      <c r="E149" s="485">
        <f>+E83-E143</f>
        <v>21667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0.81" bottom="0.34" header="0.21" footer="0.32"/>
  <pageSetup fitToHeight="2" horizontalDpi="600" verticalDpi="600" orientation="portrait" paperSize="9" scale="57" r:id="rId1"/>
  <headerFooter alignWithMargins="0">
    <oddHeader xml:space="preserve">&amp;C&amp;"Times New Roman CE,Félkövér"&amp;12
Sokorópátka Község Önkormányzata
2015. ÉVI KÖLTSÉGVETÉS
KÖTELEZŐ FELADATAINAK MÉRLEGE &amp;R&amp;"Times New Roman CE,Félkövér dőlt"&amp;11 1.2.melléklet az/2016. (      ) önkormányzati rendelethez </oddHeader>
  </headerFooter>
  <rowBreaks count="1" manualBreakCount="1">
    <brk id="85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70" workbookViewId="0" topLeftCell="A1">
      <selection activeCell="A1" sqref="A1:C1"/>
    </sheetView>
  </sheetViews>
  <sheetFormatPr defaultColWidth="9.00390625" defaultRowHeight="12.75"/>
  <cols>
    <col min="1" max="1" width="9.50390625" style="897" customWidth="1"/>
    <col min="2" max="2" width="75.625" style="897" customWidth="1"/>
    <col min="3" max="3" width="22.375" style="897" customWidth="1"/>
    <col min="4" max="16384" width="9.375" style="897" customWidth="1"/>
  </cols>
  <sheetData>
    <row r="1" spans="1:3" ht="24.75" customHeight="1">
      <c r="A1" s="1019" t="s">
        <v>852</v>
      </c>
      <c r="B1" s="991"/>
      <c r="C1" s="991"/>
    </row>
    <row r="2" spans="1:3" ht="15">
      <c r="A2" s="905" t="s">
        <v>648</v>
      </c>
      <c r="B2" s="905" t="s">
        <v>70</v>
      </c>
      <c r="C2" s="905" t="s">
        <v>842</v>
      </c>
    </row>
    <row r="3" spans="1:3" ht="15">
      <c r="A3" s="905">
        <v>1</v>
      </c>
      <c r="B3" s="905">
        <v>2</v>
      </c>
      <c r="C3" s="905">
        <v>3</v>
      </c>
    </row>
    <row r="4" spans="1:3" ht="12.75">
      <c r="A4" s="906" t="s">
        <v>57</v>
      </c>
      <c r="B4" s="907" t="s">
        <v>843</v>
      </c>
      <c r="C4" s="908">
        <v>151045</v>
      </c>
    </row>
    <row r="5" spans="1:3" ht="12.75">
      <c r="A5" s="906" t="s">
        <v>67</v>
      </c>
      <c r="B5" s="907" t="s">
        <v>844</v>
      </c>
      <c r="C5" s="908">
        <v>144101</v>
      </c>
    </row>
    <row r="6" spans="1:3" ht="12.75">
      <c r="A6" s="909" t="s">
        <v>68</v>
      </c>
      <c r="B6" s="910" t="s">
        <v>845</v>
      </c>
      <c r="C6" s="911">
        <v>6944</v>
      </c>
    </row>
    <row r="7" spans="1:3" ht="12.75">
      <c r="A7" s="906" t="s">
        <v>536</v>
      </c>
      <c r="B7" s="907" t="s">
        <v>846</v>
      </c>
      <c r="C7" s="908">
        <v>21667</v>
      </c>
    </row>
    <row r="8" spans="1:3" ht="12.75">
      <c r="A8" s="906" t="s">
        <v>655</v>
      </c>
      <c r="B8" s="907" t="s">
        <v>847</v>
      </c>
      <c r="C8" s="908">
        <v>2627</v>
      </c>
    </row>
    <row r="9" spans="1:3" ht="12.75">
      <c r="A9" s="909" t="s">
        <v>657</v>
      </c>
      <c r="B9" s="910" t="s">
        <v>848</v>
      </c>
      <c r="C9" s="911">
        <v>19040</v>
      </c>
    </row>
    <row r="10" spans="1:3" ht="12.75">
      <c r="A10" s="909" t="s">
        <v>793</v>
      </c>
      <c r="B10" s="910" t="s">
        <v>849</v>
      </c>
      <c r="C10" s="911">
        <v>25984</v>
      </c>
    </row>
    <row r="11" spans="1:3" ht="12.75">
      <c r="A11" s="909" t="s">
        <v>804</v>
      </c>
      <c r="B11" s="910" t="s">
        <v>850</v>
      </c>
      <c r="C11" s="911">
        <v>25984</v>
      </c>
    </row>
    <row r="12" spans="1:3" ht="12.75">
      <c r="A12" s="909" t="s">
        <v>807</v>
      </c>
      <c r="B12" s="910" t="s">
        <v>851</v>
      </c>
      <c r="C12" s="911">
        <v>25984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scale="85" r:id="rId1"/>
  <headerFooter alignWithMargins="0">
    <oddHeader xml:space="preserve">&amp;R12. sz. tájékoztató tábla a ……./2016.(………)  önkormányzati rendelethez   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zoomScale="80" zoomScaleNormal="80" zoomScaleSheetLayoutView="80" zoomScalePageLayoutView="90" workbookViewId="0" topLeftCell="A1">
      <selection activeCell="D2" sqref="D2"/>
    </sheetView>
  </sheetViews>
  <sheetFormatPr defaultColWidth="9.00390625" defaultRowHeight="12.75"/>
  <cols>
    <col min="1" max="1" width="9.50390625" style="361" customWidth="1"/>
    <col min="2" max="2" width="91.625" style="361" customWidth="1"/>
    <col min="3" max="5" width="21.625" style="362" customWidth="1"/>
    <col min="6" max="16384" width="9.375" style="379" customWidth="1"/>
  </cols>
  <sheetData>
    <row r="1" spans="1:5" ht="15.75" customHeight="1">
      <c r="A1" s="918" t="s">
        <v>18</v>
      </c>
      <c r="B1" s="918"/>
      <c r="C1" s="918"/>
      <c r="D1" s="379"/>
      <c r="E1" s="379"/>
    </row>
    <row r="2" spans="1:5" ht="15.75" customHeight="1" thickBot="1">
      <c r="A2" s="917" t="s">
        <v>164</v>
      </c>
      <c r="B2" s="917"/>
      <c r="C2" s="123"/>
      <c r="D2" s="123"/>
      <c r="E2" s="123" t="s">
        <v>249</v>
      </c>
    </row>
    <row r="3" spans="1:5" ht="42" customHeight="1" thickBot="1">
      <c r="A3" s="19" t="s">
        <v>78</v>
      </c>
      <c r="B3" s="688" t="s">
        <v>20</v>
      </c>
      <c r="C3" s="654" t="s">
        <v>560</v>
      </c>
      <c r="D3" s="479" t="s">
        <v>570</v>
      </c>
      <c r="E3" s="479" t="s">
        <v>587</v>
      </c>
    </row>
    <row r="4" spans="1:5" s="380" customFormat="1" ht="12" customHeight="1" thickBot="1">
      <c r="A4" s="375">
        <v>1</v>
      </c>
      <c r="B4" s="689">
        <v>2</v>
      </c>
      <c r="C4" s="654">
        <v>3</v>
      </c>
      <c r="D4" s="479">
        <v>4</v>
      </c>
      <c r="E4" s="479">
        <v>5</v>
      </c>
    </row>
    <row r="5" spans="1:5" s="381" customFormat="1" ht="12" customHeight="1" thickBot="1">
      <c r="A5" s="16" t="s">
        <v>21</v>
      </c>
      <c r="B5" s="690" t="s">
        <v>277</v>
      </c>
      <c r="C5" s="609">
        <f>+C6+C7+C8+C9+C10+C11</f>
        <v>0</v>
      </c>
      <c r="D5" s="284">
        <f>+D6+D7+D8+D9+D10+D11</f>
        <v>0</v>
      </c>
      <c r="E5" s="284">
        <f>+E6+E7+E8+E9+E10+E11</f>
        <v>0</v>
      </c>
    </row>
    <row r="6" spans="1:5" s="381" customFormat="1" ht="12" customHeight="1">
      <c r="A6" s="11" t="s">
        <v>108</v>
      </c>
      <c r="B6" s="691" t="s">
        <v>278</v>
      </c>
      <c r="C6" s="698"/>
      <c r="D6" s="287"/>
      <c r="E6" s="287"/>
    </row>
    <row r="7" spans="1:5" s="381" customFormat="1" ht="12" customHeight="1">
      <c r="A7" s="10" t="s">
        <v>109</v>
      </c>
      <c r="B7" s="692" t="s">
        <v>279</v>
      </c>
      <c r="C7" s="699"/>
      <c r="D7" s="286"/>
      <c r="E7" s="286"/>
    </row>
    <row r="8" spans="1:5" s="381" customFormat="1" ht="12" customHeight="1">
      <c r="A8" s="10" t="s">
        <v>110</v>
      </c>
      <c r="B8" s="692" t="s">
        <v>280</v>
      </c>
      <c r="C8" s="699"/>
      <c r="D8" s="286"/>
      <c r="E8" s="286"/>
    </row>
    <row r="9" spans="1:5" s="381" customFormat="1" ht="12" customHeight="1">
      <c r="A9" s="10" t="s">
        <v>111</v>
      </c>
      <c r="B9" s="692" t="s">
        <v>281</v>
      </c>
      <c r="C9" s="699"/>
      <c r="D9" s="286"/>
      <c r="E9" s="286"/>
    </row>
    <row r="10" spans="1:5" s="381" customFormat="1" ht="12" customHeight="1">
      <c r="A10" s="10" t="s">
        <v>160</v>
      </c>
      <c r="B10" s="692" t="s">
        <v>282</v>
      </c>
      <c r="C10" s="699"/>
      <c r="D10" s="286"/>
      <c r="E10" s="286"/>
    </row>
    <row r="11" spans="1:5" s="381" customFormat="1" ht="12" customHeight="1" thickBot="1">
      <c r="A11" s="12" t="s">
        <v>112</v>
      </c>
      <c r="B11" s="693" t="s">
        <v>283</v>
      </c>
      <c r="C11" s="699"/>
      <c r="D11" s="286"/>
      <c r="E11" s="286"/>
    </row>
    <row r="12" spans="1:5" s="381" customFormat="1" ht="12" customHeight="1" thickBot="1">
      <c r="A12" s="16" t="s">
        <v>22</v>
      </c>
      <c r="B12" s="694" t="s">
        <v>284</v>
      </c>
      <c r="C12" s="609">
        <f>+C13+C14+C15+C16+C17</f>
        <v>0</v>
      </c>
      <c r="D12" s="284">
        <f>+D13+D14+D15+D16+D17</f>
        <v>0</v>
      </c>
      <c r="E12" s="284">
        <f>+E13+E14+E15+E16+E17</f>
        <v>0</v>
      </c>
    </row>
    <row r="13" spans="1:5" s="381" customFormat="1" ht="12" customHeight="1">
      <c r="A13" s="11" t="s">
        <v>114</v>
      </c>
      <c r="B13" s="691" t="s">
        <v>285</v>
      </c>
      <c r="C13" s="698"/>
      <c r="D13" s="287"/>
      <c r="E13" s="287"/>
    </row>
    <row r="14" spans="1:5" s="381" customFormat="1" ht="12" customHeight="1">
      <c r="A14" s="10" t="s">
        <v>115</v>
      </c>
      <c r="B14" s="692" t="s">
        <v>286</v>
      </c>
      <c r="C14" s="699"/>
      <c r="D14" s="286"/>
      <c r="E14" s="286"/>
    </row>
    <row r="15" spans="1:5" s="381" customFormat="1" ht="12" customHeight="1">
      <c r="A15" s="10" t="s">
        <v>116</v>
      </c>
      <c r="B15" s="692" t="s">
        <v>526</v>
      </c>
      <c r="C15" s="699"/>
      <c r="D15" s="286"/>
      <c r="E15" s="286"/>
    </row>
    <row r="16" spans="1:5" s="381" customFormat="1" ht="12" customHeight="1">
      <c r="A16" s="10" t="s">
        <v>117</v>
      </c>
      <c r="B16" s="692" t="s">
        <v>527</v>
      </c>
      <c r="C16" s="699"/>
      <c r="D16" s="286"/>
      <c r="E16" s="286"/>
    </row>
    <row r="17" spans="1:5" s="381" customFormat="1" ht="12" customHeight="1">
      <c r="A17" s="10" t="s">
        <v>118</v>
      </c>
      <c r="B17" s="692" t="s">
        <v>287</v>
      </c>
      <c r="C17" s="699"/>
      <c r="D17" s="286"/>
      <c r="E17" s="286"/>
    </row>
    <row r="18" spans="1:5" s="381" customFormat="1" ht="12" customHeight="1" thickBot="1">
      <c r="A18" s="12" t="s">
        <v>127</v>
      </c>
      <c r="B18" s="693" t="s">
        <v>288</v>
      </c>
      <c r="C18" s="700"/>
      <c r="D18" s="288"/>
      <c r="E18" s="288"/>
    </row>
    <row r="19" spans="1:5" s="381" customFormat="1" ht="12" customHeight="1" thickBot="1">
      <c r="A19" s="16" t="s">
        <v>23</v>
      </c>
      <c r="B19" s="690" t="s">
        <v>289</v>
      </c>
      <c r="C19" s="609">
        <f>+C20+C21+C22+C23+C24</f>
        <v>0</v>
      </c>
      <c r="D19" s="284">
        <f>+D20+D21+D22+D23+D24</f>
        <v>0</v>
      </c>
      <c r="E19" s="284">
        <f>+E20+E21+E22+E23+E24</f>
        <v>0</v>
      </c>
    </row>
    <row r="20" spans="1:5" s="381" customFormat="1" ht="12" customHeight="1">
      <c r="A20" s="11" t="s">
        <v>97</v>
      </c>
      <c r="B20" s="691" t="s">
        <v>290</v>
      </c>
      <c r="C20" s="698"/>
      <c r="D20" s="287"/>
      <c r="E20" s="287"/>
    </row>
    <row r="21" spans="1:5" s="381" customFormat="1" ht="12" customHeight="1">
      <c r="A21" s="10" t="s">
        <v>98</v>
      </c>
      <c r="B21" s="692" t="s">
        <v>291</v>
      </c>
      <c r="C21" s="699"/>
      <c r="D21" s="286"/>
      <c r="E21" s="286"/>
    </row>
    <row r="22" spans="1:5" s="381" customFormat="1" ht="12" customHeight="1">
      <c r="A22" s="10" t="s">
        <v>99</v>
      </c>
      <c r="B22" s="692" t="s">
        <v>528</v>
      </c>
      <c r="C22" s="699"/>
      <c r="D22" s="286"/>
      <c r="E22" s="286"/>
    </row>
    <row r="23" spans="1:5" s="381" customFormat="1" ht="12" customHeight="1">
      <c r="A23" s="10" t="s">
        <v>100</v>
      </c>
      <c r="B23" s="692" t="s">
        <v>529</v>
      </c>
      <c r="C23" s="699"/>
      <c r="D23" s="286"/>
      <c r="E23" s="286"/>
    </row>
    <row r="24" spans="1:5" s="381" customFormat="1" ht="12" customHeight="1">
      <c r="A24" s="10" t="s">
        <v>183</v>
      </c>
      <c r="B24" s="692" t="s">
        <v>292</v>
      </c>
      <c r="C24" s="699"/>
      <c r="D24" s="286"/>
      <c r="E24" s="286"/>
    </row>
    <row r="25" spans="1:5" s="381" customFormat="1" ht="12" customHeight="1" thickBot="1">
      <c r="A25" s="12" t="s">
        <v>184</v>
      </c>
      <c r="B25" s="693" t="s">
        <v>293</v>
      </c>
      <c r="C25" s="700"/>
      <c r="D25" s="288"/>
      <c r="E25" s="288"/>
    </row>
    <row r="26" spans="1:5" s="381" customFormat="1" ht="12" customHeight="1" thickBot="1">
      <c r="A26" s="16" t="s">
        <v>185</v>
      </c>
      <c r="B26" s="690" t="s">
        <v>294</v>
      </c>
      <c r="C26" s="701">
        <f>+C27+C30+C31+C32</f>
        <v>0</v>
      </c>
      <c r="D26" s="290">
        <f>+D27+D30+D31+D32</f>
        <v>0</v>
      </c>
      <c r="E26" s="290">
        <f>+E27+E30+E31+E32</f>
        <v>0</v>
      </c>
    </row>
    <row r="27" spans="1:5" s="381" customFormat="1" ht="12" customHeight="1">
      <c r="A27" s="11" t="s">
        <v>295</v>
      </c>
      <c r="B27" s="691" t="s">
        <v>301</v>
      </c>
      <c r="C27" s="702">
        <f>+C28+C29</f>
        <v>0</v>
      </c>
      <c r="D27" s="377">
        <f>+D28+D29</f>
        <v>0</v>
      </c>
      <c r="E27" s="377">
        <f>+E28+E29</f>
        <v>0</v>
      </c>
    </row>
    <row r="28" spans="1:5" s="381" customFormat="1" ht="12" customHeight="1">
      <c r="A28" s="10" t="s">
        <v>296</v>
      </c>
      <c r="B28" s="692" t="s">
        <v>302</v>
      </c>
      <c r="C28" s="699"/>
      <c r="D28" s="286"/>
      <c r="E28" s="286"/>
    </row>
    <row r="29" spans="1:5" s="381" customFormat="1" ht="12" customHeight="1">
      <c r="A29" s="10" t="s">
        <v>297</v>
      </c>
      <c r="B29" s="692" t="s">
        <v>303</v>
      </c>
      <c r="C29" s="699"/>
      <c r="D29" s="286"/>
      <c r="E29" s="286"/>
    </row>
    <row r="30" spans="1:5" s="381" customFormat="1" ht="12" customHeight="1">
      <c r="A30" s="10" t="s">
        <v>298</v>
      </c>
      <c r="B30" s="692" t="s">
        <v>304</v>
      </c>
      <c r="C30" s="699"/>
      <c r="D30" s="286"/>
      <c r="E30" s="286"/>
    </row>
    <row r="31" spans="1:5" s="381" customFormat="1" ht="12" customHeight="1">
      <c r="A31" s="10" t="s">
        <v>299</v>
      </c>
      <c r="B31" s="692" t="s">
        <v>305</v>
      </c>
      <c r="C31" s="699"/>
      <c r="D31" s="286"/>
      <c r="E31" s="286"/>
    </row>
    <row r="32" spans="1:5" s="381" customFormat="1" ht="12" customHeight="1" thickBot="1">
      <c r="A32" s="12" t="s">
        <v>300</v>
      </c>
      <c r="B32" s="693" t="s">
        <v>306</v>
      </c>
      <c r="C32" s="700"/>
      <c r="D32" s="288"/>
      <c r="E32" s="288"/>
    </row>
    <row r="33" spans="1:5" s="381" customFormat="1" ht="12" customHeight="1" thickBot="1">
      <c r="A33" s="16" t="s">
        <v>25</v>
      </c>
      <c r="B33" s="690" t="s">
        <v>307</v>
      </c>
      <c r="C33" s="609">
        <f>SUM(C34:C43)</f>
        <v>719</v>
      </c>
      <c r="D33" s="284">
        <f>SUM(D34:D43)</f>
        <v>525</v>
      </c>
      <c r="E33" s="284">
        <f>SUM(E34:E43)</f>
        <v>525</v>
      </c>
    </row>
    <row r="34" spans="1:5" s="381" customFormat="1" ht="12" customHeight="1">
      <c r="A34" s="11" t="s">
        <v>101</v>
      </c>
      <c r="B34" s="691" t="s">
        <v>310</v>
      </c>
      <c r="C34" s="699"/>
      <c r="D34" s="286"/>
      <c r="E34" s="286"/>
    </row>
    <row r="35" spans="1:5" s="381" customFormat="1" ht="12" customHeight="1">
      <c r="A35" s="10" t="s">
        <v>102</v>
      </c>
      <c r="B35" s="692" t="s">
        <v>311</v>
      </c>
      <c r="C35" s="699">
        <f>719-C36</f>
        <v>500</v>
      </c>
      <c r="D35" s="286">
        <f>525-D36</f>
        <v>259</v>
      </c>
      <c r="E35" s="286">
        <f>525-E36</f>
        <v>259</v>
      </c>
    </row>
    <row r="36" spans="1:5" s="381" customFormat="1" ht="12" customHeight="1">
      <c r="A36" s="10" t="s">
        <v>103</v>
      </c>
      <c r="B36" s="692" t="s">
        <v>312</v>
      </c>
      <c r="C36" s="699">
        <v>219</v>
      </c>
      <c r="D36" s="286">
        <v>266</v>
      </c>
      <c r="E36" s="286">
        <v>266</v>
      </c>
    </row>
    <row r="37" spans="1:5" s="381" customFormat="1" ht="12" customHeight="1">
      <c r="A37" s="10" t="s">
        <v>187</v>
      </c>
      <c r="B37" s="692" t="s">
        <v>313</v>
      </c>
      <c r="C37" s="699"/>
      <c r="D37" s="286"/>
      <c r="E37" s="286"/>
    </row>
    <row r="38" spans="1:5" s="381" customFormat="1" ht="12" customHeight="1">
      <c r="A38" s="10" t="s">
        <v>188</v>
      </c>
      <c r="B38" s="692" t="s">
        <v>314</v>
      </c>
      <c r="C38" s="699"/>
      <c r="D38" s="286"/>
      <c r="E38" s="286"/>
    </row>
    <row r="39" spans="1:5" s="381" customFormat="1" ht="12" customHeight="1">
      <c r="A39" s="10" t="s">
        <v>189</v>
      </c>
      <c r="B39" s="692" t="s">
        <v>315</v>
      </c>
      <c r="C39" s="699"/>
      <c r="D39" s="286"/>
      <c r="E39" s="286"/>
    </row>
    <row r="40" spans="1:5" s="381" customFormat="1" ht="12" customHeight="1">
      <c r="A40" s="10" t="s">
        <v>190</v>
      </c>
      <c r="B40" s="692" t="s">
        <v>316</v>
      </c>
      <c r="C40" s="699"/>
      <c r="D40" s="286"/>
      <c r="E40" s="286"/>
    </row>
    <row r="41" spans="1:5" s="381" customFormat="1" ht="12" customHeight="1">
      <c r="A41" s="10" t="s">
        <v>191</v>
      </c>
      <c r="B41" s="692" t="s">
        <v>317</v>
      </c>
      <c r="C41" s="699"/>
      <c r="D41" s="286"/>
      <c r="E41" s="286"/>
    </row>
    <row r="42" spans="1:5" s="381" customFormat="1" ht="12" customHeight="1">
      <c r="A42" s="10" t="s">
        <v>308</v>
      </c>
      <c r="B42" s="692" t="s">
        <v>318</v>
      </c>
      <c r="C42" s="703"/>
      <c r="D42" s="289"/>
      <c r="E42" s="289"/>
    </row>
    <row r="43" spans="1:5" s="381" customFormat="1" ht="12" customHeight="1" thickBot="1">
      <c r="A43" s="12" t="s">
        <v>309</v>
      </c>
      <c r="B43" s="693" t="s">
        <v>319</v>
      </c>
      <c r="C43" s="704"/>
      <c r="D43" s="372"/>
      <c r="E43" s="372"/>
    </row>
    <row r="44" spans="1:5" s="381" customFormat="1" ht="12" customHeight="1" thickBot="1">
      <c r="A44" s="16" t="s">
        <v>26</v>
      </c>
      <c r="B44" s="690" t="s">
        <v>320</v>
      </c>
      <c r="C44" s="609">
        <f>SUM(C45:C49)</f>
        <v>0</v>
      </c>
      <c r="D44" s="284">
        <f>SUM(D45:D49)</f>
        <v>0</v>
      </c>
      <c r="E44" s="284">
        <f>SUM(E45:E49)</f>
        <v>0</v>
      </c>
    </row>
    <row r="45" spans="1:5" s="381" customFormat="1" ht="12" customHeight="1">
      <c r="A45" s="11" t="s">
        <v>104</v>
      </c>
      <c r="B45" s="691" t="s">
        <v>324</v>
      </c>
      <c r="C45" s="705"/>
      <c r="D45" s="426"/>
      <c r="E45" s="426"/>
    </row>
    <row r="46" spans="1:5" s="381" customFormat="1" ht="12" customHeight="1">
      <c r="A46" s="10" t="s">
        <v>105</v>
      </c>
      <c r="B46" s="692" t="s">
        <v>325</v>
      </c>
      <c r="C46" s="703"/>
      <c r="D46" s="289"/>
      <c r="E46" s="289"/>
    </row>
    <row r="47" spans="1:5" s="381" customFormat="1" ht="12" customHeight="1">
      <c r="A47" s="10" t="s">
        <v>321</v>
      </c>
      <c r="B47" s="692" t="s">
        <v>326</v>
      </c>
      <c r="C47" s="703"/>
      <c r="D47" s="289"/>
      <c r="E47" s="289"/>
    </row>
    <row r="48" spans="1:5" s="381" customFormat="1" ht="12" customHeight="1">
      <c r="A48" s="10" t="s">
        <v>322</v>
      </c>
      <c r="B48" s="692" t="s">
        <v>327</v>
      </c>
      <c r="C48" s="703"/>
      <c r="D48" s="289"/>
      <c r="E48" s="289"/>
    </row>
    <row r="49" spans="1:5" s="381" customFormat="1" ht="12" customHeight="1" thickBot="1">
      <c r="A49" s="12" t="s">
        <v>323</v>
      </c>
      <c r="B49" s="693" t="s">
        <v>328</v>
      </c>
      <c r="C49" s="704"/>
      <c r="D49" s="372"/>
      <c r="E49" s="372"/>
    </row>
    <row r="50" spans="1:5" s="381" customFormat="1" ht="12" customHeight="1" thickBot="1">
      <c r="A50" s="16" t="s">
        <v>192</v>
      </c>
      <c r="B50" s="690" t="s">
        <v>329</v>
      </c>
      <c r="C50" s="609">
        <f>SUM(C51:C53)</f>
        <v>0</v>
      </c>
      <c r="D50" s="284">
        <f>SUM(D51:D53)</f>
        <v>0</v>
      </c>
      <c r="E50" s="284">
        <f>SUM(E51:E53)</f>
        <v>0</v>
      </c>
    </row>
    <row r="51" spans="1:5" s="381" customFormat="1" ht="12" customHeight="1">
      <c r="A51" s="11" t="s">
        <v>106</v>
      </c>
      <c r="B51" s="691" t="s">
        <v>330</v>
      </c>
      <c r="C51" s="698"/>
      <c r="D51" s="287"/>
      <c r="E51" s="287"/>
    </row>
    <row r="52" spans="1:5" s="381" customFormat="1" ht="12" customHeight="1">
      <c r="A52" s="10" t="s">
        <v>107</v>
      </c>
      <c r="B52" s="692" t="s">
        <v>530</v>
      </c>
      <c r="C52" s="699"/>
      <c r="D52" s="286"/>
      <c r="E52" s="286"/>
    </row>
    <row r="53" spans="1:5" s="381" customFormat="1" ht="12" customHeight="1">
      <c r="A53" s="10" t="s">
        <v>334</v>
      </c>
      <c r="B53" s="692" t="s">
        <v>332</v>
      </c>
      <c r="C53" s="699"/>
      <c r="D53" s="286"/>
      <c r="E53" s="286"/>
    </row>
    <row r="54" spans="1:5" s="381" customFormat="1" ht="12" customHeight="1" thickBot="1">
      <c r="A54" s="12" t="s">
        <v>335</v>
      </c>
      <c r="B54" s="693" t="s">
        <v>333</v>
      </c>
      <c r="C54" s="700"/>
      <c r="D54" s="288"/>
      <c r="E54" s="288"/>
    </row>
    <row r="55" spans="1:5" s="381" customFormat="1" ht="12" customHeight="1" thickBot="1">
      <c r="A55" s="16" t="s">
        <v>28</v>
      </c>
      <c r="B55" s="694" t="s">
        <v>336</v>
      </c>
      <c r="C55" s="609">
        <f>SUM(C56:C58)</f>
        <v>0</v>
      </c>
      <c r="D55" s="284">
        <f>SUM(D56:D58)</f>
        <v>0</v>
      </c>
      <c r="E55" s="284">
        <f>SUM(E56:E58)</f>
        <v>0</v>
      </c>
    </row>
    <row r="56" spans="1:5" s="381" customFormat="1" ht="12" customHeight="1">
      <c r="A56" s="11" t="s">
        <v>193</v>
      </c>
      <c r="B56" s="691" t="s">
        <v>338</v>
      </c>
      <c r="C56" s="703"/>
      <c r="D56" s="289"/>
      <c r="E56" s="289"/>
    </row>
    <row r="57" spans="1:5" s="381" customFormat="1" ht="12" customHeight="1">
      <c r="A57" s="10" t="s">
        <v>194</v>
      </c>
      <c r="B57" s="692" t="s">
        <v>531</v>
      </c>
      <c r="C57" s="703"/>
      <c r="D57" s="289"/>
      <c r="E57" s="289"/>
    </row>
    <row r="58" spans="1:5" s="381" customFormat="1" ht="12" customHeight="1">
      <c r="A58" s="10" t="s">
        <v>250</v>
      </c>
      <c r="B58" s="692" t="s">
        <v>339</v>
      </c>
      <c r="C58" s="703"/>
      <c r="D58" s="289"/>
      <c r="E58" s="289"/>
    </row>
    <row r="59" spans="1:5" s="381" customFormat="1" ht="12" customHeight="1" thickBot="1">
      <c r="A59" s="12" t="s">
        <v>337</v>
      </c>
      <c r="B59" s="693" t="s">
        <v>340</v>
      </c>
      <c r="C59" s="703"/>
      <c r="D59" s="289"/>
      <c r="E59" s="289"/>
    </row>
    <row r="60" spans="1:5" s="381" customFormat="1" ht="12" customHeight="1" thickBot="1">
      <c r="A60" s="16" t="s">
        <v>29</v>
      </c>
      <c r="B60" s="690" t="s">
        <v>341</v>
      </c>
      <c r="C60" s="701">
        <f>+C5+C12+C19+C26+C33+C44+C50+C55</f>
        <v>719</v>
      </c>
      <c r="D60" s="290">
        <f>+D5+D12+D19+D26+D33+D44+D50+D55</f>
        <v>525</v>
      </c>
      <c r="E60" s="290">
        <f>+E5+E12+E19+E26+E33+E44+E50+E55</f>
        <v>525</v>
      </c>
    </row>
    <row r="61" spans="1:5" s="381" customFormat="1" ht="12" customHeight="1" thickBot="1">
      <c r="A61" s="385" t="s">
        <v>342</v>
      </c>
      <c r="B61" s="694" t="s">
        <v>343</v>
      </c>
      <c r="C61" s="609">
        <f>SUM(C62:C64)</f>
        <v>0</v>
      </c>
      <c r="D61" s="284">
        <f>SUM(D62:D64)</f>
        <v>0</v>
      </c>
      <c r="E61" s="284">
        <f>SUM(E62:E64)</f>
        <v>0</v>
      </c>
    </row>
    <row r="62" spans="1:5" s="381" customFormat="1" ht="12" customHeight="1">
      <c r="A62" s="11" t="s">
        <v>376</v>
      </c>
      <c r="B62" s="691" t="s">
        <v>344</v>
      </c>
      <c r="C62" s="703"/>
      <c r="D62" s="289"/>
      <c r="E62" s="289"/>
    </row>
    <row r="63" spans="1:5" s="381" customFormat="1" ht="12" customHeight="1">
      <c r="A63" s="10" t="s">
        <v>385</v>
      </c>
      <c r="B63" s="692" t="s">
        <v>345</v>
      </c>
      <c r="C63" s="703"/>
      <c r="D63" s="289"/>
      <c r="E63" s="289"/>
    </row>
    <row r="64" spans="1:5" s="381" customFormat="1" ht="12" customHeight="1" thickBot="1">
      <c r="A64" s="12" t="s">
        <v>386</v>
      </c>
      <c r="B64" s="695" t="s">
        <v>346</v>
      </c>
      <c r="C64" s="703"/>
      <c r="D64" s="289"/>
      <c r="E64" s="289"/>
    </row>
    <row r="65" spans="1:5" s="381" customFormat="1" ht="12" customHeight="1" thickBot="1">
      <c r="A65" s="385" t="s">
        <v>347</v>
      </c>
      <c r="B65" s="694" t="s">
        <v>348</v>
      </c>
      <c r="C65" s="609">
        <f>SUM(C66:C69)</f>
        <v>0</v>
      </c>
      <c r="D65" s="284">
        <f>SUM(D66:D69)</f>
        <v>0</v>
      </c>
      <c r="E65" s="284">
        <f>SUM(E66:E69)</f>
        <v>0</v>
      </c>
    </row>
    <row r="66" spans="1:5" s="381" customFormat="1" ht="12" customHeight="1">
      <c r="A66" s="11" t="s">
        <v>161</v>
      </c>
      <c r="B66" s="691" t="s">
        <v>349</v>
      </c>
      <c r="C66" s="703"/>
      <c r="D66" s="289"/>
      <c r="E66" s="289"/>
    </row>
    <row r="67" spans="1:5" s="381" customFormat="1" ht="12" customHeight="1">
      <c r="A67" s="10" t="s">
        <v>162</v>
      </c>
      <c r="B67" s="692" t="s">
        <v>350</v>
      </c>
      <c r="C67" s="703"/>
      <c r="D67" s="289"/>
      <c r="E67" s="289"/>
    </row>
    <row r="68" spans="1:5" s="381" customFormat="1" ht="12" customHeight="1">
      <c r="A68" s="10" t="s">
        <v>377</v>
      </c>
      <c r="B68" s="692" t="s">
        <v>351</v>
      </c>
      <c r="C68" s="703"/>
      <c r="D68" s="289"/>
      <c r="E68" s="289"/>
    </row>
    <row r="69" spans="1:5" s="381" customFormat="1" ht="12" customHeight="1" thickBot="1">
      <c r="A69" s="12" t="s">
        <v>378</v>
      </c>
      <c r="B69" s="693" t="s">
        <v>352</v>
      </c>
      <c r="C69" s="703"/>
      <c r="D69" s="289"/>
      <c r="E69" s="289"/>
    </row>
    <row r="70" spans="1:5" s="381" customFormat="1" ht="12" customHeight="1" thickBot="1">
      <c r="A70" s="385" t="s">
        <v>353</v>
      </c>
      <c r="B70" s="694" t="s">
        <v>354</v>
      </c>
      <c r="C70" s="609">
        <f>SUM(C71:C72)</f>
        <v>0</v>
      </c>
      <c r="D70" s="284">
        <f>SUM(D71:D72)</f>
        <v>0</v>
      </c>
      <c r="E70" s="284">
        <f>SUM(E71:E72)</f>
        <v>0</v>
      </c>
    </row>
    <row r="71" spans="1:5" s="381" customFormat="1" ht="12" customHeight="1">
      <c r="A71" s="11" t="s">
        <v>379</v>
      </c>
      <c r="B71" s="691" t="s">
        <v>355</v>
      </c>
      <c r="C71" s="703"/>
      <c r="D71" s="289"/>
      <c r="E71" s="289"/>
    </row>
    <row r="72" spans="1:5" s="381" customFormat="1" ht="12" customHeight="1" thickBot="1">
      <c r="A72" s="12" t="s">
        <v>380</v>
      </c>
      <c r="B72" s="693" t="s">
        <v>356</v>
      </c>
      <c r="C72" s="703"/>
      <c r="D72" s="289"/>
      <c r="E72" s="289"/>
    </row>
    <row r="73" spans="1:5" s="381" customFormat="1" ht="12" customHeight="1" thickBot="1">
      <c r="A73" s="385" t="s">
        <v>357</v>
      </c>
      <c r="B73" s="694" t="s">
        <v>358</v>
      </c>
      <c r="C73" s="609">
        <f>SUM(C74:C76)</f>
        <v>0</v>
      </c>
      <c r="D73" s="284">
        <f>SUM(D74:D76)</f>
        <v>0</v>
      </c>
      <c r="E73" s="284">
        <f>SUM(E74:E76)</f>
        <v>0</v>
      </c>
    </row>
    <row r="74" spans="1:5" s="381" customFormat="1" ht="12" customHeight="1">
      <c r="A74" s="11" t="s">
        <v>381</v>
      </c>
      <c r="B74" s="691" t="s">
        <v>359</v>
      </c>
      <c r="C74" s="703"/>
      <c r="D74" s="289"/>
      <c r="E74" s="289"/>
    </row>
    <row r="75" spans="1:5" s="381" customFormat="1" ht="12" customHeight="1">
      <c r="A75" s="10" t="s">
        <v>382</v>
      </c>
      <c r="B75" s="692" t="s">
        <v>360</v>
      </c>
      <c r="C75" s="703"/>
      <c r="D75" s="289"/>
      <c r="E75" s="289"/>
    </row>
    <row r="76" spans="1:5" s="381" customFormat="1" ht="12" customHeight="1" thickBot="1">
      <c r="A76" s="12" t="s">
        <v>383</v>
      </c>
      <c r="B76" s="693" t="s">
        <v>361</v>
      </c>
      <c r="C76" s="703"/>
      <c r="D76" s="289"/>
      <c r="E76" s="289"/>
    </row>
    <row r="77" spans="1:5" s="381" customFormat="1" ht="12" customHeight="1" thickBot="1">
      <c r="A77" s="385" t="s">
        <v>362</v>
      </c>
      <c r="B77" s="694" t="s">
        <v>384</v>
      </c>
      <c r="C77" s="609">
        <f>SUM(C78:C81)</f>
        <v>0</v>
      </c>
      <c r="D77" s="284">
        <f>SUM(D78:D81)</f>
        <v>0</v>
      </c>
      <c r="E77" s="284">
        <f>SUM(E78:E81)</f>
        <v>0</v>
      </c>
    </row>
    <row r="78" spans="1:5" s="381" customFormat="1" ht="12" customHeight="1">
      <c r="A78" s="387" t="s">
        <v>363</v>
      </c>
      <c r="B78" s="691" t="s">
        <v>364</v>
      </c>
      <c r="C78" s="703"/>
      <c r="D78" s="289"/>
      <c r="E78" s="289"/>
    </row>
    <row r="79" spans="1:5" s="381" customFormat="1" ht="12" customHeight="1">
      <c r="A79" s="388" t="s">
        <v>365</v>
      </c>
      <c r="B79" s="692" t="s">
        <v>366</v>
      </c>
      <c r="C79" s="703"/>
      <c r="D79" s="289"/>
      <c r="E79" s="289"/>
    </row>
    <row r="80" spans="1:5" s="381" customFormat="1" ht="12" customHeight="1">
      <c r="A80" s="388" t="s">
        <v>367</v>
      </c>
      <c r="B80" s="692" t="s">
        <v>368</v>
      </c>
      <c r="C80" s="703"/>
      <c r="D80" s="289"/>
      <c r="E80" s="289"/>
    </row>
    <row r="81" spans="1:5" s="381" customFormat="1" ht="12" customHeight="1" thickBot="1">
      <c r="A81" s="389" t="s">
        <v>369</v>
      </c>
      <c r="B81" s="693" t="s">
        <v>370</v>
      </c>
      <c r="C81" s="703"/>
      <c r="D81" s="289"/>
      <c r="E81" s="289"/>
    </row>
    <row r="82" spans="1:5" s="381" customFormat="1" ht="13.5" customHeight="1" thickBot="1">
      <c r="A82" s="385" t="s">
        <v>371</v>
      </c>
      <c r="B82" s="694" t="s">
        <v>372</v>
      </c>
      <c r="C82" s="706"/>
      <c r="D82" s="427"/>
      <c r="E82" s="427"/>
    </row>
    <row r="83" spans="1:5" s="381" customFormat="1" ht="15.75" customHeight="1" thickBot="1">
      <c r="A83" s="385" t="s">
        <v>373</v>
      </c>
      <c r="B83" s="696" t="s">
        <v>374</v>
      </c>
      <c r="C83" s="701">
        <f>+C61+C65+C70+C73+C77+C82</f>
        <v>0</v>
      </c>
      <c r="D83" s="290">
        <f>+D61+D65+D70+D73+D77+D82</f>
        <v>0</v>
      </c>
      <c r="E83" s="290">
        <f>+E61+E65+E70+E73+E77+E82</f>
        <v>0</v>
      </c>
    </row>
    <row r="84" spans="1:5" s="381" customFormat="1" ht="16.5" customHeight="1" thickBot="1">
      <c r="A84" s="391" t="s">
        <v>387</v>
      </c>
      <c r="B84" s="697" t="s">
        <v>375</v>
      </c>
      <c r="C84" s="701">
        <f>+C60+C83</f>
        <v>719</v>
      </c>
      <c r="D84" s="290">
        <f>+D60+D83</f>
        <v>525</v>
      </c>
      <c r="E84" s="290">
        <f>+E60+E83</f>
        <v>525</v>
      </c>
    </row>
    <row r="85" spans="1:5" ht="16.5" customHeight="1">
      <c r="A85" s="918" t="s">
        <v>50</v>
      </c>
      <c r="B85" s="918"/>
      <c r="C85" s="918"/>
      <c r="D85" s="379"/>
      <c r="E85" s="379"/>
    </row>
    <row r="86" spans="1:5" s="393" customFormat="1" ht="16.5" customHeight="1" thickBot="1">
      <c r="A86" s="919" t="s">
        <v>165</v>
      </c>
      <c r="B86" s="919"/>
      <c r="C86" s="123"/>
      <c r="D86" s="123"/>
      <c r="E86" s="123" t="s">
        <v>249</v>
      </c>
    </row>
    <row r="87" spans="1:5" ht="43.5" customHeight="1" thickBot="1">
      <c r="A87" s="19" t="s">
        <v>78</v>
      </c>
      <c r="B87" s="688" t="s">
        <v>51</v>
      </c>
      <c r="C87" s="654" t="s">
        <v>560</v>
      </c>
      <c r="D87" s="479" t="s">
        <v>570</v>
      </c>
      <c r="E87" s="479" t="s">
        <v>587</v>
      </c>
    </row>
    <row r="88" spans="1:5" s="380" customFormat="1" ht="12" customHeight="1" thickBot="1">
      <c r="A88" s="30">
        <v>1</v>
      </c>
      <c r="B88" s="707">
        <v>2</v>
      </c>
      <c r="C88" s="654">
        <v>3</v>
      </c>
      <c r="D88" s="479">
        <v>4</v>
      </c>
      <c r="E88" s="479">
        <v>5</v>
      </c>
    </row>
    <row r="89" spans="1:5" ht="12" customHeight="1" thickBot="1">
      <c r="A89" s="18" t="s">
        <v>21</v>
      </c>
      <c r="B89" s="708" t="s">
        <v>390</v>
      </c>
      <c r="C89" s="725">
        <f>SUM(C90:C94)</f>
        <v>279</v>
      </c>
      <c r="D89" s="283">
        <f>SUM(D90:D94)</f>
        <v>266</v>
      </c>
      <c r="E89" s="283">
        <f>SUM(E90:E94)</f>
        <v>266</v>
      </c>
    </row>
    <row r="90" spans="1:5" ht="12" customHeight="1">
      <c r="A90" s="13" t="s">
        <v>108</v>
      </c>
      <c r="B90" s="709" t="s">
        <v>52</v>
      </c>
      <c r="C90" s="726"/>
      <c r="D90" s="285"/>
      <c r="E90" s="285"/>
    </row>
    <row r="91" spans="1:5" ht="12" customHeight="1">
      <c r="A91" s="10" t="s">
        <v>109</v>
      </c>
      <c r="B91" s="710" t="s">
        <v>195</v>
      </c>
      <c r="C91" s="699"/>
      <c r="D91" s="286"/>
      <c r="E91" s="286"/>
    </row>
    <row r="92" spans="1:5" ht="12" customHeight="1">
      <c r="A92" s="10" t="s">
        <v>110</v>
      </c>
      <c r="B92" s="710" t="s">
        <v>151</v>
      </c>
      <c r="C92" s="700">
        <v>279</v>
      </c>
      <c r="D92" s="288">
        <v>266</v>
      </c>
      <c r="E92" s="288">
        <v>266</v>
      </c>
    </row>
    <row r="93" spans="1:5" ht="12" customHeight="1">
      <c r="A93" s="10" t="s">
        <v>111</v>
      </c>
      <c r="B93" s="711" t="s">
        <v>196</v>
      </c>
      <c r="C93" s="700"/>
      <c r="D93" s="288"/>
      <c r="E93" s="288"/>
    </row>
    <row r="94" spans="1:5" ht="12" customHeight="1">
      <c r="A94" s="10" t="s">
        <v>122</v>
      </c>
      <c r="B94" s="15" t="s">
        <v>197</v>
      </c>
      <c r="C94" s="700"/>
      <c r="D94" s="288"/>
      <c r="E94" s="288"/>
    </row>
    <row r="95" spans="1:5" ht="12" customHeight="1">
      <c r="A95" s="10" t="s">
        <v>112</v>
      </c>
      <c r="B95" s="710" t="s">
        <v>391</v>
      </c>
      <c r="C95" s="700"/>
      <c r="D95" s="288"/>
      <c r="E95" s="288"/>
    </row>
    <row r="96" spans="1:5" ht="12" customHeight="1">
      <c r="A96" s="10" t="s">
        <v>113</v>
      </c>
      <c r="B96" s="712" t="s">
        <v>392</v>
      </c>
      <c r="C96" s="700"/>
      <c r="D96" s="288"/>
      <c r="E96" s="288"/>
    </row>
    <row r="97" spans="1:5" ht="12" customHeight="1">
      <c r="A97" s="10" t="s">
        <v>123</v>
      </c>
      <c r="B97" s="713" t="s">
        <v>393</v>
      </c>
      <c r="C97" s="700"/>
      <c r="D97" s="288"/>
      <c r="E97" s="288"/>
    </row>
    <row r="98" spans="1:5" ht="12" customHeight="1">
      <c r="A98" s="10" t="s">
        <v>124</v>
      </c>
      <c r="B98" s="713" t="s">
        <v>394</v>
      </c>
      <c r="C98" s="700"/>
      <c r="D98" s="288"/>
      <c r="E98" s="288"/>
    </row>
    <row r="99" spans="1:5" ht="12" customHeight="1">
      <c r="A99" s="10" t="s">
        <v>125</v>
      </c>
      <c r="B99" s="712" t="s">
        <v>395</v>
      </c>
      <c r="C99" s="700"/>
      <c r="D99" s="288"/>
      <c r="E99" s="288"/>
    </row>
    <row r="100" spans="1:5" ht="12" customHeight="1">
      <c r="A100" s="10" t="s">
        <v>126</v>
      </c>
      <c r="B100" s="712" t="s">
        <v>396</v>
      </c>
      <c r="C100" s="700"/>
      <c r="D100" s="288"/>
      <c r="E100" s="288"/>
    </row>
    <row r="101" spans="1:5" ht="12" customHeight="1">
      <c r="A101" s="10" t="s">
        <v>128</v>
      </c>
      <c r="B101" s="713" t="s">
        <v>397</v>
      </c>
      <c r="C101" s="700"/>
      <c r="D101" s="288"/>
      <c r="E101" s="288"/>
    </row>
    <row r="102" spans="1:5" ht="12" customHeight="1">
      <c r="A102" s="9" t="s">
        <v>198</v>
      </c>
      <c r="B102" s="714" t="s">
        <v>398</v>
      </c>
      <c r="C102" s="700"/>
      <c r="D102" s="288"/>
      <c r="E102" s="288"/>
    </row>
    <row r="103" spans="1:5" ht="12" customHeight="1">
      <c r="A103" s="10" t="s">
        <v>388</v>
      </c>
      <c r="B103" s="714" t="s">
        <v>399</v>
      </c>
      <c r="C103" s="700"/>
      <c r="D103" s="288"/>
      <c r="E103" s="288"/>
    </row>
    <row r="104" spans="1:5" ht="12" customHeight="1" thickBot="1">
      <c r="A104" s="14" t="s">
        <v>389</v>
      </c>
      <c r="B104" s="715" t="s">
        <v>400</v>
      </c>
      <c r="C104" s="727"/>
      <c r="D104" s="291"/>
      <c r="E104" s="291"/>
    </row>
    <row r="105" spans="1:5" ht="12" customHeight="1" thickBot="1">
      <c r="A105" s="16" t="s">
        <v>22</v>
      </c>
      <c r="B105" s="716" t="s">
        <v>401</v>
      </c>
      <c r="C105" s="609">
        <f>+C106+C108+C110</f>
        <v>0</v>
      </c>
      <c r="D105" s="284">
        <f>+D106+D108+D110</f>
        <v>0</v>
      </c>
      <c r="E105" s="284">
        <f>+E106+E108+E110</f>
        <v>0</v>
      </c>
    </row>
    <row r="106" spans="1:5" ht="12" customHeight="1">
      <c r="A106" s="11" t="s">
        <v>114</v>
      </c>
      <c r="B106" s="710" t="s">
        <v>248</v>
      </c>
      <c r="C106" s="698"/>
      <c r="D106" s="287"/>
      <c r="E106" s="287"/>
    </row>
    <row r="107" spans="1:5" ht="12" customHeight="1">
      <c r="A107" s="11" t="s">
        <v>115</v>
      </c>
      <c r="B107" s="717" t="s">
        <v>405</v>
      </c>
      <c r="C107" s="698"/>
      <c r="D107" s="287"/>
      <c r="E107" s="287"/>
    </row>
    <row r="108" spans="1:5" ht="12" customHeight="1">
      <c r="A108" s="11" t="s">
        <v>116</v>
      </c>
      <c r="B108" s="717" t="s">
        <v>199</v>
      </c>
      <c r="C108" s="699"/>
      <c r="D108" s="286"/>
      <c r="E108" s="286"/>
    </row>
    <row r="109" spans="1:5" ht="12" customHeight="1">
      <c r="A109" s="11" t="s">
        <v>117</v>
      </c>
      <c r="B109" s="717" t="s">
        <v>406</v>
      </c>
      <c r="C109" s="699"/>
      <c r="D109" s="261"/>
      <c r="E109" s="261"/>
    </row>
    <row r="110" spans="1:5" ht="12" customHeight="1">
      <c r="A110" s="11" t="s">
        <v>118</v>
      </c>
      <c r="B110" s="718" t="s">
        <v>251</v>
      </c>
      <c r="C110" s="699"/>
      <c r="D110" s="261"/>
      <c r="E110" s="261"/>
    </row>
    <row r="111" spans="1:5" ht="12" customHeight="1">
      <c r="A111" s="11" t="s">
        <v>127</v>
      </c>
      <c r="B111" s="719" t="s">
        <v>532</v>
      </c>
      <c r="C111" s="699"/>
      <c r="D111" s="261"/>
      <c r="E111" s="261"/>
    </row>
    <row r="112" spans="1:5" ht="12" customHeight="1">
      <c r="A112" s="11" t="s">
        <v>129</v>
      </c>
      <c r="B112" s="720" t="s">
        <v>411</v>
      </c>
      <c r="C112" s="699"/>
      <c r="D112" s="261"/>
      <c r="E112" s="261"/>
    </row>
    <row r="113" spans="1:5" ht="15.75">
      <c r="A113" s="11" t="s">
        <v>200</v>
      </c>
      <c r="B113" s="713" t="s">
        <v>394</v>
      </c>
      <c r="C113" s="699"/>
      <c r="D113" s="261"/>
      <c r="E113" s="261"/>
    </row>
    <row r="114" spans="1:5" ht="12" customHeight="1">
      <c r="A114" s="11" t="s">
        <v>201</v>
      </c>
      <c r="B114" s="713" t="s">
        <v>410</v>
      </c>
      <c r="C114" s="699"/>
      <c r="D114" s="261"/>
      <c r="E114" s="261"/>
    </row>
    <row r="115" spans="1:5" ht="12" customHeight="1">
      <c r="A115" s="11" t="s">
        <v>202</v>
      </c>
      <c r="B115" s="713" t="s">
        <v>409</v>
      </c>
      <c r="C115" s="699"/>
      <c r="D115" s="261"/>
      <c r="E115" s="261"/>
    </row>
    <row r="116" spans="1:5" ht="12" customHeight="1">
      <c r="A116" s="11" t="s">
        <v>402</v>
      </c>
      <c r="B116" s="713" t="s">
        <v>397</v>
      </c>
      <c r="C116" s="699"/>
      <c r="D116" s="261"/>
      <c r="E116" s="261"/>
    </row>
    <row r="117" spans="1:5" ht="12" customHeight="1">
      <c r="A117" s="11" t="s">
        <v>403</v>
      </c>
      <c r="B117" s="713" t="s">
        <v>408</v>
      </c>
      <c r="C117" s="699"/>
      <c r="D117" s="261"/>
      <c r="E117" s="261"/>
    </row>
    <row r="118" spans="1:5" ht="16.5" thickBot="1">
      <c r="A118" s="9" t="s">
        <v>404</v>
      </c>
      <c r="B118" s="713" t="s">
        <v>407</v>
      </c>
      <c r="C118" s="700"/>
      <c r="D118" s="262"/>
      <c r="E118" s="262"/>
    </row>
    <row r="119" spans="1:5" ht="12" customHeight="1" thickBot="1">
      <c r="A119" s="16" t="s">
        <v>23</v>
      </c>
      <c r="B119" s="721" t="s">
        <v>412</v>
      </c>
      <c r="C119" s="609">
        <f>+C120+C121</f>
        <v>0</v>
      </c>
      <c r="D119" s="284">
        <f>+D120+D121</f>
        <v>0</v>
      </c>
      <c r="E119" s="284">
        <f>+E120+E121</f>
        <v>0</v>
      </c>
    </row>
    <row r="120" spans="1:5" ht="12" customHeight="1">
      <c r="A120" s="11" t="s">
        <v>97</v>
      </c>
      <c r="B120" s="722" t="s">
        <v>65</v>
      </c>
      <c r="C120" s="698"/>
      <c r="D120" s="287"/>
      <c r="E120" s="287"/>
    </row>
    <row r="121" spans="1:5" ht="12" customHeight="1" thickBot="1">
      <c r="A121" s="12" t="s">
        <v>98</v>
      </c>
      <c r="B121" s="717" t="s">
        <v>66</v>
      </c>
      <c r="C121" s="700"/>
      <c r="D121" s="288"/>
      <c r="E121" s="288"/>
    </row>
    <row r="122" spans="1:5" ht="12" customHeight="1" thickBot="1">
      <c r="A122" s="16" t="s">
        <v>24</v>
      </c>
      <c r="B122" s="721" t="s">
        <v>413</v>
      </c>
      <c r="C122" s="609">
        <f>+C89+C105+C119</f>
        <v>279</v>
      </c>
      <c r="D122" s="284">
        <f>+D89+D105+D119</f>
        <v>266</v>
      </c>
      <c r="E122" s="284">
        <f>+E89+E105+E119</f>
        <v>266</v>
      </c>
    </row>
    <row r="123" spans="1:5" ht="12" customHeight="1" thickBot="1">
      <c r="A123" s="16" t="s">
        <v>25</v>
      </c>
      <c r="B123" s="721" t="s">
        <v>414</v>
      </c>
      <c r="C123" s="609">
        <f>+C124+C125+C126</f>
        <v>0</v>
      </c>
      <c r="D123" s="284">
        <f>+D124+D125+D126</f>
        <v>0</v>
      </c>
      <c r="E123" s="284">
        <f>+E124+E125+E126</f>
        <v>0</v>
      </c>
    </row>
    <row r="124" spans="1:5" ht="12" customHeight="1">
      <c r="A124" s="11" t="s">
        <v>101</v>
      </c>
      <c r="B124" s="722" t="s">
        <v>415</v>
      </c>
      <c r="C124" s="699"/>
      <c r="D124" s="261"/>
      <c r="E124" s="261"/>
    </row>
    <row r="125" spans="1:5" ht="12" customHeight="1">
      <c r="A125" s="11" t="s">
        <v>102</v>
      </c>
      <c r="B125" s="722" t="s">
        <v>416</v>
      </c>
      <c r="C125" s="699"/>
      <c r="D125" s="261"/>
      <c r="E125" s="261"/>
    </row>
    <row r="126" spans="1:5" ht="12" customHeight="1" thickBot="1">
      <c r="A126" s="9" t="s">
        <v>103</v>
      </c>
      <c r="B126" s="723" t="s">
        <v>417</v>
      </c>
      <c r="C126" s="699"/>
      <c r="D126" s="261"/>
      <c r="E126" s="261"/>
    </row>
    <row r="127" spans="1:5" ht="12" customHeight="1" thickBot="1">
      <c r="A127" s="16" t="s">
        <v>26</v>
      </c>
      <c r="B127" s="721" t="s">
        <v>479</v>
      </c>
      <c r="C127" s="609">
        <f>+C128+C129+C130+C131</f>
        <v>0</v>
      </c>
      <c r="D127" s="284">
        <f>+D128+D129+D130+D131</f>
        <v>0</v>
      </c>
      <c r="E127" s="284">
        <f>+E128+E129+E130+E131</f>
        <v>0</v>
      </c>
    </row>
    <row r="128" spans="1:5" ht="12" customHeight="1">
      <c r="A128" s="11" t="s">
        <v>104</v>
      </c>
      <c r="B128" s="722" t="s">
        <v>418</v>
      </c>
      <c r="C128" s="699"/>
      <c r="D128" s="261"/>
      <c r="E128" s="261"/>
    </row>
    <row r="129" spans="1:5" ht="12" customHeight="1">
      <c r="A129" s="11" t="s">
        <v>105</v>
      </c>
      <c r="B129" s="722" t="s">
        <v>419</v>
      </c>
      <c r="C129" s="699"/>
      <c r="D129" s="261"/>
      <c r="E129" s="261"/>
    </row>
    <row r="130" spans="1:5" ht="12" customHeight="1">
      <c r="A130" s="11" t="s">
        <v>321</v>
      </c>
      <c r="B130" s="722" t="s">
        <v>420</v>
      </c>
      <c r="C130" s="699"/>
      <c r="D130" s="261"/>
      <c r="E130" s="261"/>
    </row>
    <row r="131" spans="1:5" ht="12" customHeight="1" thickBot="1">
      <c r="A131" s="9" t="s">
        <v>322</v>
      </c>
      <c r="B131" s="723" t="s">
        <v>421</v>
      </c>
      <c r="C131" s="699"/>
      <c r="D131" s="261"/>
      <c r="E131" s="261"/>
    </row>
    <row r="132" spans="1:5" ht="12" customHeight="1" thickBot="1">
      <c r="A132" s="16" t="s">
        <v>27</v>
      </c>
      <c r="B132" s="721" t="s">
        <v>422</v>
      </c>
      <c r="C132" s="701">
        <f>+C133+C134+C135+C136</f>
        <v>0</v>
      </c>
      <c r="D132" s="290">
        <f>+D133+D134+D135+D136</f>
        <v>0</v>
      </c>
      <c r="E132" s="290">
        <f>+E133+E134+E135+E136</f>
        <v>0</v>
      </c>
    </row>
    <row r="133" spans="1:5" ht="12" customHeight="1">
      <c r="A133" s="11" t="s">
        <v>106</v>
      </c>
      <c r="B133" s="722" t="s">
        <v>423</v>
      </c>
      <c r="C133" s="699"/>
      <c r="D133" s="261"/>
      <c r="E133" s="261"/>
    </row>
    <row r="134" spans="1:5" ht="12" customHeight="1">
      <c r="A134" s="11" t="s">
        <v>107</v>
      </c>
      <c r="B134" s="722" t="s">
        <v>433</v>
      </c>
      <c r="C134" s="699"/>
      <c r="D134" s="261"/>
      <c r="E134" s="261"/>
    </row>
    <row r="135" spans="1:5" ht="12" customHeight="1">
      <c r="A135" s="11" t="s">
        <v>334</v>
      </c>
      <c r="B135" s="722" t="s">
        <v>424</v>
      </c>
      <c r="C135" s="699"/>
      <c r="D135" s="261"/>
      <c r="E135" s="261"/>
    </row>
    <row r="136" spans="1:5" ht="12" customHeight="1" thickBot="1">
      <c r="A136" s="9" t="s">
        <v>335</v>
      </c>
      <c r="B136" s="723" t="s">
        <v>425</v>
      </c>
      <c r="C136" s="699"/>
      <c r="D136" s="261"/>
      <c r="E136" s="261"/>
    </row>
    <row r="137" spans="1:5" ht="12" customHeight="1" thickBot="1">
      <c r="A137" s="16" t="s">
        <v>28</v>
      </c>
      <c r="B137" s="721" t="s">
        <v>426</v>
      </c>
      <c r="C137" s="728">
        <f>+C138+C139+C140+C141</f>
        <v>0</v>
      </c>
      <c r="D137" s="292">
        <f>+D138+D139+D140+D141</f>
        <v>0</v>
      </c>
      <c r="E137" s="292">
        <f>+E138+E139+E140+E141</f>
        <v>0</v>
      </c>
    </row>
    <row r="138" spans="1:5" ht="12" customHeight="1">
      <c r="A138" s="11" t="s">
        <v>193</v>
      </c>
      <c r="B138" s="722" t="s">
        <v>427</v>
      </c>
      <c r="C138" s="699"/>
      <c r="D138" s="261"/>
      <c r="E138" s="261"/>
    </row>
    <row r="139" spans="1:5" ht="12" customHeight="1">
      <c r="A139" s="11" t="s">
        <v>194</v>
      </c>
      <c r="B139" s="722" t="s">
        <v>428</v>
      </c>
      <c r="C139" s="699"/>
      <c r="D139" s="261"/>
      <c r="E139" s="261"/>
    </row>
    <row r="140" spans="1:5" ht="12" customHeight="1">
      <c r="A140" s="11" t="s">
        <v>250</v>
      </c>
      <c r="B140" s="722" t="s">
        <v>429</v>
      </c>
      <c r="C140" s="699"/>
      <c r="D140" s="261"/>
      <c r="E140" s="261"/>
    </row>
    <row r="141" spans="1:5" ht="12" customHeight="1" thickBot="1">
      <c r="A141" s="11" t="s">
        <v>337</v>
      </c>
      <c r="B141" s="722" t="s">
        <v>430</v>
      </c>
      <c r="C141" s="699"/>
      <c r="D141" s="261"/>
      <c r="E141" s="261"/>
    </row>
    <row r="142" spans="1:9" ht="15" customHeight="1" thickBot="1">
      <c r="A142" s="16" t="s">
        <v>29</v>
      </c>
      <c r="B142" s="721" t="s">
        <v>431</v>
      </c>
      <c r="C142" s="729">
        <f>+C123+C127+C132+C137</f>
        <v>0</v>
      </c>
      <c r="D142" s="394">
        <f>+D123+D127+D132+D137</f>
        <v>0</v>
      </c>
      <c r="E142" s="394">
        <f>+E123+E127+E132+E137</f>
        <v>0</v>
      </c>
      <c r="F142" s="395"/>
      <c r="G142" s="396"/>
      <c r="H142" s="396"/>
      <c r="I142" s="396"/>
    </row>
    <row r="143" spans="1:5" s="381" customFormat="1" ht="12.75" customHeight="1" thickBot="1">
      <c r="A143" s="282" t="s">
        <v>30</v>
      </c>
      <c r="B143" s="724" t="s">
        <v>432</v>
      </c>
      <c r="C143" s="729">
        <f>+C122+C142</f>
        <v>279</v>
      </c>
      <c r="D143" s="394">
        <f>+D122+D142</f>
        <v>266</v>
      </c>
      <c r="E143" s="394">
        <f>+E122+E142</f>
        <v>266</v>
      </c>
    </row>
    <row r="144" ht="7.5" customHeight="1"/>
    <row r="145" spans="1:5" ht="15.75">
      <c r="A145" s="916" t="s">
        <v>434</v>
      </c>
      <c r="B145" s="916"/>
      <c r="C145" s="916"/>
      <c r="D145" s="379"/>
      <c r="E145" s="379"/>
    </row>
    <row r="146" spans="1:5" ht="15" customHeight="1" thickBot="1">
      <c r="A146" s="917" t="s">
        <v>166</v>
      </c>
      <c r="B146" s="917"/>
      <c r="C146" s="293" t="s">
        <v>249</v>
      </c>
      <c r="D146" s="293" t="s">
        <v>249</v>
      </c>
      <c r="E146" s="293" t="s">
        <v>249</v>
      </c>
    </row>
    <row r="147" spans="1:5" ht="13.5" customHeight="1" thickBot="1">
      <c r="A147" s="16">
        <v>1</v>
      </c>
      <c r="B147" s="26" t="s">
        <v>435</v>
      </c>
      <c r="C147" s="284">
        <f>+C60-C122</f>
        <v>440</v>
      </c>
      <c r="D147" s="284">
        <f>+D60-D122</f>
        <v>259</v>
      </c>
      <c r="E147" s="284">
        <f>+E60-E122</f>
        <v>259</v>
      </c>
    </row>
    <row r="148" spans="1:5" ht="27.75" customHeight="1" thickBot="1">
      <c r="A148" s="16" t="s">
        <v>22</v>
      </c>
      <c r="B148" s="26" t="s">
        <v>436</v>
      </c>
      <c r="C148" s="284">
        <f>+C83-C142</f>
        <v>0</v>
      </c>
      <c r="D148" s="284">
        <f>+D83-D142</f>
        <v>0</v>
      </c>
      <c r="E148" s="284">
        <f>+E83-E142</f>
        <v>0</v>
      </c>
    </row>
  </sheetData>
  <sheetProtection/>
  <mergeCells count="6">
    <mergeCell ref="A145:C145"/>
    <mergeCell ref="A146:B146"/>
    <mergeCell ref="A1:C1"/>
    <mergeCell ref="A2:B2"/>
    <mergeCell ref="A85:C85"/>
    <mergeCell ref="A86:B86"/>
  </mergeCells>
  <printOptions horizontalCentered="1"/>
  <pageMargins left="0.7874015748031497" right="0.7874015748031497" top="0.83" bottom="0.43" header="0.23" footer="0.24"/>
  <pageSetup fitToHeight="2" horizontalDpi="600" verticalDpi="600" orientation="portrait" paperSize="9" scale="57" r:id="rId1"/>
  <headerFooter alignWithMargins="0">
    <oddHeader>&amp;C&amp;"Times New Roman CE,Félkövér"&amp;12
Sokorópátka Község Önkormányzata
2015. ÉVI KÖLTSÉGVETÉS
ÖNKÉNT VÁLLALT FELADATAINAK MÉRLEGE
&amp;R&amp;"Times New Roman CE,Félkövér dőlt"&amp;11 1.3. melléklet az/2016. (      ) önkormányzati rendelethez</oddHeader>
  </headerFooter>
  <rowBreaks count="1" manualBreakCount="1">
    <brk id="8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BreakPreview" zoomScale="80" zoomScaleNormal="90" zoomScaleSheetLayoutView="80" workbookViewId="0" topLeftCell="A73">
      <selection activeCell="E97" sqref="E97"/>
    </sheetView>
  </sheetViews>
  <sheetFormatPr defaultColWidth="9.00390625" defaultRowHeight="12.75"/>
  <cols>
    <col min="1" max="1" width="9.50390625" style="476" customWidth="1"/>
    <col min="2" max="2" width="91.625" style="476" customWidth="1"/>
    <col min="3" max="4" width="21.625" style="544" customWidth="1"/>
    <col min="5" max="16384" width="9.375" style="476" customWidth="1"/>
  </cols>
  <sheetData>
    <row r="1" spans="1:4" ht="15.75" customHeight="1">
      <c r="A1" s="913" t="s">
        <v>18</v>
      </c>
      <c r="B1" s="913"/>
      <c r="C1" s="913"/>
      <c r="D1" s="476"/>
    </row>
    <row r="2" spans="1:4" ht="15.75" customHeight="1" thickBot="1">
      <c r="A2" s="912" t="s">
        <v>164</v>
      </c>
      <c r="B2" s="912"/>
      <c r="C2" s="123"/>
      <c r="D2" s="123" t="s">
        <v>249</v>
      </c>
    </row>
    <row r="3" spans="1:4" ht="37.5" customHeight="1" thickBot="1">
      <c r="A3" s="477" t="s">
        <v>78</v>
      </c>
      <c r="B3" s="478" t="s">
        <v>20</v>
      </c>
      <c r="C3" s="479" t="s">
        <v>560</v>
      </c>
      <c r="D3" s="479" t="s">
        <v>570</v>
      </c>
    </row>
    <row r="4" spans="1:4" s="381" customFormat="1" ht="12" customHeight="1" thickBot="1">
      <c r="A4" s="480">
        <v>1</v>
      </c>
      <c r="B4" s="481">
        <v>2</v>
      </c>
      <c r="C4" s="479">
        <v>3</v>
      </c>
      <c r="D4" s="479">
        <v>4</v>
      </c>
    </row>
    <row r="5" spans="1:4" s="381" customFormat="1" ht="12" customHeight="1" thickBot="1">
      <c r="A5" s="483" t="s">
        <v>21</v>
      </c>
      <c r="B5" s="484" t="s">
        <v>277</v>
      </c>
      <c r="C5" s="485">
        <f>+C6+C7+C8+C9+C10+C11</f>
        <v>0</v>
      </c>
      <c r="D5" s="485">
        <f>+D6+D7+D8+D9+D10+D11</f>
        <v>0</v>
      </c>
    </row>
    <row r="6" spans="1:4" s="381" customFormat="1" ht="12" customHeight="1">
      <c r="A6" s="486" t="s">
        <v>108</v>
      </c>
      <c r="B6" s="487" t="s">
        <v>278</v>
      </c>
      <c r="C6" s="488"/>
      <c r="D6" s="488"/>
    </row>
    <row r="7" spans="1:4" s="381" customFormat="1" ht="12" customHeight="1">
      <c r="A7" s="489" t="s">
        <v>109</v>
      </c>
      <c r="B7" s="490" t="s">
        <v>279</v>
      </c>
      <c r="C7" s="491"/>
      <c r="D7" s="491"/>
    </row>
    <row r="8" spans="1:4" s="381" customFormat="1" ht="12" customHeight="1">
      <c r="A8" s="489" t="s">
        <v>110</v>
      </c>
      <c r="B8" s="490" t="s">
        <v>280</v>
      </c>
      <c r="C8" s="491"/>
      <c r="D8" s="491"/>
    </row>
    <row r="9" spans="1:4" s="381" customFormat="1" ht="12" customHeight="1">
      <c r="A9" s="489" t="s">
        <v>111</v>
      </c>
      <c r="B9" s="490" t="s">
        <v>281</v>
      </c>
      <c r="C9" s="491"/>
      <c r="D9" s="491"/>
    </row>
    <row r="10" spans="1:4" s="381" customFormat="1" ht="12" customHeight="1">
      <c r="A10" s="489" t="s">
        <v>160</v>
      </c>
      <c r="B10" s="490" t="s">
        <v>282</v>
      </c>
      <c r="C10" s="491"/>
      <c r="D10" s="491"/>
    </row>
    <row r="11" spans="1:4" s="381" customFormat="1" ht="12" customHeight="1" thickBot="1">
      <c r="A11" s="492" t="s">
        <v>112</v>
      </c>
      <c r="B11" s="493" t="s">
        <v>283</v>
      </c>
      <c r="C11" s="491"/>
      <c r="D11" s="491"/>
    </row>
    <row r="12" spans="1:4" s="381" customFormat="1" ht="12" customHeight="1" thickBot="1">
      <c r="A12" s="483" t="s">
        <v>22</v>
      </c>
      <c r="B12" s="494" t="s">
        <v>284</v>
      </c>
      <c r="C12" s="485">
        <f>+C13+C14+C15+C16+C17</f>
        <v>0</v>
      </c>
      <c r="D12" s="485">
        <f>+D13+D14+D15+D16+D17</f>
        <v>0</v>
      </c>
    </row>
    <row r="13" spans="1:4" s="381" customFormat="1" ht="12" customHeight="1">
      <c r="A13" s="486" t="s">
        <v>114</v>
      </c>
      <c r="B13" s="487" t="s">
        <v>285</v>
      </c>
      <c r="C13" s="488"/>
      <c r="D13" s="488"/>
    </row>
    <row r="14" spans="1:4" s="381" customFormat="1" ht="12" customHeight="1">
      <c r="A14" s="489" t="s">
        <v>115</v>
      </c>
      <c r="B14" s="490" t="s">
        <v>286</v>
      </c>
      <c r="C14" s="491"/>
      <c r="D14" s="491"/>
    </row>
    <row r="15" spans="1:4" s="381" customFormat="1" ht="12" customHeight="1">
      <c r="A15" s="489" t="s">
        <v>116</v>
      </c>
      <c r="B15" s="490" t="s">
        <v>526</v>
      </c>
      <c r="C15" s="491"/>
      <c r="D15" s="491"/>
    </row>
    <row r="16" spans="1:4" s="381" customFormat="1" ht="12" customHeight="1">
      <c r="A16" s="489" t="s">
        <v>117</v>
      </c>
      <c r="B16" s="490" t="s">
        <v>527</v>
      </c>
      <c r="C16" s="491"/>
      <c r="D16" s="491"/>
    </row>
    <row r="17" spans="1:4" s="381" customFormat="1" ht="12" customHeight="1">
      <c r="A17" s="489" t="s">
        <v>118</v>
      </c>
      <c r="B17" s="490" t="s">
        <v>287</v>
      </c>
      <c r="C17" s="491"/>
      <c r="D17" s="491"/>
    </row>
    <row r="18" spans="1:4" s="381" customFormat="1" ht="12" customHeight="1" thickBot="1">
      <c r="A18" s="492" t="s">
        <v>127</v>
      </c>
      <c r="B18" s="493" t="s">
        <v>288</v>
      </c>
      <c r="C18" s="495"/>
      <c r="D18" s="495"/>
    </row>
    <row r="19" spans="1:4" s="381" customFormat="1" ht="12" customHeight="1" thickBot="1">
      <c r="A19" s="483" t="s">
        <v>23</v>
      </c>
      <c r="B19" s="484" t="s">
        <v>289</v>
      </c>
      <c r="C19" s="485">
        <f>+C20+C21+C22+C23+C24</f>
        <v>0</v>
      </c>
      <c r="D19" s="485">
        <f>+D20+D21+D22+D23+D24</f>
        <v>0</v>
      </c>
    </row>
    <row r="20" spans="1:4" s="381" customFormat="1" ht="12" customHeight="1">
      <c r="A20" s="486" t="s">
        <v>97</v>
      </c>
      <c r="B20" s="487" t="s">
        <v>290</v>
      </c>
      <c r="C20" s="488"/>
      <c r="D20" s="488"/>
    </row>
    <row r="21" spans="1:4" s="381" customFormat="1" ht="12" customHeight="1">
      <c r="A21" s="489" t="s">
        <v>98</v>
      </c>
      <c r="B21" s="490" t="s">
        <v>291</v>
      </c>
      <c r="C21" s="491"/>
      <c r="D21" s="491"/>
    </row>
    <row r="22" spans="1:4" s="381" customFormat="1" ht="12" customHeight="1">
      <c r="A22" s="489" t="s">
        <v>99</v>
      </c>
      <c r="B22" s="490" t="s">
        <v>528</v>
      </c>
      <c r="C22" s="491"/>
      <c r="D22" s="491"/>
    </row>
    <row r="23" spans="1:4" s="381" customFormat="1" ht="12" customHeight="1">
      <c r="A23" s="489" t="s">
        <v>100</v>
      </c>
      <c r="B23" s="490" t="s">
        <v>529</v>
      </c>
      <c r="C23" s="491"/>
      <c r="D23" s="491"/>
    </row>
    <row r="24" spans="1:4" s="381" customFormat="1" ht="12" customHeight="1">
      <c r="A24" s="489" t="s">
        <v>183</v>
      </c>
      <c r="B24" s="490" t="s">
        <v>292</v>
      </c>
      <c r="C24" s="491"/>
      <c r="D24" s="491"/>
    </row>
    <row r="25" spans="1:4" s="381" customFormat="1" ht="12" customHeight="1" thickBot="1">
      <c r="A25" s="492" t="s">
        <v>184</v>
      </c>
      <c r="B25" s="493" t="s">
        <v>293</v>
      </c>
      <c r="C25" s="495"/>
      <c r="D25" s="495"/>
    </row>
    <row r="26" spans="1:4" s="381" customFormat="1" ht="12" customHeight="1" thickBot="1">
      <c r="A26" s="483" t="s">
        <v>185</v>
      </c>
      <c r="B26" s="484" t="s">
        <v>294</v>
      </c>
      <c r="C26" s="496">
        <f>+C27+C30+C31+C32</f>
        <v>0</v>
      </c>
      <c r="D26" s="496">
        <f>+D27+D30+D31+D32</f>
        <v>0</v>
      </c>
    </row>
    <row r="27" spans="1:4" s="381" customFormat="1" ht="12" customHeight="1">
      <c r="A27" s="486" t="s">
        <v>295</v>
      </c>
      <c r="B27" s="487" t="s">
        <v>301</v>
      </c>
      <c r="C27" s="497">
        <f>+C28+C29</f>
        <v>0</v>
      </c>
      <c r="D27" s="497">
        <f>+D28+D29</f>
        <v>0</v>
      </c>
    </row>
    <row r="28" spans="1:4" s="381" customFormat="1" ht="12" customHeight="1">
      <c r="A28" s="489" t="s">
        <v>296</v>
      </c>
      <c r="B28" s="490" t="s">
        <v>302</v>
      </c>
      <c r="C28" s="491"/>
      <c r="D28" s="491"/>
    </row>
    <row r="29" spans="1:4" s="381" customFormat="1" ht="12" customHeight="1">
      <c r="A29" s="489" t="s">
        <v>297</v>
      </c>
      <c r="B29" s="490" t="s">
        <v>303</v>
      </c>
      <c r="C29" s="491"/>
      <c r="D29" s="491"/>
    </row>
    <row r="30" spans="1:4" s="381" customFormat="1" ht="12" customHeight="1">
      <c r="A30" s="489" t="s">
        <v>298</v>
      </c>
      <c r="B30" s="490" t="s">
        <v>304</v>
      </c>
      <c r="C30" s="491"/>
      <c r="D30" s="491"/>
    </row>
    <row r="31" spans="1:4" s="381" customFormat="1" ht="12" customHeight="1">
      <c r="A31" s="489" t="s">
        <v>299</v>
      </c>
      <c r="B31" s="490" t="s">
        <v>305</v>
      </c>
      <c r="C31" s="491"/>
      <c r="D31" s="491"/>
    </row>
    <row r="32" spans="1:4" s="381" customFormat="1" ht="12" customHeight="1" thickBot="1">
      <c r="A32" s="492" t="s">
        <v>300</v>
      </c>
      <c r="B32" s="493" t="s">
        <v>306</v>
      </c>
      <c r="C32" s="495"/>
      <c r="D32" s="495"/>
    </row>
    <row r="33" spans="1:4" s="381" customFormat="1" ht="12" customHeight="1" thickBot="1">
      <c r="A33" s="483" t="s">
        <v>25</v>
      </c>
      <c r="B33" s="484" t="s">
        <v>307</v>
      </c>
      <c r="C33" s="485">
        <f>SUM(C34:C43)</f>
        <v>0</v>
      </c>
      <c r="D33" s="485">
        <f>SUM(D34:D43)</f>
        <v>0</v>
      </c>
    </row>
    <row r="34" spans="1:4" s="381" customFormat="1" ht="12" customHeight="1">
      <c r="A34" s="486" t="s">
        <v>101</v>
      </c>
      <c r="B34" s="487" t="s">
        <v>310</v>
      </c>
      <c r="C34" s="488"/>
      <c r="D34" s="488"/>
    </row>
    <row r="35" spans="1:4" s="381" customFormat="1" ht="12" customHeight="1">
      <c r="A35" s="489" t="s">
        <v>102</v>
      </c>
      <c r="B35" s="490" t="s">
        <v>311</v>
      </c>
      <c r="C35" s="491"/>
      <c r="D35" s="491"/>
    </row>
    <row r="36" spans="1:4" s="381" customFormat="1" ht="12" customHeight="1">
      <c r="A36" s="489" t="s">
        <v>103</v>
      </c>
      <c r="B36" s="490" t="s">
        <v>312</v>
      </c>
      <c r="C36" s="491"/>
      <c r="D36" s="491"/>
    </row>
    <row r="37" spans="1:4" s="381" customFormat="1" ht="12" customHeight="1">
      <c r="A37" s="489" t="s">
        <v>187</v>
      </c>
      <c r="B37" s="490" t="s">
        <v>313</v>
      </c>
      <c r="C37" s="491"/>
      <c r="D37" s="491"/>
    </row>
    <row r="38" spans="1:4" s="381" customFormat="1" ht="12" customHeight="1">
      <c r="A38" s="489" t="s">
        <v>188</v>
      </c>
      <c r="B38" s="490" t="s">
        <v>314</v>
      </c>
      <c r="C38" s="491"/>
      <c r="D38" s="491"/>
    </row>
    <row r="39" spans="1:4" s="381" customFormat="1" ht="12" customHeight="1">
      <c r="A39" s="489" t="s">
        <v>189</v>
      </c>
      <c r="B39" s="490" t="s">
        <v>315</v>
      </c>
      <c r="C39" s="491"/>
      <c r="D39" s="491"/>
    </row>
    <row r="40" spans="1:4" s="381" customFormat="1" ht="12" customHeight="1">
      <c r="A40" s="489" t="s">
        <v>190</v>
      </c>
      <c r="B40" s="490" t="s">
        <v>316</v>
      </c>
      <c r="C40" s="491"/>
      <c r="D40" s="491"/>
    </row>
    <row r="41" spans="1:4" s="381" customFormat="1" ht="12" customHeight="1">
      <c r="A41" s="489" t="s">
        <v>191</v>
      </c>
      <c r="B41" s="490" t="s">
        <v>317</v>
      </c>
      <c r="C41" s="491"/>
      <c r="D41" s="491"/>
    </row>
    <row r="42" spans="1:4" s="381" customFormat="1" ht="12" customHeight="1">
      <c r="A42" s="489" t="s">
        <v>308</v>
      </c>
      <c r="B42" s="490" t="s">
        <v>318</v>
      </c>
      <c r="C42" s="498"/>
      <c r="D42" s="498"/>
    </row>
    <row r="43" spans="1:4" s="381" customFormat="1" ht="12" customHeight="1" thickBot="1">
      <c r="A43" s="492" t="s">
        <v>309</v>
      </c>
      <c r="B43" s="493" t="s">
        <v>319</v>
      </c>
      <c r="C43" s="499"/>
      <c r="D43" s="499"/>
    </row>
    <row r="44" spans="1:4" s="381" customFormat="1" ht="12" customHeight="1" thickBot="1">
      <c r="A44" s="483" t="s">
        <v>26</v>
      </c>
      <c r="B44" s="484" t="s">
        <v>320</v>
      </c>
      <c r="C44" s="485">
        <f>SUM(C45:C49)</f>
        <v>0</v>
      </c>
      <c r="D44" s="485">
        <f>SUM(D45:D49)</f>
        <v>0</v>
      </c>
    </row>
    <row r="45" spans="1:4" s="381" customFormat="1" ht="12" customHeight="1">
      <c r="A45" s="486" t="s">
        <v>104</v>
      </c>
      <c r="B45" s="487" t="s">
        <v>324</v>
      </c>
      <c r="C45" s="500"/>
      <c r="D45" s="500"/>
    </row>
    <row r="46" spans="1:4" s="381" customFormat="1" ht="12" customHeight="1">
      <c r="A46" s="489" t="s">
        <v>105</v>
      </c>
      <c r="B46" s="490" t="s">
        <v>325</v>
      </c>
      <c r="C46" s="498"/>
      <c r="D46" s="498"/>
    </row>
    <row r="47" spans="1:4" s="381" customFormat="1" ht="12" customHeight="1">
      <c r="A47" s="489" t="s">
        <v>321</v>
      </c>
      <c r="B47" s="490" t="s">
        <v>326</v>
      </c>
      <c r="C47" s="498"/>
      <c r="D47" s="498"/>
    </row>
    <row r="48" spans="1:4" s="381" customFormat="1" ht="12" customHeight="1">
      <c r="A48" s="489" t="s">
        <v>322</v>
      </c>
      <c r="B48" s="490" t="s">
        <v>327</v>
      </c>
      <c r="C48" s="498"/>
      <c r="D48" s="498"/>
    </row>
    <row r="49" spans="1:4" s="381" customFormat="1" ht="12" customHeight="1" thickBot="1">
      <c r="A49" s="492" t="s">
        <v>323</v>
      </c>
      <c r="B49" s="493" t="s">
        <v>328</v>
      </c>
      <c r="C49" s="499"/>
      <c r="D49" s="499"/>
    </row>
    <row r="50" spans="1:4" s="381" customFormat="1" ht="12" customHeight="1" thickBot="1">
      <c r="A50" s="483" t="s">
        <v>192</v>
      </c>
      <c r="B50" s="484" t="s">
        <v>329</v>
      </c>
      <c r="C50" s="485">
        <f>SUM(C51:C53)</f>
        <v>0</v>
      </c>
      <c r="D50" s="485">
        <f>SUM(D51:D53)</f>
        <v>0</v>
      </c>
    </row>
    <row r="51" spans="1:4" s="381" customFormat="1" ht="12" customHeight="1">
      <c r="A51" s="486" t="s">
        <v>106</v>
      </c>
      <c r="B51" s="487" t="s">
        <v>330</v>
      </c>
      <c r="C51" s="488"/>
      <c r="D51" s="488"/>
    </row>
    <row r="52" spans="1:4" s="381" customFormat="1" ht="12" customHeight="1">
      <c r="A52" s="489" t="s">
        <v>107</v>
      </c>
      <c r="B52" s="490" t="s">
        <v>530</v>
      </c>
      <c r="C52" s="491"/>
      <c r="D52" s="491"/>
    </row>
    <row r="53" spans="1:4" s="381" customFormat="1" ht="12" customHeight="1">
      <c r="A53" s="489" t="s">
        <v>334</v>
      </c>
      <c r="B53" s="490" t="s">
        <v>332</v>
      </c>
      <c r="C53" s="491"/>
      <c r="D53" s="491"/>
    </row>
    <row r="54" spans="1:4" s="381" customFormat="1" ht="12" customHeight="1" thickBot="1">
      <c r="A54" s="492" t="s">
        <v>335</v>
      </c>
      <c r="B54" s="493" t="s">
        <v>333</v>
      </c>
      <c r="C54" s="495"/>
      <c r="D54" s="495"/>
    </row>
    <row r="55" spans="1:4" s="381" customFormat="1" ht="12" customHeight="1" thickBot="1">
      <c r="A55" s="483" t="s">
        <v>28</v>
      </c>
      <c r="B55" s="494" t="s">
        <v>336</v>
      </c>
      <c r="C55" s="485">
        <f>SUM(C56:C58)</f>
        <v>0</v>
      </c>
      <c r="D55" s="485">
        <f>SUM(D56:D58)</f>
        <v>0</v>
      </c>
    </row>
    <row r="56" spans="1:4" s="381" customFormat="1" ht="12" customHeight="1">
      <c r="A56" s="486" t="s">
        <v>193</v>
      </c>
      <c r="B56" s="487" t="s">
        <v>338</v>
      </c>
      <c r="C56" s="498"/>
      <c r="D56" s="498"/>
    </row>
    <row r="57" spans="1:4" s="381" customFormat="1" ht="12" customHeight="1">
      <c r="A57" s="489" t="s">
        <v>194</v>
      </c>
      <c r="B57" s="490" t="s">
        <v>531</v>
      </c>
      <c r="C57" s="498"/>
      <c r="D57" s="498"/>
    </row>
    <row r="58" spans="1:4" s="381" customFormat="1" ht="12" customHeight="1">
      <c r="A58" s="489" t="s">
        <v>250</v>
      </c>
      <c r="B58" s="490" t="s">
        <v>339</v>
      </c>
      <c r="C58" s="498"/>
      <c r="D58" s="498"/>
    </row>
    <row r="59" spans="1:4" s="381" customFormat="1" ht="12" customHeight="1" thickBot="1">
      <c r="A59" s="492" t="s">
        <v>337</v>
      </c>
      <c r="B59" s="493" t="s">
        <v>340</v>
      </c>
      <c r="C59" s="498"/>
      <c r="D59" s="498"/>
    </row>
    <row r="60" spans="1:4" s="381" customFormat="1" ht="12" customHeight="1" thickBot="1">
      <c r="A60" s="483" t="s">
        <v>29</v>
      </c>
      <c r="B60" s="484" t="s">
        <v>341</v>
      </c>
      <c r="C60" s="496">
        <f>+C5+C12+C19+C26+C33+C44+C50+C55</f>
        <v>0</v>
      </c>
      <c r="D60" s="496">
        <f>+D5+D12+D19+D26+D33+D44+D50+D55</f>
        <v>0</v>
      </c>
    </row>
    <row r="61" spans="1:4" s="381" customFormat="1" ht="12" customHeight="1" thickBot="1">
      <c r="A61" s="501" t="s">
        <v>342</v>
      </c>
      <c r="B61" s="494" t="s">
        <v>343</v>
      </c>
      <c r="C61" s="485">
        <f>SUM(C62:C64)</f>
        <v>0</v>
      </c>
      <c r="D61" s="485">
        <f>SUM(D62:D64)</f>
        <v>0</v>
      </c>
    </row>
    <row r="62" spans="1:4" s="381" customFormat="1" ht="12" customHeight="1">
      <c r="A62" s="486" t="s">
        <v>376</v>
      </c>
      <c r="B62" s="487" t="s">
        <v>344</v>
      </c>
      <c r="C62" s="498"/>
      <c r="D62" s="498"/>
    </row>
    <row r="63" spans="1:4" s="381" customFormat="1" ht="12" customHeight="1">
      <c r="A63" s="489" t="s">
        <v>385</v>
      </c>
      <c r="B63" s="490" t="s">
        <v>345</v>
      </c>
      <c r="C63" s="498"/>
      <c r="D63" s="498"/>
    </row>
    <row r="64" spans="1:4" s="381" customFormat="1" ht="12" customHeight="1" thickBot="1">
      <c r="A64" s="492" t="s">
        <v>386</v>
      </c>
      <c r="B64" s="502" t="s">
        <v>346</v>
      </c>
      <c r="C64" s="498"/>
      <c r="D64" s="498"/>
    </row>
    <row r="65" spans="1:4" s="381" customFormat="1" ht="12" customHeight="1" thickBot="1">
      <c r="A65" s="501" t="s">
        <v>347</v>
      </c>
      <c r="B65" s="494" t="s">
        <v>348</v>
      </c>
      <c r="C65" s="485">
        <f>SUM(C66:C69)</f>
        <v>0</v>
      </c>
      <c r="D65" s="485">
        <f>SUM(D66:D69)</f>
        <v>0</v>
      </c>
    </row>
    <row r="66" spans="1:4" s="381" customFormat="1" ht="12" customHeight="1">
      <c r="A66" s="486" t="s">
        <v>161</v>
      </c>
      <c r="B66" s="487" t="s">
        <v>349</v>
      </c>
      <c r="C66" s="498"/>
      <c r="D66" s="498"/>
    </row>
    <row r="67" spans="1:4" s="381" customFormat="1" ht="12" customHeight="1">
      <c r="A67" s="489" t="s">
        <v>162</v>
      </c>
      <c r="B67" s="490" t="s">
        <v>350</v>
      </c>
      <c r="C67" s="498"/>
      <c r="D67" s="498"/>
    </row>
    <row r="68" spans="1:4" s="381" customFormat="1" ht="12" customHeight="1">
      <c r="A68" s="489" t="s">
        <v>377</v>
      </c>
      <c r="B68" s="490" t="s">
        <v>351</v>
      </c>
      <c r="C68" s="498"/>
      <c r="D68" s="498"/>
    </row>
    <row r="69" spans="1:4" s="381" customFormat="1" ht="12" customHeight="1" thickBot="1">
      <c r="A69" s="492" t="s">
        <v>378</v>
      </c>
      <c r="B69" s="493" t="s">
        <v>352</v>
      </c>
      <c r="C69" s="498"/>
      <c r="D69" s="498"/>
    </row>
    <row r="70" spans="1:4" s="381" customFormat="1" ht="12" customHeight="1" thickBot="1">
      <c r="A70" s="501" t="s">
        <v>353</v>
      </c>
      <c r="B70" s="494" t="s">
        <v>354</v>
      </c>
      <c r="C70" s="485">
        <f>SUM(C71:C72)</f>
        <v>0</v>
      </c>
      <c r="D70" s="485">
        <f>SUM(D71:D72)</f>
        <v>0</v>
      </c>
    </row>
    <row r="71" spans="1:4" s="381" customFormat="1" ht="12" customHeight="1">
      <c r="A71" s="486" t="s">
        <v>379</v>
      </c>
      <c r="B71" s="487" t="s">
        <v>355</v>
      </c>
      <c r="C71" s="498"/>
      <c r="D71" s="498"/>
    </row>
    <row r="72" spans="1:4" s="381" customFormat="1" ht="12" customHeight="1" thickBot="1">
      <c r="A72" s="492" t="s">
        <v>380</v>
      </c>
      <c r="B72" s="493" t="s">
        <v>356</v>
      </c>
      <c r="C72" s="498"/>
      <c r="D72" s="498"/>
    </row>
    <row r="73" spans="1:4" s="381" customFormat="1" ht="12" customHeight="1" thickBot="1">
      <c r="A73" s="501" t="s">
        <v>357</v>
      </c>
      <c r="B73" s="494" t="s">
        <v>358</v>
      </c>
      <c r="C73" s="485">
        <f>SUM(C74:C76)</f>
        <v>0</v>
      </c>
      <c r="D73" s="485">
        <f>SUM(D74:D76)</f>
        <v>0</v>
      </c>
    </row>
    <row r="74" spans="1:4" s="381" customFormat="1" ht="12" customHeight="1">
      <c r="A74" s="486" t="s">
        <v>381</v>
      </c>
      <c r="B74" s="487" t="s">
        <v>359</v>
      </c>
      <c r="C74" s="498"/>
      <c r="D74" s="498"/>
    </row>
    <row r="75" spans="1:4" s="381" customFormat="1" ht="12" customHeight="1">
      <c r="A75" s="489" t="s">
        <v>382</v>
      </c>
      <c r="B75" s="490" t="s">
        <v>360</v>
      </c>
      <c r="C75" s="498"/>
      <c r="D75" s="498"/>
    </row>
    <row r="76" spans="1:4" s="381" customFormat="1" ht="12" customHeight="1" thickBot="1">
      <c r="A76" s="492" t="s">
        <v>383</v>
      </c>
      <c r="B76" s="493" t="s">
        <v>361</v>
      </c>
      <c r="C76" s="498"/>
      <c r="D76" s="498"/>
    </row>
    <row r="77" spans="1:4" s="381" customFormat="1" ht="12" customHeight="1" thickBot="1">
      <c r="A77" s="501" t="s">
        <v>362</v>
      </c>
      <c r="B77" s="494" t="s">
        <v>384</v>
      </c>
      <c r="C77" s="485">
        <f>SUM(C78:C81)</f>
        <v>0</v>
      </c>
      <c r="D77" s="485">
        <f>SUM(D78:D81)</f>
        <v>0</v>
      </c>
    </row>
    <row r="78" spans="1:4" s="381" customFormat="1" ht="12" customHeight="1">
      <c r="A78" s="503" t="s">
        <v>363</v>
      </c>
      <c r="B78" s="487" t="s">
        <v>364</v>
      </c>
      <c r="C78" s="498"/>
      <c r="D78" s="498"/>
    </row>
    <row r="79" spans="1:4" s="381" customFormat="1" ht="12" customHeight="1">
      <c r="A79" s="504" t="s">
        <v>365</v>
      </c>
      <c r="B79" s="490" t="s">
        <v>366</v>
      </c>
      <c r="C79" s="498"/>
      <c r="D79" s="498"/>
    </row>
    <row r="80" spans="1:4" s="381" customFormat="1" ht="12" customHeight="1">
      <c r="A80" s="504" t="s">
        <v>367</v>
      </c>
      <c r="B80" s="490" t="s">
        <v>368</v>
      </c>
      <c r="C80" s="498"/>
      <c r="D80" s="498"/>
    </row>
    <row r="81" spans="1:4" s="381" customFormat="1" ht="12" customHeight="1" thickBot="1">
      <c r="A81" s="505" t="s">
        <v>369</v>
      </c>
      <c r="B81" s="493" t="s">
        <v>370</v>
      </c>
      <c r="C81" s="498"/>
      <c r="D81" s="498"/>
    </row>
    <row r="82" spans="1:4" s="381" customFormat="1" ht="13.5" customHeight="1" thickBot="1">
      <c r="A82" s="501" t="s">
        <v>371</v>
      </c>
      <c r="B82" s="494" t="s">
        <v>372</v>
      </c>
      <c r="C82" s="506"/>
      <c r="D82" s="506"/>
    </row>
    <row r="83" spans="1:4" s="381" customFormat="1" ht="15.75" customHeight="1" thickBot="1">
      <c r="A83" s="501" t="s">
        <v>373</v>
      </c>
      <c r="B83" s="507" t="s">
        <v>374</v>
      </c>
      <c r="C83" s="496">
        <f>+C61+C65+C70+C73+C77+C82</f>
        <v>0</v>
      </c>
      <c r="D83" s="496">
        <f>+D61+D65+D70+D73+D77+D82</f>
        <v>0</v>
      </c>
    </row>
    <row r="84" spans="1:4" s="381" customFormat="1" ht="16.5" customHeight="1" thickBot="1">
      <c r="A84" s="508" t="s">
        <v>387</v>
      </c>
      <c r="B84" s="509" t="s">
        <v>375</v>
      </c>
      <c r="C84" s="496">
        <f>+C60+C83</f>
        <v>0</v>
      </c>
      <c r="D84" s="496">
        <f>+D60+D83</f>
        <v>0</v>
      </c>
    </row>
    <row r="85" spans="1:4" s="381" customFormat="1" ht="9" customHeight="1">
      <c r="A85" s="545"/>
      <c r="B85" s="546"/>
      <c r="C85" s="547"/>
      <c r="D85" s="547"/>
    </row>
    <row r="86" spans="1:4" ht="16.5" customHeight="1">
      <c r="A86" s="913" t="s">
        <v>50</v>
      </c>
      <c r="B86" s="913"/>
      <c r="C86" s="913"/>
      <c r="D86" s="476"/>
    </row>
    <row r="87" spans="1:4" s="510" customFormat="1" ht="16.5" customHeight="1" thickBot="1">
      <c r="A87" s="914" t="s">
        <v>165</v>
      </c>
      <c r="B87" s="914"/>
      <c r="C87" s="123"/>
      <c r="D87" s="123" t="s">
        <v>249</v>
      </c>
    </row>
    <row r="88" spans="1:4" ht="37.5" customHeight="1" thickBot="1">
      <c r="A88" s="477" t="s">
        <v>78</v>
      </c>
      <c r="B88" s="478" t="s">
        <v>51</v>
      </c>
      <c r="C88" s="479" t="s">
        <v>560</v>
      </c>
      <c r="D88" s="479" t="s">
        <v>570</v>
      </c>
    </row>
    <row r="89" spans="1:4" s="381" customFormat="1" ht="12" customHeight="1" thickBot="1">
      <c r="A89" s="477">
        <v>1</v>
      </c>
      <c r="B89" s="478">
        <v>2</v>
      </c>
      <c r="C89" s="479">
        <v>3</v>
      </c>
      <c r="D89" s="479">
        <v>4</v>
      </c>
    </row>
    <row r="90" spans="1:4" ht="12" customHeight="1" thickBot="1">
      <c r="A90" s="511" t="s">
        <v>21</v>
      </c>
      <c r="B90" s="512" t="s">
        <v>563</v>
      </c>
      <c r="C90" s="513">
        <f>SUM(C91:C95)</f>
        <v>0</v>
      </c>
      <c r="D90" s="513">
        <f>SUM(D91:D95)</f>
        <v>0</v>
      </c>
    </row>
    <row r="91" spans="1:4" ht="12" customHeight="1">
      <c r="A91" s="514" t="s">
        <v>108</v>
      </c>
      <c r="B91" s="515" t="s">
        <v>52</v>
      </c>
      <c r="C91" s="516"/>
      <c r="D91" s="516"/>
    </row>
    <row r="92" spans="1:4" ht="12" customHeight="1">
      <c r="A92" s="489" t="s">
        <v>109</v>
      </c>
      <c r="B92" s="517" t="s">
        <v>195</v>
      </c>
      <c r="C92" s="491"/>
      <c r="D92" s="491"/>
    </row>
    <row r="93" spans="1:4" ht="12" customHeight="1">
      <c r="A93" s="489" t="s">
        <v>110</v>
      </c>
      <c r="B93" s="517" t="s">
        <v>151</v>
      </c>
      <c r="C93" s="495"/>
      <c r="D93" s="495"/>
    </row>
    <row r="94" spans="1:4" ht="12" customHeight="1">
      <c r="A94" s="489" t="s">
        <v>111</v>
      </c>
      <c r="B94" s="518" t="s">
        <v>196</v>
      </c>
      <c r="C94" s="495"/>
      <c r="D94" s="495"/>
    </row>
    <row r="95" spans="1:4" ht="12" customHeight="1">
      <c r="A95" s="489" t="s">
        <v>122</v>
      </c>
      <c r="B95" s="519" t="s">
        <v>197</v>
      </c>
      <c r="C95" s="495"/>
      <c r="D95" s="495"/>
    </row>
    <row r="96" spans="1:4" ht="12" customHeight="1">
      <c r="A96" s="489" t="s">
        <v>112</v>
      </c>
      <c r="B96" s="517" t="s">
        <v>391</v>
      </c>
      <c r="C96" s="495"/>
      <c r="D96" s="495"/>
    </row>
    <row r="97" spans="1:4" ht="12" customHeight="1">
      <c r="A97" s="489" t="s">
        <v>113</v>
      </c>
      <c r="B97" s="520" t="s">
        <v>392</v>
      </c>
      <c r="C97" s="495"/>
      <c r="D97" s="495"/>
    </row>
    <row r="98" spans="1:4" ht="12" customHeight="1">
      <c r="A98" s="489" t="s">
        <v>123</v>
      </c>
      <c r="B98" s="521" t="s">
        <v>393</v>
      </c>
      <c r="C98" s="495"/>
      <c r="D98" s="495"/>
    </row>
    <row r="99" spans="1:4" ht="12" customHeight="1">
      <c r="A99" s="489" t="s">
        <v>124</v>
      </c>
      <c r="B99" s="521" t="s">
        <v>394</v>
      </c>
      <c r="C99" s="495"/>
      <c r="D99" s="495"/>
    </row>
    <row r="100" spans="1:4" ht="12" customHeight="1">
      <c r="A100" s="489" t="s">
        <v>125</v>
      </c>
      <c r="B100" s="520" t="s">
        <v>395</v>
      </c>
      <c r="C100" s="495"/>
      <c r="D100" s="495"/>
    </row>
    <row r="101" spans="1:4" ht="12" customHeight="1">
      <c r="A101" s="489" t="s">
        <v>126</v>
      </c>
      <c r="B101" s="520" t="s">
        <v>396</v>
      </c>
      <c r="C101" s="495"/>
      <c r="D101" s="495"/>
    </row>
    <row r="102" spans="1:4" ht="12" customHeight="1">
      <c r="A102" s="489" t="s">
        <v>128</v>
      </c>
      <c r="B102" s="521" t="s">
        <v>397</v>
      </c>
      <c r="C102" s="495"/>
      <c r="D102" s="495"/>
    </row>
    <row r="103" spans="1:4" ht="12" customHeight="1">
      <c r="A103" s="522" t="s">
        <v>198</v>
      </c>
      <c r="B103" s="523" t="s">
        <v>398</v>
      </c>
      <c r="C103" s="495"/>
      <c r="D103" s="495"/>
    </row>
    <row r="104" spans="1:4" ht="12" customHeight="1">
      <c r="A104" s="489" t="s">
        <v>388</v>
      </c>
      <c r="B104" s="523" t="s">
        <v>399</v>
      </c>
      <c r="C104" s="495"/>
      <c r="D104" s="495"/>
    </row>
    <row r="105" spans="1:4" ht="12" customHeight="1" thickBot="1">
      <c r="A105" s="524" t="s">
        <v>389</v>
      </c>
      <c r="B105" s="525" t="s">
        <v>400</v>
      </c>
      <c r="C105" s="526"/>
      <c r="D105" s="526"/>
    </row>
    <row r="106" spans="1:4" ht="12" customHeight="1" thickBot="1">
      <c r="A106" s="483" t="s">
        <v>22</v>
      </c>
      <c r="B106" s="527" t="s">
        <v>564</v>
      </c>
      <c r="C106" s="485">
        <f>+C107+C109+C111</f>
        <v>0</v>
      </c>
      <c r="D106" s="485">
        <f>+D107+D109+D111</f>
        <v>0</v>
      </c>
    </row>
    <row r="107" spans="1:4" ht="12" customHeight="1">
      <c r="A107" s="486" t="s">
        <v>114</v>
      </c>
      <c r="B107" s="517" t="s">
        <v>248</v>
      </c>
      <c r="C107" s="488"/>
      <c r="D107" s="488"/>
    </row>
    <row r="108" spans="1:4" ht="12" customHeight="1">
      <c r="A108" s="486" t="s">
        <v>115</v>
      </c>
      <c r="B108" s="528" t="s">
        <v>405</v>
      </c>
      <c r="C108" s="488"/>
      <c r="D108" s="488"/>
    </row>
    <row r="109" spans="1:4" ht="12" customHeight="1">
      <c r="A109" s="486" t="s">
        <v>116</v>
      </c>
      <c r="B109" s="528" t="s">
        <v>199</v>
      </c>
      <c r="C109" s="491"/>
      <c r="D109" s="491"/>
    </row>
    <row r="110" spans="1:4" ht="12" customHeight="1">
      <c r="A110" s="486" t="s">
        <v>117</v>
      </c>
      <c r="B110" s="528" t="s">
        <v>406</v>
      </c>
      <c r="C110" s="529"/>
      <c r="D110" s="529"/>
    </row>
    <row r="111" spans="1:4" ht="12" customHeight="1">
      <c r="A111" s="486" t="s">
        <v>118</v>
      </c>
      <c r="B111" s="530" t="s">
        <v>251</v>
      </c>
      <c r="C111" s="529"/>
      <c r="D111" s="529"/>
    </row>
    <row r="112" spans="1:4" ht="12" customHeight="1">
      <c r="A112" s="486" t="s">
        <v>127</v>
      </c>
      <c r="B112" s="531" t="s">
        <v>532</v>
      </c>
      <c r="C112" s="529"/>
      <c r="D112" s="529"/>
    </row>
    <row r="113" spans="1:4" ht="12" customHeight="1">
      <c r="A113" s="486" t="s">
        <v>129</v>
      </c>
      <c r="B113" s="532" t="s">
        <v>411</v>
      </c>
      <c r="C113" s="529"/>
      <c r="D113" s="529"/>
    </row>
    <row r="114" spans="1:4" ht="12.75">
      <c r="A114" s="486" t="s">
        <v>200</v>
      </c>
      <c r="B114" s="521" t="s">
        <v>394</v>
      </c>
      <c r="C114" s="529"/>
      <c r="D114" s="529"/>
    </row>
    <row r="115" spans="1:4" ht="12" customHeight="1">
      <c r="A115" s="486" t="s">
        <v>201</v>
      </c>
      <c r="B115" s="521" t="s">
        <v>410</v>
      </c>
      <c r="C115" s="529"/>
      <c r="D115" s="529"/>
    </row>
    <row r="116" spans="1:4" ht="12" customHeight="1">
      <c r="A116" s="486" t="s">
        <v>202</v>
      </c>
      <c r="B116" s="521" t="s">
        <v>409</v>
      </c>
      <c r="C116" s="529"/>
      <c r="D116" s="529"/>
    </row>
    <row r="117" spans="1:4" ht="12" customHeight="1">
      <c r="A117" s="486" t="s">
        <v>402</v>
      </c>
      <c r="B117" s="521" t="s">
        <v>397</v>
      </c>
      <c r="C117" s="529"/>
      <c r="D117" s="529"/>
    </row>
    <row r="118" spans="1:4" ht="12" customHeight="1">
      <c r="A118" s="486" t="s">
        <v>403</v>
      </c>
      <c r="B118" s="521" t="s">
        <v>408</v>
      </c>
      <c r="C118" s="529"/>
      <c r="D118" s="529"/>
    </row>
    <row r="119" spans="1:4" ht="13.5" thickBot="1">
      <c r="A119" s="522" t="s">
        <v>404</v>
      </c>
      <c r="B119" s="521" t="s">
        <v>407</v>
      </c>
      <c r="C119" s="533"/>
      <c r="D119" s="533"/>
    </row>
    <row r="120" spans="1:4" ht="12" customHeight="1" thickBot="1">
      <c r="A120" s="483" t="s">
        <v>23</v>
      </c>
      <c r="B120" s="534" t="s">
        <v>412</v>
      </c>
      <c r="C120" s="485">
        <f>+C121+C122</f>
        <v>0</v>
      </c>
      <c r="D120" s="485">
        <f>+D121+D122</f>
        <v>0</v>
      </c>
    </row>
    <row r="121" spans="1:4" ht="12" customHeight="1">
      <c r="A121" s="486" t="s">
        <v>97</v>
      </c>
      <c r="B121" s="535" t="s">
        <v>65</v>
      </c>
      <c r="C121" s="488"/>
      <c r="D121" s="488"/>
    </row>
    <row r="122" spans="1:4" ht="12" customHeight="1" thickBot="1">
      <c r="A122" s="492" t="s">
        <v>98</v>
      </c>
      <c r="B122" s="528" t="s">
        <v>66</v>
      </c>
      <c r="C122" s="495"/>
      <c r="D122" s="495"/>
    </row>
    <row r="123" spans="1:4" ht="12" customHeight="1" thickBot="1">
      <c r="A123" s="483" t="s">
        <v>24</v>
      </c>
      <c r="B123" s="534" t="s">
        <v>413</v>
      </c>
      <c r="C123" s="485">
        <f>+C90+C106+C120</f>
        <v>0</v>
      </c>
      <c r="D123" s="485">
        <f>+D90+D106+D120</f>
        <v>0</v>
      </c>
    </row>
    <row r="124" spans="1:4" ht="12" customHeight="1" thickBot="1">
      <c r="A124" s="483" t="s">
        <v>25</v>
      </c>
      <c r="B124" s="534" t="s">
        <v>414</v>
      </c>
      <c r="C124" s="485">
        <f>+C125+C126+C127</f>
        <v>0</v>
      </c>
      <c r="D124" s="485">
        <f>+D125+D126+D127</f>
        <v>0</v>
      </c>
    </row>
    <row r="125" spans="1:4" ht="12" customHeight="1">
      <c r="A125" s="486" t="s">
        <v>101</v>
      </c>
      <c r="B125" s="535" t="s">
        <v>415</v>
      </c>
      <c r="C125" s="529"/>
      <c r="D125" s="529"/>
    </row>
    <row r="126" spans="1:4" ht="12" customHeight="1">
      <c r="A126" s="486" t="s">
        <v>102</v>
      </c>
      <c r="B126" s="535" t="s">
        <v>416</v>
      </c>
      <c r="C126" s="529"/>
      <c r="D126" s="529"/>
    </row>
    <row r="127" spans="1:4" ht="12" customHeight="1" thickBot="1">
      <c r="A127" s="522" t="s">
        <v>103</v>
      </c>
      <c r="B127" s="536" t="s">
        <v>417</v>
      </c>
      <c r="C127" s="529"/>
      <c r="D127" s="529"/>
    </row>
    <row r="128" spans="1:4" ht="12" customHeight="1" thickBot="1">
      <c r="A128" s="483" t="s">
        <v>26</v>
      </c>
      <c r="B128" s="534" t="s">
        <v>479</v>
      </c>
      <c r="C128" s="485">
        <f>+C129+C130+C131+C132</f>
        <v>0</v>
      </c>
      <c r="D128" s="485">
        <f>+D129+D130+D131+D132</f>
        <v>0</v>
      </c>
    </row>
    <row r="129" spans="1:4" ht="12" customHeight="1">
      <c r="A129" s="486" t="s">
        <v>104</v>
      </c>
      <c r="B129" s="535" t="s">
        <v>418</v>
      </c>
      <c r="C129" s="529"/>
      <c r="D129" s="529"/>
    </row>
    <row r="130" spans="1:4" ht="12" customHeight="1">
      <c r="A130" s="486" t="s">
        <v>105</v>
      </c>
      <c r="B130" s="535" t="s">
        <v>419</v>
      </c>
      <c r="C130" s="529"/>
      <c r="D130" s="529"/>
    </row>
    <row r="131" spans="1:4" ht="12" customHeight="1">
      <c r="A131" s="486" t="s">
        <v>321</v>
      </c>
      <c r="B131" s="535" t="s">
        <v>420</v>
      </c>
      <c r="C131" s="529"/>
      <c r="D131" s="529"/>
    </row>
    <row r="132" spans="1:4" ht="12" customHeight="1" thickBot="1">
      <c r="A132" s="522" t="s">
        <v>322</v>
      </c>
      <c r="B132" s="536" t="s">
        <v>421</v>
      </c>
      <c r="C132" s="529"/>
      <c r="D132" s="529"/>
    </row>
    <row r="133" spans="1:4" s="537" customFormat="1" ht="12" customHeight="1" thickBot="1">
      <c r="A133" s="483" t="s">
        <v>27</v>
      </c>
      <c r="B133" s="534" t="s">
        <v>422</v>
      </c>
      <c r="C133" s="496">
        <f>+C134+C135+C136+C137</f>
        <v>0</v>
      </c>
      <c r="D133" s="496">
        <f>+D134+D135+D136+D137</f>
        <v>0</v>
      </c>
    </row>
    <row r="134" spans="1:4" ht="12" customHeight="1">
      <c r="A134" s="486" t="s">
        <v>106</v>
      </c>
      <c r="B134" s="535" t="s">
        <v>423</v>
      </c>
      <c r="C134" s="529"/>
      <c r="D134" s="529"/>
    </row>
    <row r="135" spans="1:4" ht="12" customHeight="1">
      <c r="A135" s="486" t="s">
        <v>107</v>
      </c>
      <c r="B135" s="535" t="s">
        <v>433</v>
      </c>
      <c r="C135" s="529"/>
      <c r="D135" s="529"/>
    </row>
    <row r="136" spans="1:4" ht="12" customHeight="1">
      <c r="A136" s="486" t="s">
        <v>334</v>
      </c>
      <c r="B136" s="535" t="s">
        <v>424</v>
      </c>
      <c r="C136" s="529"/>
      <c r="D136" s="529"/>
    </row>
    <row r="137" spans="1:4" ht="12" customHeight="1" thickBot="1">
      <c r="A137" s="522" t="s">
        <v>335</v>
      </c>
      <c r="B137" s="536" t="s">
        <v>425</v>
      </c>
      <c r="C137" s="529"/>
      <c r="D137" s="529"/>
    </row>
    <row r="138" spans="1:4" s="537" customFormat="1" ht="12" customHeight="1" thickBot="1">
      <c r="A138" s="483" t="s">
        <v>28</v>
      </c>
      <c r="B138" s="534" t="s">
        <v>426</v>
      </c>
      <c r="C138" s="538">
        <f>+C139+C140+C141+C142</f>
        <v>0</v>
      </c>
      <c r="D138" s="538">
        <f>+D139+D140+D141+D142</f>
        <v>0</v>
      </c>
    </row>
    <row r="139" spans="1:4" ht="12" customHeight="1">
      <c r="A139" s="486" t="s">
        <v>193</v>
      </c>
      <c r="B139" s="535" t="s">
        <v>427</v>
      </c>
      <c r="C139" s="529"/>
      <c r="D139" s="529"/>
    </row>
    <row r="140" spans="1:4" ht="12" customHeight="1">
      <c r="A140" s="486" t="s">
        <v>194</v>
      </c>
      <c r="B140" s="535" t="s">
        <v>428</v>
      </c>
      <c r="C140" s="529"/>
      <c r="D140" s="529"/>
    </row>
    <row r="141" spans="1:4" ht="12" customHeight="1">
      <c r="A141" s="486" t="s">
        <v>250</v>
      </c>
      <c r="B141" s="535" t="s">
        <v>429</v>
      </c>
      <c r="C141" s="529"/>
      <c r="D141" s="529"/>
    </row>
    <row r="142" spans="1:4" ht="12" customHeight="1" thickBot="1">
      <c r="A142" s="486" t="s">
        <v>337</v>
      </c>
      <c r="B142" s="535" t="s">
        <v>430</v>
      </c>
      <c r="C142" s="529"/>
      <c r="D142" s="529"/>
    </row>
    <row r="143" spans="1:9" s="537" customFormat="1" ht="15" customHeight="1" thickBot="1">
      <c r="A143" s="483" t="s">
        <v>29</v>
      </c>
      <c r="B143" s="534" t="s">
        <v>431</v>
      </c>
      <c r="C143" s="539">
        <f>+C124+C128+C133+C138</f>
        <v>0</v>
      </c>
      <c r="D143" s="539">
        <f>+D124+D128+D133+D138</f>
        <v>0</v>
      </c>
      <c r="F143" s="540"/>
      <c r="G143" s="541"/>
      <c r="H143" s="541"/>
      <c r="I143" s="541"/>
    </row>
    <row r="144" spans="1:4" s="381" customFormat="1" ht="12.75" customHeight="1" thickBot="1">
      <c r="A144" s="542" t="s">
        <v>30</v>
      </c>
      <c r="B144" s="543" t="s">
        <v>432</v>
      </c>
      <c r="C144" s="539">
        <f>+C123+C143</f>
        <v>0</v>
      </c>
      <c r="D144" s="539">
        <f>+D123+D143</f>
        <v>0</v>
      </c>
    </row>
    <row r="145" ht="7.5" customHeight="1"/>
    <row r="146" spans="1:3" s="537" customFormat="1" ht="12.75">
      <c r="A146" s="915" t="s">
        <v>434</v>
      </c>
      <c r="B146" s="915"/>
      <c r="C146" s="915"/>
    </row>
    <row r="147" spans="1:4" ht="15" customHeight="1" thickBot="1">
      <c r="A147" s="912" t="s">
        <v>166</v>
      </c>
      <c r="B147" s="912"/>
      <c r="C147" s="293" t="s">
        <v>249</v>
      </c>
      <c r="D147" s="293" t="s">
        <v>249</v>
      </c>
    </row>
    <row r="148" spans="1:4" ht="13.5" customHeight="1" thickBot="1">
      <c r="A148" s="483">
        <v>1</v>
      </c>
      <c r="B148" s="527" t="s">
        <v>435</v>
      </c>
      <c r="C148" s="485">
        <f>+C60-C123</f>
        <v>0</v>
      </c>
      <c r="D148" s="485">
        <f>+D60-D123</f>
        <v>0</v>
      </c>
    </row>
    <row r="149" spans="1:4" ht="27.75" customHeight="1" thickBot="1">
      <c r="A149" s="483" t="s">
        <v>22</v>
      </c>
      <c r="B149" s="527" t="s">
        <v>436</v>
      </c>
      <c r="C149" s="485">
        <f>+C83-C143</f>
        <v>0</v>
      </c>
      <c r="D149" s="485">
        <f>+D83-D143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0.92" bottom="0.37" header="0.29" footer="0.32"/>
  <pageSetup fitToHeight="2" horizontalDpi="600" verticalDpi="600" orientation="portrait" paperSize="9" scale="65" r:id="rId1"/>
  <headerFooter alignWithMargins="0">
    <oddHeader>&amp;C&amp;"Times New Roman CE,Félkövér"&amp;12
Sokorópátka Község Önkormányzata
2015. ÉVI KÖLTSÉGVETÉS
ÁLLAMI (ÁLLAMIGAZGATÁSI) FELADATOK MÉRLEGE
&amp;R&amp;"Times New Roman CE,Félkövér dőlt"&amp;11 1.4. melléklet az 1/2015. (I.28.) önkormányzati rendelethez</oddHeader>
  </headerFooter>
  <rowBreaks count="1" manualBreakCount="1">
    <brk id="85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view="pageBreakPreview" zoomScale="80" zoomScaleNormal="90" zoomScaleSheetLayoutView="80" workbookViewId="0" topLeftCell="A1">
      <selection activeCell="B24" sqref="B24"/>
    </sheetView>
  </sheetViews>
  <sheetFormatPr defaultColWidth="9.00390625" defaultRowHeight="12.75"/>
  <cols>
    <col min="1" max="1" width="6.875" style="47" customWidth="1"/>
    <col min="2" max="2" width="53.125" style="178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9.75" customHeight="1">
      <c r="B1" s="305" t="s">
        <v>170</v>
      </c>
      <c r="C1" s="306"/>
      <c r="D1" s="306"/>
      <c r="E1" s="306"/>
      <c r="F1" s="306"/>
      <c r="G1" s="306"/>
      <c r="H1" s="306"/>
      <c r="I1" s="306"/>
      <c r="J1" s="922" t="s">
        <v>853</v>
      </c>
    </row>
    <row r="2" spans="7:10" ht="14.25" thickBot="1">
      <c r="G2" s="307" t="s">
        <v>69</v>
      </c>
      <c r="H2" s="307"/>
      <c r="I2" s="307"/>
      <c r="J2" s="922"/>
    </row>
    <row r="3" spans="1:10" ht="18" customHeight="1" thickBot="1">
      <c r="A3" s="920" t="s">
        <v>78</v>
      </c>
      <c r="B3" s="765" t="s">
        <v>61</v>
      </c>
      <c r="C3" s="766"/>
      <c r="D3" s="766"/>
      <c r="E3" s="766"/>
      <c r="F3" s="765" t="s">
        <v>63</v>
      </c>
      <c r="G3" s="767"/>
      <c r="H3" s="789"/>
      <c r="I3" s="789"/>
      <c r="J3" s="922"/>
    </row>
    <row r="4" spans="1:10" s="311" customFormat="1" ht="42.75" customHeight="1" thickBot="1">
      <c r="A4" s="921"/>
      <c r="B4" s="730" t="s">
        <v>70</v>
      </c>
      <c r="C4" s="179" t="s">
        <v>560</v>
      </c>
      <c r="D4" s="180" t="s">
        <v>570</v>
      </c>
      <c r="E4" s="479" t="s">
        <v>587</v>
      </c>
      <c r="F4" s="730" t="s">
        <v>70</v>
      </c>
      <c r="G4" s="179" t="s">
        <v>560</v>
      </c>
      <c r="H4" s="478" t="s">
        <v>570</v>
      </c>
      <c r="I4" s="479" t="s">
        <v>587</v>
      </c>
      <c r="J4" s="922"/>
    </row>
    <row r="5" spans="1:10" s="316" customFormat="1" ht="12" customHeight="1" thickBot="1">
      <c r="A5" s="312">
        <v>1</v>
      </c>
      <c r="B5" s="790">
        <v>2</v>
      </c>
      <c r="C5" s="768" t="s">
        <v>23</v>
      </c>
      <c r="D5" s="769">
        <v>4</v>
      </c>
      <c r="E5" s="791">
        <v>5</v>
      </c>
      <c r="F5" s="792">
        <v>5</v>
      </c>
      <c r="G5" s="793">
        <v>6</v>
      </c>
      <c r="H5" s="794">
        <v>7</v>
      </c>
      <c r="I5" s="794">
        <v>8</v>
      </c>
      <c r="J5" s="922"/>
    </row>
    <row r="6" spans="1:10" ht="12.75" customHeight="1">
      <c r="A6" s="317" t="s">
        <v>21</v>
      </c>
      <c r="B6" s="732" t="s">
        <v>437</v>
      </c>
      <c r="C6" s="736">
        <f>+'1.1.sz.mell.'!C5</f>
        <v>79484</v>
      </c>
      <c r="D6" s="294">
        <f>+'1.1.sz.mell.'!D5</f>
        <v>82524</v>
      </c>
      <c r="E6" s="300">
        <f>+'1.1.sz.mell.'!E5</f>
        <v>82524</v>
      </c>
      <c r="F6" s="759" t="s">
        <v>71</v>
      </c>
      <c r="G6" s="761">
        <f>+'1.1.sz.mell.'!C90</f>
        <v>13678</v>
      </c>
      <c r="H6" s="633">
        <f>+'1.1.sz.mell.'!D90</f>
        <v>24788</v>
      </c>
      <c r="I6" s="344">
        <f>+'1.1.sz.mell.'!E90</f>
        <v>24788</v>
      </c>
      <c r="J6" s="922"/>
    </row>
    <row r="7" spans="1:10" ht="12.75" customHeight="1">
      <c r="A7" s="319" t="s">
        <v>22</v>
      </c>
      <c r="B7" s="733" t="s">
        <v>438</v>
      </c>
      <c r="C7" s="737">
        <f>+'1.1.sz.mell.'!C12</f>
        <v>2605</v>
      </c>
      <c r="D7" s="295">
        <f>+'1.1.sz.mell.'!D12</f>
        <v>17514</v>
      </c>
      <c r="E7" s="301">
        <f>+'1.1.sz.mell.'!E12</f>
        <v>17514</v>
      </c>
      <c r="F7" s="733" t="s">
        <v>195</v>
      </c>
      <c r="G7" s="737">
        <f>+'1.1.sz.mell.'!C91</f>
        <v>3098</v>
      </c>
      <c r="H7" s="295">
        <f>+'1.1.sz.mell.'!D91</f>
        <v>4408</v>
      </c>
      <c r="I7" s="301">
        <f>+'1.1.sz.mell.'!E91</f>
        <v>4408</v>
      </c>
      <c r="J7" s="922"/>
    </row>
    <row r="8" spans="1:10" ht="12.75" customHeight="1">
      <c r="A8" s="319" t="s">
        <v>23</v>
      </c>
      <c r="B8" s="733" t="s">
        <v>482</v>
      </c>
      <c r="C8" s="737"/>
      <c r="D8" s="295"/>
      <c r="E8" s="301"/>
      <c r="F8" s="733" t="s">
        <v>253</v>
      </c>
      <c r="G8" s="737">
        <f>+'1.1.sz.mell.'!C92</f>
        <v>16456</v>
      </c>
      <c r="H8" s="295">
        <f>+'1.1.sz.mell.'!D92</f>
        <v>19321</v>
      </c>
      <c r="I8" s="301">
        <f>+'1.1.sz.mell.'!E92</f>
        <v>18887</v>
      </c>
      <c r="J8" s="922"/>
    </row>
    <row r="9" spans="1:10" ht="12.75" customHeight="1">
      <c r="A9" s="319" t="s">
        <v>24</v>
      </c>
      <c r="B9" s="733" t="s">
        <v>186</v>
      </c>
      <c r="C9" s="737">
        <f>'1.1.sz.mell.'!C26</f>
        <v>11135</v>
      </c>
      <c r="D9" s="295">
        <f>'1.1.sz.mell.'!D26</f>
        <v>13654</v>
      </c>
      <c r="E9" s="301">
        <f>'1.1.sz.mell.'!E26</f>
        <v>12723</v>
      </c>
      <c r="F9" s="733" t="s">
        <v>196</v>
      </c>
      <c r="G9" s="737">
        <f>+'1.1.sz.mell.'!C93</f>
        <v>4905</v>
      </c>
      <c r="H9" s="295">
        <f>+'1.1.sz.mell.'!D93</f>
        <v>3511</v>
      </c>
      <c r="I9" s="301">
        <f>+'1.1.sz.mell.'!E93</f>
        <v>3511</v>
      </c>
      <c r="J9" s="922"/>
    </row>
    <row r="10" spans="1:10" ht="12.75" customHeight="1">
      <c r="A10" s="319" t="s">
        <v>25</v>
      </c>
      <c r="B10" s="321" t="s">
        <v>439</v>
      </c>
      <c r="C10" s="737">
        <f>'1.1.sz.mell.'!C50</f>
        <v>3239</v>
      </c>
      <c r="D10" s="295">
        <f>'1.1.sz.mell.'!D50</f>
        <v>3359</v>
      </c>
      <c r="E10" s="301">
        <f>'1.1.sz.mell.'!E50</f>
        <v>3359</v>
      </c>
      <c r="F10" s="733" t="s">
        <v>197</v>
      </c>
      <c r="G10" s="737">
        <f>+'1.1.sz.mell.'!C94</f>
        <v>64981</v>
      </c>
      <c r="H10" s="295">
        <f>+'1.1.sz.mell.'!D94</f>
        <v>69947</v>
      </c>
      <c r="I10" s="301">
        <f>+'1.1.sz.mell.'!E94</f>
        <v>69641</v>
      </c>
      <c r="J10" s="922"/>
    </row>
    <row r="11" spans="1:10" ht="12.75" customHeight="1">
      <c r="A11" s="319" t="s">
        <v>26</v>
      </c>
      <c r="B11" s="733" t="s">
        <v>440</v>
      </c>
      <c r="C11" s="738">
        <f>'1.1.sz.mell.'!C54</f>
        <v>0</v>
      </c>
      <c r="D11" s="296">
        <f>'1.1.sz.mell.'!D54</f>
        <v>0</v>
      </c>
      <c r="E11" s="301">
        <f>'1.1.sz.mell.'!E54</f>
        <v>0</v>
      </c>
      <c r="F11" s="733" t="s">
        <v>53</v>
      </c>
      <c r="G11" s="737">
        <f>+'1.1.sz.mell.'!C120</f>
        <v>8350</v>
      </c>
      <c r="H11" s="295">
        <f>+'1.1.sz.mell.'!D120</f>
        <v>9154</v>
      </c>
      <c r="I11" s="301">
        <f>+'1.1.sz.mell.'!E120</f>
        <v>0</v>
      </c>
      <c r="J11" s="922"/>
    </row>
    <row r="12" spans="1:10" ht="12.75" customHeight="1">
      <c r="A12" s="319" t="s">
        <v>27</v>
      </c>
      <c r="B12" s="733" t="s">
        <v>319</v>
      </c>
      <c r="C12" s="738">
        <f>'1.1.sz.mell.'!C33</f>
        <v>4565</v>
      </c>
      <c r="D12" s="296">
        <f>'1.1.sz.mell.'!D33</f>
        <v>5873</v>
      </c>
      <c r="E12" s="301">
        <f>'1.1.sz.mell.'!E33</f>
        <v>3832</v>
      </c>
      <c r="F12" s="734"/>
      <c r="G12" s="737"/>
      <c r="H12" s="295"/>
      <c r="I12" s="301"/>
      <c r="J12" s="922"/>
    </row>
    <row r="13" spans="1:10" ht="12.75" customHeight="1">
      <c r="A13" s="319" t="s">
        <v>28</v>
      </c>
      <c r="B13" s="734"/>
      <c r="C13" s="737"/>
      <c r="D13" s="295"/>
      <c r="E13" s="301"/>
      <c r="F13" s="734"/>
      <c r="G13" s="737"/>
      <c r="H13" s="295"/>
      <c r="I13" s="301"/>
      <c r="J13" s="922"/>
    </row>
    <row r="14" spans="1:10" ht="12.75" customHeight="1">
      <c r="A14" s="319" t="s">
        <v>29</v>
      </c>
      <c r="B14" s="397"/>
      <c r="C14" s="738"/>
      <c r="D14" s="296"/>
      <c r="E14" s="301"/>
      <c r="F14" s="734"/>
      <c r="G14" s="737"/>
      <c r="H14" s="295"/>
      <c r="I14" s="301"/>
      <c r="J14" s="922"/>
    </row>
    <row r="15" spans="1:10" ht="12.75" customHeight="1">
      <c r="A15" s="319" t="s">
        <v>30</v>
      </c>
      <c r="B15" s="734"/>
      <c r="C15" s="737"/>
      <c r="D15" s="295"/>
      <c r="E15" s="301"/>
      <c r="F15" s="734"/>
      <c r="G15" s="737"/>
      <c r="H15" s="295"/>
      <c r="I15" s="301"/>
      <c r="J15" s="922"/>
    </row>
    <row r="16" spans="1:10" ht="12.75" customHeight="1">
      <c r="A16" s="319" t="s">
        <v>31</v>
      </c>
      <c r="B16" s="734"/>
      <c r="C16" s="737"/>
      <c r="D16" s="295"/>
      <c r="E16" s="301"/>
      <c r="F16" s="734"/>
      <c r="G16" s="737"/>
      <c r="H16" s="295"/>
      <c r="I16" s="301"/>
      <c r="J16" s="922"/>
    </row>
    <row r="17" spans="1:10" ht="12.75" customHeight="1" thickBot="1">
      <c r="A17" s="319" t="s">
        <v>32</v>
      </c>
      <c r="B17" s="735"/>
      <c r="C17" s="739"/>
      <c r="D17" s="634"/>
      <c r="E17" s="635"/>
      <c r="F17" s="760"/>
      <c r="G17" s="762"/>
      <c r="H17" s="297"/>
      <c r="I17" s="302"/>
      <c r="J17" s="922"/>
    </row>
    <row r="18" spans="1:10" ht="15.75" customHeight="1" thickBot="1">
      <c r="A18" s="322" t="s">
        <v>33</v>
      </c>
      <c r="B18" s="740" t="s">
        <v>483</v>
      </c>
      <c r="C18" s="744">
        <f>+C6+C7+C9+C10+C12+C13+C14+C15+C16+C17</f>
        <v>101028</v>
      </c>
      <c r="D18" s="298">
        <f>+D6+D7+D9+D10+D12+D13+D14+D15+D16+D17</f>
        <v>122924</v>
      </c>
      <c r="E18" s="303">
        <f>+E6+E7+E9+E10+E12+E13+E14+E15+E16+E17</f>
        <v>119952</v>
      </c>
      <c r="F18" s="752" t="s">
        <v>448</v>
      </c>
      <c r="G18" s="744">
        <f>SUM(G6:G17)</f>
        <v>111468</v>
      </c>
      <c r="H18" s="298">
        <f>SUM(H6:H17)</f>
        <v>131129</v>
      </c>
      <c r="I18" s="303">
        <f>SUM(I6:I17)</f>
        <v>121235</v>
      </c>
      <c r="J18" s="922"/>
    </row>
    <row r="19" spans="1:10" ht="12.75" customHeight="1">
      <c r="A19" s="323" t="s">
        <v>34</v>
      </c>
      <c r="B19" s="741" t="s">
        <v>443</v>
      </c>
      <c r="C19" s="745">
        <f>+C20+C21+C22+C23</f>
        <v>13067</v>
      </c>
      <c r="D19" s="447">
        <f>+D20+D21+D22+D23</f>
        <v>13900</v>
      </c>
      <c r="E19" s="746">
        <f>+E20+E21+E22+E23</f>
        <v>13956</v>
      </c>
      <c r="F19" s="753" t="s">
        <v>203</v>
      </c>
      <c r="G19" s="763"/>
      <c r="H19" s="764"/>
      <c r="I19" s="79"/>
      <c r="J19" s="922"/>
    </row>
    <row r="20" spans="1:10" ht="12.75" customHeight="1">
      <c r="A20" s="326" t="s">
        <v>35</v>
      </c>
      <c r="B20" s="742" t="s">
        <v>246</v>
      </c>
      <c r="C20" s="747">
        <v>13067</v>
      </c>
      <c r="D20" s="81">
        <v>10832</v>
      </c>
      <c r="E20" s="82">
        <f>17757+842-7711</f>
        <v>10888</v>
      </c>
      <c r="F20" s="742" t="s">
        <v>447</v>
      </c>
      <c r="G20" s="747"/>
      <c r="H20" s="81"/>
      <c r="I20" s="82"/>
      <c r="J20" s="922"/>
    </row>
    <row r="21" spans="1:10" ht="12.75" customHeight="1">
      <c r="A21" s="326" t="s">
        <v>36</v>
      </c>
      <c r="B21" s="742" t="s">
        <v>247</v>
      </c>
      <c r="C21" s="747"/>
      <c r="D21" s="81"/>
      <c r="E21" s="82"/>
      <c r="F21" s="742" t="s">
        <v>168</v>
      </c>
      <c r="G21" s="747"/>
      <c r="H21" s="81"/>
      <c r="I21" s="82"/>
      <c r="J21" s="922"/>
    </row>
    <row r="22" spans="1:10" ht="12.75" customHeight="1">
      <c r="A22" s="326" t="s">
        <v>37</v>
      </c>
      <c r="B22" s="742" t="s">
        <v>252</v>
      </c>
      <c r="C22" s="747"/>
      <c r="D22" s="81"/>
      <c r="E22" s="82"/>
      <c r="F22" s="742" t="s">
        <v>169</v>
      </c>
      <c r="G22" s="747"/>
      <c r="H22" s="81"/>
      <c r="I22" s="82"/>
      <c r="J22" s="922"/>
    </row>
    <row r="23" spans="1:10" ht="12.75" customHeight="1">
      <c r="A23" s="326" t="s">
        <v>38</v>
      </c>
      <c r="B23" s="742" t="s">
        <v>588</v>
      </c>
      <c r="C23" s="747"/>
      <c r="D23" s="81">
        <f>+'1.1.sz.mell.'!D74</f>
        <v>3068</v>
      </c>
      <c r="E23" s="82">
        <f>+'1.1.sz.mell.'!E74</f>
        <v>3068</v>
      </c>
      <c r="F23" s="741" t="s">
        <v>254</v>
      </c>
      <c r="G23" s="747"/>
      <c r="H23" s="81"/>
      <c r="I23" s="82"/>
      <c r="J23" s="922"/>
    </row>
    <row r="24" spans="1:10" ht="12.75" customHeight="1">
      <c r="A24" s="326" t="s">
        <v>39</v>
      </c>
      <c r="B24" s="742" t="s">
        <v>444</v>
      </c>
      <c r="C24" s="748">
        <f>+C25+C26</f>
        <v>0</v>
      </c>
      <c r="D24" s="327">
        <f>+D25+D26</f>
        <v>0</v>
      </c>
      <c r="E24" s="749">
        <f>+E25+E26</f>
        <v>0</v>
      </c>
      <c r="F24" s="742" t="s">
        <v>204</v>
      </c>
      <c r="G24" s="747"/>
      <c r="H24" s="81"/>
      <c r="I24" s="82"/>
      <c r="J24" s="922"/>
    </row>
    <row r="25" spans="1:10" ht="12.75" customHeight="1" thickBot="1">
      <c r="A25" s="323" t="s">
        <v>40</v>
      </c>
      <c r="B25" s="741" t="s">
        <v>441</v>
      </c>
      <c r="C25" s="750"/>
      <c r="D25" s="299"/>
      <c r="E25" s="304"/>
      <c r="F25" s="754" t="s">
        <v>205</v>
      </c>
      <c r="G25" s="757"/>
      <c r="H25" s="85"/>
      <c r="I25" s="86"/>
      <c r="J25" s="922"/>
    </row>
    <row r="26" spans="1:10" ht="12.75" customHeight="1" thickBot="1">
      <c r="A26" s="326" t="s">
        <v>41</v>
      </c>
      <c r="B26" s="742" t="s">
        <v>442</v>
      </c>
      <c r="C26" s="747"/>
      <c r="D26" s="81"/>
      <c r="E26" s="82"/>
      <c r="F26" s="755" t="s">
        <v>433</v>
      </c>
      <c r="G26" s="744">
        <v>2627</v>
      </c>
      <c r="H26" s="298">
        <f>+'1.1.sz.mell.'!D134</f>
        <v>5695</v>
      </c>
      <c r="I26" s="303">
        <f>+'1.1.sz.mell.'!E134</f>
        <v>2627</v>
      </c>
      <c r="J26" s="922"/>
    </row>
    <row r="27" spans="1:10" ht="15.75" customHeight="1" thickBot="1">
      <c r="A27" s="322" t="s">
        <v>42</v>
      </c>
      <c r="B27" s="740" t="s">
        <v>445</v>
      </c>
      <c r="C27" s="744">
        <f>+C19+C24</f>
        <v>13067</v>
      </c>
      <c r="D27" s="298">
        <f>+D19+D24</f>
        <v>13900</v>
      </c>
      <c r="E27" s="303">
        <f>+E19+E24</f>
        <v>13956</v>
      </c>
      <c r="F27" s="740" t="s">
        <v>449</v>
      </c>
      <c r="G27" s="744">
        <f>SUM(G19:G26)</f>
        <v>2627</v>
      </c>
      <c r="H27" s="298">
        <f>SUM(H19:H26)</f>
        <v>5695</v>
      </c>
      <c r="I27" s="303">
        <f>SUM(I19:I26)</f>
        <v>2627</v>
      </c>
      <c r="J27" s="922"/>
    </row>
    <row r="28" spans="1:10" ht="13.5" thickBot="1">
      <c r="A28" s="322" t="s">
        <v>43</v>
      </c>
      <c r="B28" s="743" t="s">
        <v>446</v>
      </c>
      <c r="C28" s="751">
        <f>+C18+C27</f>
        <v>114095</v>
      </c>
      <c r="D28" s="329">
        <f>+D18+D27</f>
        <v>136824</v>
      </c>
      <c r="E28" s="329">
        <f>+E18+E27</f>
        <v>133908</v>
      </c>
      <c r="F28" s="743" t="s">
        <v>450</v>
      </c>
      <c r="G28" s="758">
        <f>+G18+G27</f>
        <v>114095</v>
      </c>
      <c r="H28" s="639">
        <f>+H18+H27</f>
        <v>136824</v>
      </c>
      <c r="I28" s="640">
        <f>+I18+I27</f>
        <v>123862</v>
      </c>
      <c r="J28" s="922"/>
    </row>
    <row r="29" spans="1:10" ht="13.5" thickBot="1">
      <c r="A29" s="322" t="s">
        <v>44</v>
      </c>
      <c r="B29" s="743" t="s">
        <v>181</v>
      </c>
      <c r="C29" s="751">
        <f>IF(C18-G18&lt;0,G18-C18,"-")</f>
        <v>10440</v>
      </c>
      <c r="D29" s="329">
        <f>IF(D18-H18&lt;0,H18-D18,"-")</f>
        <v>8205</v>
      </c>
      <c r="E29" s="329">
        <f>IF(E18-I18&lt;0,I18-E18,"-")</f>
        <v>1283</v>
      </c>
      <c r="F29" s="743" t="s">
        <v>182</v>
      </c>
      <c r="G29" s="758" t="str">
        <f>IF(C18-G18&gt;0,C18-G18,"-")</f>
        <v>-</v>
      </c>
      <c r="H29" s="639" t="str">
        <f>IF(D18-H18&gt;0,D18-H18,"-")</f>
        <v>-</v>
      </c>
      <c r="I29" s="640" t="str">
        <f>IF(E18-I18&gt;0,E18-I18,"-")</f>
        <v>-</v>
      </c>
      <c r="J29" s="922"/>
    </row>
    <row r="30" spans="1:10" ht="13.5" thickBot="1">
      <c r="A30" s="322" t="s">
        <v>45</v>
      </c>
      <c r="B30" s="743" t="s">
        <v>255</v>
      </c>
      <c r="C30" s="751" t="str">
        <f>IF(C18+C19-G28&lt;0,G28-(C18+C19),"-")</f>
        <v>-</v>
      </c>
      <c r="D30" s="329" t="str">
        <f>IF(D18+D19-H28&lt;0,H28-(D18+D19),"-")</f>
        <v>-</v>
      </c>
      <c r="E30" s="329" t="str">
        <f>IF(E18+E19-I28&lt;0,I28-(E18+E19),"-")</f>
        <v>-</v>
      </c>
      <c r="F30" s="328" t="s">
        <v>256</v>
      </c>
      <c r="G30" s="639" t="str">
        <f>IF(C18+C19-G28&gt;0,C18+C19-G28,"-")</f>
        <v>-</v>
      </c>
      <c r="H30" s="639" t="str">
        <f>IF(D18+D19-H28&gt;0,D18+D19-H28,"-")</f>
        <v>-</v>
      </c>
      <c r="I30" s="640">
        <f>IF(E18+E19-I28&gt;0,E18+E19-I28,"-")</f>
        <v>10046</v>
      </c>
      <c r="J30" s="922"/>
    </row>
    <row r="31" spans="2:6" ht="18.75">
      <c r="B31" s="923"/>
      <c r="C31" s="923"/>
      <c r="D31" s="923"/>
      <c r="E31" s="923"/>
      <c r="F31" s="924"/>
    </row>
  </sheetData>
  <sheetProtection/>
  <mergeCells count="3">
    <mergeCell ref="A3:A4"/>
    <mergeCell ref="J1:J30"/>
    <mergeCell ref="B31:F31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1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80" zoomScaleNormal="85" zoomScaleSheetLayoutView="80" workbookViewId="0" topLeftCell="A7">
      <selection activeCell="H9" sqref="H9"/>
    </sheetView>
  </sheetViews>
  <sheetFormatPr defaultColWidth="9.00390625" defaultRowHeight="12.75"/>
  <cols>
    <col min="1" max="1" width="6.875" style="47" customWidth="1"/>
    <col min="2" max="2" width="55.125" style="178" customWidth="1"/>
    <col min="3" max="5" width="16.375" style="47" customWidth="1"/>
    <col min="6" max="6" width="55.125" style="47" customWidth="1"/>
    <col min="7" max="9" width="16.375" style="47" customWidth="1"/>
    <col min="10" max="10" width="4.875" style="47" customWidth="1"/>
    <col min="11" max="16384" width="9.375" style="47" customWidth="1"/>
  </cols>
  <sheetData>
    <row r="1" spans="2:10" ht="31.5">
      <c r="B1" s="305" t="s">
        <v>171</v>
      </c>
      <c r="C1" s="306"/>
      <c r="D1" s="306"/>
      <c r="E1" s="306"/>
      <c r="F1" s="306"/>
      <c r="G1" s="306"/>
      <c r="H1" s="306"/>
      <c r="I1" s="306"/>
      <c r="J1" s="922" t="s">
        <v>854</v>
      </c>
    </row>
    <row r="2" spans="7:10" ht="14.25" thickBot="1">
      <c r="G2" s="307" t="s">
        <v>69</v>
      </c>
      <c r="H2" s="307"/>
      <c r="I2" s="307"/>
      <c r="J2" s="922"/>
    </row>
    <row r="3" spans="1:10" ht="13.5" thickBot="1">
      <c r="A3" s="925" t="s">
        <v>78</v>
      </c>
      <c r="B3" s="308" t="s">
        <v>61</v>
      </c>
      <c r="C3" s="309"/>
      <c r="D3" s="612"/>
      <c r="E3" s="613"/>
      <c r="F3" s="308" t="s">
        <v>63</v>
      </c>
      <c r="G3" s="310"/>
      <c r="H3" s="770"/>
      <c r="I3" s="613"/>
      <c r="J3" s="922"/>
    </row>
    <row r="4" spans="1:10" s="311" customFormat="1" ht="39" thickBot="1">
      <c r="A4" s="926"/>
      <c r="B4" s="179" t="s">
        <v>70</v>
      </c>
      <c r="C4" s="180" t="s">
        <v>560</v>
      </c>
      <c r="D4" s="478" t="s">
        <v>570</v>
      </c>
      <c r="E4" s="479" t="s">
        <v>587</v>
      </c>
      <c r="F4" s="179" t="s">
        <v>70</v>
      </c>
      <c r="G4" s="180" t="s">
        <v>560</v>
      </c>
      <c r="H4" s="478" t="s">
        <v>570</v>
      </c>
      <c r="I4" s="479" t="s">
        <v>587</v>
      </c>
      <c r="J4" s="922"/>
    </row>
    <row r="5" spans="1:10" s="311" customFormat="1" ht="13.5" thickBot="1">
      <c r="A5" s="731">
        <v>1</v>
      </c>
      <c r="B5" s="313">
        <v>2</v>
      </c>
      <c r="C5" s="314">
        <v>3</v>
      </c>
      <c r="D5" s="314">
        <v>4</v>
      </c>
      <c r="E5" s="315">
        <v>5</v>
      </c>
      <c r="F5" s="631">
        <v>6</v>
      </c>
      <c r="G5" s="788">
        <v>7</v>
      </c>
      <c r="H5" s="788">
        <v>8</v>
      </c>
      <c r="I5" s="630">
        <v>9</v>
      </c>
      <c r="J5" s="922"/>
    </row>
    <row r="6" spans="1:10" ht="12.75" customHeight="1">
      <c r="A6" s="771" t="s">
        <v>21</v>
      </c>
      <c r="B6" s="318" t="s">
        <v>451</v>
      </c>
      <c r="C6" s="294">
        <f>+'1.1.sz.mell.'!C19</f>
        <v>0</v>
      </c>
      <c r="D6" s="294">
        <f>+'1.1.sz.mell.'!D19</f>
        <v>29665</v>
      </c>
      <c r="E6" s="787">
        <f>+'1.1.sz.mell.'!E19</f>
        <v>27077</v>
      </c>
      <c r="F6" s="632" t="s">
        <v>248</v>
      </c>
      <c r="G6" s="633">
        <f>+'1.1.sz.mell.'!C106</f>
        <v>3857</v>
      </c>
      <c r="H6" s="633">
        <f>+'1.1.sz.mell.'!D106</f>
        <v>21786</v>
      </c>
      <c r="I6" s="344">
        <f>+'1.1.sz.mell.'!E106</f>
        <v>18072</v>
      </c>
      <c r="J6" s="922"/>
    </row>
    <row r="7" spans="1:10" ht="12.75">
      <c r="A7" s="772" t="s">
        <v>22</v>
      </c>
      <c r="B7" s="320" t="s">
        <v>452</v>
      </c>
      <c r="C7" s="294">
        <f>+'1.1.sz.mell.'!C25</f>
        <v>0</v>
      </c>
      <c r="D7" s="294">
        <f>+'1.1.sz.mell.'!D25</f>
        <v>16876</v>
      </c>
      <c r="E7" s="787">
        <f>+'1.1.sz.mell.'!E25</f>
        <v>14288</v>
      </c>
      <c r="F7" s="320" t="s">
        <v>457</v>
      </c>
      <c r="G7" s="295">
        <f>+'1.1.sz.mell.'!C107</f>
        <v>0</v>
      </c>
      <c r="H7" s="295">
        <f>+'1.1.sz.mell.'!D107</f>
        <v>16876</v>
      </c>
      <c r="I7" s="301">
        <f>+'1.1.sz.mell.'!E107</f>
        <v>16875.760000000002</v>
      </c>
      <c r="J7" s="922"/>
    </row>
    <row r="8" spans="1:10" ht="12.75" customHeight="1">
      <c r="A8" s="772" t="s">
        <v>23</v>
      </c>
      <c r="B8" s="320" t="s">
        <v>12</v>
      </c>
      <c r="C8" s="295"/>
      <c r="D8" s="295"/>
      <c r="E8" s="296"/>
      <c r="F8" s="320" t="s">
        <v>199</v>
      </c>
      <c r="G8" s="295">
        <f>+'1.1.sz.mell.'!C108</f>
        <v>0</v>
      </c>
      <c r="H8" s="295">
        <f>+'1.1.sz.mell.'!D108</f>
        <v>14881</v>
      </c>
      <c r="I8" s="301">
        <f>+'1.1.sz.mell.'!E108</f>
        <v>13</v>
      </c>
      <c r="J8" s="922"/>
    </row>
    <row r="9" spans="1:10" ht="12.75" customHeight="1">
      <c r="A9" s="772" t="s">
        <v>24</v>
      </c>
      <c r="B9" s="320" t="s">
        <v>453</v>
      </c>
      <c r="C9" s="295">
        <f>+'1.1.sz.mell.'!C55</f>
        <v>0</v>
      </c>
      <c r="D9" s="295">
        <f>+'1.1.sz.mell.'!D55</f>
        <v>4016</v>
      </c>
      <c r="E9" s="296">
        <f>+'1.1.sz.mell.'!E55</f>
        <v>4016</v>
      </c>
      <c r="F9" s="320" t="s">
        <v>458</v>
      </c>
      <c r="G9" s="295">
        <f>+'1.1.sz.mell.'!C109</f>
        <v>0</v>
      </c>
      <c r="H9" s="295">
        <f>+'1.1.sz.mell.'!D109</f>
        <v>0</v>
      </c>
      <c r="I9" s="301">
        <f>+'1.1.sz.mell.'!E109</f>
        <v>0</v>
      </c>
      <c r="J9" s="922"/>
    </row>
    <row r="10" spans="1:10" ht="12.75" customHeight="1">
      <c r="A10" s="772" t="s">
        <v>25</v>
      </c>
      <c r="B10" s="320" t="s">
        <v>454</v>
      </c>
      <c r="C10" s="295"/>
      <c r="D10" s="295"/>
      <c r="E10" s="296"/>
      <c r="F10" s="320" t="s">
        <v>251</v>
      </c>
      <c r="G10" s="295">
        <f>+'1.1.sz.mell.'!C110</f>
        <v>573</v>
      </c>
      <c r="H10" s="295">
        <f>+'1.1.sz.mell.'!D110</f>
        <v>4781</v>
      </c>
      <c r="I10" s="301">
        <f>+'1.1.sz.mell.'!E110</f>
        <v>4781</v>
      </c>
      <c r="J10" s="922"/>
    </row>
    <row r="11" spans="1:10" ht="12.75" customHeight="1">
      <c r="A11" s="772" t="s">
        <v>26</v>
      </c>
      <c r="B11" s="320" t="s">
        <v>455</v>
      </c>
      <c r="C11" s="296">
        <f>+'1.1.sz.mell.'!C44</f>
        <v>0</v>
      </c>
      <c r="D11" s="296">
        <f>+'1.1.sz.mell.'!D44</f>
        <v>0</v>
      </c>
      <c r="E11" s="296">
        <f>+'1.1.sz.mell.'!E44</f>
        <v>0</v>
      </c>
      <c r="F11" s="37"/>
      <c r="G11" s="295"/>
      <c r="H11" s="295"/>
      <c r="I11" s="301"/>
      <c r="J11" s="922"/>
    </row>
    <row r="12" spans="1:10" ht="12.75" customHeight="1">
      <c r="A12" s="772" t="s">
        <v>27</v>
      </c>
      <c r="B12" s="37"/>
      <c r="C12" s="295"/>
      <c r="D12" s="295"/>
      <c r="E12" s="296"/>
      <c r="F12" s="37"/>
      <c r="G12" s="295"/>
      <c r="H12" s="295"/>
      <c r="I12" s="301"/>
      <c r="J12" s="922"/>
    </row>
    <row r="13" spans="1:10" ht="12.75" customHeight="1">
      <c r="A13" s="772" t="s">
        <v>28</v>
      </c>
      <c r="B13" s="37"/>
      <c r="C13" s="295"/>
      <c r="D13" s="295"/>
      <c r="E13" s="296"/>
      <c r="F13" s="37"/>
      <c r="G13" s="295"/>
      <c r="H13" s="295"/>
      <c r="I13" s="301"/>
      <c r="J13" s="922"/>
    </row>
    <row r="14" spans="1:10" ht="12.75" customHeight="1">
      <c r="A14" s="772" t="s">
        <v>29</v>
      </c>
      <c r="B14" s="37"/>
      <c r="C14" s="296"/>
      <c r="D14" s="296"/>
      <c r="E14" s="296"/>
      <c r="F14" s="37"/>
      <c r="G14" s="295"/>
      <c r="H14" s="295"/>
      <c r="I14" s="301"/>
      <c r="J14" s="922"/>
    </row>
    <row r="15" spans="1:10" ht="12.75">
      <c r="A15" s="772" t="s">
        <v>30</v>
      </c>
      <c r="B15" s="37"/>
      <c r="C15" s="296"/>
      <c r="D15" s="296"/>
      <c r="E15" s="296"/>
      <c r="F15" s="37"/>
      <c r="G15" s="295"/>
      <c r="H15" s="295"/>
      <c r="I15" s="301"/>
      <c r="J15" s="922"/>
    </row>
    <row r="16" spans="1:10" ht="12.75" customHeight="1" thickBot="1">
      <c r="A16" s="773" t="s">
        <v>31</v>
      </c>
      <c r="B16" s="621"/>
      <c r="C16" s="774"/>
      <c r="D16" s="774"/>
      <c r="E16" s="774"/>
      <c r="F16" s="637" t="s">
        <v>53</v>
      </c>
      <c r="G16" s="634"/>
      <c r="H16" s="634"/>
      <c r="I16" s="635"/>
      <c r="J16" s="922"/>
    </row>
    <row r="17" spans="1:10" ht="15.75" customHeight="1" thickBot="1">
      <c r="A17" s="322" t="s">
        <v>32</v>
      </c>
      <c r="B17" s="109" t="s">
        <v>484</v>
      </c>
      <c r="C17" s="298">
        <f>+C6+C8+C9+C11+C12+C13+C14+C15+C16</f>
        <v>0</v>
      </c>
      <c r="D17" s="298">
        <f>+D6+D8+D9+D11+D12+D13+D14+D15+D16</f>
        <v>33681</v>
      </c>
      <c r="E17" s="775">
        <f>+E6+E8+E9+E11+E12+E13+E14+E15+E16</f>
        <v>31093</v>
      </c>
      <c r="F17" s="777" t="s">
        <v>485</v>
      </c>
      <c r="G17" s="776">
        <f>+G6+G8+G10+G11+G12+G13+G14+G15+G16</f>
        <v>4430</v>
      </c>
      <c r="H17" s="776">
        <f>+H6+H8+H10+H11+H12+H13+H14+H15+H16</f>
        <v>41448</v>
      </c>
      <c r="I17" s="756">
        <f>+I6+I8+I10+I11+I12+I13+I14+I15+I16</f>
        <v>22866</v>
      </c>
      <c r="J17" s="922"/>
    </row>
    <row r="18" spans="1:10" ht="12.75" customHeight="1">
      <c r="A18" s="317" t="s">
        <v>33</v>
      </c>
      <c r="B18" s="778" t="s">
        <v>268</v>
      </c>
      <c r="C18" s="779">
        <f>+C19+C20+C21+C22+C23</f>
        <v>4430</v>
      </c>
      <c r="D18" s="780">
        <f>+D19+D20+D21+D22+D23</f>
        <v>7767</v>
      </c>
      <c r="E18" s="781">
        <f>+E19+E20+E21+E22+E23</f>
        <v>7711</v>
      </c>
      <c r="F18" s="618" t="s">
        <v>203</v>
      </c>
      <c r="G18" s="636"/>
      <c r="H18" s="636"/>
      <c r="I18" s="619"/>
      <c r="J18" s="922"/>
    </row>
    <row r="19" spans="1:10" ht="12.75" customHeight="1">
      <c r="A19" s="319" t="s">
        <v>34</v>
      </c>
      <c r="B19" s="331" t="s">
        <v>257</v>
      </c>
      <c r="C19" s="81">
        <f>+'1.1.sz.mell.'!C70-'2.1.sz.mell  '!C20</f>
        <v>4430</v>
      </c>
      <c r="D19" s="616">
        <v>7767</v>
      </c>
      <c r="E19" s="82">
        <v>7711</v>
      </c>
      <c r="F19" s="325" t="s">
        <v>206</v>
      </c>
      <c r="G19" s="81"/>
      <c r="H19" s="81"/>
      <c r="I19" s="82"/>
      <c r="J19" s="922"/>
    </row>
    <row r="20" spans="1:10" ht="12.75" customHeight="1">
      <c r="A20" s="317" t="s">
        <v>35</v>
      </c>
      <c r="B20" s="331" t="s">
        <v>258</v>
      </c>
      <c r="C20" s="81"/>
      <c r="D20" s="616"/>
      <c r="E20" s="82"/>
      <c r="F20" s="325" t="s">
        <v>168</v>
      </c>
      <c r="G20" s="81"/>
      <c r="H20" s="81"/>
      <c r="I20" s="82"/>
      <c r="J20" s="922"/>
    </row>
    <row r="21" spans="1:10" ht="12.75" customHeight="1">
      <c r="A21" s="319" t="s">
        <v>36</v>
      </c>
      <c r="B21" s="331" t="s">
        <v>259</v>
      </c>
      <c r="C21" s="81"/>
      <c r="D21" s="616"/>
      <c r="E21" s="82"/>
      <c r="F21" s="325" t="s">
        <v>169</v>
      </c>
      <c r="G21" s="81"/>
      <c r="H21" s="81"/>
      <c r="I21" s="82"/>
      <c r="J21" s="922"/>
    </row>
    <row r="22" spans="1:10" ht="12.75" customHeight="1">
      <c r="A22" s="317" t="s">
        <v>37</v>
      </c>
      <c r="B22" s="331" t="s">
        <v>260</v>
      </c>
      <c r="C22" s="81"/>
      <c r="D22" s="616"/>
      <c r="E22" s="82"/>
      <c r="F22" s="324" t="s">
        <v>254</v>
      </c>
      <c r="G22" s="81"/>
      <c r="H22" s="81"/>
      <c r="I22" s="82"/>
      <c r="J22" s="922"/>
    </row>
    <row r="23" spans="1:10" ht="12.75" customHeight="1">
      <c r="A23" s="319" t="s">
        <v>38</v>
      </c>
      <c r="B23" s="331" t="s">
        <v>261</v>
      </c>
      <c r="C23" s="81"/>
      <c r="D23" s="616"/>
      <c r="E23" s="82"/>
      <c r="F23" s="325" t="s">
        <v>207</v>
      </c>
      <c r="G23" s="81"/>
      <c r="H23" s="81"/>
      <c r="I23" s="82"/>
      <c r="J23" s="922"/>
    </row>
    <row r="24" spans="1:10" ht="12.75" customHeight="1">
      <c r="A24" s="317" t="s">
        <v>39</v>
      </c>
      <c r="B24" s="782" t="s">
        <v>262</v>
      </c>
      <c r="C24" s="327">
        <f>+C25+C26+C27+C28+C29</f>
        <v>0</v>
      </c>
      <c r="D24" s="617">
        <f>+D25+D26+D27+D28+D29</f>
        <v>0</v>
      </c>
      <c r="E24" s="749">
        <f>+E25+E26+E27+E28+E29</f>
        <v>0</v>
      </c>
      <c r="F24" s="332" t="s">
        <v>205</v>
      </c>
      <c r="G24" s="81"/>
      <c r="H24" s="81"/>
      <c r="I24" s="82"/>
      <c r="J24" s="922"/>
    </row>
    <row r="25" spans="1:10" ht="12.75" customHeight="1">
      <c r="A25" s="319" t="s">
        <v>40</v>
      </c>
      <c r="B25" s="331" t="s">
        <v>263</v>
      </c>
      <c r="C25" s="81"/>
      <c r="D25" s="616"/>
      <c r="E25" s="82"/>
      <c r="F25" s="332" t="s">
        <v>459</v>
      </c>
      <c r="G25" s="81"/>
      <c r="H25" s="81"/>
      <c r="I25" s="82"/>
      <c r="J25" s="922"/>
    </row>
    <row r="26" spans="1:10" ht="12.75" customHeight="1">
      <c r="A26" s="317" t="s">
        <v>41</v>
      </c>
      <c r="B26" s="331" t="s">
        <v>264</v>
      </c>
      <c r="C26" s="81"/>
      <c r="D26" s="616"/>
      <c r="E26" s="82"/>
      <c r="F26" s="620"/>
      <c r="G26" s="81"/>
      <c r="H26" s="81"/>
      <c r="I26" s="82"/>
      <c r="J26" s="922"/>
    </row>
    <row r="27" spans="1:10" ht="12.75" customHeight="1">
      <c r="A27" s="319" t="s">
        <v>42</v>
      </c>
      <c r="B27" s="331" t="s">
        <v>265</v>
      </c>
      <c r="C27" s="81"/>
      <c r="D27" s="616"/>
      <c r="E27" s="82"/>
      <c r="F27" s="106"/>
      <c r="G27" s="81"/>
      <c r="H27" s="81"/>
      <c r="I27" s="82"/>
      <c r="J27" s="922"/>
    </row>
    <row r="28" spans="1:10" ht="12.75" customHeight="1">
      <c r="A28" s="317" t="s">
        <v>43</v>
      </c>
      <c r="B28" s="333" t="s">
        <v>266</v>
      </c>
      <c r="C28" s="81"/>
      <c r="D28" s="616"/>
      <c r="E28" s="82"/>
      <c r="F28" s="37"/>
      <c r="G28" s="81"/>
      <c r="H28" s="81"/>
      <c r="I28" s="82"/>
      <c r="J28" s="922"/>
    </row>
    <row r="29" spans="1:10" ht="12.75" customHeight="1" thickBot="1">
      <c r="A29" s="319" t="s">
        <v>44</v>
      </c>
      <c r="B29" s="783" t="s">
        <v>267</v>
      </c>
      <c r="C29" s="85"/>
      <c r="D29" s="784"/>
      <c r="E29" s="86"/>
      <c r="F29" s="621"/>
      <c r="G29" s="85"/>
      <c r="H29" s="85"/>
      <c r="I29" s="86"/>
      <c r="J29" s="922"/>
    </row>
    <row r="30" spans="1:10" ht="21.75" customHeight="1" thickBot="1">
      <c r="A30" s="743" t="s">
        <v>45</v>
      </c>
      <c r="B30" s="109" t="s">
        <v>456</v>
      </c>
      <c r="C30" s="298">
        <f>+C18+C24</f>
        <v>4430</v>
      </c>
      <c r="D30" s="298">
        <f>+D18+D24</f>
        <v>7767</v>
      </c>
      <c r="E30" s="303">
        <f>+E18+E24</f>
        <v>7711</v>
      </c>
      <c r="F30" s="109" t="s">
        <v>460</v>
      </c>
      <c r="G30" s="298">
        <f>SUM(G18:G29)</f>
        <v>0</v>
      </c>
      <c r="H30" s="298">
        <f>SUM(H18:H29)</f>
        <v>0</v>
      </c>
      <c r="I30" s="303">
        <f>SUM(I18:I29)</f>
        <v>0</v>
      </c>
      <c r="J30" s="922"/>
    </row>
    <row r="31" spans="1:10" ht="13.5" thickBot="1">
      <c r="A31" s="743" t="s">
        <v>46</v>
      </c>
      <c r="B31" s="638" t="s">
        <v>461</v>
      </c>
      <c r="C31" s="785">
        <f>+C17+C30</f>
        <v>4430</v>
      </c>
      <c r="D31" s="785">
        <f>+D17+D30</f>
        <v>41448</v>
      </c>
      <c r="E31" s="786">
        <f>+E17+E30</f>
        <v>38804</v>
      </c>
      <c r="F31" s="638" t="s">
        <v>462</v>
      </c>
      <c r="G31" s="785">
        <f>+G17+G30</f>
        <v>4430</v>
      </c>
      <c r="H31" s="785">
        <f>+H17+H30</f>
        <v>41448</v>
      </c>
      <c r="I31" s="786">
        <f>+I17+I30</f>
        <v>22866</v>
      </c>
      <c r="J31" s="922"/>
    </row>
    <row r="32" spans="1:10" ht="13.5" thickBot="1">
      <c r="A32" s="743" t="s">
        <v>47</v>
      </c>
      <c r="B32" s="638" t="s">
        <v>181</v>
      </c>
      <c r="C32" s="785">
        <f>IF(C17-G17&lt;0,G17-C17,"-")</f>
        <v>4430</v>
      </c>
      <c r="D32" s="785">
        <f>IF(D17-H17&lt;0,H17-D17,"-")</f>
        <v>7767</v>
      </c>
      <c r="E32" s="786" t="str">
        <f>IF(E17-J17&lt;0,J17-E17,"-")</f>
        <v>-</v>
      </c>
      <c r="F32" s="638" t="s">
        <v>182</v>
      </c>
      <c r="G32" s="785" t="str">
        <f>IF(C17-G17&gt;0,C17-G17,"-")</f>
        <v>-</v>
      </c>
      <c r="H32" s="785" t="str">
        <f>IF(D17-H17&gt;0,D17-H17,"-")</f>
        <v>-</v>
      </c>
      <c r="I32" s="786">
        <f>IF(E17-I17&gt;0,E17-I17,"-")</f>
        <v>8227</v>
      </c>
      <c r="J32" s="922"/>
    </row>
    <row r="33" spans="1:10" ht="13.5" thickBot="1">
      <c r="A33" s="743" t="s">
        <v>48</v>
      </c>
      <c r="B33" s="638" t="s">
        <v>255</v>
      </c>
      <c r="C33" s="785" t="str">
        <f>IF(C17+C18-G31&lt;0,G31-(C17+C18),"-")</f>
        <v>-</v>
      </c>
      <c r="D33" s="785" t="str">
        <f>IF(D17+D18-H31&lt;0,H31-(D17+D18),"-")</f>
        <v>-</v>
      </c>
      <c r="E33" s="786" t="str">
        <f>IF(E17+E18-J31&lt;0,J31-(E17+E18),"-")</f>
        <v>-</v>
      </c>
      <c r="F33" s="638" t="s">
        <v>256</v>
      </c>
      <c r="G33" s="785" t="str">
        <f>IF(C17+C18-G31&gt;0,C17+C18-G31,"-")</f>
        <v>-</v>
      </c>
      <c r="H33" s="785" t="str">
        <f>IF(D17+D18-H31&gt;0,D17+D18-H31,"-")</f>
        <v>-</v>
      </c>
      <c r="I33" s="786">
        <f>IF(E17+E18-I31&gt;0,E17+E18-I31,"-")</f>
        <v>15938</v>
      </c>
      <c r="J33" s="922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SheetLayoutView="100" workbookViewId="0" topLeftCell="A1">
      <selection activeCell="B3" sqref="B3:B4"/>
    </sheetView>
  </sheetViews>
  <sheetFormatPr defaultColWidth="9.00390625" defaultRowHeight="12.75"/>
  <cols>
    <col min="1" max="1" width="5.625" style="131" customWidth="1"/>
    <col min="2" max="2" width="35.625" style="131" customWidth="1"/>
    <col min="3" max="6" width="14.00390625" style="131" customWidth="1"/>
    <col min="7" max="16384" width="9.375" style="131" customWidth="1"/>
  </cols>
  <sheetData>
    <row r="1" spans="1:6" ht="33" customHeight="1">
      <c r="A1" s="927" t="s">
        <v>579</v>
      </c>
      <c r="B1" s="927"/>
      <c r="C1" s="927"/>
      <c r="D1" s="927"/>
      <c r="E1" s="927"/>
      <c r="F1" s="927"/>
    </row>
    <row r="2" spans="1:7" ht="15.75" customHeight="1" thickBot="1">
      <c r="A2" s="132"/>
      <c r="B2" s="132"/>
      <c r="C2" s="928"/>
      <c r="D2" s="928"/>
      <c r="E2" s="935" t="s">
        <v>58</v>
      </c>
      <c r="F2" s="935"/>
      <c r="G2" s="139"/>
    </row>
    <row r="3" spans="1:6" ht="63" customHeight="1">
      <c r="A3" s="931" t="s">
        <v>19</v>
      </c>
      <c r="B3" s="933" t="s">
        <v>210</v>
      </c>
      <c r="C3" s="933" t="s">
        <v>276</v>
      </c>
      <c r="D3" s="933"/>
      <c r="E3" s="933"/>
      <c r="F3" s="929" t="s">
        <v>271</v>
      </c>
    </row>
    <row r="4" spans="1:6" ht="15.75" thickBot="1">
      <c r="A4" s="932"/>
      <c r="B4" s="934"/>
      <c r="C4" s="134" t="s">
        <v>270</v>
      </c>
      <c r="D4" s="134" t="s">
        <v>476</v>
      </c>
      <c r="E4" s="134" t="s">
        <v>562</v>
      </c>
      <c r="F4" s="930"/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 ht="15">
      <c r="A6" s="135" t="s">
        <v>21</v>
      </c>
      <c r="B6" s="156"/>
      <c r="C6" s="157"/>
      <c r="D6" s="157"/>
      <c r="E6" s="157"/>
      <c r="F6" s="142">
        <f>SUM(C6:E6)</f>
        <v>0</v>
      </c>
    </row>
    <row r="7" spans="1:6" ht="15">
      <c r="A7" s="133" t="s">
        <v>22</v>
      </c>
      <c r="B7" s="158"/>
      <c r="C7" s="159"/>
      <c r="D7" s="159"/>
      <c r="E7" s="159"/>
      <c r="F7" s="143">
        <f>SUM(C7:E7)</f>
        <v>0</v>
      </c>
    </row>
    <row r="8" spans="1:6" ht="15">
      <c r="A8" s="133" t="s">
        <v>23</v>
      </c>
      <c r="B8" s="158"/>
      <c r="C8" s="159"/>
      <c r="D8" s="159"/>
      <c r="E8" s="159"/>
      <c r="F8" s="143">
        <f>SUM(C8:E8)</f>
        <v>0</v>
      </c>
    </row>
    <row r="9" spans="1:6" ht="15">
      <c r="A9" s="133" t="s">
        <v>24</v>
      </c>
      <c r="B9" s="158"/>
      <c r="C9" s="159"/>
      <c r="D9" s="159"/>
      <c r="E9" s="159"/>
      <c r="F9" s="143">
        <f>SUM(C9:E9)</f>
        <v>0</v>
      </c>
    </row>
    <row r="10" spans="1:6" ht="15.75" thickBot="1">
      <c r="A10" s="140" t="s">
        <v>25</v>
      </c>
      <c r="B10" s="160"/>
      <c r="C10" s="161"/>
      <c r="D10" s="161"/>
      <c r="E10" s="161"/>
      <c r="F10" s="143">
        <f>SUM(C10:E10)</f>
        <v>0</v>
      </c>
    </row>
    <row r="11" spans="1:6" s="431" customFormat="1" ht="15" thickBot="1">
      <c r="A11" s="428" t="s">
        <v>26</v>
      </c>
      <c r="B11" s="141" t="s">
        <v>212</v>
      </c>
      <c r="C11" s="429">
        <f>SUM(C6:C10)</f>
        <v>0</v>
      </c>
      <c r="D11" s="429">
        <f>SUM(D6:D10)</f>
        <v>0</v>
      </c>
      <c r="E11" s="429">
        <f>SUM(E6:E10)</f>
        <v>0</v>
      </c>
      <c r="F11" s="43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az/2016. (      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Sokorópátka</cp:lastModifiedBy>
  <cp:lastPrinted>2016-05-19T13:01:51Z</cp:lastPrinted>
  <dcterms:created xsi:type="dcterms:W3CDTF">1999-10-30T10:30:45Z</dcterms:created>
  <dcterms:modified xsi:type="dcterms:W3CDTF">2016-05-25T16:57:52Z</dcterms:modified>
  <cp:category/>
  <cp:version/>
  <cp:contentType/>
  <cp:contentStatus/>
</cp:coreProperties>
</file>