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externalReferences>
    <externalReference r:id="rId2"/>
  </externalReferences>
  <definedNames>
    <definedName name="_xlnm.Print_Area" localSheetId="0">'6.sz.mell.'!$A$1:$G$81</definedName>
  </definedNames>
  <calcPr calcId="145621"/>
</workbook>
</file>

<file path=xl/calcChain.xml><?xml version="1.0" encoding="utf-8"?>
<calcChain xmlns="http://schemas.openxmlformats.org/spreadsheetml/2006/main">
  <c r="F82" i="1" l="1"/>
  <c r="F79" i="1"/>
  <c r="B79" i="1"/>
  <c r="G79" i="1" s="1"/>
  <c r="F78" i="1"/>
  <c r="B78" i="1"/>
  <c r="G78" i="1" s="1"/>
  <c r="G77" i="1"/>
  <c r="F76" i="1"/>
  <c r="D76" i="1"/>
  <c r="B76" i="1"/>
  <c r="G75" i="1"/>
  <c r="F74" i="1"/>
  <c r="B74" i="1"/>
  <c r="G74" i="1" s="1"/>
  <c r="F73" i="1"/>
  <c r="B73" i="1"/>
  <c r="G73" i="1" s="1"/>
  <c r="G72" i="1"/>
  <c r="G71" i="1"/>
  <c r="G70" i="1"/>
  <c r="G69" i="1"/>
  <c r="G68" i="1"/>
  <c r="G67" i="1"/>
  <c r="G66" i="1"/>
  <c r="F65" i="1"/>
  <c r="D65" i="1"/>
  <c r="B65" i="1"/>
  <c r="G65" i="1" s="1"/>
  <c r="G64" i="1"/>
  <c r="G63" i="1"/>
  <c r="G62" i="1"/>
  <c r="G61" i="1"/>
  <c r="G60" i="1"/>
  <c r="F59" i="1"/>
  <c r="B59" i="1"/>
  <c r="G59" i="1" s="1"/>
  <c r="G58" i="1"/>
  <c r="G57" i="1"/>
  <c r="F56" i="1"/>
  <c r="D56" i="1"/>
  <c r="B56" i="1"/>
  <c r="G56" i="1" s="1"/>
  <c r="G55" i="1"/>
  <c r="G54" i="1"/>
  <c r="G53" i="1"/>
  <c r="F52" i="1"/>
  <c r="B52" i="1"/>
  <c r="B50" i="1" s="1"/>
  <c r="G50" i="1" s="1"/>
  <c r="G51" i="1"/>
  <c r="F50" i="1"/>
  <c r="D50" i="1"/>
  <c r="D80" i="1" s="1"/>
  <c r="D81" i="1" s="1"/>
  <c r="G49" i="1"/>
  <c r="F48" i="1"/>
  <c r="B48" i="1"/>
  <c r="G48" i="1" s="1"/>
  <c r="G47" i="1"/>
  <c r="F46" i="1"/>
  <c r="B46" i="1"/>
  <c r="G46" i="1" s="1"/>
  <c r="G45" i="1"/>
  <c r="G44" i="1"/>
  <c r="F43" i="1"/>
  <c r="B43" i="1"/>
  <c r="G43" i="1" s="1"/>
  <c r="F42" i="1"/>
  <c r="F41" i="1" s="1"/>
  <c r="B42" i="1"/>
  <c r="G42" i="1" s="1"/>
  <c r="B41" i="1"/>
  <c r="G41" i="1" s="1"/>
  <c r="G40" i="1"/>
  <c r="G39" i="1"/>
  <c r="G38" i="1"/>
  <c r="G37" i="1"/>
  <c r="G36" i="1"/>
  <c r="F35" i="1"/>
  <c r="B35" i="1"/>
  <c r="G35" i="1" s="1"/>
  <c r="F34" i="1"/>
  <c r="B34" i="1"/>
  <c r="G34" i="1" s="1"/>
  <c r="F33" i="1"/>
  <c r="E33" i="1"/>
  <c r="E7" i="1" s="1"/>
  <c r="E81" i="1" s="1"/>
  <c r="B33" i="1"/>
  <c r="G32" i="1"/>
  <c r="G31" i="1"/>
  <c r="G30" i="1"/>
  <c r="G29" i="1"/>
  <c r="F28" i="1"/>
  <c r="B28" i="1"/>
  <c r="G28" i="1" s="1"/>
  <c r="F27" i="1"/>
  <c r="B27" i="1"/>
  <c r="G27" i="1" s="1"/>
  <c r="G26" i="1"/>
  <c r="F25" i="1"/>
  <c r="G25" i="1" s="1"/>
  <c r="G24" i="1"/>
  <c r="G23" i="1"/>
  <c r="G22" i="1"/>
  <c r="G21" i="1"/>
  <c r="F20" i="1"/>
  <c r="B20" i="1"/>
  <c r="G20" i="1" s="1"/>
  <c r="G19" i="1"/>
  <c r="G18" i="1"/>
  <c r="G17" i="1"/>
  <c r="F16" i="1"/>
  <c r="B16" i="1"/>
  <c r="G16" i="1" s="1"/>
  <c r="G15" i="1"/>
  <c r="B14" i="1"/>
  <c r="G14" i="1" s="1"/>
  <c r="G13" i="1"/>
  <c r="G12" i="1"/>
  <c r="F11" i="1"/>
  <c r="B11" i="1"/>
  <c r="G11" i="1" s="1"/>
  <c r="G10" i="1"/>
  <c r="B10" i="1"/>
  <c r="G9" i="1"/>
  <c r="F8" i="1"/>
  <c r="B8" i="1"/>
  <c r="G8" i="1" s="1"/>
  <c r="F7" i="1"/>
  <c r="D7" i="1"/>
  <c r="A1" i="1"/>
  <c r="B80" i="1" l="1"/>
  <c r="F80" i="1"/>
  <c r="F81" i="1" s="1"/>
  <c r="F83" i="1" s="1"/>
  <c r="G33" i="1"/>
  <c r="G52" i="1"/>
  <c r="B7" i="1"/>
  <c r="G76" i="1"/>
  <c r="B81" i="1" l="1"/>
  <c r="G81" i="1" s="1"/>
  <c r="G80" i="1"/>
</calcChain>
</file>

<file path=xl/sharedStrings.xml><?xml version="1.0" encoding="utf-8"?>
<sst xmlns="http://schemas.openxmlformats.org/spreadsheetml/2006/main" count="146" uniqueCount="89">
  <si>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</si>
  <si>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</si>
  <si>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</si>
  <si>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</si>
  <si>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</si>
  <si>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</si>
  <si>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</si>
  <si>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</si>
  <si>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</si>
  <si>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7=(2-4-5-6)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</si>
  <si>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</si>
  <si>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</si>
  <si>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</si>
  <si>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</si>
  <si>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</si>
  <si>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</si>
  <si>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</si>
  <si>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</si>
  <si>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</si>
  <si>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</si>
  <si>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</si>
  <si>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</si>
  <si>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</si>
  <si>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</si>
  <si>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</si>
  <si>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</si>
  <si>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</si>
  <si>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</si>
  <si>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</si>
  <si>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és Önkormányzat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</si>
  <si>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</si>
  <si>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</si>
  <si>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</si>
  <si>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</si>
  <si>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</si>
  <si>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</si>
  <si>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</si>
  <si>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Tiszavasvári gyermekorvosi körzet eszközbeszerzés (számítógép, szoftver, egyéb eszközök)</t>
  </si>
  <si>
    <t>Helyi építési szabályzat felülvizsgálat tervdokumentációk</t>
  </si>
  <si>
    <t>Közúti jelzőtáblák</t>
  </si>
  <si>
    <t>Térfigyelő kamerarendszer</t>
  </si>
  <si>
    <t>Térfigyelő kamera Csónakázó tó környéke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</si>
  <si>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</si>
  <si>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</si>
  <si>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</si>
  <si>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</si>
  <si>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Játszótér kialakítása - Csónakázó tó</t>
  </si>
  <si>
    <t>Járóbeteg szakellátás fejlesztését célzó eszközbeszerzések</t>
  </si>
  <si>
    <t>Minimanó Óvoda családbarát infrastrukturális fejlesztése</t>
  </si>
  <si>
    <t>Tiszavasvári Gyógyfürdő fejlesztése</t>
  </si>
  <si>
    <t>2020-2022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</si>
  <si>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</si>
  <si>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</si>
  <si>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</si>
  <si>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</si>
  <si>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</si>
  <si>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</si>
  <si>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</si>
  <si>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</si>
  <si>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</si>
  <si>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</si>
  <si>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</si>
  <si>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</si>
  <si>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</si>
  <si>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</si>
  <si>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</si>
  <si>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</si>
  <si>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</si>
  <si>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</si>
  <si>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Könyvtári könyvek beszerzése érdekeltségnövelő támogatásból</t>
  </si>
  <si>
    <t>NKA pályázat -  ózongenerátor és kézfertőtlenítő beszerzése</t>
  </si>
  <si>
    <t>Tárgyi eszközök beszerzése közművelődési érdekeltségnövelő tám.</t>
  </si>
  <si>
    <t>TOP pályázat benyújtásához - tervdokumentáció elkészítése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</si>
  <si>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</si>
  <si>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</si>
  <si>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</si>
  <si>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</si>
  <si>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</si>
  <si>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</si>
  <si>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</si>
  <si>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</si>
  <si>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</si>
  <si>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</si>
  <si>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Tárgyi eszközök beszerzése Alapítványi támogatásból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</si>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</sst>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14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horizontal="left" vertical="center" wrapText="1"/>
    </xf>
    <xf numFmtId="164" fontId="10" fillId="0" borderId="5" xfId="0" applyNumberFormat="1" applyFont="1" applyFill="1" applyBorder="1" applyAlignment="1" applyProtection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0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2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Alignment="1">
      <alignment vertical="center" wrapText="1"/>
    </xf>
    <xf numFmtId="164" fontId="2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6" xfId="0" applyNumberFormat="1" applyFont="1" applyFill="1" applyBorder="1" applyAlignment="1">
      <alignment vertical="center" wrapText="1"/>
    </xf>
    <xf numFmtId="0" fontId="17" fillId="0" borderId="16" xfId="0" applyFont="1" applyBorder="1"/>
    <xf numFmtId="0" fontId="18" fillId="0" borderId="23" xfId="1" applyFont="1" applyFill="1" applyBorder="1" applyAlignment="1">
      <alignment vertical="center"/>
    </xf>
    <xf numFmtId="164" fontId="15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6" xfId="0" applyNumberFormat="1" applyFont="1" applyFill="1" applyBorder="1" applyAlignment="1" applyProtection="1">
      <alignment vertical="center" wrapText="1"/>
    </xf>
    <xf numFmtId="0" fontId="17" fillId="0" borderId="27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17" fillId="0" borderId="27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17" fillId="0" borderId="23" xfId="1" applyFont="1" applyFill="1" applyBorder="1" applyAlignment="1">
      <alignment vertical="center"/>
    </xf>
    <xf numFmtId="164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20" fillId="0" borderId="30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2" fillId="0" borderId="27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0" applyNumberFormat="1" applyFont="1" applyFill="1" applyBorder="1" applyAlignment="1" applyProtection="1">
      <alignment vertical="center" wrapText="1"/>
    </xf>
    <xf numFmtId="164" fontId="22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</xf>
    <xf numFmtId="164" fontId="22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0" fontId="20" fillId="0" borderId="30" xfId="0" applyFont="1" applyFill="1" applyBorder="1" applyAlignment="1">
      <alignment vertical="center"/>
    </xf>
    <xf numFmtId="0" fontId="22" fillId="0" borderId="27" xfId="0" quotePrefix="1" applyFont="1" applyFill="1" applyBorder="1" applyAlignment="1">
      <alignment vertical="center"/>
    </xf>
    <xf numFmtId="0" fontId="22" fillId="0" borderId="18" xfId="0" quotePrefix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 wrapText="1"/>
    </xf>
    <xf numFmtId="0" fontId="17" fillId="0" borderId="18" xfId="0" applyFont="1" applyFill="1" applyBorder="1" applyAlignment="1">
      <alignment vertical="center"/>
    </xf>
    <xf numFmtId="164" fontId="17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7" xfId="0" applyNumberFormat="1" applyFont="1" applyFill="1" applyBorder="1" applyAlignment="1" applyProtection="1">
      <alignment vertical="center" wrapText="1"/>
    </xf>
    <xf numFmtId="0" fontId="22" fillId="0" borderId="18" xfId="0" applyFont="1" applyFill="1" applyBorder="1" applyAlignment="1">
      <alignment vertical="center"/>
    </xf>
    <xf numFmtId="0" fontId="20" fillId="0" borderId="30" xfId="0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22" fillId="0" borderId="27" xfId="0" applyFont="1" applyFill="1" applyBorder="1" applyAlignment="1">
      <alignment vertical="center"/>
    </xf>
    <xf numFmtId="164" fontId="22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18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4" xfId="0" applyFont="1" applyFill="1" applyBorder="1" applyAlignment="1">
      <alignment vertical="center" wrapText="1"/>
    </xf>
    <xf numFmtId="164" fontId="22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5" xfId="0" applyNumberFormat="1" applyFont="1" applyFill="1" applyBorder="1" applyAlignment="1" applyProtection="1">
      <alignment vertical="center" wrapText="1"/>
    </xf>
    <xf numFmtId="0" fontId="18" fillId="0" borderId="30" xfId="2" applyFont="1" applyFill="1" applyBorder="1" applyAlignment="1" applyProtection="1">
      <alignment vertical="center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0" applyNumberFormat="1" applyFont="1" applyFill="1" applyBorder="1" applyAlignment="1" applyProtection="1">
      <alignment vertical="center" wrapText="1"/>
    </xf>
    <xf numFmtId="0" fontId="22" fillId="0" borderId="27" xfId="2" quotePrefix="1" applyFont="1" applyFill="1" applyBorder="1" applyAlignment="1" applyProtection="1">
      <alignment vertical="center"/>
      <protection locked="0"/>
    </xf>
    <xf numFmtId="0" fontId="22" fillId="0" borderId="36" xfId="0" quotePrefix="1" applyFont="1" applyFill="1" applyBorder="1" applyAlignment="1">
      <alignment vertical="center"/>
    </xf>
    <xf numFmtId="164" fontId="22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1" fillId="0" borderId="37" xfId="0" applyNumberFormat="1" applyFont="1" applyFill="1" applyBorder="1" applyAlignment="1" applyProtection="1">
      <alignment horizontal="left" vertical="center" wrapText="1"/>
    </xf>
    <xf numFmtId="164" fontId="21" fillId="0" borderId="2" xfId="0" applyNumberFormat="1" applyFont="1" applyFill="1" applyBorder="1" applyAlignment="1" applyProtection="1">
      <alignment horizontal="right" vertical="center" wrapText="1"/>
    </xf>
    <xf numFmtId="164" fontId="21" fillId="2" borderId="2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766819120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H83"/>
  <sheetViews>
    <sheetView tabSelected="1" view="pageBreakPreview" topLeftCell="A61" zoomScaleNormal="100" zoomScaleSheetLayoutView="100" workbookViewId="0">
      <selection activeCell="C71" sqref="C71"/>
    </sheetView>
  </sheetViews>
  <sheetFormatPr defaultColWidth="9.33203125" defaultRowHeight="12.75" x14ac:dyDescent="0.2"/>
  <cols>
    <col min="1" max="1" width="61.33203125" style="136" customWidth="1"/>
    <col min="2" max="2" width="15.6640625" style="25" customWidth="1"/>
    <col min="3" max="3" width="16.33203125" style="25" customWidth="1"/>
    <col min="4" max="5" width="18" style="25" customWidth="1"/>
    <col min="6" max="6" width="16.6640625" style="25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3 / 2021. ( II.25.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3" t="s">
        <v>0</v>
      </c>
      <c r="B3" s="3"/>
      <c r="C3" s="3"/>
      <c r="D3" s="3"/>
      <c r="E3" s="3"/>
      <c r="F3" s="3"/>
      <c r="G3" s="3"/>
    </row>
    <row r="4" spans="1:8" ht="22.5" customHeight="1" thickBot="1" x14ac:dyDescent="0.3">
      <c r="A4" s="4"/>
      <c r="B4" s="5"/>
      <c r="C4" s="5"/>
      <c r="D4" s="5"/>
      <c r="E4" s="5"/>
      <c r="F4" s="5"/>
      <c r="G4" s="6" t="s">
        <v>1</v>
      </c>
    </row>
    <row r="5" spans="1:8" s="11" customFormat="1" ht="44.2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/>
    </row>
    <row r="6" spans="1:8" s="15" customFormat="1" ht="12" customHeight="1" thickBot="1" x14ac:dyDescent="0.25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4" t="s">
        <v>9</v>
      </c>
    </row>
    <row r="7" spans="1:8" s="15" customFormat="1" ht="12" customHeight="1" thickBot="1" x14ac:dyDescent="0.25">
      <c r="A7" s="16" t="s">
        <v>10</v>
      </c>
      <c r="B7" s="17">
        <f>SUM(B8:B40)</f>
        <v>926120954</v>
      </c>
      <c r="C7" s="18"/>
      <c r="D7" s="17">
        <f>SUM(D8:D38)</f>
        <v>149638572</v>
      </c>
      <c r="E7" s="17">
        <f>SUM(E8:E40)</f>
        <v>35489968</v>
      </c>
      <c r="F7" s="17">
        <f>SUM(F8:F40)</f>
        <v>740992414</v>
      </c>
      <c r="G7" s="19"/>
    </row>
    <row r="8" spans="1:8" s="25" customFormat="1" ht="15.95" customHeight="1" x14ac:dyDescent="0.2">
      <c r="A8" s="20" t="s">
        <v>11</v>
      </c>
      <c r="B8" s="21">
        <f>194576285+594360</f>
        <v>195170645</v>
      </c>
      <c r="C8" s="22" t="s">
        <v>12</v>
      </c>
      <c r="D8" s="23">
        <v>116979846</v>
      </c>
      <c r="E8" s="23">
        <v>7150721</v>
      </c>
      <c r="F8" s="23">
        <f>70445718+594360</f>
        <v>71040078</v>
      </c>
      <c r="G8" s="24">
        <f>B8-D8-F8-E8</f>
        <v>0</v>
      </c>
    </row>
    <row r="9" spans="1:8" s="31" customFormat="1" ht="15.95" customHeight="1" x14ac:dyDescent="0.2">
      <c r="A9" s="26" t="s">
        <v>13</v>
      </c>
      <c r="B9" s="27">
        <v>1572740</v>
      </c>
      <c r="C9" s="28" t="s">
        <v>14</v>
      </c>
      <c r="D9" s="29"/>
      <c r="E9" s="29"/>
      <c r="F9" s="29">
        <v>1572740</v>
      </c>
      <c r="G9" s="30">
        <f t="shared" ref="G9:G72" si="0">B9-D9-F9-E9</f>
        <v>0</v>
      </c>
    </row>
    <row r="10" spans="1:8" s="25" customFormat="1" ht="15.95" customHeight="1" x14ac:dyDescent="0.2">
      <c r="A10" s="26" t="s">
        <v>15</v>
      </c>
      <c r="B10" s="32">
        <f>268788554-1094400</f>
        <v>267694154</v>
      </c>
      <c r="C10" s="28" t="s">
        <v>16</v>
      </c>
      <c r="D10" s="29">
        <v>2641600</v>
      </c>
      <c r="E10" s="29"/>
      <c r="F10" s="29">
        <v>265052554</v>
      </c>
      <c r="G10" s="30">
        <f t="shared" si="0"/>
        <v>0</v>
      </c>
    </row>
    <row r="11" spans="1:8" s="35" customFormat="1" ht="25.5" x14ac:dyDescent="0.2">
      <c r="A11" s="26" t="s">
        <v>17</v>
      </c>
      <c r="B11" s="27">
        <f>12274550-2533650</f>
        <v>9740900</v>
      </c>
      <c r="C11" s="33" t="s">
        <v>16</v>
      </c>
      <c r="D11" s="34"/>
      <c r="E11" s="34"/>
      <c r="F11" s="34">
        <f>12274550-2533650</f>
        <v>9740900</v>
      </c>
      <c r="G11" s="30">
        <f t="shared" si="0"/>
        <v>0</v>
      </c>
    </row>
    <row r="12" spans="1:8" s="25" customFormat="1" ht="25.5" x14ac:dyDescent="0.2">
      <c r="A12" s="26" t="s">
        <v>18</v>
      </c>
      <c r="B12" s="32">
        <v>2634996</v>
      </c>
      <c r="C12" s="28" t="s">
        <v>16</v>
      </c>
      <c r="D12" s="29"/>
      <c r="E12" s="29"/>
      <c r="F12" s="29">
        <v>2634996</v>
      </c>
      <c r="G12" s="30">
        <f t="shared" si="0"/>
        <v>0</v>
      </c>
    </row>
    <row r="13" spans="1:8" s="25" customFormat="1" ht="15.95" customHeight="1" x14ac:dyDescent="0.2">
      <c r="A13" s="36" t="s">
        <v>19</v>
      </c>
      <c r="B13" s="37">
        <v>300000</v>
      </c>
      <c r="C13" s="38" t="s">
        <v>14</v>
      </c>
      <c r="D13" s="39"/>
      <c r="E13" s="39"/>
      <c r="F13" s="39">
        <v>300000</v>
      </c>
      <c r="G13" s="40">
        <f t="shared" si="0"/>
        <v>0</v>
      </c>
    </row>
    <row r="14" spans="1:8" s="25" customFormat="1" ht="18.75" customHeight="1" x14ac:dyDescent="0.2">
      <c r="A14" s="41" t="s">
        <v>20</v>
      </c>
      <c r="B14" s="37">
        <f>14880118+3119882</f>
        <v>18000000</v>
      </c>
      <c r="C14" s="38" t="s">
        <v>16</v>
      </c>
      <c r="D14" s="39"/>
      <c r="E14" s="39">
        <v>3119882</v>
      </c>
      <c r="F14" s="39">
        <v>14880118</v>
      </c>
      <c r="G14" s="40">
        <f t="shared" si="0"/>
        <v>0</v>
      </c>
    </row>
    <row r="15" spans="1:8" s="25" customFormat="1" ht="18.75" customHeight="1" x14ac:dyDescent="0.2">
      <c r="A15" s="41" t="s">
        <v>21</v>
      </c>
      <c r="B15" s="37">
        <v>0</v>
      </c>
      <c r="C15" s="38" t="s">
        <v>22</v>
      </c>
      <c r="D15" s="39"/>
      <c r="E15" s="39">
        <v>0</v>
      </c>
      <c r="F15" s="39">
        <v>0</v>
      </c>
      <c r="G15" s="40">
        <f t="shared" si="0"/>
        <v>0</v>
      </c>
    </row>
    <row r="16" spans="1:8" s="25" customFormat="1" ht="28.5" customHeight="1" x14ac:dyDescent="0.2">
      <c r="A16" s="42" t="s">
        <v>23</v>
      </c>
      <c r="B16" s="43">
        <f>15797160+174312-488</f>
        <v>15970984</v>
      </c>
      <c r="C16" s="38" t="s">
        <v>24</v>
      </c>
      <c r="D16" s="39">
        <v>7616752</v>
      </c>
      <c r="E16" s="39">
        <v>3163512</v>
      </c>
      <c r="F16" s="39">
        <f>5016316+580+174312-488</f>
        <v>5190720</v>
      </c>
      <c r="G16" s="40">
        <f t="shared" si="0"/>
        <v>0</v>
      </c>
    </row>
    <row r="17" spans="1:7" s="25" customFormat="1" ht="15.95" customHeight="1" x14ac:dyDescent="0.2">
      <c r="A17" s="44" t="s">
        <v>25</v>
      </c>
      <c r="B17" s="37">
        <v>1016000</v>
      </c>
      <c r="C17" s="38" t="s">
        <v>14</v>
      </c>
      <c r="D17" s="39"/>
      <c r="E17" s="39"/>
      <c r="F17" s="39">
        <v>1016000</v>
      </c>
      <c r="G17" s="40">
        <f t="shared" si="0"/>
        <v>0</v>
      </c>
    </row>
    <row r="18" spans="1:7" s="25" customFormat="1" ht="15.95" customHeight="1" x14ac:dyDescent="0.2">
      <c r="A18" s="45" t="s">
        <v>26</v>
      </c>
      <c r="B18" s="37">
        <v>359410</v>
      </c>
      <c r="C18" s="38" t="s">
        <v>14</v>
      </c>
      <c r="D18" s="39"/>
      <c r="E18" s="39"/>
      <c r="F18" s="39">
        <v>359410</v>
      </c>
      <c r="G18" s="40">
        <f t="shared" si="0"/>
        <v>0</v>
      </c>
    </row>
    <row r="19" spans="1:7" s="25" customFormat="1" ht="15.95" customHeight="1" x14ac:dyDescent="0.2">
      <c r="A19" s="45" t="s">
        <v>27</v>
      </c>
      <c r="B19" s="37">
        <v>381000</v>
      </c>
      <c r="C19" s="38" t="s">
        <v>14</v>
      </c>
      <c r="D19" s="39"/>
      <c r="E19" s="39"/>
      <c r="F19" s="39">
        <v>381000</v>
      </c>
      <c r="G19" s="46">
        <f t="shared" si="0"/>
        <v>0</v>
      </c>
    </row>
    <row r="20" spans="1:7" s="25" customFormat="1" ht="15.95" customHeight="1" x14ac:dyDescent="0.2">
      <c r="A20" s="45" t="s">
        <v>28</v>
      </c>
      <c r="B20" s="43">
        <f>2540000-1270000</f>
        <v>1270000</v>
      </c>
      <c r="C20" s="38" t="s">
        <v>14</v>
      </c>
      <c r="D20" s="39"/>
      <c r="E20" s="39"/>
      <c r="F20" s="39">
        <f>2540000-1270000</f>
        <v>1270000</v>
      </c>
      <c r="G20" s="46">
        <f t="shared" si="0"/>
        <v>0</v>
      </c>
    </row>
    <row r="21" spans="1:7" s="25" customFormat="1" ht="31.5" customHeight="1" x14ac:dyDescent="0.2">
      <c r="A21" s="47" t="s">
        <v>29</v>
      </c>
      <c r="B21" s="37">
        <v>355000</v>
      </c>
      <c r="C21" s="38" t="s">
        <v>14</v>
      </c>
      <c r="D21" s="39"/>
      <c r="E21" s="39"/>
      <c r="F21" s="39">
        <v>355000</v>
      </c>
      <c r="G21" s="46">
        <f t="shared" si="0"/>
        <v>0</v>
      </c>
    </row>
    <row r="22" spans="1:7" s="25" customFormat="1" ht="21.75" customHeight="1" x14ac:dyDescent="0.2">
      <c r="A22" s="45" t="s">
        <v>30</v>
      </c>
      <c r="B22" s="37">
        <v>100000</v>
      </c>
      <c r="C22" s="38" t="s">
        <v>14</v>
      </c>
      <c r="D22" s="39"/>
      <c r="E22" s="39"/>
      <c r="F22" s="39">
        <v>100000</v>
      </c>
      <c r="G22" s="46">
        <f t="shared" si="0"/>
        <v>0</v>
      </c>
    </row>
    <row r="23" spans="1:7" s="35" customFormat="1" ht="15.75" customHeight="1" x14ac:dyDescent="0.2">
      <c r="A23" s="36" t="s">
        <v>31</v>
      </c>
      <c r="B23" s="37">
        <v>94488</v>
      </c>
      <c r="C23" s="38" t="s">
        <v>14</v>
      </c>
      <c r="D23" s="39"/>
      <c r="E23" s="39"/>
      <c r="F23" s="39">
        <v>94488</v>
      </c>
      <c r="G23" s="46">
        <f t="shared" si="0"/>
        <v>0</v>
      </c>
    </row>
    <row r="24" spans="1:7" s="25" customFormat="1" ht="25.5" x14ac:dyDescent="0.2">
      <c r="A24" s="45" t="s">
        <v>32</v>
      </c>
      <c r="B24" s="37">
        <v>6704583</v>
      </c>
      <c r="C24" s="38" t="s">
        <v>33</v>
      </c>
      <c r="D24" s="39">
        <v>1295700</v>
      </c>
      <c r="E24" s="39"/>
      <c r="F24" s="39">
        <v>5408883</v>
      </c>
      <c r="G24" s="46">
        <f t="shared" si="0"/>
        <v>0</v>
      </c>
    </row>
    <row r="25" spans="1:7" s="25" customFormat="1" ht="15.75" customHeight="1" x14ac:dyDescent="0.2">
      <c r="A25" s="48" t="s">
        <v>34</v>
      </c>
      <c r="B25" s="49">
        <v>81248690</v>
      </c>
      <c r="C25" s="50" t="s">
        <v>16</v>
      </c>
      <c r="D25" s="51">
        <v>16405674</v>
      </c>
      <c r="E25" s="51"/>
      <c r="F25" s="51">
        <f>64941946-98930</f>
        <v>64843016</v>
      </c>
      <c r="G25" s="46">
        <f t="shared" si="0"/>
        <v>0</v>
      </c>
    </row>
    <row r="26" spans="1:7" s="53" customFormat="1" ht="29.25" customHeight="1" x14ac:dyDescent="0.2">
      <c r="A26" s="48" t="s">
        <v>35</v>
      </c>
      <c r="B26" s="49">
        <v>127000</v>
      </c>
      <c r="C26" s="50" t="s">
        <v>14</v>
      </c>
      <c r="D26" s="51"/>
      <c r="E26" s="51"/>
      <c r="F26" s="51">
        <v>127000</v>
      </c>
      <c r="G26" s="52">
        <f t="shared" si="0"/>
        <v>0</v>
      </c>
    </row>
    <row r="27" spans="1:7" s="53" customFormat="1" ht="29.25" customHeight="1" x14ac:dyDescent="0.2">
      <c r="A27" s="48" t="s">
        <v>36</v>
      </c>
      <c r="B27" s="54">
        <f>4000000-2400000-1270000</f>
        <v>330000</v>
      </c>
      <c r="C27" s="50" t="s">
        <v>14</v>
      </c>
      <c r="D27" s="51"/>
      <c r="E27" s="51"/>
      <c r="F27" s="51">
        <f>4000000-2400000-1270000</f>
        <v>330000</v>
      </c>
      <c r="G27" s="55">
        <f t="shared" si="0"/>
        <v>0</v>
      </c>
    </row>
    <row r="28" spans="1:7" s="53" customFormat="1" ht="29.25" customHeight="1" x14ac:dyDescent="0.2">
      <c r="A28" s="48" t="s">
        <v>37</v>
      </c>
      <c r="B28" s="54">
        <f>499900+299400</f>
        <v>799300</v>
      </c>
      <c r="C28" s="50" t="s">
        <v>14</v>
      </c>
      <c r="D28" s="51"/>
      <c r="E28" s="51"/>
      <c r="F28" s="51">
        <f>499900+299400</f>
        <v>799300</v>
      </c>
      <c r="G28" s="55">
        <f t="shared" si="0"/>
        <v>0</v>
      </c>
    </row>
    <row r="29" spans="1:7" s="25" customFormat="1" ht="15.75" customHeight="1" x14ac:dyDescent="0.2">
      <c r="A29" s="56" t="s">
        <v>38</v>
      </c>
      <c r="B29" s="54">
        <v>7239000</v>
      </c>
      <c r="C29" s="50" t="s">
        <v>16</v>
      </c>
      <c r="D29" s="51"/>
      <c r="E29" s="51"/>
      <c r="F29" s="51">
        <v>7239000</v>
      </c>
      <c r="G29" s="52">
        <f t="shared" si="0"/>
        <v>0</v>
      </c>
    </row>
    <row r="30" spans="1:7" s="35" customFormat="1" x14ac:dyDescent="0.2">
      <c r="A30" s="45" t="s">
        <v>39</v>
      </c>
      <c r="B30" s="43">
        <v>398755</v>
      </c>
      <c r="C30" s="38" t="s">
        <v>14</v>
      </c>
      <c r="D30" s="39"/>
      <c r="E30" s="39"/>
      <c r="F30" s="39">
        <v>398755</v>
      </c>
      <c r="G30" s="46">
        <f t="shared" si="0"/>
        <v>0</v>
      </c>
    </row>
    <row r="31" spans="1:7" s="31" customFormat="1" ht="15.75" customHeight="1" x14ac:dyDescent="0.2">
      <c r="A31" s="45" t="s">
        <v>40</v>
      </c>
      <c r="B31" s="43">
        <v>30000000</v>
      </c>
      <c r="C31" s="38" t="s">
        <v>16</v>
      </c>
      <c r="D31" s="39"/>
      <c r="E31" s="39"/>
      <c r="F31" s="39">
        <v>30000000</v>
      </c>
      <c r="G31" s="46">
        <f t="shared" si="0"/>
        <v>0</v>
      </c>
    </row>
    <row r="32" spans="1:7" s="31" customFormat="1" ht="15.75" customHeight="1" x14ac:dyDescent="0.2">
      <c r="A32" s="47" t="s">
        <v>41</v>
      </c>
      <c r="B32" s="54">
        <v>400000</v>
      </c>
      <c r="C32" s="50" t="s">
        <v>14</v>
      </c>
      <c r="D32" s="51"/>
      <c r="E32" s="51"/>
      <c r="F32" s="51">
        <v>400000</v>
      </c>
      <c r="G32" s="55">
        <f t="shared" si="0"/>
        <v>0</v>
      </c>
    </row>
    <row r="33" spans="1:7" s="53" customFormat="1" ht="15.75" customHeight="1" x14ac:dyDescent="0.2">
      <c r="A33" s="45" t="s">
        <v>42</v>
      </c>
      <c r="B33" s="54">
        <f>152706150+10800000+381000</f>
        <v>163887150</v>
      </c>
      <c r="C33" s="50" t="s">
        <v>16</v>
      </c>
      <c r="D33" s="51">
        <v>4699000</v>
      </c>
      <c r="E33" s="51">
        <f>10800000+11255853</f>
        <v>22055853</v>
      </c>
      <c r="F33" s="51">
        <f>148007150-10874853</f>
        <v>137132297</v>
      </c>
      <c r="G33" s="55">
        <f t="shared" si="0"/>
        <v>0</v>
      </c>
    </row>
    <row r="34" spans="1:7" s="35" customFormat="1" ht="15.75" customHeight="1" x14ac:dyDescent="0.2">
      <c r="A34" s="45" t="s">
        <v>43</v>
      </c>
      <c r="B34" s="43">
        <f>691900-691900</f>
        <v>0</v>
      </c>
      <c r="C34" s="38" t="s">
        <v>16</v>
      </c>
      <c r="D34" s="39"/>
      <c r="E34" s="39"/>
      <c r="F34" s="39">
        <f>691900-691900</f>
        <v>0</v>
      </c>
      <c r="G34" s="46">
        <f t="shared" si="0"/>
        <v>0</v>
      </c>
    </row>
    <row r="35" spans="1:7" s="53" customFormat="1" ht="15.75" customHeight="1" x14ac:dyDescent="0.2">
      <c r="A35" s="45" t="s">
        <v>44</v>
      </c>
      <c r="B35" s="43">
        <f>403860-1</f>
        <v>403859</v>
      </c>
      <c r="C35" s="38" t="s">
        <v>14</v>
      </c>
      <c r="D35" s="39"/>
      <c r="E35" s="39"/>
      <c r="F35" s="39">
        <f>403860-1</f>
        <v>403859</v>
      </c>
      <c r="G35" s="46">
        <f t="shared" si="0"/>
        <v>0</v>
      </c>
    </row>
    <row r="36" spans="1:7" s="57" customFormat="1" ht="15.75" customHeight="1" x14ac:dyDescent="0.2">
      <c r="A36" s="45" t="s">
        <v>45</v>
      </c>
      <c r="B36" s="43">
        <v>6000000</v>
      </c>
      <c r="C36" s="38" t="s">
        <v>14</v>
      </c>
      <c r="D36" s="39"/>
      <c r="E36" s="39"/>
      <c r="F36" s="39">
        <v>6000000</v>
      </c>
      <c r="G36" s="46">
        <f t="shared" si="0"/>
        <v>0</v>
      </c>
    </row>
    <row r="37" spans="1:7" s="57" customFormat="1" ht="15.75" customHeight="1" x14ac:dyDescent="0.2">
      <c r="A37" s="45" t="s">
        <v>46</v>
      </c>
      <c r="B37" s="43">
        <v>1000000</v>
      </c>
      <c r="C37" s="38" t="s">
        <v>14</v>
      </c>
      <c r="D37" s="39"/>
      <c r="E37" s="39"/>
      <c r="F37" s="39">
        <v>1000000</v>
      </c>
      <c r="G37" s="46">
        <f t="shared" si="0"/>
        <v>0</v>
      </c>
    </row>
    <row r="38" spans="1:7" s="57" customFormat="1" ht="15.75" customHeight="1" x14ac:dyDescent="0.2">
      <c r="A38" s="58" t="s">
        <v>47</v>
      </c>
      <c r="B38" s="59">
        <v>5200000</v>
      </c>
      <c r="C38" s="38" t="s">
        <v>14</v>
      </c>
      <c r="D38" s="39"/>
      <c r="E38" s="39"/>
      <c r="F38" s="39">
        <v>5200000</v>
      </c>
      <c r="G38" s="60">
        <f t="shared" si="0"/>
        <v>0</v>
      </c>
    </row>
    <row r="39" spans="1:7" s="57" customFormat="1" ht="15.75" customHeight="1" x14ac:dyDescent="0.2">
      <c r="A39" s="61" t="s">
        <v>48</v>
      </c>
      <c r="B39" s="59">
        <v>10147300</v>
      </c>
      <c r="C39" s="38" t="s">
        <v>22</v>
      </c>
      <c r="D39" s="39"/>
      <c r="E39" s="39"/>
      <c r="F39" s="39">
        <v>10147300</v>
      </c>
      <c r="G39" s="60">
        <f t="shared" si="0"/>
        <v>0</v>
      </c>
    </row>
    <row r="40" spans="1:7" s="57" customFormat="1" ht="15.75" customHeight="1" x14ac:dyDescent="0.2">
      <c r="A40" s="61" t="s">
        <v>49</v>
      </c>
      <c r="B40" s="59">
        <v>97575000</v>
      </c>
      <c r="C40" s="38" t="s">
        <v>50</v>
      </c>
      <c r="D40" s="39"/>
      <c r="E40" s="39"/>
      <c r="F40" s="39">
        <v>97575000</v>
      </c>
      <c r="G40" s="60">
        <f t="shared" si="0"/>
        <v>0</v>
      </c>
    </row>
    <row r="41" spans="1:7" s="25" customFormat="1" ht="13.5" thickBot="1" x14ac:dyDescent="0.25">
      <c r="A41" s="62" t="s">
        <v>51</v>
      </c>
      <c r="B41" s="63">
        <f>SUM(B42:B45)</f>
        <v>2507400</v>
      </c>
      <c r="C41" s="64"/>
      <c r="D41" s="65"/>
      <c r="E41" s="65"/>
      <c r="F41" s="65">
        <f>SUM(F42:F45)</f>
        <v>2507400</v>
      </c>
      <c r="G41" s="66">
        <f t="shared" si="0"/>
        <v>0</v>
      </c>
    </row>
    <row r="42" spans="1:7" s="35" customFormat="1" ht="15.75" customHeight="1" x14ac:dyDescent="0.2">
      <c r="A42" s="67" t="s">
        <v>52</v>
      </c>
      <c r="B42" s="68">
        <f>1475000-1000000-270000</f>
        <v>205000</v>
      </c>
      <c r="C42" s="28" t="s">
        <v>14</v>
      </c>
      <c r="D42" s="69"/>
      <c r="E42" s="69"/>
      <c r="F42" s="69">
        <f>1475000-1000000-270000</f>
        <v>205000</v>
      </c>
      <c r="G42" s="70">
        <f t="shared" si="0"/>
        <v>0</v>
      </c>
    </row>
    <row r="43" spans="1:7" s="35" customFormat="1" x14ac:dyDescent="0.2">
      <c r="A43" s="67" t="s">
        <v>53</v>
      </c>
      <c r="B43" s="68">
        <f>1905000-1000000-270000</f>
        <v>635000</v>
      </c>
      <c r="C43" s="38" t="s">
        <v>14</v>
      </c>
      <c r="D43" s="71"/>
      <c r="E43" s="71"/>
      <c r="F43" s="71">
        <f>1905000-1000000-270000</f>
        <v>635000</v>
      </c>
      <c r="G43" s="72">
        <f t="shared" si="0"/>
        <v>0</v>
      </c>
    </row>
    <row r="44" spans="1:7" s="25" customFormat="1" x14ac:dyDescent="0.2">
      <c r="A44" s="73" t="s">
        <v>54</v>
      </c>
      <c r="B44" s="32">
        <v>1437400</v>
      </c>
      <c r="C44" s="38" t="s">
        <v>14</v>
      </c>
      <c r="D44" s="39"/>
      <c r="E44" s="39"/>
      <c r="F44" s="39">
        <v>1437400</v>
      </c>
      <c r="G44" s="74">
        <f t="shared" si="0"/>
        <v>0</v>
      </c>
    </row>
    <row r="45" spans="1:7" s="25" customFormat="1" ht="15.75" customHeight="1" thickBot="1" x14ac:dyDescent="0.25">
      <c r="A45" s="75" t="s">
        <v>55</v>
      </c>
      <c r="B45" s="76">
        <v>230000</v>
      </c>
      <c r="C45" s="77" t="s">
        <v>14</v>
      </c>
      <c r="D45" s="78"/>
      <c r="E45" s="78"/>
      <c r="F45" s="78">
        <v>230000</v>
      </c>
      <c r="G45" s="79">
        <f t="shared" si="0"/>
        <v>0</v>
      </c>
    </row>
    <row r="46" spans="1:7" s="53" customFormat="1" ht="15.75" customHeight="1" thickBot="1" x14ac:dyDescent="0.25">
      <c r="A46" s="80" t="s">
        <v>56</v>
      </c>
      <c r="B46" s="81">
        <f>SUM(B47:B49)</f>
        <v>484000</v>
      </c>
      <c r="C46" s="82"/>
      <c r="D46" s="83"/>
      <c r="E46" s="84"/>
      <c r="F46" s="81">
        <f>SUM(F47:F49)</f>
        <v>484000</v>
      </c>
      <c r="G46" s="85">
        <f t="shared" si="0"/>
        <v>0</v>
      </c>
    </row>
    <row r="47" spans="1:7" s="53" customFormat="1" ht="25.5" x14ac:dyDescent="0.2">
      <c r="A47" s="86" t="s">
        <v>57</v>
      </c>
      <c r="B47" s="87"/>
      <c r="C47" s="88"/>
      <c r="D47" s="89"/>
      <c r="E47" s="89"/>
      <c r="F47" s="89"/>
      <c r="G47" s="90">
        <f t="shared" si="0"/>
        <v>0</v>
      </c>
    </row>
    <row r="48" spans="1:7" s="31" customFormat="1" ht="15.75" customHeight="1" x14ac:dyDescent="0.2">
      <c r="A48" s="91" t="s">
        <v>58</v>
      </c>
      <c r="B48" s="92">
        <f>716600-232600</f>
        <v>484000</v>
      </c>
      <c r="C48" s="93" t="s">
        <v>14</v>
      </c>
      <c r="D48" s="94"/>
      <c r="E48" s="94"/>
      <c r="F48" s="94">
        <f>716600-232600</f>
        <v>484000</v>
      </c>
      <c r="G48" s="95">
        <f t="shared" si="0"/>
        <v>0</v>
      </c>
    </row>
    <row r="49" spans="1:7" s="31" customFormat="1" ht="15.75" customHeight="1" thickBot="1" x14ac:dyDescent="0.25">
      <c r="A49" s="96" t="s">
        <v>59</v>
      </c>
      <c r="B49" s="97"/>
      <c r="C49" s="98"/>
      <c r="D49" s="99"/>
      <c r="E49" s="99"/>
      <c r="F49" s="99"/>
      <c r="G49" s="95">
        <f t="shared" si="0"/>
        <v>0</v>
      </c>
    </row>
    <row r="50" spans="1:7" s="31" customFormat="1" ht="15.75" customHeight="1" thickBot="1" x14ac:dyDescent="0.25">
      <c r="A50" s="80" t="s">
        <v>60</v>
      </c>
      <c r="B50" s="81">
        <f>SUM(B51:B55)</f>
        <v>416710</v>
      </c>
      <c r="C50" s="100"/>
      <c r="D50" s="81">
        <f>SUM(D51:D55)</f>
        <v>0</v>
      </c>
      <c r="E50" s="81"/>
      <c r="F50" s="81">
        <f>SUM(F51:F55)</f>
        <v>416710</v>
      </c>
      <c r="G50" s="101">
        <f t="shared" si="0"/>
        <v>0</v>
      </c>
    </row>
    <row r="51" spans="1:7" s="53" customFormat="1" ht="15.75" customHeight="1" x14ac:dyDescent="0.2">
      <c r="A51" s="86" t="s">
        <v>53</v>
      </c>
      <c r="B51" s="87"/>
      <c r="C51" s="88"/>
      <c r="D51" s="89"/>
      <c r="E51" s="89"/>
      <c r="F51" s="89"/>
      <c r="G51" s="102">
        <f t="shared" si="0"/>
        <v>0</v>
      </c>
    </row>
    <row r="52" spans="1:7" s="31" customFormat="1" ht="26.25" customHeight="1" x14ac:dyDescent="0.2">
      <c r="A52" s="91" t="s">
        <v>61</v>
      </c>
      <c r="B52" s="92">
        <f>120800-41910</f>
        <v>78890</v>
      </c>
      <c r="C52" s="93" t="s">
        <v>14</v>
      </c>
      <c r="D52" s="94"/>
      <c r="E52" s="94"/>
      <c r="F52" s="94">
        <f>120800-41910</f>
        <v>78890</v>
      </c>
      <c r="G52" s="95">
        <f t="shared" si="0"/>
        <v>0</v>
      </c>
    </row>
    <row r="53" spans="1:7" s="31" customFormat="1" ht="19.5" customHeight="1" x14ac:dyDescent="0.2">
      <c r="A53" s="91" t="s">
        <v>62</v>
      </c>
      <c r="B53" s="92">
        <v>38100</v>
      </c>
      <c r="C53" s="93" t="s">
        <v>14</v>
      </c>
      <c r="D53" s="94"/>
      <c r="E53" s="94"/>
      <c r="F53" s="94">
        <v>38100</v>
      </c>
      <c r="G53" s="95">
        <f t="shared" si="0"/>
        <v>0</v>
      </c>
    </row>
    <row r="54" spans="1:7" s="53" customFormat="1" ht="15.75" customHeight="1" x14ac:dyDescent="0.2">
      <c r="A54" s="91" t="s">
        <v>63</v>
      </c>
      <c r="B54" s="92">
        <v>45720</v>
      </c>
      <c r="C54" s="93" t="s">
        <v>14</v>
      </c>
      <c r="D54" s="94"/>
      <c r="E54" s="94"/>
      <c r="F54" s="94">
        <v>45720</v>
      </c>
      <c r="G54" s="95">
        <f t="shared" si="0"/>
        <v>0</v>
      </c>
    </row>
    <row r="55" spans="1:7" s="25" customFormat="1" ht="13.5" thickBot="1" x14ac:dyDescent="0.25">
      <c r="A55" s="91" t="s">
        <v>58</v>
      </c>
      <c r="B55" s="92">
        <v>254000</v>
      </c>
      <c r="C55" s="93" t="s">
        <v>14</v>
      </c>
      <c r="D55" s="94"/>
      <c r="E55" s="94"/>
      <c r="F55" s="94">
        <v>254000</v>
      </c>
      <c r="G55" s="95">
        <f t="shared" si="0"/>
        <v>0</v>
      </c>
    </row>
    <row r="56" spans="1:7" s="25" customFormat="1" ht="15.75" customHeight="1" thickBot="1" x14ac:dyDescent="0.25">
      <c r="A56" s="103" t="s">
        <v>64</v>
      </c>
      <c r="B56" s="81">
        <f>SUM(B57:B64)</f>
        <v>4324583</v>
      </c>
      <c r="C56" s="100"/>
      <c r="D56" s="81">
        <f>SUM(D57:D64)</f>
        <v>0</v>
      </c>
      <c r="E56" s="81"/>
      <c r="F56" s="81">
        <f>SUM(F57:F64)</f>
        <v>4324583</v>
      </c>
      <c r="G56" s="101">
        <f t="shared" si="0"/>
        <v>0</v>
      </c>
    </row>
    <row r="57" spans="1:7" s="25" customFormat="1" ht="15.75" customHeight="1" x14ac:dyDescent="0.2">
      <c r="A57" s="104" t="s">
        <v>65</v>
      </c>
      <c r="B57" s="87">
        <v>661299</v>
      </c>
      <c r="C57" s="88" t="s">
        <v>14</v>
      </c>
      <c r="D57" s="89"/>
      <c r="E57" s="89"/>
      <c r="F57" s="89">
        <v>661299</v>
      </c>
      <c r="G57" s="102">
        <f t="shared" si="0"/>
        <v>0</v>
      </c>
    </row>
    <row r="58" spans="1:7" s="106" customFormat="1" ht="15.75" customHeight="1" x14ac:dyDescent="0.2">
      <c r="A58" s="105" t="s">
        <v>66</v>
      </c>
      <c r="B58" s="92">
        <v>1643564</v>
      </c>
      <c r="C58" s="93" t="s">
        <v>14</v>
      </c>
      <c r="D58" s="94"/>
      <c r="E58" s="94"/>
      <c r="F58" s="94">
        <v>1643564</v>
      </c>
      <c r="G58" s="95">
        <f t="shared" si="0"/>
        <v>0</v>
      </c>
    </row>
    <row r="59" spans="1:7" s="31" customFormat="1" ht="15.75" customHeight="1" x14ac:dyDescent="0.2">
      <c r="A59" s="105" t="s">
        <v>67</v>
      </c>
      <c r="B59" s="92">
        <f>144060+127598</f>
        <v>271658</v>
      </c>
      <c r="C59" s="93" t="s">
        <v>14</v>
      </c>
      <c r="D59" s="94"/>
      <c r="E59" s="94"/>
      <c r="F59" s="94">
        <f>144060+127598</f>
        <v>271658</v>
      </c>
      <c r="G59" s="95">
        <f t="shared" si="0"/>
        <v>0</v>
      </c>
    </row>
    <row r="60" spans="1:7" s="31" customFormat="1" ht="15.75" customHeight="1" x14ac:dyDescent="0.2">
      <c r="A60" s="105" t="s">
        <v>68</v>
      </c>
      <c r="B60" s="92">
        <v>78232</v>
      </c>
      <c r="C60" s="93" t="s">
        <v>14</v>
      </c>
      <c r="D60" s="94"/>
      <c r="E60" s="94"/>
      <c r="F60" s="94">
        <v>78232</v>
      </c>
      <c r="G60" s="95">
        <f t="shared" si="0"/>
        <v>0</v>
      </c>
    </row>
    <row r="61" spans="1:7" s="31" customFormat="1" ht="15.75" customHeight="1" x14ac:dyDescent="0.2">
      <c r="A61" s="107" t="s">
        <v>69</v>
      </c>
      <c r="B61" s="108">
        <v>727000</v>
      </c>
      <c r="C61" s="109" t="s">
        <v>14</v>
      </c>
      <c r="D61" s="110"/>
      <c r="E61" s="110"/>
      <c r="F61" s="110">
        <v>727000</v>
      </c>
      <c r="G61" s="111">
        <f t="shared" si="0"/>
        <v>0</v>
      </c>
    </row>
    <row r="62" spans="1:7" s="31" customFormat="1" ht="15.75" customHeight="1" x14ac:dyDescent="0.2">
      <c r="A62" s="105" t="s">
        <v>70</v>
      </c>
      <c r="B62" s="92">
        <v>249830</v>
      </c>
      <c r="C62" s="93" t="s">
        <v>14</v>
      </c>
      <c r="D62" s="94"/>
      <c r="E62" s="94"/>
      <c r="F62" s="94">
        <v>249830</v>
      </c>
      <c r="G62" s="95">
        <f t="shared" si="0"/>
        <v>0</v>
      </c>
    </row>
    <row r="63" spans="1:7" s="31" customFormat="1" ht="15.75" customHeight="1" x14ac:dyDescent="0.2">
      <c r="A63" s="105" t="s">
        <v>71</v>
      </c>
      <c r="B63" s="92">
        <v>358000</v>
      </c>
      <c r="C63" s="93" t="s">
        <v>14</v>
      </c>
      <c r="D63" s="94"/>
      <c r="E63" s="94"/>
      <c r="F63" s="94">
        <v>358000</v>
      </c>
      <c r="G63" s="95">
        <f t="shared" si="0"/>
        <v>0</v>
      </c>
    </row>
    <row r="64" spans="1:7" s="31" customFormat="1" ht="15.75" customHeight="1" thickBot="1" x14ac:dyDescent="0.25">
      <c r="A64" s="112" t="s">
        <v>72</v>
      </c>
      <c r="B64" s="92">
        <v>335000</v>
      </c>
      <c r="C64" s="93" t="s">
        <v>14</v>
      </c>
      <c r="D64" s="94"/>
      <c r="E64" s="94"/>
      <c r="F64" s="94">
        <v>335000</v>
      </c>
      <c r="G64" s="111">
        <f t="shared" si="0"/>
        <v>0</v>
      </c>
    </row>
    <row r="65" spans="1:7" s="114" customFormat="1" ht="35.25" customHeight="1" thickBot="1" x14ac:dyDescent="0.25">
      <c r="A65" s="113" t="s">
        <v>73</v>
      </c>
      <c r="B65" s="81">
        <f>SUM(B66:B75)</f>
        <v>18046643</v>
      </c>
      <c r="C65" s="100"/>
      <c r="D65" s="81">
        <f>SUM(D66:D74)</f>
        <v>0</v>
      </c>
      <c r="E65" s="81"/>
      <c r="F65" s="81">
        <f>SUM(F66:F75)</f>
        <v>18046643</v>
      </c>
      <c r="G65" s="101">
        <f t="shared" si="0"/>
        <v>0</v>
      </c>
    </row>
    <row r="66" spans="1:7" s="31" customFormat="1" ht="21" customHeight="1" x14ac:dyDescent="0.2">
      <c r="A66" s="115" t="s">
        <v>74</v>
      </c>
      <c r="B66" s="87"/>
      <c r="C66" s="88"/>
      <c r="D66" s="89"/>
      <c r="E66" s="89"/>
      <c r="F66" s="89"/>
      <c r="G66" s="102">
        <f t="shared" si="0"/>
        <v>0</v>
      </c>
    </row>
    <row r="67" spans="1:7" s="31" customFormat="1" ht="21" customHeight="1" x14ac:dyDescent="0.2">
      <c r="A67" s="105" t="s">
        <v>75</v>
      </c>
      <c r="B67" s="92">
        <v>177800</v>
      </c>
      <c r="C67" s="93" t="s">
        <v>14</v>
      </c>
      <c r="D67" s="94"/>
      <c r="E67" s="116"/>
      <c r="F67" s="92">
        <v>177800</v>
      </c>
      <c r="G67" s="95">
        <f t="shared" si="0"/>
        <v>0</v>
      </c>
    </row>
    <row r="68" spans="1:7" s="31" customFormat="1" ht="21" customHeight="1" x14ac:dyDescent="0.2">
      <c r="A68" s="105" t="s">
        <v>76</v>
      </c>
      <c r="B68" s="92">
        <v>254000</v>
      </c>
      <c r="C68" s="93" t="s">
        <v>14</v>
      </c>
      <c r="D68" s="94"/>
      <c r="E68" s="116"/>
      <c r="F68" s="92">
        <v>254000</v>
      </c>
      <c r="G68" s="95">
        <f t="shared" si="0"/>
        <v>0</v>
      </c>
    </row>
    <row r="69" spans="1:7" s="31" customFormat="1" ht="21" customHeight="1" x14ac:dyDescent="0.2">
      <c r="A69" s="105" t="s">
        <v>77</v>
      </c>
      <c r="B69" s="92">
        <v>114300</v>
      </c>
      <c r="C69" s="93" t="s">
        <v>14</v>
      </c>
      <c r="D69" s="94"/>
      <c r="E69" s="116"/>
      <c r="F69" s="92">
        <v>114300</v>
      </c>
      <c r="G69" s="95">
        <f t="shared" si="0"/>
        <v>0</v>
      </c>
    </row>
    <row r="70" spans="1:7" s="31" customFormat="1" ht="21" customHeight="1" x14ac:dyDescent="0.2">
      <c r="A70" s="105" t="s">
        <v>78</v>
      </c>
      <c r="B70" s="92">
        <v>88668</v>
      </c>
      <c r="C70" s="93" t="s">
        <v>14</v>
      </c>
      <c r="D70" s="94"/>
      <c r="E70" s="116"/>
      <c r="F70" s="92">
        <v>88668</v>
      </c>
      <c r="G70" s="95">
        <f t="shared" si="0"/>
        <v>0</v>
      </c>
    </row>
    <row r="71" spans="1:7" s="31" customFormat="1" ht="21" customHeight="1" x14ac:dyDescent="0.2">
      <c r="A71" s="105" t="s">
        <v>79</v>
      </c>
      <c r="B71" s="92">
        <v>952552</v>
      </c>
      <c r="C71" s="93" t="s">
        <v>14</v>
      </c>
      <c r="D71" s="94"/>
      <c r="E71" s="116"/>
      <c r="F71" s="92">
        <v>952552</v>
      </c>
      <c r="G71" s="95">
        <f t="shared" si="0"/>
        <v>0</v>
      </c>
    </row>
    <row r="72" spans="1:7" s="31" customFormat="1" ht="21" customHeight="1" x14ac:dyDescent="0.2">
      <c r="A72" s="105" t="s">
        <v>80</v>
      </c>
      <c r="B72" s="92">
        <v>1500000</v>
      </c>
      <c r="C72" s="93" t="s">
        <v>14</v>
      </c>
      <c r="D72" s="94"/>
      <c r="E72" s="94"/>
      <c r="F72" s="94">
        <v>1500000</v>
      </c>
      <c r="G72" s="95">
        <f t="shared" si="0"/>
        <v>0</v>
      </c>
    </row>
    <row r="73" spans="1:7" s="31" customFormat="1" x14ac:dyDescent="0.2">
      <c r="A73" s="112" t="s">
        <v>81</v>
      </c>
      <c r="B73" s="92">
        <f>1092200+101600</f>
        <v>1193800</v>
      </c>
      <c r="C73" s="93" t="s">
        <v>16</v>
      </c>
      <c r="D73" s="94">
        <v>0</v>
      </c>
      <c r="E73" s="94"/>
      <c r="F73" s="94">
        <f>1092200+101600</f>
        <v>1193800</v>
      </c>
      <c r="G73" s="95">
        <f t="shared" ref="G73:G81" si="1">B73-D73-F73-E73</f>
        <v>0</v>
      </c>
    </row>
    <row r="74" spans="1:7" s="31" customFormat="1" ht="25.5" x14ac:dyDescent="0.2">
      <c r="A74" s="117" t="s">
        <v>82</v>
      </c>
      <c r="B74" s="118">
        <f>150000+4056987+9296944+340000-1817325-2159000+2647917</f>
        <v>12515523</v>
      </c>
      <c r="C74" s="93" t="s">
        <v>14</v>
      </c>
      <c r="D74" s="94"/>
      <c r="E74" s="94"/>
      <c r="F74" s="119">
        <f>9867606+2647917</f>
        <v>12515523</v>
      </c>
      <c r="G74" s="95">
        <f t="shared" si="1"/>
        <v>0</v>
      </c>
    </row>
    <row r="75" spans="1:7" s="31" customFormat="1" ht="13.5" thickBot="1" x14ac:dyDescent="0.25">
      <c r="A75" s="120" t="s">
        <v>83</v>
      </c>
      <c r="B75" s="97">
        <v>1250000</v>
      </c>
      <c r="C75" s="98" t="s">
        <v>14</v>
      </c>
      <c r="D75" s="121"/>
      <c r="E75" s="121"/>
      <c r="F75" s="94">
        <v>1250000</v>
      </c>
      <c r="G75" s="122">
        <f t="shared" si="1"/>
        <v>0</v>
      </c>
    </row>
    <row r="76" spans="1:7" s="25" customFormat="1" ht="21" customHeight="1" thickBot="1" x14ac:dyDescent="0.25">
      <c r="A76" s="123" t="s">
        <v>84</v>
      </c>
      <c r="B76" s="124">
        <f>SUM(B77:B79)</f>
        <v>47370</v>
      </c>
      <c r="C76" s="125"/>
      <c r="D76" s="124">
        <f>SUM(D77:D79)</f>
        <v>0</v>
      </c>
      <c r="E76" s="124"/>
      <c r="F76" s="124">
        <f>SUM(F77:F79)</f>
        <v>47370</v>
      </c>
      <c r="G76" s="126">
        <f t="shared" si="1"/>
        <v>0</v>
      </c>
    </row>
    <row r="77" spans="1:7" s="35" customFormat="1" ht="19.5" customHeight="1" x14ac:dyDescent="0.2">
      <c r="A77" s="127" t="s">
        <v>53</v>
      </c>
      <c r="B77" s="87"/>
      <c r="C77" s="88"/>
      <c r="D77" s="89"/>
      <c r="E77" s="89"/>
      <c r="F77" s="89"/>
      <c r="G77" s="102">
        <f t="shared" si="1"/>
        <v>0</v>
      </c>
    </row>
    <row r="78" spans="1:7" s="31" customFormat="1" ht="19.5" customHeight="1" x14ac:dyDescent="0.2">
      <c r="A78" s="128" t="s">
        <v>85</v>
      </c>
      <c r="B78" s="129">
        <f>215520-214440</f>
        <v>1080</v>
      </c>
      <c r="C78" s="130" t="s">
        <v>14</v>
      </c>
      <c r="D78" s="131"/>
      <c r="E78" s="131"/>
      <c r="F78" s="131">
        <f>215520-214440</f>
        <v>1080</v>
      </c>
      <c r="G78" s="132">
        <f t="shared" si="1"/>
        <v>0</v>
      </c>
    </row>
    <row r="79" spans="1:7" s="31" customFormat="1" ht="19.5" customHeight="1" thickBot="1" x14ac:dyDescent="0.25">
      <c r="A79" s="128" t="s">
        <v>86</v>
      </c>
      <c r="B79" s="129">
        <f>344530-298240</f>
        <v>46290</v>
      </c>
      <c r="C79" s="130" t="s">
        <v>14</v>
      </c>
      <c r="D79" s="131"/>
      <c r="E79" s="131"/>
      <c r="F79" s="131">
        <f>344530-298240</f>
        <v>46290</v>
      </c>
      <c r="G79" s="132">
        <f t="shared" si="1"/>
        <v>0</v>
      </c>
    </row>
    <row r="80" spans="1:7" s="25" customFormat="1" ht="19.5" customHeight="1" thickBot="1" x14ac:dyDescent="0.25">
      <c r="A80" s="133" t="s">
        <v>87</v>
      </c>
      <c r="B80" s="134">
        <f>B76+B65+B56+B50+B46+B41</f>
        <v>25826706</v>
      </c>
      <c r="C80" s="135"/>
      <c r="D80" s="134">
        <f>D76+D65+D56+D50+D46+D41</f>
        <v>0</v>
      </c>
      <c r="E80" s="134"/>
      <c r="F80" s="134">
        <f>F76+F65+F56+F50+F46+F41</f>
        <v>25826706</v>
      </c>
      <c r="G80" s="101">
        <f t="shared" si="1"/>
        <v>0</v>
      </c>
    </row>
    <row r="81" spans="1:7" s="25" customFormat="1" ht="19.5" customHeight="1" thickBot="1" x14ac:dyDescent="0.25">
      <c r="A81" s="133" t="s">
        <v>88</v>
      </c>
      <c r="B81" s="134">
        <f>B80+B7</f>
        <v>951947660</v>
      </c>
      <c r="C81" s="135"/>
      <c r="D81" s="134">
        <f>D80+D7</f>
        <v>149638572</v>
      </c>
      <c r="E81" s="134">
        <f>+E80+E7</f>
        <v>35489968</v>
      </c>
      <c r="F81" s="134">
        <f>F80+F7</f>
        <v>766819120</v>
      </c>
      <c r="G81" s="101">
        <f t="shared" si="1"/>
        <v>0</v>
      </c>
    </row>
    <row r="82" spans="1:7" x14ac:dyDescent="0.2">
      <c r="F82" s="25">
        <f>'[1]1.1.sz.mell. '!C123</f>
        <v>766819120</v>
      </c>
    </row>
    <row r="83" spans="1:7" x14ac:dyDescent="0.2">
      <c r="F83" s="25">
        <f>F81-F82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rowBreaks count="1" manualBreakCount="1">
    <brk id="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2021-03-03T12:22:31Z</dcterms:created>
  <dcterms:modified xsi:type="dcterms:W3CDTF">2021-03-03T12:22:32Z</dcterms:modified>
</cp:coreProperties>
</file>