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'!$A$1:$F$166</definedName>
  </definedNames>
  <calcPr calcId="145621"/>
</workbook>
</file>

<file path=xl/calcChain.xml><?xml version="1.0" encoding="utf-8"?>
<calcChain xmlns="http://schemas.openxmlformats.org/spreadsheetml/2006/main">
  <c r="C159" i="1" l="1"/>
  <c r="C158" i="1"/>
  <c r="C157" i="1"/>
  <c r="C156" i="1"/>
  <c r="C155" i="1"/>
  <c r="C154" i="1"/>
  <c r="C153" i="1"/>
  <c r="F152" i="1"/>
  <c r="E152" i="1"/>
  <c r="D152" i="1"/>
  <c r="C152" i="1" s="1"/>
  <c r="C151" i="1"/>
  <c r="C150" i="1"/>
  <c r="C149" i="1"/>
  <c r="C148" i="1"/>
  <c r="F147" i="1"/>
  <c r="E147" i="1"/>
  <c r="D147" i="1"/>
  <c r="C147" i="1" s="1"/>
  <c r="C146" i="1"/>
  <c r="C145" i="1"/>
  <c r="C144" i="1"/>
  <c r="C143" i="1"/>
  <c r="C142" i="1"/>
  <c r="C141" i="1"/>
  <c r="F140" i="1"/>
  <c r="E140" i="1"/>
  <c r="D140" i="1"/>
  <c r="C140" i="1" s="1"/>
  <c r="C139" i="1"/>
  <c r="C138" i="1"/>
  <c r="C137" i="1"/>
  <c r="F136" i="1"/>
  <c r="F160" i="1" s="1"/>
  <c r="E136" i="1"/>
  <c r="E160" i="1" s="1"/>
  <c r="D136" i="1"/>
  <c r="D160" i="1" s="1"/>
  <c r="C160" i="1" s="1"/>
  <c r="C134" i="1"/>
  <c r="C133" i="1"/>
  <c r="C132" i="1"/>
  <c r="C131" i="1"/>
  <c r="C130" i="1"/>
  <c r="C129" i="1"/>
  <c r="C128" i="1"/>
  <c r="C127" i="1"/>
  <c r="D126" i="1"/>
  <c r="C126" i="1" s="1"/>
  <c r="D125" i="1"/>
  <c r="C125" i="1" s="1"/>
  <c r="C124" i="1"/>
  <c r="C123" i="1"/>
  <c r="F122" i="1"/>
  <c r="C122" i="1" s="1"/>
  <c r="F121" i="1"/>
  <c r="E121" i="1"/>
  <c r="D121" i="1"/>
  <c r="C121" i="1" s="1"/>
  <c r="D120" i="1"/>
  <c r="C120" i="1" s="1"/>
  <c r="C119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F105" i="1"/>
  <c r="E105" i="1"/>
  <c r="D105" i="1"/>
  <c r="C105" i="1"/>
  <c r="C104" i="1"/>
  <c r="F103" i="1"/>
  <c r="F100" i="1" s="1"/>
  <c r="F135" i="1" s="1"/>
  <c r="F161" i="1" s="1"/>
  <c r="D103" i="1"/>
  <c r="C103" i="1"/>
  <c r="F102" i="1"/>
  <c r="C102" i="1"/>
  <c r="F101" i="1"/>
  <c r="C101" i="1"/>
  <c r="E100" i="1"/>
  <c r="E135" i="1" s="1"/>
  <c r="E161" i="1" s="1"/>
  <c r="C98" i="1"/>
  <c r="C92" i="1"/>
  <c r="C91" i="1"/>
  <c r="C90" i="1"/>
  <c r="C89" i="1"/>
  <c r="C88" i="1"/>
  <c r="C87" i="1"/>
  <c r="F86" i="1"/>
  <c r="E86" i="1"/>
  <c r="D86" i="1"/>
  <c r="C86" i="1" s="1"/>
  <c r="C85" i="1"/>
  <c r="C84" i="1"/>
  <c r="C83" i="1"/>
  <c r="F82" i="1"/>
  <c r="E82" i="1"/>
  <c r="D82" i="1"/>
  <c r="C82" i="1"/>
  <c r="C81" i="1"/>
  <c r="F80" i="1"/>
  <c r="C80" i="1" s="1"/>
  <c r="F79" i="1"/>
  <c r="E79" i="1"/>
  <c r="D79" i="1"/>
  <c r="C79" i="1" s="1"/>
  <c r="C78" i="1"/>
  <c r="C77" i="1"/>
  <c r="C76" i="1"/>
  <c r="C75" i="1"/>
  <c r="F74" i="1"/>
  <c r="E74" i="1"/>
  <c r="D74" i="1"/>
  <c r="C74" i="1" s="1"/>
  <c r="C73" i="1"/>
  <c r="C72" i="1"/>
  <c r="D71" i="1"/>
  <c r="C71" i="1" s="1"/>
  <c r="F70" i="1"/>
  <c r="F93" i="1" s="1"/>
  <c r="E70" i="1"/>
  <c r="E93" i="1" s="1"/>
  <c r="D70" i="1"/>
  <c r="D93" i="1" s="1"/>
  <c r="C93" i="1" s="1"/>
  <c r="C166" i="1" s="1"/>
  <c r="C68" i="1"/>
  <c r="C67" i="1"/>
  <c r="C66" i="1"/>
  <c r="C65" i="1"/>
  <c r="F64" i="1"/>
  <c r="E64" i="1"/>
  <c r="D64" i="1"/>
  <c r="C64" i="1" s="1"/>
  <c r="C63" i="1"/>
  <c r="C62" i="1"/>
  <c r="C61" i="1"/>
  <c r="C60" i="1"/>
  <c r="F59" i="1"/>
  <c r="E59" i="1"/>
  <c r="D59" i="1"/>
  <c r="C59" i="1" s="1"/>
  <c r="C58" i="1"/>
  <c r="C57" i="1"/>
  <c r="C56" i="1"/>
  <c r="C55" i="1"/>
  <c r="C54" i="1"/>
  <c r="F53" i="1"/>
  <c r="E53" i="1"/>
  <c r="D53" i="1"/>
  <c r="C53" i="1"/>
  <c r="D52" i="1"/>
  <c r="C52" i="1"/>
  <c r="C51" i="1"/>
  <c r="C50" i="1"/>
  <c r="C49" i="1"/>
  <c r="F48" i="1"/>
  <c r="C48" i="1" s="1"/>
  <c r="F47" i="1"/>
  <c r="C47" i="1" s="1"/>
  <c r="F46" i="1"/>
  <c r="C46" i="1" s="1"/>
  <c r="C45" i="1"/>
  <c r="F44" i="1"/>
  <c r="C44" i="1"/>
  <c r="F43" i="1"/>
  <c r="C43" i="1"/>
  <c r="C42" i="1"/>
  <c r="F41" i="1"/>
  <c r="E41" i="1"/>
  <c r="D41" i="1"/>
  <c r="C41" i="1" s="1"/>
  <c r="D40" i="1"/>
  <c r="C40" i="1" s="1"/>
  <c r="C39" i="1"/>
  <c r="C38" i="1"/>
  <c r="D37" i="1"/>
  <c r="C37" i="1" s="1"/>
  <c r="D36" i="1"/>
  <c r="C36" i="1" s="1"/>
  <c r="F35" i="1"/>
  <c r="E35" i="1"/>
  <c r="D35" i="1"/>
  <c r="C35" i="1" s="1"/>
  <c r="F34" i="1"/>
  <c r="E34" i="1"/>
  <c r="D34" i="1"/>
  <c r="C34" i="1" s="1"/>
  <c r="D33" i="1"/>
  <c r="C33" i="1" s="1"/>
  <c r="C32" i="1"/>
  <c r="C31" i="1"/>
  <c r="C30" i="1"/>
  <c r="C29" i="1"/>
  <c r="C28" i="1"/>
  <c r="F27" i="1"/>
  <c r="E27" i="1"/>
  <c r="D27" i="1"/>
  <c r="C27" i="1"/>
  <c r="D26" i="1"/>
  <c r="C26" i="1"/>
  <c r="C25" i="1"/>
  <c r="C24" i="1"/>
  <c r="C23" i="1"/>
  <c r="C22" i="1"/>
  <c r="C21" i="1"/>
  <c r="F20" i="1"/>
  <c r="E20" i="1"/>
  <c r="D20" i="1"/>
  <c r="C20" i="1" s="1"/>
  <c r="C19" i="1"/>
  <c r="D18" i="1"/>
  <c r="C18" i="1"/>
  <c r="C17" i="1"/>
  <c r="C16" i="1"/>
  <c r="C15" i="1"/>
  <c r="D14" i="1"/>
  <c r="C14" i="1" s="1"/>
  <c r="C13" i="1"/>
  <c r="C12" i="1"/>
  <c r="F11" i="1"/>
  <c r="F69" i="1" s="1"/>
  <c r="E11" i="1"/>
  <c r="E69" i="1" s="1"/>
  <c r="E94" i="1" s="1"/>
  <c r="D11" i="1"/>
  <c r="D69" i="1" s="1"/>
  <c r="A4" i="1"/>
  <c r="A3" i="1"/>
  <c r="A1" i="1"/>
  <c r="D94" i="1" l="1"/>
  <c r="C69" i="1"/>
  <c r="F94" i="1"/>
  <c r="C11" i="1"/>
  <c r="C70" i="1"/>
  <c r="D118" i="1"/>
  <c r="C136" i="1"/>
  <c r="C118" i="1" l="1"/>
  <c r="D100" i="1"/>
  <c r="C94" i="1"/>
  <c r="D135" i="1" l="1"/>
  <c r="C100" i="1"/>
  <c r="D161" i="1" l="1"/>
  <c r="C161" i="1" s="1"/>
  <c r="C135" i="1"/>
  <c r="C165" i="1" s="1"/>
</calcChain>
</file>

<file path=xl/sharedStrings.xml><?xml version="1.0" encoding="utf-8"?>
<sst xmlns="http://schemas.openxmlformats.org/spreadsheetml/2006/main" count="322" uniqueCount="277">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</sst>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Protection="1"/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0" fontId="15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7"/>
  <sheetViews>
    <sheetView tabSelected="1" topLeftCell="A103" zoomScale="115" zoomScaleNormal="115" zoomScaleSheetLayoutView="100" workbookViewId="0">
      <selection activeCell="B122" sqref="B12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1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9" width="9.33203125" style="2" customWidth="1"/>
    <col min="10" max="16384" width="9.33203125" style="2"/>
  </cols>
  <sheetData>
    <row r="1" spans="1:6" x14ac:dyDescent="0.25">
      <c r="A1" s="1" t="str">
        <f>CONCATENATE("1.2. melléklet"," ",[1]ALAPADATOK!A7," ",[1]ALAPADATOK!B7," ",[1]ALAPADATOK!C7," ",[1]ALAPADATOK!D7," ",[1]ALAPADATOK!E7," ",[1]ALAPADATOK!F7," ",[1]ALAPADATOK!G7," ",[1]ALAPADATOK!H7)</f>
        <v>1.2. melléklet a 2 / 2021. ( II.15.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2021.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 t="s">
        <v>2</v>
      </c>
      <c r="B8" s="9"/>
      <c r="C8" s="10" t="s">
        <v>3</v>
      </c>
      <c r="D8" s="6"/>
      <c r="E8" s="6"/>
      <c r="F8" s="6"/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5" si="0">SUM(D11:F11)</f>
        <v>1274570612</v>
      </c>
      <c r="D11" s="21">
        <f>+D12+D13+D14+D17+D18+D19</f>
        <v>1274570612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295696597</v>
      </c>
      <c r="D12" s="26">
        <v>295696597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254023920</v>
      </c>
      <c r="D13" s="31">
        <v>254023920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449582556</v>
      </c>
      <c r="D14" s="31">
        <f>SUM(D15:D16)</f>
        <v>449582556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323323762</v>
      </c>
      <c r="D15" s="31">
        <v>323323762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126258794</v>
      </c>
      <c r="D16" s="32">
        <v>126258794</v>
      </c>
      <c r="E16" s="32"/>
      <c r="F16" s="32"/>
    </row>
    <row r="17" spans="1:8" s="22" customFormat="1" ht="12" customHeight="1" x14ac:dyDescent="0.2">
      <c r="A17" s="28" t="s">
        <v>25</v>
      </c>
      <c r="B17" s="29" t="s">
        <v>26</v>
      </c>
      <c r="C17" s="30">
        <f t="shared" si="0"/>
        <v>40888120</v>
      </c>
      <c r="D17" s="31">
        <v>40888120</v>
      </c>
      <c r="E17" s="32"/>
      <c r="F17" s="32"/>
    </row>
    <row r="18" spans="1:8" s="22" customFormat="1" ht="12" customHeight="1" x14ac:dyDescent="0.2">
      <c r="A18" s="28" t="s">
        <v>27</v>
      </c>
      <c r="B18" s="33" t="s">
        <v>28</v>
      </c>
      <c r="C18" s="30">
        <f t="shared" si="0"/>
        <v>234379419</v>
      </c>
      <c r="D18" s="31">
        <f>234271694+107725</f>
        <v>234379419</v>
      </c>
      <c r="E18" s="32"/>
      <c r="F18" s="32"/>
    </row>
    <row r="19" spans="1:8" s="22" customFormat="1" ht="12" customHeight="1" thickBot="1" x14ac:dyDescent="0.25">
      <c r="A19" s="34" t="s">
        <v>29</v>
      </c>
      <c r="B19" s="35" t="s">
        <v>30</v>
      </c>
      <c r="C19" s="36">
        <f t="shared" si="0"/>
        <v>0</v>
      </c>
      <c r="D19" s="37"/>
      <c r="E19" s="38"/>
      <c r="F19" s="38"/>
    </row>
    <row r="20" spans="1:8" s="22" customFormat="1" ht="12" customHeight="1" thickBot="1" x14ac:dyDescent="0.25">
      <c r="A20" s="18" t="s">
        <v>31</v>
      </c>
      <c r="B20" s="39" t="s">
        <v>32</v>
      </c>
      <c r="C20" s="20">
        <f t="shared" si="0"/>
        <v>124208366</v>
      </c>
      <c r="D20" s="21">
        <f>+D21+D22+D23+D24+D25</f>
        <v>124208366</v>
      </c>
      <c r="E20" s="20">
        <f>+E21+E22+E23+E24+E25</f>
        <v>0</v>
      </c>
      <c r="F20" s="20">
        <f>+F21+F22+F23+F24+F25</f>
        <v>0</v>
      </c>
    </row>
    <row r="21" spans="1:8" s="22" customFormat="1" ht="12" customHeight="1" x14ac:dyDescent="0.2">
      <c r="A21" s="23" t="s">
        <v>33</v>
      </c>
      <c r="B21" s="24" t="s">
        <v>34</v>
      </c>
      <c r="C21" s="40">
        <f t="shared" si="0"/>
        <v>0</v>
      </c>
      <c r="D21" s="41"/>
      <c r="E21" s="42"/>
      <c r="F21" s="42"/>
    </row>
    <row r="22" spans="1:8" s="22" customFormat="1" ht="12" customHeight="1" x14ac:dyDescent="0.2">
      <c r="A22" s="28" t="s">
        <v>35</v>
      </c>
      <c r="B22" s="29" t="s">
        <v>36</v>
      </c>
      <c r="C22" s="43">
        <f t="shared" si="0"/>
        <v>0</v>
      </c>
      <c r="D22" s="37"/>
      <c r="E22" s="38"/>
      <c r="F22" s="38"/>
    </row>
    <row r="23" spans="1:8" s="22" customFormat="1" ht="12" customHeight="1" x14ac:dyDescent="0.2">
      <c r="A23" s="28" t="s">
        <v>37</v>
      </c>
      <c r="B23" s="29" t="s">
        <v>38</v>
      </c>
      <c r="C23" s="43">
        <f t="shared" si="0"/>
        <v>0</v>
      </c>
      <c r="D23" s="37"/>
      <c r="E23" s="38"/>
      <c r="F23" s="38"/>
    </row>
    <row r="24" spans="1:8" s="22" customFormat="1" ht="12" customHeight="1" x14ac:dyDescent="0.2">
      <c r="A24" s="28" t="s">
        <v>39</v>
      </c>
      <c r="B24" s="29" t="s">
        <v>40</v>
      </c>
      <c r="C24" s="43">
        <f t="shared" si="0"/>
        <v>0</v>
      </c>
      <c r="D24" s="37"/>
      <c r="E24" s="38"/>
      <c r="F24" s="38"/>
    </row>
    <row r="25" spans="1:8" s="22" customFormat="1" ht="12" customHeight="1" x14ac:dyDescent="0.2">
      <c r="A25" s="28" t="s">
        <v>41</v>
      </c>
      <c r="B25" s="29" t="s">
        <v>42</v>
      </c>
      <c r="C25" s="30">
        <f t="shared" si="0"/>
        <v>124208366</v>
      </c>
      <c r="D25" s="31">
        <v>124208366</v>
      </c>
      <c r="E25" s="32"/>
      <c r="F25" s="32"/>
    </row>
    <row r="26" spans="1:8" s="22" customFormat="1" ht="12" customHeight="1" thickBot="1" x14ac:dyDescent="0.25">
      <c r="A26" s="34" t="s">
        <v>43</v>
      </c>
      <c r="B26" s="35" t="s">
        <v>44</v>
      </c>
      <c r="C26" s="44">
        <f t="shared" si="0"/>
        <v>48288366</v>
      </c>
      <c r="D26" s="45">
        <f>17520150+30768216</f>
        <v>48288366</v>
      </c>
      <c r="E26" s="46"/>
      <c r="F26" s="46"/>
    </row>
    <row r="27" spans="1:8" s="22" customFormat="1" ht="12" customHeight="1" thickBot="1" x14ac:dyDescent="0.25">
      <c r="A27" s="18" t="s">
        <v>45</v>
      </c>
      <c r="B27" s="19" t="s">
        <v>46</v>
      </c>
      <c r="C27" s="20">
        <f t="shared" si="0"/>
        <v>27379073</v>
      </c>
      <c r="D27" s="21">
        <f>+D28+D29+D30+D31+D32</f>
        <v>27379073</v>
      </c>
      <c r="E27" s="20">
        <f>+E28+E29+E30+E31+E32</f>
        <v>0</v>
      </c>
      <c r="F27" s="20">
        <f>+F28+F29+F30+F31+F32</f>
        <v>0</v>
      </c>
    </row>
    <row r="28" spans="1:8" s="22" customFormat="1" ht="12" customHeight="1" x14ac:dyDescent="0.2">
      <c r="A28" s="23" t="s">
        <v>47</v>
      </c>
      <c r="B28" s="24" t="s">
        <v>48</v>
      </c>
      <c r="C28" s="25">
        <f t="shared" si="0"/>
        <v>0</v>
      </c>
      <c r="D28" s="26"/>
      <c r="E28" s="47"/>
      <c r="F28" s="47"/>
    </row>
    <row r="29" spans="1:8" s="22" customFormat="1" ht="12" customHeight="1" x14ac:dyDescent="0.2">
      <c r="A29" s="28" t="s">
        <v>49</v>
      </c>
      <c r="B29" s="29" t="s">
        <v>50</v>
      </c>
      <c r="C29" s="30">
        <f t="shared" si="0"/>
        <v>0</v>
      </c>
      <c r="D29" s="31"/>
      <c r="E29" s="32"/>
      <c r="F29" s="32"/>
    </row>
    <row r="30" spans="1:8" s="22" customFormat="1" ht="12" customHeight="1" x14ac:dyDescent="0.2">
      <c r="A30" s="28" t="s">
        <v>51</v>
      </c>
      <c r="B30" s="29" t="s">
        <v>52</v>
      </c>
      <c r="C30" s="30">
        <f t="shared" si="0"/>
        <v>0</v>
      </c>
      <c r="D30" s="31"/>
      <c r="E30" s="32"/>
      <c r="F30" s="32"/>
      <c r="H30" s="48"/>
    </row>
    <row r="31" spans="1:8" s="22" customFormat="1" ht="12" customHeight="1" x14ac:dyDescent="0.2">
      <c r="A31" s="28" t="s">
        <v>53</v>
      </c>
      <c r="B31" s="29" t="s">
        <v>54</v>
      </c>
      <c r="C31" s="30">
        <f t="shared" si="0"/>
        <v>0</v>
      </c>
      <c r="D31" s="31"/>
      <c r="E31" s="32"/>
      <c r="F31" s="32"/>
    </row>
    <row r="32" spans="1:8" s="22" customFormat="1" ht="12" customHeight="1" x14ac:dyDescent="0.2">
      <c r="A32" s="28" t="s">
        <v>55</v>
      </c>
      <c r="B32" s="29" t="s">
        <v>56</v>
      </c>
      <c r="C32" s="30">
        <f t="shared" si="0"/>
        <v>27379073</v>
      </c>
      <c r="D32" s="31">
        <v>27379073</v>
      </c>
      <c r="E32" s="32"/>
      <c r="F32" s="32"/>
    </row>
    <row r="33" spans="1:6" s="22" customFormat="1" ht="12" customHeight="1" thickBot="1" x14ac:dyDescent="0.25">
      <c r="A33" s="34" t="s">
        <v>57</v>
      </c>
      <c r="B33" s="49" t="s">
        <v>58</v>
      </c>
      <c r="C33" s="44">
        <f t="shared" si="0"/>
        <v>27379073</v>
      </c>
      <c r="D33" s="50">
        <f>21590900+1499571+3482179+806423</f>
        <v>27379073</v>
      </c>
      <c r="E33" s="46"/>
      <c r="F33" s="46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398600000</v>
      </c>
      <c r="D34" s="51">
        <f>+D35+D39+D40</f>
        <v>398600000</v>
      </c>
      <c r="E34" s="51">
        <f t="shared" ref="E34:F34" si="1">+E35+E39+E40</f>
        <v>0</v>
      </c>
      <c r="F34" s="51">
        <f t="shared" si="1"/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0">
        <f t="shared" si="0"/>
        <v>385080000</v>
      </c>
      <c r="D35" s="52">
        <f>SUM(D36:D37)</f>
        <v>385080000</v>
      </c>
      <c r="E35" s="52">
        <f>SUM(E36:E37)</f>
        <v>0</v>
      </c>
      <c r="F35" s="52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0">
        <f t="shared" si="0"/>
        <v>88280000</v>
      </c>
      <c r="D36" s="37">
        <f>82000000+6280000</f>
        <v>88280000</v>
      </c>
      <c r="E36" s="38"/>
      <c r="F36" s="38"/>
    </row>
    <row r="37" spans="1:6" s="22" customFormat="1" ht="12" customHeight="1" x14ac:dyDescent="0.2">
      <c r="A37" s="28" t="s">
        <v>65</v>
      </c>
      <c r="B37" s="53" t="s">
        <v>66</v>
      </c>
      <c r="C37" s="30">
        <f t="shared" si="0"/>
        <v>296800000</v>
      </c>
      <c r="D37" s="37">
        <f>296800000</f>
        <v>296800000</v>
      </c>
      <c r="E37" s="38"/>
      <c r="F37" s="38"/>
    </row>
    <row r="38" spans="1:6" s="22" customFormat="1" ht="12" customHeight="1" x14ac:dyDescent="0.2">
      <c r="A38" s="28" t="s">
        <v>67</v>
      </c>
      <c r="B38" s="29" t="s">
        <v>68</v>
      </c>
      <c r="C38" s="30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0">
        <f t="shared" si="0"/>
        <v>0</v>
      </c>
      <c r="D39" s="37"/>
      <c r="E39" s="38"/>
      <c r="F39" s="38"/>
    </row>
    <row r="40" spans="1:6" s="22" customFormat="1" ht="12" customHeight="1" thickBot="1" x14ac:dyDescent="0.25">
      <c r="A40" s="34" t="s">
        <v>71</v>
      </c>
      <c r="B40" s="49" t="s">
        <v>72</v>
      </c>
      <c r="C40" s="36">
        <f t="shared" si="0"/>
        <v>13520000</v>
      </c>
      <c r="D40" s="50">
        <f>7000000+6520000</f>
        <v>13520000</v>
      </c>
      <c r="E40" s="46"/>
      <c r="F40" s="46"/>
    </row>
    <row r="41" spans="1:6" s="22" customFormat="1" ht="12" customHeight="1" thickBot="1" x14ac:dyDescent="0.25">
      <c r="A41" s="18" t="s">
        <v>73</v>
      </c>
      <c r="B41" s="19" t="s">
        <v>74</v>
      </c>
      <c r="C41" s="20">
        <f t="shared" si="0"/>
        <v>149828889</v>
      </c>
      <c r="D41" s="21">
        <f>SUM(D42:D52)</f>
        <v>39795765</v>
      </c>
      <c r="E41" s="20">
        <f>SUM(E42:E52)</f>
        <v>9988614</v>
      </c>
      <c r="F41" s="20">
        <f>SUM(F42:F52)</f>
        <v>100044510</v>
      </c>
    </row>
    <row r="42" spans="1:6" s="22" customFormat="1" ht="12" customHeight="1" x14ac:dyDescent="0.2">
      <c r="A42" s="23" t="s">
        <v>75</v>
      </c>
      <c r="B42" s="24" t="s">
        <v>76</v>
      </c>
      <c r="C42" s="40">
        <f t="shared" si="0"/>
        <v>0</v>
      </c>
      <c r="D42" s="26"/>
      <c r="E42" s="27"/>
      <c r="F42" s="27"/>
    </row>
    <row r="43" spans="1:6" s="22" customFormat="1" ht="12" customHeight="1" x14ac:dyDescent="0.2">
      <c r="A43" s="28" t="s">
        <v>77</v>
      </c>
      <c r="B43" s="29" t="s">
        <v>78</v>
      </c>
      <c r="C43" s="30">
        <f t="shared" si="0"/>
        <v>66699019</v>
      </c>
      <c r="D43" s="31">
        <v>15786984</v>
      </c>
      <c r="E43" s="32">
        <v>5076402</v>
      </c>
      <c r="F43" s="27">
        <f>25515233+10387400+600000+9333000</f>
        <v>45835633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18440392</v>
      </c>
      <c r="D44" s="31">
        <v>9686744</v>
      </c>
      <c r="E44" s="32">
        <v>2788648</v>
      </c>
      <c r="F44" s="27">
        <f>1270000+5000+4600000+90000</f>
        <v>5965000</v>
      </c>
    </row>
    <row r="45" spans="1:6" s="22" customFormat="1" ht="12" customHeight="1" x14ac:dyDescent="0.2">
      <c r="A45" s="28" t="s">
        <v>81</v>
      </c>
      <c r="B45" s="29" t="s">
        <v>82</v>
      </c>
      <c r="C45" s="30">
        <f t="shared" si="0"/>
        <v>3743473</v>
      </c>
      <c r="D45" s="31">
        <v>3743473</v>
      </c>
      <c r="E45" s="32"/>
      <c r="F45" s="27"/>
    </row>
    <row r="46" spans="1:6" s="22" customFormat="1" ht="12" customHeight="1" x14ac:dyDescent="0.2">
      <c r="A46" s="28" t="s">
        <v>83</v>
      </c>
      <c r="B46" s="29" t="s">
        <v>84</v>
      </c>
      <c r="C46" s="30">
        <f t="shared" si="0"/>
        <v>25869784</v>
      </c>
      <c r="D46" s="31"/>
      <c r="E46" s="32"/>
      <c r="F46" s="27">
        <f>1175672+23682732+1011380</f>
        <v>25869784</v>
      </c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22218599</v>
      </c>
      <c r="D47" s="31">
        <v>8159787</v>
      </c>
      <c r="E47" s="32">
        <v>2123564</v>
      </c>
      <c r="F47" s="27">
        <f>6457815+1280450+1677073+2519910</f>
        <v>11935248</v>
      </c>
    </row>
    <row r="48" spans="1:6" s="22" customFormat="1" ht="12" customHeight="1" x14ac:dyDescent="0.2">
      <c r="A48" s="28" t="s">
        <v>87</v>
      </c>
      <c r="B48" s="29" t="s">
        <v>88</v>
      </c>
      <c r="C48" s="43">
        <f t="shared" si="0"/>
        <v>10435845</v>
      </c>
      <c r="D48" s="31"/>
      <c r="E48" s="32"/>
      <c r="F48" s="27">
        <f>9450092+680000+305753</f>
        <v>10435845</v>
      </c>
    </row>
    <row r="49" spans="1:6" s="22" customFormat="1" ht="12" customHeight="1" x14ac:dyDescent="0.2">
      <c r="A49" s="28" t="s">
        <v>89</v>
      </c>
      <c r="B49" s="29" t="s">
        <v>90</v>
      </c>
      <c r="C49" s="43">
        <f t="shared" si="0"/>
        <v>0</v>
      </c>
      <c r="D49" s="31"/>
      <c r="E49" s="32"/>
      <c r="F49" s="27"/>
    </row>
    <row r="50" spans="1:6" s="22" customFormat="1" ht="12" customHeight="1" x14ac:dyDescent="0.2">
      <c r="A50" s="28" t="s">
        <v>91</v>
      </c>
      <c r="B50" s="29" t="s">
        <v>92</v>
      </c>
      <c r="C50" s="43">
        <f t="shared" si="0"/>
        <v>0</v>
      </c>
      <c r="D50" s="31"/>
      <c r="E50" s="32"/>
      <c r="F50" s="27"/>
    </row>
    <row r="51" spans="1:6" s="22" customFormat="1" ht="12" customHeight="1" x14ac:dyDescent="0.2">
      <c r="A51" s="34" t="s">
        <v>93</v>
      </c>
      <c r="B51" s="49" t="s">
        <v>94</v>
      </c>
      <c r="C51" s="43">
        <f t="shared" si="0"/>
        <v>1000000</v>
      </c>
      <c r="D51" s="50">
        <v>1000000</v>
      </c>
      <c r="E51" s="46"/>
      <c r="F51" s="27"/>
    </row>
    <row r="52" spans="1:6" s="22" customFormat="1" ht="12" customHeight="1" thickBot="1" x14ac:dyDescent="0.25">
      <c r="A52" s="34" t="s">
        <v>95</v>
      </c>
      <c r="B52" s="35" t="s">
        <v>96</v>
      </c>
      <c r="C52" s="44">
        <f t="shared" si="0"/>
        <v>1421777</v>
      </c>
      <c r="D52" s="50">
        <f>1414062+4715</f>
        <v>1418777</v>
      </c>
      <c r="E52" s="46"/>
      <c r="F52" s="27">
        <v>3000</v>
      </c>
    </row>
    <row r="53" spans="1:6" s="22" customFormat="1" ht="12" customHeight="1" thickBot="1" x14ac:dyDescent="0.25">
      <c r="A53" s="18" t="s">
        <v>97</v>
      </c>
      <c r="B53" s="19" t="s">
        <v>98</v>
      </c>
      <c r="C53" s="20">
        <f t="shared" si="0"/>
        <v>63000000</v>
      </c>
      <c r="D53" s="21">
        <f>SUM(D54:D58)</f>
        <v>63000000</v>
      </c>
      <c r="E53" s="20">
        <f>SUM(E54:E58)</f>
        <v>0</v>
      </c>
      <c r="F53" s="20">
        <f>SUM(F54:F58)</f>
        <v>0</v>
      </c>
    </row>
    <row r="54" spans="1:6" s="22" customFormat="1" ht="12" customHeight="1" x14ac:dyDescent="0.2">
      <c r="A54" s="23" t="s">
        <v>99</v>
      </c>
      <c r="B54" s="24" t="s">
        <v>100</v>
      </c>
      <c r="C54" s="40">
        <f t="shared" si="0"/>
        <v>0</v>
      </c>
      <c r="D54" s="26"/>
      <c r="E54" s="27"/>
      <c r="F54" s="27"/>
    </row>
    <row r="55" spans="1:6" s="22" customFormat="1" ht="12" customHeight="1" x14ac:dyDescent="0.2">
      <c r="A55" s="28" t="s">
        <v>101</v>
      </c>
      <c r="B55" s="29" t="s">
        <v>102</v>
      </c>
      <c r="C55" s="43">
        <f>SUM(D55:F55)</f>
        <v>63000000</v>
      </c>
      <c r="D55" s="31">
        <v>63000000</v>
      </c>
      <c r="E55" s="32"/>
      <c r="F55" s="32"/>
    </row>
    <row r="56" spans="1:6" s="22" customFormat="1" ht="12" customHeight="1" x14ac:dyDescent="0.2">
      <c r="A56" s="28" t="s">
        <v>103</v>
      </c>
      <c r="B56" s="29" t="s">
        <v>104</v>
      </c>
      <c r="C56" s="43">
        <f t="shared" si="0"/>
        <v>0</v>
      </c>
      <c r="D56" s="31"/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3">
        <f t="shared" si="0"/>
        <v>0</v>
      </c>
      <c r="D57" s="31"/>
      <c r="E57" s="32"/>
      <c r="F57" s="32"/>
    </row>
    <row r="58" spans="1:6" s="22" customFormat="1" ht="12" customHeight="1" thickBot="1" x14ac:dyDescent="0.25">
      <c r="A58" s="34" t="s">
        <v>107</v>
      </c>
      <c r="B58" s="35" t="s">
        <v>108</v>
      </c>
      <c r="C58" s="36">
        <f t="shared" si="0"/>
        <v>0</v>
      </c>
      <c r="D58" s="50"/>
      <c r="E58" s="46"/>
      <c r="F58" s="46"/>
    </row>
    <row r="59" spans="1:6" s="22" customFormat="1" ht="12" customHeight="1" thickBot="1" x14ac:dyDescent="0.25">
      <c r="A59" s="18" t="s">
        <v>109</v>
      </c>
      <c r="B59" s="19" t="s">
        <v>110</v>
      </c>
      <c r="C59" s="20">
        <f t="shared" si="0"/>
        <v>1000000</v>
      </c>
      <c r="D59" s="21">
        <f>SUM(D60:D62)</f>
        <v>1000000</v>
      </c>
      <c r="E59" s="20">
        <f>SUM(E60:E62)</f>
        <v>0</v>
      </c>
      <c r="F59" s="20">
        <f>SUM(F60:F62)</f>
        <v>0</v>
      </c>
    </row>
    <row r="60" spans="1:6" s="22" customFormat="1" ht="12" customHeight="1" x14ac:dyDescent="0.2">
      <c r="A60" s="23" t="s">
        <v>111</v>
      </c>
      <c r="B60" s="24" t="s">
        <v>112</v>
      </c>
      <c r="C60" s="40">
        <f t="shared" si="0"/>
        <v>0</v>
      </c>
      <c r="D60" s="41"/>
      <c r="E60" s="42"/>
      <c r="F60" s="42"/>
    </row>
    <row r="61" spans="1:6" s="22" customFormat="1" ht="12" customHeight="1" x14ac:dyDescent="0.2">
      <c r="A61" s="28" t="s">
        <v>113</v>
      </c>
      <c r="B61" s="29" t="s">
        <v>114</v>
      </c>
      <c r="C61" s="43">
        <f t="shared" si="0"/>
        <v>0</v>
      </c>
      <c r="D61" s="31"/>
      <c r="E61" s="32"/>
      <c r="F61" s="32"/>
    </row>
    <row r="62" spans="1:6" s="22" customFormat="1" ht="12" customHeight="1" x14ac:dyDescent="0.2">
      <c r="A62" s="28" t="s">
        <v>115</v>
      </c>
      <c r="B62" s="29" t="s">
        <v>116</v>
      </c>
      <c r="C62" s="30">
        <f t="shared" si="0"/>
        <v>1000000</v>
      </c>
      <c r="D62" s="31">
        <v>1000000</v>
      </c>
      <c r="E62" s="32"/>
      <c r="F62" s="32"/>
    </row>
    <row r="63" spans="1:6" s="22" customFormat="1" ht="12" customHeight="1" thickBot="1" x14ac:dyDescent="0.25">
      <c r="A63" s="34" t="s">
        <v>117</v>
      </c>
      <c r="B63" s="35" t="s">
        <v>118</v>
      </c>
      <c r="C63" s="36">
        <f t="shared" si="0"/>
        <v>0</v>
      </c>
      <c r="D63" s="45"/>
      <c r="E63" s="54"/>
      <c r="F63" s="54"/>
    </row>
    <row r="64" spans="1:6" s="22" customFormat="1" ht="12" customHeight="1" thickBot="1" x14ac:dyDescent="0.25">
      <c r="A64" s="18" t="s">
        <v>119</v>
      </c>
      <c r="B64" s="39" t="s">
        <v>120</v>
      </c>
      <c r="C64" s="55">
        <f t="shared" si="0"/>
        <v>0</v>
      </c>
      <c r="D64" s="21">
        <f>SUM(D65:D67)</f>
        <v>0</v>
      </c>
      <c r="E64" s="20">
        <f>SUM(E65:E67)</f>
        <v>0</v>
      </c>
      <c r="F64" s="20">
        <f>SUM(F65:F67)</f>
        <v>0</v>
      </c>
    </row>
    <row r="65" spans="1:6" s="22" customFormat="1" ht="12" customHeight="1" x14ac:dyDescent="0.2">
      <c r="A65" s="23" t="s">
        <v>121</v>
      </c>
      <c r="B65" s="24" t="s">
        <v>122</v>
      </c>
      <c r="C65" s="40">
        <f t="shared" si="0"/>
        <v>0</v>
      </c>
      <c r="D65" s="31"/>
      <c r="E65" s="32"/>
      <c r="F65" s="32"/>
    </row>
    <row r="66" spans="1:6" s="22" customFormat="1" ht="12" customHeight="1" x14ac:dyDescent="0.2">
      <c r="A66" s="28" t="s">
        <v>123</v>
      </c>
      <c r="B66" s="29" t="s">
        <v>124</v>
      </c>
      <c r="C66" s="43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3">
        <f t="shared" si="0"/>
        <v>0</v>
      </c>
      <c r="D67" s="31"/>
      <c r="E67" s="32"/>
      <c r="F67" s="32"/>
    </row>
    <row r="68" spans="1:6" s="22" customFormat="1" ht="12" customHeight="1" thickBot="1" x14ac:dyDescent="0.25">
      <c r="A68" s="34" t="s">
        <v>127</v>
      </c>
      <c r="B68" s="35" t="s">
        <v>128</v>
      </c>
      <c r="C68" s="36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56" t="s">
        <v>129</v>
      </c>
      <c r="B69" s="19" t="s">
        <v>130</v>
      </c>
      <c r="C69" s="20">
        <f t="shared" si="0"/>
        <v>2038586940</v>
      </c>
      <c r="D69" s="51">
        <f>+D11+D20+D27+D34+D41+D53+D59+D64</f>
        <v>1928553816</v>
      </c>
      <c r="E69" s="57">
        <f>+E11+E20+E27+E34+E41+E53+E59+E64</f>
        <v>9988614</v>
      </c>
      <c r="F69" s="57">
        <f>+F11+F20+F27+F34+F41+F53+F59+F64</f>
        <v>100044510</v>
      </c>
    </row>
    <row r="70" spans="1:6" s="22" customFormat="1" ht="12" customHeight="1" thickBot="1" x14ac:dyDescent="0.25">
      <c r="A70" s="58" t="s">
        <v>131</v>
      </c>
      <c r="B70" s="39" t="s">
        <v>132</v>
      </c>
      <c r="C70" s="55">
        <f t="shared" si="0"/>
        <v>868562529</v>
      </c>
      <c r="D70" s="21">
        <f>SUM(D71:D73)</f>
        <v>868562529</v>
      </c>
      <c r="E70" s="20">
        <f>SUM(E71:E73)</f>
        <v>0</v>
      </c>
      <c r="F70" s="20">
        <f>SUM(F71:F73)</f>
        <v>0</v>
      </c>
    </row>
    <row r="71" spans="1:6" s="22" customFormat="1" ht="12" customHeight="1" x14ac:dyDescent="0.2">
      <c r="A71" s="23" t="s">
        <v>133</v>
      </c>
      <c r="B71" s="24" t="s">
        <v>134</v>
      </c>
      <c r="C71" s="25">
        <f t="shared" si="0"/>
        <v>18562529</v>
      </c>
      <c r="D71" s="31">
        <f>11503705+7058824</f>
        <v>18562529</v>
      </c>
      <c r="E71" s="32"/>
      <c r="F71" s="32"/>
    </row>
    <row r="72" spans="1:6" s="22" customFormat="1" ht="12" customHeight="1" x14ac:dyDescent="0.2">
      <c r="A72" s="28" t="s">
        <v>135</v>
      </c>
      <c r="B72" s="29" t="s">
        <v>136</v>
      </c>
      <c r="C72" s="30">
        <f t="shared" si="0"/>
        <v>850000000</v>
      </c>
      <c r="D72" s="31">
        <v>850000000</v>
      </c>
      <c r="E72" s="32"/>
      <c r="F72" s="32"/>
    </row>
    <row r="73" spans="1:6" s="22" customFormat="1" ht="12" customHeight="1" thickBot="1" x14ac:dyDescent="0.25">
      <c r="A73" s="34" t="s">
        <v>137</v>
      </c>
      <c r="B73" s="59" t="s">
        <v>138</v>
      </c>
      <c r="C73" s="36">
        <f t="shared" si="0"/>
        <v>0</v>
      </c>
      <c r="D73" s="31"/>
      <c r="E73" s="32"/>
      <c r="F73" s="32"/>
    </row>
    <row r="74" spans="1:6" s="22" customFormat="1" ht="12" customHeight="1" thickBot="1" x14ac:dyDescent="0.25">
      <c r="A74" s="58" t="s">
        <v>139</v>
      </c>
      <c r="B74" s="39" t="s">
        <v>140</v>
      </c>
      <c r="C74" s="55">
        <f t="shared" si="0"/>
        <v>0</v>
      </c>
      <c r="D74" s="21">
        <f>SUM(D75:D78)</f>
        <v>0</v>
      </c>
      <c r="E74" s="20">
        <f>SUM(E75:E78)</f>
        <v>0</v>
      </c>
      <c r="F74" s="20">
        <f>SUM(F75:F78)</f>
        <v>0</v>
      </c>
    </row>
    <row r="75" spans="1:6" s="22" customFormat="1" ht="12" customHeight="1" x14ac:dyDescent="0.2">
      <c r="A75" s="23" t="s">
        <v>141</v>
      </c>
      <c r="B75" s="24" t="s">
        <v>142</v>
      </c>
      <c r="C75" s="40">
        <f t="shared" si="0"/>
        <v>0</v>
      </c>
      <c r="D75" s="31"/>
      <c r="E75" s="32"/>
      <c r="F75" s="32"/>
    </row>
    <row r="76" spans="1:6" s="22" customFormat="1" ht="12" customHeight="1" x14ac:dyDescent="0.2">
      <c r="A76" s="28" t="s">
        <v>143</v>
      </c>
      <c r="B76" s="29" t="s">
        <v>144</v>
      </c>
      <c r="C76" s="43">
        <f t="shared" ref="C76:C94" si="2">SUM(D76:F76)</f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3">
        <f t="shared" si="2"/>
        <v>0</v>
      </c>
      <c r="D77" s="31"/>
      <c r="E77" s="32"/>
      <c r="F77" s="32"/>
    </row>
    <row r="78" spans="1:6" s="22" customFormat="1" ht="12" customHeight="1" thickBot="1" x14ac:dyDescent="0.25">
      <c r="A78" s="34" t="s">
        <v>147</v>
      </c>
      <c r="B78" s="35" t="s">
        <v>148</v>
      </c>
      <c r="C78" s="36">
        <f t="shared" si="2"/>
        <v>0</v>
      </c>
      <c r="D78" s="31"/>
      <c r="E78" s="32"/>
      <c r="F78" s="32"/>
    </row>
    <row r="79" spans="1:6" s="22" customFormat="1" ht="12" customHeight="1" thickBot="1" x14ac:dyDescent="0.25">
      <c r="A79" s="58" t="s">
        <v>149</v>
      </c>
      <c r="B79" s="39" t="s">
        <v>150</v>
      </c>
      <c r="C79" s="20">
        <f t="shared" si="2"/>
        <v>854236197</v>
      </c>
      <c r="D79" s="21">
        <f>SUM(D80:D81)</f>
        <v>847491815</v>
      </c>
      <c r="E79" s="20">
        <f>SUM(E80:E81)</f>
        <v>216699</v>
      </c>
      <c r="F79" s="20">
        <f>SUM(F80:F81)</f>
        <v>6527683</v>
      </c>
    </row>
    <row r="80" spans="1:6" s="22" customFormat="1" ht="12" customHeight="1" x14ac:dyDescent="0.2">
      <c r="A80" s="23" t="s">
        <v>151</v>
      </c>
      <c r="B80" s="24" t="s">
        <v>152</v>
      </c>
      <c r="C80" s="25">
        <f t="shared" si="2"/>
        <v>854236197</v>
      </c>
      <c r="D80" s="31">
        <v>847491815</v>
      </c>
      <c r="E80" s="32">
        <v>216699</v>
      </c>
      <c r="F80" s="32">
        <f>284491+913769+284096+1261346+3783981</f>
        <v>6527683</v>
      </c>
    </row>
    <row r="81" spans="1:6" s="22" customFormat="1" ht="12" customHeight="1" thickBot="1" x14ac:dyDescent="0.25">
      <c r="A81" s="34" t="s">
        <v>153</v>
      </c>
      <c r="B81" s="35" t="s">
        <v>154</v>
      </c>
      <c r="C81" s="36">
        <f t="shared" si="2"/>
        <v>0</v>
      </c>
      <c r="D81" s="31"/>
      <c r="E81" s="32"/>
      <c r="F81" s="32"/>
    </row>
    <row r="82" spans="1:6" s="22" customFormat="1" ht="12" customHeight="1" thickBot="1" x14ac:dyDescent="0.25">
      <c r="A82" s="58" t="s">
        <v>155</v>
      </c>
      <c r="B82" s="39" t="s">
        <v>156</v>
      </c>
      <c r="C82" s="55">
        <f t="shared" si="2"/>
        <v>48966750</v>
      </c>
      <c r="D82" s="21">
        <f>SUM(D83:D85)</f>
        <v>48966750</v>
      </c>
      <c r="E82" s="20">
        <f>SUM(E83:E85)</f>
        <v>0</v>
      </c>
      <c r="F82" s="20">
        <f>SUM(F83:F85)</f>
        <v>0</v>
      </c>
    </row>
    <row r="83" spans="1:6" s="22" customFormat="1" ht="12" customHeight="1" x14ac:dyDescent="0.2">
      <c r="A83" s="23" t="s">
        <v>157</v>
      </c>
      <c r="B83" s="24" t="s">
        <v>158</v>
      </c>
      <c r="C83" s="25">
        <f t="shared" si="2"/>
        <v>48966750</v>
      </c>
      <c r="D83" s="31">
        <v>48966750</v>
      </c>
      <c r="E83" s="32"/>
      <c r="F83" s="32"/>
    </row>
    <row r="84" spans="1:6" s="22" customFormat="1" ht="12" customHeight="1" x14ac:dyDescent="0.2">
      <c r="A84" s="28" t="s">
        <v>159</v>
      </c>
      <c r="B84" s="29" t="s">
        <v>160</v>
      </c>
      <c r="C84" s="43">
        <f t="shared" si="2"/>
        <v>0</v>
      </c>
      <c r="D84" s="31"/>
      <c r="E84" s="32"/>
      <c r="F84" s="32"/>
    </row>
    <row r="85" spans="1:6" s="22" customFormat="1" ht="12" customHeight="1" thickBot="1" x14ac:dyDescent="0.25">
      <c r="A85" s="34" t="s">
        <v>161</v>
      </c>
      <c r="B85" s="35" t="s">
        <v>162</v>
      </c>
      <c r="C85" s="36">
        <f t="shared" si="2"/>
        <v>0</v>
      </c>
      <c r="D85" s="31"/>
      <c r="E85" s="32"/>
      <c r="F85" s="32"/>
    </row>
    <row r="86" spans="1:6" s="22" customFormat="1" ht="12" customHeight="1" thickBot="1" x14ac:dyDescent="0.25">
      <c r="A86" s="58" t="s">
        <v>163</v>
      </c>
      <c r="B86" s="39" t="s">
        <v>164</v>
      </c>
      <c r="C86" s="55">
        <f t="shared" si="2"/>
        <v>0</v>
      </c>
      <c r="D86" s="21">
        <f>SUM(D87:D90)</f>
        <v>0</v>
      </c>
      <c r="E86" s="20">
        <f>SUM(E87:E90)</f>
        <v>0</v>
      </c>
      <c r="F86" s="20">
        <f>SUM(F87:F90)</f>
        <v>0</v>
      </c>
    </row>
    <row r="87" spans="1:6" s="22" customFormat="1" ht="12" customHeight="1" x14ac:dyDescent="0.2">
      <c r="A87" s="60" t="s">
        <v>165</v>
      </c>
      <c r="B87" s="24" t="s">
        <v>166</v>
      </c>
      <c r="C87" s="40">
        <f t="shared" si="2"/>
        <v>0</v>
      </c>
      <c r="D87" s="31"/>
      <c r="E87" s="32"/>
      <c r="F87" s="32"/>
    </row>
    <row r="88" spans="1:6" s="22" customFormat="1" ht="12" customHeight="1" x14ac:dyDescent="0.2">
      <c r="A88" s="61" t="s">
        <v>167</v>
      </c>
      <c r="B88" s="29" t="s">
        <v>168</v>
      </c>
      <c r="C88" s="43">
        <f t="shared" si="2"/>
        <v>0</v>
      </c>
      <c r="D88" s="31"/>
      <c r="E88" s="32"/>
      <c r="F88" s="32"/>
    </row>
    <row r="89" spans="1:6" s="22" customFormat="1" ht="12" customHeight="1" x14ac:dyDescent="0.2">
      <c r="A89" s="61" t="s">
        <v>169</v>
      </c>
      <c r="B89" s="29" t="s">
        <v>170</v>
      </c>
      <c r="C89" s="43">
        <f t="shared" si="2"/>
        <v>0</v>
      </c>
      <c r="D89" s="31"/>
      <c r="E89" s="32"/>
      <c r="F89" s="32"/>
    </row>
    <row r="90" spans="1:6" s="22" customFormat="1" ht="12" customHeight="1" thickBot="1" x14ac:dyDescent="0.25">
      <c r="A90" s="62" t="s">
        <v>171</v>
      </c>
      <c r="B90" s="35" t="s">
        <v>172</v>
      </c>
      <c r="C90" s="36">
        <f t="shared" si="2"/>
        <v>0</v>
      </c>
      <c r="D90" s="31"/>
      <c r="E90" s="32"/>
      <c r="F90" s="32"/>
    </row>
    <row r="91" spans="1:6" s="22" customFormat="1" ht="12" customHeight="1" thickBot="1" x14ac:dyDescent="0.25">
      <c r="A91" s="58" t="s">
        <v>173</v>
      </c>
      <c r="B91" s="39" t="s">
        <v>174</v>
      </c>
      <c r="C91" s="63">
        <f t="shared" si="2"/>
        <v>0</v>
      </c>
      <c r="D91" s="64"/>
      <c r="E91" s="65"/>
      <c r="F91" s="65"/>
    </row>
    <row r="92" spans="1:6" s="22" customFormat="1" ht="13.5" customHeight="1" thickBot="1" x14ac:dyDescent="0.25">
      <c r="A92" s="58" t="s">
        <v>175</v>
      </c>
      <c r="B92" s="39" t="s">
        <v>176</v>
      </c>
      <c r="C92" s="55">
        <f t="shared" si="2"/>
        <v>0</v>
      </c>
      <c r="D92" s="64"/>
      <c r="E92" s="65"/>
      <c r="F92" s="65"/>
    </row>
    <row r="93" spans="1:6" s="22" customFormat="1" ht="15.75" customHeight="1" thickBot="1" x14ac:dyDescent="0.25">
      <c r="A93" s="58" t="s">
        <v>177</v>
      </c>
      <c r="B93" s="66" t="s">
        <v>178</v>
      </c>
      <c r="C93" s="20">
        <f t="shared" si="2"/>
        <v>1771765476</v>
      </c>
      <c r="D93" s="51">
        <f>+D70+D74+D79+D82+D86+D92+D91</f>
        <v>1765021094</v>
      </c>
      <c r="E93" s="57">
        <f>+E70+E74+E79+E82+E86+E92+E91</f>
        <v>216699</v>
      </c>
      <c r="F93" s="57">
        <f>+F70+F74+F79+F82+F86+F92+F91</f>
        <v>6527683</v>
      </c>
    </row>
    <row r="94" spans="1:6" s="22" customFormat="1" ht="16.5" customHeight="1" thickBot="1" x14ac:dyDescent="0.25">
      <c r="A94" s="67" t="s">
        <v>179</v>
      </c>
      <c r="B94" s="68" t="s">
        <v>180</v>
      </c>
      <c r="C94" s="69">
        <f t="shared" si="2"/>
        <v>3810352416</v>
      </c>
      <c r="D94" s="51">
        <f>+D69+D93</f>
        <v>3693574910</v>
      </c>
      <c r="E94" s="57">
        <f>+E69+E93</f>
        <v>10205313</v>
      </c>
      <c r="F94" s="57">
        <f>+F69+F93</f>
        <v>106572193</v>
      </c>
    </row>
    <row r="95" spans="1:6" s="22" customFormat="1" ht="54" customHeight="1" x14ac:dyDescent="0.2">
      <c r="A95" s="70"/>
      <c r="B95" s="71"/>
      <c r="C95" s="72"/>
    </row>
    <row r="96" spans="1:6" ht="16.5" customHeight="1" x14ac:dyDescent="0.25">
      <c r="A96" s="8" t="s">
        <v>181</v>
      </c>
      <c r="B96" s="8"/>
      <c r="C96" s="8"/>
      <c r="D96" s="6"/>
      <c r="E96" s="6"/>
      <c r="F96" s="6"/>
    </row>
    <row r="97" spans="1:6" s="76" customFormat="1" ht="16.5" customHeight="1" thickBot="1" x14ac:dyDescent="0.3">
      <c r="A97" s="73" t="s">
        <v>182</v>
      </c>
      <c r="B97" s="73"/>
      <c r="C97" s="74" t="s">
        <v>3</v>
      </c>
      <c r="D97" s="75"/>
      <c r="E97" s="75"/>
      <c r="F97" s="75"/>
    </row>
    <row r="98" spans="1:6" ht="38.1" customHeight="1" thickBot="1" x14ac:dyDescent="0.3">
      <c r="A98" s="11" t="s">
        <v>4</v>
      </c>
      <c r="B98" s="12" t="s">
        <v>183</v>
      </c>
      <c r="C98" s="13" t="str">
        <f>+C9</f>
        <v>2021. évi előirányzat</v>
      </c>
      <c r="D98" s="6" t="s">
        <v>7</v>
      </c>
      <c r="E98" s="6" t="s">
        <v>8</v>
      </c>
      <c r="F98" s="6" t="s">
        <v>9</v>
      </c>
    </row>
    <row r="99" spans="1:6" s="17" customFormat="1" ht="12" customHeight="1" thickBot="1" x14ac:dyDescent="0.25">
      <c r="A99" s="77" t="s">
        <v>10</v>
      </c>
      <c r="B99" s="78" t="s">
        <v>11</v>
      </c>
      <c r="C99" s="16" t="s">
        <v>12</v>
      </c>
    </row>
    <row r="100" spans="1:6" ht="12" customHeight="1" thickBot="1" x14ac:dyDescent="0.3">
      <c r="A100" s="79" t="s">
        <v>13</v>
      </c>
      <c r="B100" s="80" t="s">
        <v>184</v>
      </c>
      <c r="C100" s="20">
        <f t="shared" ref="C100:C160" si="3">SUM(D100:F100)</f>
        <v>1742809308</v>
      </c>
      <c r="D100" s="81">
        <f>+D101+D102+D103+D104+D105+D118</f>
        <v>732080221</v>
      </c>
      <c r="E100" s="82">
        <f>+E101+E102+E103+E104+E105+E118</f>
        <v>13591509</v>
      </c>
      <c r="F100" s="83">
        <f>F101+F102+F103+F104+F105+F118</f>
        <v>997137578</v>
      </c>
    </row>
    <row r="101" spans="1:6" ht="12" customHeight="1" x14ac:dyDescent="0.25">
      <c r="A101" s="84" t="s">
        <v>15</v>
      </c>
      <c r="B101" s="85" t="s">
        <v>185</v>
      </c>
      <c r="C101" s="25">
        <f t="shared" si="3"/>
        <v>624903592</v>
      </c>
      <c r="D101" s="86">
        <v>44363489</v>
      </c>
      <c r="E101" s="87">
        <v>7226713</v>
      </c>
      <c r="F101" s="87">
        <f>82248525+71998629+56250808+218334179+144481249</f>
        <v>573313390</v>
      </c>
    </row>
    <row r="102" spans="1:6" ht="12" customHeight="1" x14ac:dyDescent="0.25">
      <c r="A102" s="28" t="s">
        <v>17</v>
      </c>
      <c r="B102" s="88" t="s">
        <v>186</v>
      </c>
      <c r="C102" s="30">
        <f t="shared" si="3"/>
        <v>104127770</v>
      </c>
      <c r="D102" s="31">
        <v>6548579</v>
      </c>
      <c r="E102" s="32">
        <v>1117901</v>
      </c>
      <c r="F102" s="32">
        <f>13031917+11651828+8981266+38909967+23886312</f>
        <v>96461290</v>
      </c>
    </row>
    <row r="103" spans="1:6" ht="12" customHeight="1" x14ac:dyDescent="0.25">
      <c r="A103" s="28" t="s">
        <v>19</v>
      </c>
      <c r="B103" s="88" t="s">
        <v>187</v>
      </c>
      <c r="C103" s="30">
        <f t="shared" si="3"/>
        <v>649964097</v>
      </c>
      <c r="D103" s="50">
        <f>317246579+107725</f>
        <v>317354304</v>
      </c>
      <c r="E103" s="46">
        <v>5246895</v>
      </c>
      <c r="F103" s="32">
        <f>16220856+149872937+49098647+87035872+25134586</f>
        <v>327362898</v>
      </c>
    </row>
    <row r="104" spans="1:6" ht="12" customHeight="1" x14ac:dyDescent="0.25">
      <c r="A104" s="28" t="s">
        <v>25</v>
      </c>
      <c r="B104" s="88" t="s">
        <v>188</v>
      </c>
      <c r="C104" s="43">
        <f t="shared" si="3"/>
        <v>56500000</v>
      </c>
      <c r="D104" s="50">
        <v>56500000</v>
      </c>
      <c r="E104" s="46"/>
      <c r="F104" s="46"/>
    </row>
    <row r="105" spans="1:6" ht="12" customHeight="1" x14ac:dyDescent="0.25">
      <c r="A105" s="28" t="s">
        <v>189</v>
      </c>
      <c r="B105" s="89" t="s">
        <v>190</v>
      </c>
      <c r="C105" s="43">
        <f t="shared" si="3"/>
        <v>190934698</v>
      </c>
      <c r="D105" s="50">
        <f>SUM(D106:D117)</f>
        <v>190934698</v>
      </c>
      <c r="E105" s="50">
        <f>SUM(E106:E117)</f>
        <v>0</v>
      </c>
      <c r="F105" s="50">
        <f>SUM(F106:F117)</f>
        <v>0</v>
      </c>
    </row>
    <row r="106" spans="1:6" ht="12" customHeight="1" x14ac:dyDescent="0.25">
      <c r="A106" s="28" t="s">
        <v>29</v>
      </c>
      <c r="B106" s="88" t="s">
        <v>191</v>
      </c>
      <c r="C106" s="43">
        <f t="shared" si="3"/>
        <v>140000</v>
      </c>
      <c r="D106" s="50">
        <v>140000</v>
      </c>
      <c r="E106" s="46"/>
      <c r="F106" s="46"/>
    </row>
    <row r="107" spans="1:6" ht="12" customHeight="1" x14ac:dyDescent="0.25">
      <c r="A107" s="28" t="s">
        <v>192</v>
      </c>
      <c r="B107" s="90" t="s">
        <v>193</v>
      </c>
      <c r="C107" s="43">
        <f t="shared" si="3"/>
        <v>0</v>
      </c>
      <c r="D107" s="50"/>
      <c r="E107" s="46"/>
      <c r="F107" s="46"/>
    </row>
    <row r="108" spans="1:6" ht="12" customHeight="1" x14ac:dyDescent="0.25">
      <c r="A108" s="28" t="s">
        <v>194</v>
      </c>
      <c r="B108" s="90" t="s">
        <v>195</v>
      </c>
      <c r="C108" s="43">
        <f t="shared" si="3"/>
        <v>24566831</v>
      </c>
      <c r="D108" s="50">
        <v>24566831</v>
      </c>
      <c r="E108" s="46"/>
      <c r="F108" s="46"/>
    </row>
    <row r="109" spans="1:6" ht="12" customHeight="1" x14ac:dyDescent="0.25">
      <c r="A109" s="28" t="s">
        <v>196</v>
      </c>
      <c r="B109" s="91" t="s">
        <v>197</v>
      </c>
      <c r="C109" s="43">
        <f t="shared" si="3"/>
        <v>0</v>
      </c>
      <c r="D109" s="50"/>
      <c r="E109" s="46"/>
      <c r="F109" s="46"/>
    </row>
    <row r="110" spans="1:6" ht="12" customHeight="1" x14ac:dyDescent="0.25">
      <c r="A110" s="28" t="s">
        <v>198</v>
      </c>
      <c r="B110" s="92" t="s">
        <v>199</v>
      </c>
      <c r="C110" s="43">
        <f t="shared" si="3"/>
        <v>0</v>
      </c>
      <c r="D110" s="50"/>
      <c r="E110" s="46"/>
      <c r="F110" s="46"/>
    </row>
    <row r="111" spans="1:6" ht="12" customHeight="1" x14ac:dyDescent="0.25">
      <c r="A111" s="28" t="s">
        <v>200</v>
      </c>
      <c r="B111" s="92" t="s">
        <v>201</v>
      </c>
      <c r="C111" s="43">
        <f t="shared" si="3"/>
        <v>0</v>
      </c>
      <c r="D111" s="50"/>
      <c r="E111" s="46"/>
      <c r="F111" s="46"/>
    </row>
    <row r="112" spans="1:6" ht="12" customHeight="1" x14ac:dyDescent="0.25">
      <c r="A112" s="28" t="s">
        <v>202</v>
      </c>
      <c r="B112" s="91" t="s">
        <v>203</v>
      </c>
      <c r="C112" s="30">
        <f t="shared" si="3"/>
        <v>636000</v>
      </c>
      <c r="D112" s="50">
        <v>636000</v>
      </c>
      <c r="E112" s="46"/>
      <c r="F112" s="46"/>
    </row>
    <row r="113" spans="1:6" ht="12" customHeight="1" x14ac:dyDescent="0.25">
      <c r="A113" s="28" t="s">
        <v>204</v>
      </c>
      <c r="B113" s="91" t="s">
        <v>205</v>
      </c>
      <c r="C113" s="43">
        <f t="shared" si="3"/>
        <v>0</v>
      </c>
      <c r="D113" s="93"/>
      <c r="E113" s="46"/>
      <c r="F113" s="46"/>
    </row>
    <row r="114" spans="1:6" ht="12" customHeight="1" x14ac:dyDescent="0.25">
      <c r="A114" s="28" t="s">
        <v>206</v>
      </c>
      <c r="B114" s="92" t="s">
        <v>207</v>
      </c>
      <c r="C114" s="43">
        <f t="shared" si="3"/>
        <v>0</v>
      </c>
      <c r="D114" s="50"/>
      <c r="E114" s="46"/>
      <c r="F114" s="46"/>
    </row>
    <row r="115" spans="1:6" ht="12" customHeight="1" x14ac:dyDescent="0.25">
      <c r="A115" s="94" t="s">
        <v>208</v>
      </c>
      <c r="B115" s="90" t="s">
        <v>209</v>
      </c>
      <c r="C115" s="43">
        <f t="shared" si="3"/>
        <v>0</v>
      </c>
      <c r="D115" s="50"/>
      <c r="E115" s="46"/>
      <c r="F115" s="46"/>
    </row>
    <row r="116" spans="1:6" ht="12" customHeight="1" x14ac:dyDescent="0.25">
      <c r="A116" s="28" t="s">
        <v>210</v>
      </c>
      <c r="B116" s="90" t="s">
        <v>211</v>
      </c>
      <c r="C116" s="43">
        <f t="shared" si="3"/>
        <v>0</v>
      </c>
      <c r="D116" s="50"/>
      <c r="E116" s="46"/>
      <c r="F116" s="46"/>
    </row>
    <row r="117" spans="1:6" ht="12" customHeight="1" x14ac:dyDescent="0.25">
      <c r="A117" s="34" t="s">
        <v>212</v>
      </c>
      <c r="B117" s="90" t="s">
        <v>213</v>
      </c>
      <c r="C117" s="30">
        <f t="shared" si="3"/>
        <v>165591867</v>
      </c>
      <c r="D117" s="31">
        <v>165591867</v>
      </c>
      <c r="E117" s="32"/>
      <c r="F117" s="46"/>
    </row>
    <row r="118" spans="1:6" ht="12" customHeight="1" x14ac:dyDescent="0.25">
      <c r="A118" s="28" t="s">
        <v>214</v>
      </c>
      <c r="B118" s="88" t="s">
        <v>215</v>
      </c>
      <c r="C118" s="43">
        <f t="shared" si="3"/>
        <v>116379151</v>
      </c>
      <c r="D118" s="31">
        <f>SUM(D119:D120)</f>
        <v>116379151</v>
      </c>
      <c r="E118" s="32"/>
      <c r="F118" s="32"/>
    </row>
    <row r="119" spans="1:6" ht="12" customHeight="1" x14ac:dyDescent="0.25">
      <c r="A119" s="28" t="s">
        <v>216</v>
      </c>
      <c r="B119" s="88" t="s">
        <v>217</v>
      </c>
      <c r="C119" s="30">
        <f t="shared" si="3"/>
        <v>10000000</v>
      </c>
      <c r="D119" s="50">
        <v>10000000</v>
      </c>
      <c r="E119" s="46"/>
      <c r="F119" s="32"/>
    </row>
    <row r="120" spans="1:6" ht="12" customHeight="1" thickBot="1" x14ac:dyDescent="0.3">
      <c r="A120" s="95" t="s">
        <v>218</v>
      </c>
      <c r="B120" s="96" t="s">
        <v>219</v>
      </c>
      <c r="C120" s="30">
        <f t="shared" si="3"/>
        <v>106379151</v>
      </c>
      <c r="D120" s="97">
        <f>99315612+4715+7058824</f>
        <v>106379151</v>
      </c>
      <c r="E120" s="98"/>
      <c r="F120" s="98"/>
    </row>
    <row r="121" spans="1:6" ht="12" customHeight="1" thickBot="1" x14ac:dyDescent="0.3">
      <c r="A121" s="99" t="s">
        <v>31</v>
      </c>
      <c r="B121" s="100" t="s">
        <v>220</v>
      </c>
      <c r="C121" s="20">
        <f t="shared" si="3"/>
        <v>806843156</v>
      </c>
      <c r="D121" s="21">
        <f>+D122+D124+D126</f>
        <v>801416744</v>
      </c>
      <c r="E121" s="20">
        <f>+E122+E124+E126</f>
        <v>788100</v>
      </c>
      <c r="F121" s="69">
        <f>+F122+F124+F126</f>
        <v>4638312</v>
      </c>
    </row>
    <row r="122" spans="1:6" ht="18.75" customHeight="1" x14ac:dyDescent="0.25">
      <c r="A122" s="23" t="s">
        <v>33</v>
      </c>
      <c r="B122" s="88" t="s">
        <v>221</v>
      </c>
      <c r="C122" s="25">
        <f>SUM(D122:F122)</f>
        <v>443268642</v>
      </c>
      <c r="D122" s="26">
        <v>438159730</v>
      </c>
      <c r="E122" s="27">
        <v>788100</v>
      </c>
      <c r="F122" s="27">
        <f>25000+3139962+800000+355850</f>
        <v>4320812</v>
      </c>
    </row>
    <row r="123" spans="1:6" ht="12" customHeight="1" x14ac:dyDescent="0.25">
      <c r="A123" s="23" t="s">
        <v>35</v>
      </c>
      <c r="B123" s="101" t="s">
        <v>222</v>
      </c>
      <c r="C123" s="25">
        <f t="shared" si="3"/>
        <v>401925076</v>
      </c>
      <c r="D123" s="26">
        <v>401925076</v>
      </c>
      <c r="E123" s="27"/>
      <c r="F123" s="27"/>
    </row>
    <row r="124" spans="1:6" ht="12" customHeight="1" x14ac:dyDescent="0.25">
      <c r="A124" s="23" t="s">
        <v>37</v>
      </c>
      <c r="B124" s="101" t="s">
        <v>223</v>
      </c>
      <c r="C124" s="25">
        <f t="shared" si="3"/>
        <v>357662708</v>
      </c>
      <c r="D124" s="31">
        <v>357345208</v>
      </c>
      <c r="E124" s="32"/>
      <c r="F124" s="32">
        <v>317500</v>
      </c>
    </row>
    <row r="125" spans="1:6" ht="12" customHeight="1" x14ac:dyDescent="0.25">
      <c r="A125" s="23" t="s">
        <v>39</v>
      </c>
      <c r="B125" s="101" t="s">
        <v>224</v>
      </c>
      <c r="C125" s="25">
        <f t="shared" si="3"/>
        <v>290689778</v>
      </c>
      <c r="D125" s="31">
        <f>80032238+2424+210655116</f>
        <v>290689778</v>
      </c>
      <c r="E125" s="102"/>
      <c r="F125" s="31"/>
    </row>
    <row r="126" spans="1:6" ht="12" customHeight="1" x14ac:dyDescent="0.25">
      <c r="A126" s="23" t="s">
        <v>41</v>
      </c>
      <c r="B126" s="35" t="s">
        <v>225</v>
      </c>
      <c r="C126" s="40">
        <f t="shared" si="3"/>
        <v>5911806</v>
      </c>
      <c r="D126" s="50">
        <f>SUM(D127:D134)</f>
        <v>5911806</v>
      </c>
      <c r="E126" s="31"/>
      <c r="F126" s="31"/>
    </row>
    <row r="127" spans="1:6" ht="12" customHeight="1" x14ac:dyDescent="0.25">
      <c r="A127" s="23" t="s">
        <v>43</v>
      </c>
      <c r="B127" s="33" t="s">
        <v>226</v>
      </c>
      <c r="C127" s="40">
        <f t="shared" si="3"/>
        <v>0</v>
      </c>
      <c r="D127" s="37"/>
      <c r="E127" s="37"/>
      <c r="F127" s="31"/>
    </row>
    <row r="128" spans="1:6" ht="12" customHeight="1" x14ac:dyDescent="0.25">
      <c r="A128" s="23" t="s">
        <v>227</v>
      </c>
      <c r="B128" s="103" t="s">
        <v>228</v>
      </c>
      <c r="C128" s="40">
        <f t="shared" si="3"/>
        <v>0</v>
      </c>
      <c r="D128" s="37"/>
      <c r="E128" s="37"/>
      <c r="F128" s="31"/>
    </row>
    <row r="129" spans="1:6" x14ac:dyDescent="0.25">
      <c r="A129" s="23" t="s">
        <v>229</v>
      </c>
      <c r="B129" s="92" t="s">
        <v>201</v>
      </c>
      <c r="C129" s="40">
        <f t="shared" si="3"/>
        <v>0</v>
      </c>
      <c r="D129" s="37"/>
      <c r="E129" s="37"/>
      <c r="F129" s="31"/>
    </row>
    <row r="130" spans="1:6" ht="12" customHeight="1" x14ac:dyDescent="0.25">
      <c r="A130" s="23" t="s">
        <v>230</v>
      </c>
      <c r="B130" s="92" t="s">
        <v>231</v>
      </c>
      <c r="C130" s="40">
        <f t="shared" si="3"/>
        <v>0</v>
      </c>
      <c r="D130" s="37"/>
      <c r="E130" s="37"/>
      <c r="F130" s="31"/>
    </row>
    <row r="131" spans="1:6" ht="12" customHeight="1" x14ac:dyDescent="0.25">
      <c r="A131" s="23" t="s">
        <v>232</v>
      </c>
      <c r="B131" s="92" t="s">
        <v>233</v>
      </c>
      <c r="C131" s="40">
        <f t="shared" si="3"/>
        <v>0</v>
      </c>
      <c r="D131" s="37"/>
      <c r="E131" s="37"/>
      <c r="F131" s="31"/>
    </row>
    <row r="132" spans="1:6" ht="12" customHeight="1" x14ac:dyDescent="0.25">
      <c r="A132" s="23" t="s">
        <v>234</v>
      </c>
      <c r="B132" s="92" t="s">
        <v>207</v>
      </c>
      <c r="C132" s="40">
        <f t="shared" si="3"/>
        <v>0</v>
      </c>
      <c r="D132" s="37"/>
      <c r="E132" s="37"/>
      <c r="F132" s="31"/>
    </row>
    <row r="133" spans="1:6" ht="12" customHeight="1" x14ac:dyDescent="0.25">
      <c r="A133" s="23" t="s">
        <v>235</v>
      </c>
      <c r="B133" s="92" t="s">
        <v>236</v>
      </c>
      <c r="C133" s="40">
        <f t="shared" si="3"/>
        <v>0</v>
      </c>
      <c r="D133" s="37"/>
      <c r="E133" s="37"/>
      <c r="F133" s="31"/>
    </row>
    <row r="134" spans="1:6" ht="16.5" thickBot="1" x14ac:dyDescent="0.3">
      <c r="A134" s="94" t="s">
        <v>237</v>
      </c>
      <c r="B134" s="92" t="s">
        <v>238</v>
      </c>
      <c r="C134" s="25">
        <f t="shared" si="3"/>
        <v>5911806</v>
      </c>
      <c r="D134" s="45">
        <v>5911806</v>
      </c>
      <c r="E134" s="50"/>
      <c r="F134" s="50"/>
    </row>
    <row r="135" spans="1:6" ht="12" customHeight="1" thickBot="1" x14ac:dyDescent="0.3">
      <c r="A135" s="18" t="s">
        <v>45</v>
      </c>
      <c r="B135" s="104" t="s">
        <v>239</v>
      </c>
      <c r="C135" s="20">
        <f t="shared" si="3"/>
        <v>2549652464</v>
      </c>
      <c r="D135" s="21">
        <f>+D100+D121</f>
        <v>1533496965</v>
      </c>
      <c r="E135" s="20">
        <f>+E100+E121</f>
        <v>14379609</v>
      </c>
      <c r="F135" s="20">
        <f>+F100+F121</f>
        <v>1001775890</v>
      </c>
    </row>
    <row r="136" spans="1:6" ht="12" customHeight="1" thickBot="1" x14ac:dyDescent="0.3">
      <c r="A136" s="18" t="s">
        <v>240</v>
      </c>
      <c r="B136" s="104" t="s">
        <v>241</v>
      </c>
      <c r="C136" s="55">
        <f t="shared" si="3"/>
        <v>873325747</v>
      </c>
      <c r="D136" s="21">
        <f>+D137+D138+D139</f>
        <v>873325747</v>
      </c>
      <c r="E136" s="20">
        <f>+E137+E138+E139</f>
        <v>0</v>
      </c>
      <c r="F136" s="20">
        <f>+F137+F138+F139</f>
        <v>0</v>
      </c>
    </row>
    <row r="137" spans="1:6" ht="12" customHeight="1" x14ac:dyDescent="0.25">
      <c r="A137" s="23" t="s">
        <v>61</v>
      </c>
      <c r="B137" s="101" t="s">
        <v>242</v>
      </c>
      <c r="C137" s="40">
        <f t="shared" si="3"/>
        <v>23325747</v>
      </c>
      <c r="D137" s="31">
        <v>23325747</v>
      </c>
      <c r="E137" s="31"/>
      <c r="F137" s="31"/>
    </row>
    <row r="138" spans="1:6" ht="12" customHeight="1" x14ac:dyDescent="0.25">
      <c r="A138" s="23" t="s">
        <v>67</v>
      </c>
      <c r="B138" s="101" t="s">
        <v>243</v>
      </c>
      <c r="C138" s="30">
        <f t="shared" si="3"/>
        <v>850000000</v>
      </c>
      <c r="D138" s="37">
        <v>850000000</v>
      </c>
      <c r="E138" s="37"/>
      <c r="F138" s="37"/>
    </row>
    <row r="139" spans="1:6" ht="12" customHeight="1" thickBot="1" x14ac:dyDescent="0.3">
      <c r="A139" s="94" t="s">
        <v>244</v>
      </c>
      <c r="B139" s="101" t="s">
        <v>245</v>
      </c>
      <c r="C139" s="36">
        <f t="shared" si="3"/>
        <v>0</v>
      </c>
      <c r="D139" s="37"/>
      <c r="E139" s="37"/>
      <c r="F139" s="37"/>
    </row>
    <row r="140" spans="1:6" ht="12" customHeight="1" thickBot="1" x14ac:dyDescent="0.3">
      <c r="A140" s="18" t="s">
        <v>73</v>
      </c>
      <c r="B140" s="104" t="s">
        <v>246</v>
      </c>
      <c r="C140" s="55">
        <f t="shared" si="3"/>
        <v>0</v>
      </c>
      <c r="D140" s="21">
        <f>+D141+D142+D143+D144+D145+D146</f>
        <v>0</v>
      </c>
      <c r="E140" s="20">
        <f>+E141+E142+E143+E144+E145+E146</f>
        <v>0</v>
      </c>
      <c r="F140" s="20">
        <f>SUM(F141:F146)</f>
        <v>0</v>
      </c>
    </row>
    <row r="141" spans="1:6" ht="12" customHeight="1" x14ac:dyDescent="0.25">
      <c r="A141" s="23" t="s">
        <v>75</v>
      </c>
      <c r="B141" s="105" t="s">
        <v>247</v>
      </c>
      <c r="C141" s="40">
        <f t="shared" si="3"/>
        <v>0</v>
      </c>
      <c r="D141" s="37"/>
      <c r="E141" s="37"/>
      <c r="F141" s="37"/>
    </row>
    <row r="142" spans="1:6" ht="12" customHeight="1" x14ac:dyDescent="0.25">
      <c r="A142" s="23" t="s">
        <v>77</v>
      </c>
      <c r="B142" s="105" t="s">
        <v>248</v>
      </c>
      <c r="C142" s="43">
        <f t="shared" si="3"/>
        <v>0</v>
      </c>
      <c r="D142" s="37"/>
      <c r="E142" s="37"/>
      <c r="F142" s="37"/>
    </row>
    <row r="143" spans="1:6" ht="12" customHeight="1" x14ac:dyDescent="0.25">
      <c r="A143" s="23" t="s">
        <v>79</v>
      </c>
      <c r="B143" s="105" t="s">
        <v>249</v>
      </c>
      <c r="C143" s="43">
        <f t="shared" si="3"/>
        <v>0</v>
      </c>
      <c r="D143" s="37"/>
      <c r="E143" s="37"/>
      <c r="F143" s="37"/>
    </row>
    <row r="144" spans="1:6" ht="12" customHeight="1" x14ac:dyDescent="0.25">
      <c r="A144" s="23" t="s">
        <v>81</v>
      </c>
      <c r="B144" s="105" t="s">
        <v>250</v>
      </c>
      <c r="C144" s="43">
        <f t="shared" si="3"/>
        <v>0</v>
      </c>
      <c r="D144" s="37"/>
      <c r="E144" s="37"/>
      <c r="F144" s="37"/>
    </row>
    <row r="145" spans="1:9" ht="12" customHeight="1" x14ac:dyDescent="0.25">
      <c r="A145" s="23" t="s">
        <v>83</v>
      </c>
      <c r="B145" s="105" t="s">
        <v>251</v>
      </c>
      <c r="C145" s="43">
        <f t="shared" si="3"/>
        <v>0</v>
      </c>
      <c r="D145" s="37"/>
      <c r="E145" s="37"/>
      <c r="F145" s="37"/>
    </row>
    <row r="146" spans="1:9" ht="12" customHeight="1" thickBot="1" x14ac:dyDescent="0.3">
      <c r="A146" s="94" t="s">
        <v>85</v>
      </c>
      <c r="B146" s="105" t="s">
        <v>252</v>
      </c>
      <c r="C146" s="36">
        <f t="shared" si="3"/>
        <v>0</v>
      </c>
      <c r="D146" s="37"/>
      <c r="E146" s="37"/>
      <c r="F146" s="37"/>
    </row>
    <row r="147" spans="1:9" ht="12" customHeight="1" thickBot="1" x14ac:dyDescent="0.3">
      <c r="A147" s="18" t="s">
        <v>97</v>
      </c>
      <c r="B147" s="104" t="s">
        <v>253</v>
      </c>
      <c r="C147" s="20">
        <f t="shared" si="3"/>
        <v>48966750</v>
      </c>
      <c r="D147" s="51">
        <f>+D148+D149+D150+D151</f>
        <v>48966750</v>
      </c>
      <c r="E147" s="57">
        <f>+E148+E149+E150+E151</f>
        <v>0</v>
      </c>
      <c r="F147" s="57">
        <f>+F148+F149+F150+F151</f>
        <v>0</v>
      </c>
    </row>
    <row r="148" spans="1:9" ht="12" customHeight="1" x14ac:dyDescent="0.25">
      <c r="A148" s="23" t="s">
        <v>99</v>
      </c>
      <c r="B148" s="105" t="s">
        <v>254</v>
      </c>
      <c r="C148" s="40">
        <f t="shared" si="3"/>
        <v>0</v>
      </c>
      <c r="D148" s="37"/>
      <c r="E148" s="37"/>
      <c r="F148" s="37"/>
    </row>
    <row r="149" spans="1:9" ht="12" customHeight="1" x14ac:dyDescent="0.25">
      <c r="A149" s="23" t="s">
        <v>101</v>
      </c>
      <c r="B149" s="105" t="s">
        <v>255</v>
      </c>
      <c r="C149" s="30">
        <f t="shared" si="3"/>
        <v>48966750</v>
      </c>
      <c r="D149" s="37">
        <v>48966750</v>
      </c>
      <c r="E149" s="37"/>
      <c r="F149" s="37"/>
    </row>
    <row r="150" spans="1:9" ht="12" customHeight="1" x14ac:dyDescent="0.25">
      <c r="A150" s="23" t="s">
        <v>103</v>
      </c>
      <c r="B150" s="105" t="s">
        <v>256</v>
      </c>
      <c r="C150" s="43">
        <f t="shared" si="3"/>
        <v>0</v>
      </c>
      <c r="D150" s="37"/>
      <c r="E150" s="37"/>
      <c r="F150" s="37"/>
    </row>
    <row r="151" spans="1:9" ht="12" customHeight="1" thickBot="1" x14ac:dyDescent="0.3">
      <c r="A151" s="94" t="s">
        <v>105</v>
      </c>
      <c r="B151" s="89" t="s">
        <v>257</v>
      </c>
      <c r="C151" s="36">
        <f t="shared" si="3"/>
        <v>0</v>
      </c>
      <c r="D151" s="37"/>
      <c r="E151" s="37"/>
      <c r="F151" s="37"/>
    </row>
    <row r="152" spans="1:9" ht="12" customHeight="1" thickBot="1" x14ac:dyDescent="0.3">
      <c r="A152" s="18" t="s">
        <v>258</v>
      </c>
      <c r="B152" s="104" t="s">
        <v>259</v>
      </c>
      <c r="C152" s="55">
        <f t="shared" si="3"/>
        <v>0</v>
      </c>
      <c r="D152" s="106">
        <f>+D153+D154+D155+D156+D157</f>
        <v>0</v>
      </c>
      <c r="E152" s="107">
        <f>+E153+E154+E155+E156+E157</f>
        <v>0</v>
      </c>
      <c r="F152" s="108">
        <f>SUM(F153:F157)</f>
        <v>0</v>
      </c>
    </row>
    <row r="153" spans="1:9" ht="12" customHeight="1" x14ac:dyDescent="0.25">
      <c r="A153" s="23" t="s">
        <v>111</v>
      </c>
      <c r="B153" s="105" t="s">
        <v>260</v>
      </c>
      <c r="C153" s="40">
        <f t="shared" si="3"/>
        <v>0</v>
      </c>
      <c r="D153" s="37"/>
      <c r="E153" s="37"/>
      <c r="F153" s="37"/>
    </row>
    <row r="154" spans="1:9" ht="12" customHeight="1" x14ac:dyDescent="0.25">
      <c r="A154" s="23" t="s">
        <v>113</v>
      </c>
      <c r="B154" s="105" t="s">
        <v>261</v>
      </c>
      <c r="C154" s="43">
        <f t="shared" si="3"/>
        <v>0</v>
      </c>
      <c r="D154" s="37"/>
      <c r="E154" s="37"/>
      <c r="F154" s="37"/>
    </row>
    <row r="155" spans="1:9" ht="12" customHeight="1" x14ac:dyDescent="0.25">
      <c r="A155" s="23" t="s">
        <v>115</v>
      </c>
      <c r="B155" s="105" t="s">
        <v>262</v>
      </c>
      <c r="C155" s="43">
        <f t="shared" si="3"/>
        <v>0</v>
      </c>
      <c r="D155" s="37"/>
      <c r="E155" s="37"/>
      <c r="F155" s="37"/>
    </row>
    <row r="156" spans="1:9" ht="12" customHeight="1" x14ac:dyDescent="0.25">
      <c r="A156" s="23" t="s">
        <v>117</v>
      </c>
      <c r="B156" s="105" t="s">
        <v>263</v>
      </c>
      <c r="C156" s="43">
        <f t="shared" si="3"/>
        <v>0</v>
      </c>
      <c r="D156" s="37"/>
      <c r="E156" s="37"/>
      <c r="F156" s="37"/>
    </row>
    <row r="157" spans="1:9" ht="12" customHeight="1" thickBot="1" x14ac:dyDescent="0.3">
      <c r="A157" s="23" t="s">
        <v>264</v>
      </c>
      <c r="B157" s="105" t="s">
        <v>265</v>
      </c>
      <c r="C157" s="36">
        <f t="shared" si="3"/>
        <v>0</v>
      </c>
      <c r="D157" s="45"/>
      <c r="E157" s="45"/>
      <c r="F157" s="37"/>
    </row>
    <row r="158" spans="1:9" ht="12" customHeight="1" thickBot="1" x14ac:dyDescent="0.3">
      <c r="A158" s="18" t="s">
        <v>119</v>
      </c>
      <c r="B158" s="104" t="s">
        <v>266</v>
      </c>
      <c r="C158" s="20">
        <f t="shared" si="3"/>
        <v>0</v>
      </c>
      <c r="D158" s="106"/>
      <c r="E158" s="107"/>
      <c r="F158" s="109"/>
    </row>
    <row r="159" spans="1:9" ht="12" customHeight="1" thickBot="1" x14ac:dyDescent="0.3">
      <c r="A159" s="18" t="s">
        <v>267</v>
      </c>
      <c r="B159" s="104" t="s">
        <v>268</v>
      </c>
      <c r="C159" s="82">
        <f t="shared" si="3"/>
        <v>0</v>
      </c>
      <c r="D159" s="106"/>
      <c r="E159" s="107"/>
      <c r="F159" s="109"/>
    </row>
    <row r="160" spans="1:9" ht="15" customHeight="1" thickBot="1" x14ac:dyDescent="0.3">
      <c r="A160" s="18" t="s">
        <v>269</v>
      </c>
      <c r="B160" s="104" t="s">
        <v>270</v>
      </c>
      <c r="C160" s="82">
        <f t="shared" si="3"/>
        <v>922292497</v>
      </c>
      <c r="D160" s="110">
        <f>+D136+D140+D147+D152+D158+D159</f>
        <v>922292497</v>
      </c>
      <c r="E160" s="111">
        <f>+E136+E140+E147+E152+E158+E159</f>
        <v>0</v>
      </c>
      <c r="F160" s="112">
        <f>+F136+F140+F147+F152+F158+F159</f>
        <v>0</v>
      </c>
      <c r="G160" s="113"/>
      <c r="H160" s="113"/>
      <c r="I160" s="113"/>
    </row>
    <row r="161" spans="1:6" s="22" customFormat="1" ht="12.95" customHeight="1" thickBot="1" x14ac:dyDescent="0.25">
      <c r="A161" s="114" t="s">
        <v>271</v>
      </c>
      <c r="B161" s="115" t="s">
        <v>272</v>
      </c>
      <c r="C161" s="20">
        <f>SUM(D161:F161)</f>
        <v>3471944961</v>
      </c>
      <c r="D161" s="110">
        <f>+D135+D160</f>
        <v>2455789462</v>
      </c>
      <c r="E161" s="111">
        <f>+E135+E160</f>
        <v>14379609</v>
      </c>
      <c r="F161" s="112">
        <f>+F135+F160</f>
        <v>1001775890</v>
      </c>
    </row>
    <row r="162" spans="1:6" ht="7.5" customHeight="1" x14ac:dyDescent="0.25"/>
    <row r="163" spans="1:6" x14ac:dyDescent="0.25">
      <c r="A163" s="5" t="s">
        <v>273</v>
      </c>
      <c r="B163" s="5"/>
      <c r="C163" s="5"/>
    </row>
    <row r="164" spans="1:6" ht="9.75" customHeight="1" thickBot="1" x14ac:dyDescent="0.3">
      <c r="A164" s="9" t="s">
        <v>274</v>
      </c>
      <c r="B164" s="9"/>
      <c r="C164" s="10" t="s">
        <v>3</v>
      </c>
    </row>
    <row r="165" spans="1:6" ht="21" customHeight="1" thickBot="1" x14ac:dyDescent="0.3">
      <c r="A165" s="18">
        <v>1</v>
      </c>
      <c r="B165" s="116" t="s">
        <v>275</v>
      </c>
      <c r="C165" s="20">
        <f>+C69-C135</f>
        <v>-511065524</v>
      </c>
    </row>
    <row r="166" spans="1:6" ht="21.75" thickBot="1" x14ac:dyDescent="0.3">
      <c r="A166" s="18" t="s">
        <v>31</v>
      </c>
      <c r="B166" s="116" t="s">
        <v>276</v>
      </c>
      <c r="C166" s="20">
        <f>+C93-C160</f>
        <v>849472979</v>
      </c>
    </row>
    <row r="167" spans="1:6" x14ac:dyDescent="0.25">
      <c r="F167" s="117"/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2021-02-16T09:33:49Z</dcterms:created>
  <dcterms:modified xsi:type="dcterms:W3CDTF">2021-02-16T09:33:50Z</dcterms:modified>
</cp:coreProperties>
</file>