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3" activeTab="1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1. sz. mell" sheetId="9" r:id="rId9"/>
    <sheet name="3.1.1. sz. mell" sheetId="10" r:id="rId10"/>
    <sheet name="3.1.2. sz. mell" sheetId="11" r:id="rId11"/>
    <sheet name="3.1.3. sz. mell" sheetId="12" r:id="rId12"/>
    <sheet name="3.2. sz. mell" sheetId="13" r:id="rId13"/>
    <sheet name="3.3. sz. mell" sheetId="14" r:id="rId14"/>
    <sheet name="Munka1" sheetId="15" r:id="rId15"/>
    <sheet name="Munka2" sheetId="16" r:id="rId16"/>
  </sheets>
  <externalReferences>
    <externalReference r:id="rId19"/>
    <externalReference r:id="rId20"/>
  </externalReferences>
  <definedNames>
    <definedName name="_xlfn.IFERROR" hidden="1">#NAME?</definedName>
    <definedName name="_xlnm.Print_Titles" localSheetId="8">'3.1. sz. mell'!$1:$6</definedName>
    <definedName name="_xlnm.Print_Titles" localSheetId="9">'3.1.1. sz. mell'!$1:$6</definedName>
    <definedName name="_xlnm.Print_Titles" localSheetId="10">'3.1.2. sz. mell'!$1:$6</definedName>
    <definedName name="_xlnm.Print_Titles" localSheetId="11">'3.1.3. sz. mell'!$1:$6</definedName>
    <definedName name="_xlnm.Print_Titles" localSheetId="12">'3.2. sz. mell'!$1:$6</definedName>
    <definedName name="_xlnm.Print_Titles" localSheetId="13">'3.3.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<sst xmlns="http://schemas.openxmlformats.org/spreadsheetml/2006/main" count="3404" uniqueCount="530">
  <si>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</si>
  <si>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</si>
  <si>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</si>
  <si>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</si>
  <si>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</si>
  <si>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</si>
  <si>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</si>
  <si>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</si>
  <si>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</si>
  <si>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</si>
  <si>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</si>
  <si>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</si>
  <si>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</si>
  <si>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</si>
  <si>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</si>
  <si>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</si>
  <si>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</si>
  <si>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</si>
  <si>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</si>
  <si>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</si>
  <si>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</si>
  <si>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</si>
  <si>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</si>
  <si>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</si>
  <si>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</si>
  <si>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</si>
  <si>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</si>
  <si>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</si>
  <si>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</si>
  <si>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</si>
  <si>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</si>
  <si>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</si>
  <si>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</si>
  <si>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</si>
  <si>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</si>
  <si>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</si>
  <si>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</si>
  <si>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</si>
  <si>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</si>
  <si>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</si>
  <si>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</si>
  <si>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</si>
  <si>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</si>
  <si>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</si>
  <si>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</si>
  <si>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</si>
  <si>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</si>
  <si>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</si>
  <si>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</si>
  <si>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</si>
  <si>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</si>
  <si>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</si>
  <si>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</si>
  <si>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</si>
  <si>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</si>
  <si>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</si>
  <si>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</si>
  <si>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</si>
  <si>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</si>
  <si>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</si>
  <si>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</si>
  <si>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</si>
  <si>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</si>
  <si>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</si>
  <si>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</si>
  <si>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</si>
  <si>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</si>
  <si>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</si>
  <si>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</si>
  <si>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</si>
  <si>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</si>
  <si>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</si>
  <si>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</si>
  <si>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</si>
  <si>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</si>
  <si>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</si>
  <si>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</si>
  <si>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</si>
  <si>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</si>
  <si>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</si>
  <si>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</si>
  <si>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</si>
  <si>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</si>
  <si>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</si>
  <si>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</si>
  <si>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</si>
  <si>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</si>
  <si>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</si>
  <si>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</si>
  <si>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</si>
  <si>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</si>
  <si>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</si>
  <si>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</si>
  <si>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</si>
  <si>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</si>
  <si>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</si>
  <si>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</si>
  <si>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</si>
  <si>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</si>
  <si>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</si>
  <si>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</si>
  <si>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</si>
  <si>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</si>
  <si>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</si>
  <si>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</si>
  <si>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</si>
  <si>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</si>
  <si>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</si>
  <si>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</si>
  <si>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</si>
  <si>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</si>
  <si>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</si>
  <si>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</si>
  <si>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</si>
  <si>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</si>
  <si>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</si>
  <si>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</si>
  <si>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</si>
  <si>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</si>
  <si>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</si>
  <si>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</si>
  <si>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</si>
  <si>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</si>
  <si>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</si>
  <si>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</si>
  <si>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</si>
  <si>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</si>
  <si>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</si>
  <si>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</si>
  <si>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</si>
  <si>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</si>
  <si>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</si>
  <si>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</si>
  <si>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</si>
  <si>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</si>
  <si>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</si>
  <si>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</si>
  <si>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</si>
  <si>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</si>
  <si>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</si>
  <si>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</si>
  <si>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</si>
  <si>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</si>
  <si>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</si>
  <si>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</si>
  <si>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</si>
  <si>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</si>
  <si>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</si>
  <si>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</si>
  <si>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</si>
  <si>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</si>
  <si>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</si>
  <si>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</si>
  <si>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</si>
  <si>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</si>
  <si>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</si>
  <si>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</si>
  <si>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</si>
  <si>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</si>
  <si>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</si>
  <si>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</si>
  <si>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</si>
  <si>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</si>
  <si>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</si>
  <si>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</si>
  <si>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</si>
  <si>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</si>
  <si>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</si>
  <si>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</si>
  <si>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</si>
  <si>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</si>
  <si>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</si>
  <si>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</si>
  <si>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</si>
  <si>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</si>
  <si>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</si>
  <si>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</si>
  <si>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</si>
  <si>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</si>
  <si>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</si>
  <si>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</si>
  <si>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</si>
  <si>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</si>
  <si>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</si>
  <si>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</si>
  <si>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</si>
  <si>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</si>
  <si>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</si>
  <si>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</si>
  <si>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</si>
  <si>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</si>
  <si>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</si>
  <si>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</si>
  <si>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</si>
  <si>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</si>
  <si>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</si>
  <si>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</si>
  <si>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</si>
  <si>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</si>
  <si>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</si>
  <si>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</si>
  <si>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</si>
  <si>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</si>
  <si>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</si>
  <si>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</si>
  <si>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</si>
  <si>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</si>
  <si>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</si>
  <si>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</si>
  <si>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</si>
  <si>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</si>
  <si>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</si>
  <si>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</si>
  <si>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</si>
  <si>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</si>
  <si>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</si>
  <si>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</si>
  <si>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</si>
  <si>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</si>
  <si>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</si>
  <si>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</si>
  <si>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</si>
  <si>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</si>
  <si>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</si>
  <si>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</si>
  <si>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</si>
  <si>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</si>
  <si>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</si>
  <si>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</si>
  <si>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</si>
  <si>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</si>
  <si>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</si>
  <si>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</si>
  <si>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</si>
  <si>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</si>
  <si>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</si>
  <si>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</si>
  <si>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</si>
  <si>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</si>
  <si>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</si>
  <si>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</si>
  <si>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</si>
  <si>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</si>
  <si>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</si>
  <si>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</si>
  <si>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</si>
  <si>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</si>
  <si>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</si>
  <si>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</si>
  <si>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</si>
  <si>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</si>
  <si>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</si>
  <si>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</si>
  <si>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</si>
  <si>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</si>
  <si>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</si>
  <si>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</si>
  <si>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</si>
  <si>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</si>
  <si>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</si>
  <si>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</si>
  <si>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</si>
  <si>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</si>
  <si>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</si>
  <si>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</si>
  <si>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</si>
  <si>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</si>
  <si>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</si>
  <si>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</si>
  <si>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</si>
  <si>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</si>
  <si>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</si>
  <si>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</si>
  <si>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</si>
  <si>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</si>
  <si>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</si>
  <si>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</si>
  <si>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</si>
  <si>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</si>
  <si>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</si>
  <si>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</si>
  <si>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</si>
  <si>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</si>
  <si>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</si>
  <si>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</si>
  <si>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</si>
  <si>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</si>
  <si>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</si>
  <si>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</si>
  <si>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</si>
  <si>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</si>
  <si>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</si>
  <si>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</si>
  <si>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</si>
  <si>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</si>
  <si>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</si>
  <si>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</si>
  <si>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</si>
  <si>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</si>
  <si>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</si>
  <si>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</si>
  <si>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</si>
  <si>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</si>
  <si>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</si>
  <si>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</si>
  <si>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</si>
  <si>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</si>
  <si>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</si>
  <si>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</si>
  <si>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</si>
  <si>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</si>
  <si>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</si>
  <si>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</si>
  <si>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</si>
  <si>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</si>
  <si>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</si>
  <si>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</si>
  <si>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</si>
  <si>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</si>
  <si>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</si>
  <si>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</si>
  <si>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</si>
  <si>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</si>
  <si>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</si>
  <si>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</si>
  <si>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</si>
  <si>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</si>
  <si>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</si>
  <si>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</si>
  <si>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</si>
  <si>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</si>
  <si>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</si>
  <si>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</si>
  <si>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</si>
  <si>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</si>
  <si>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</si>
  <si>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</si>
  <si>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</si>
  <si>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</si>
  <si>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</si>
  <si>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</si>
  <si>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</si>
  <si>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</si>
  <si>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</si>
  <si>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</si>
  <si>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</si>
  <si>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</si>
  <si>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</si>
  <si>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</si>
  <si>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</si>
  <si>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</si>
  <si>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</si>
  <si>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</si>
  <si>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</si>
  <si>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</si>
  <si>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</si>
  <si>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</si>
  <si>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</si>
  <si>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</si>
  <si>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</si>
  <si>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</si>
  <si>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</si>
  <si>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</si>
  <si>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</si>
  <si>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</si>
  <si>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</si>
  <si>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</si>
  <si>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</si>
  <si>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</si>
  <si>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</si>
  <si>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</si>
  <si>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</si>
  <si>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</si>
  <si>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</si>
  <si>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</si>
  <si>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</si>
  <si>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</si>
  <si>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</si>
  <si>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</si>
  <si>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</si>
  <si>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</si>
  <si>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</si>
  <si>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</si>
  <si>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</si>
  <si>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</si>
  <si>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</si>
  <si>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</si>
  <si>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</si>
  <si>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</si>
  <si>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</si>
  <si>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</si>
  <si>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</si>
  <si>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</si>
  <si>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</si>
  <si>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</si>
  <si>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</si>
  <si>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</si>
  <si>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</si>
  <si>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</si>
  <si>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</si>
  <si>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</si>
  <si>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</si>
  <si>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</si>
  <si>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</si>
  <si>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</si>
  <si>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</si>
  <si>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</si>
  <si>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</si>
  <si>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</si>
  <si>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</si>
  <si>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</si>
  <si>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</si>
  <si>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</si>
  <si>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</si>
  <si>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</si>
  <si>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</si>
  <si>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</si>
  <si>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</si>
  <si>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</si>
  <si>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</si>
  <si>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</si>
  <si>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</si>
  <si>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</si>
  <si>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</si>
  <si>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</si>
  <si>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</si>
  <si>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</si>
  <si>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</si>
  <si>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</si>
  <si>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</si>
  <si>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</si>
  <si>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</si>
  <si>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</si>
  <si>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</si>
  <si>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</si>
  <si>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</si>
  <si>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</si>
  <si>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</si>
  <si>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</si>
  <si>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</si>
  <si>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</si>
  <si>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</si>
  <si>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</si>
  <si>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</si>
  <si>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</si>
  <si>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</si>
  <si>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</si>
  <si>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</si>
  <si>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</si>
  <si>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</si>
  <si>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</si>
  <si>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</si>
  <si>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</si>
  <si>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</si>
  <si>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</si>
  <si>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</si>
  <si>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</si>
  <si>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</si>
  <si>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</si>
  <si>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</si>
  <si>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</si>
  <si>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</si>
  <si>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</si>
  <si>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</si>
  <si>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</si>
  <si>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</si>
  <si>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</si>
  <si>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</si>
  <si>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</si>
  <si>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</si>
  <si>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</si>
  <si>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József Attila Művelődési Ház</t>
  </si>
  <si>
    <t>1. oldal</t>
  </si>
  <si>
    <t>2. oldal</t>
  </si>
  <si>
    <t>Kötelező feladatok bevételei, kiadása</t>
  </si>
  <si>
    <t>Ezer forintban !</t>
  </si>
  <si>
    <t>011130 Önk-ok és társulások ál. végrehajtó ig-i tev-e Előirányzat</t>
  </si>
  <si>
    <t>013320 Köztemető-fenntartás és -működtetés Előirányzat</t>
  </si>
  <si>
    <t>013350 Önk. vagyonnal való gazd-sal kapcsolatos Előirányzat</t>
  </si>
  <si>
    <t>018010 Önk-ok elsz-ai  a kp-i költségv-sel Előirányzat</t>
  </si>
  <si>
    <t>018030 Támogatási célú finanszírozás</t>
  </si>
  <si>
    <t>041236 Országos közfogl-i pr. (egyéb közfogl.) Előirányzat</t>
  </si>
  <si>
    <t>045160 Közutak, hidak, alagutak üzemeltetése, fenntartása Előirányzat</t>
  </si>
  <si>
    <t>047320 Turizmusfejl-i támogatások és tev. Előirányzat</t>
  </si>
  <si>
    <t>064010 Közvilágítás Előirányzat</t>
  </si>
  <si>
    <t>066010 Zöldterület-kezelés Előirányzat</t>
  </si>
  <si>
    <t>066020 Város- községgazd-i m.n.s. szolg Előirányzat</t>
  </si>
  <si>
    <t>072111 Háziorvosi alapellátás Előirányzat</t>
  </si>
  <si>
    <t>074031 Család- és nővédelmi eügyi gondozás Előirányzat</t>
  </si>
  <si>
    <t>104051 Gyermekvéd-i pénzbeli és termb. Ellátások Előirányzat</t>
  </si>
  <si>
    <t>107051 Szociális étkezés Előirányzat</t>
  </si>
  <si>
    <t>107052 Házi segítség-nyújtás Előirányzat</t>
  </si>
  <si>
    <t>107054 Családsegítés Előirányzat</t>
  </si>
  <si>
    <t>107060 Egyéb szoc.és pénzeli és termb. ellátás Előirányzat</t>
  </si>
  <si>
    <t>Kötelező feladatok összesen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</si>
  <si>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</si>
  <si>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</si>
  <si>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</si>
  <si>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</si>
  <si>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</si>
  <si>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</si>
  <si>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</si>
  <si>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</si>
  <si>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</si>
  <si>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</si>
  <si>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</si>
  <si>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</si>
  <si>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Önkormányzatok szociális és gyermekjóléti, étkeztetési feladatainak támogatása</t>
  </si>
  <si>
    <t>Önként vállalt feladatok bevételei, kiadása</t>
  </si>
  <si>
    <t>061030  Lakáshoz juttást segítő támogatások Előirányzat</t>
  </si>
  <si>
    <t>072112 Háziorvosi ügyeleti ellátás Előirányzat</t>
  </si>
  <si>
    <t>072311 Fogorvosi alapellátás Előirányzat</t>
  </si>
  <si>
    <t>072420 Eügyi laoratóriumi szolg. Előirányzat</t>
  </si>
  <si>
    <t>072450 Fizikoterápiás szolg. Előirányzat</t>
  </si>
  <si>
    <t>084031 Civil szervezetek támogatása Előirányzat</t>
  </si>
  <si>
    <t>081061 Szabadidős park, strand üzemeltetés Előirányzat</t>
  </si>
  <si>
    <t>082063 Múzeumi kiállítási tev. Előirányzat</t>
  </si>
  <si>
    <t>107053 Jelzőrendszeres házi segítségnyújtás Előirányzat</t>
  </si>
  <si>
    <t>Önként vállalt feladatok összesen</t>
  </si>
  <si>
    <t>Közhatalmi bevételek (4.1.+4.2.+4.3.+4.4.)</t>
  </si>
  <si>
    <t>Kamatbevételek és más nyereség jellegű bevételek</t>
  </si>
  <si>
    <t>Államigazgatási feladatok bevételei, kiadása</t>
  </si>
  <si>
    <t>Államigazgatási feladatok összesen</t>
  </si>
  <si>
    <t>2.1. melléklet  a 10/2017.(VI.30.) önkormányzati rendelethez</t>
  </si>
  <si>
    <t>2.2. melléklet a 10/2017.(VI.30.) önkormányzati rendelethez</t>
  </si>
  <si>
    <t>3.1. melléklet a 10/2017.(VI.30.) önkormányzati rendelethez</t>
  </si>
  <si>
    <t>"3.1.1. melléklet az10/2017. (VI.30.) önkormányzati rendelethez</t>
  </si>
  <si>
    <t>3.1.2. melléklet az10/2017.(VI.30.) önkormányzati rendelethez</t>
  </si>
  <si>
    <t>3.2. melléklet a10/2017.(VI.30.) önkormányzati rendelethez</t>
  </si>
  <si>
    <t>3.3. melléklet a 10/2017.(VI.30.)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</si>
</sst>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Fill="1" applyBorder="1" applyAlignment="1" applyProtection="1">
      <alignment horizontal="right"/>
      <protection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2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9" xfId="60" applyFont="1" applyFill="1" applyBorder="1" applyAlignment="1" applyProtection="1">
      <alignment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 quotePrefix="1">
      <alignment horizontal="right" vertical="center" indent="1"/>
      <protection/>
    </xf>
    <xf numFmtId="49" fontId="6" fillId="0" borderId="35" xfId="0" applyNumberFormat="1" applyFont="1" applyFill="1" applyBorder="1" applyAlignment="1" applyProtection="1">
      <alignment horizontal="right" vertical="center" inden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1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34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3" xfId="0" applyFont="1" applyFill="1" applyBorder="1" applyAlignment="1" applyProtection="1">
      <alignment horizontal="right"/>
      <protection/>
    </xf>
    <xf numFmtId="164" fontId="12" fillId="0" borderId="34" xfId="0" applyNumberFormat="1" applyFont="1" applyBorder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0" fontId="6" fillId="0" borderId="59" xfId="0" applyFont="1" applyFill="1" applyBorder="1" applyAlignment="1" applyProtection="1" quotePrefix="1">
      <alignment horizontal="right" vertical="center" inden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right" vertical="center" wrapText="1" indent="1"/>
      <protection/>
    </xf>
    <xf numFmtId="0" fontId="6" fillId="0" borderId="62" xfId="0" applyFont="1" applyFill="1" applyBorder="1" applyAlignment="1" applyProtection="1" quotePrefix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3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3" fontId="16" fillId="0" borderId="71" xfId="0" applyNumberFormat="1" applyFont="1" applyBorder="1" applyAlignment="1" applyProtection="1">
      <alignment horizontal="right" wrapText="1" indent="1"/>
      <protection/>
    </xf>
    <xf numFmtId="3" fontId="16" fillId="0" borderId="33" xfId="0" applyNumberFormat="1" applyFont="1" applyBorder="1" applyAlignment="1" applyProtection="1">
      <alignment horizontal="right" wrapText="1" indent="1"/>
      <protection/>
    </xf>
    <xf numFmtId="3" fontId="16" fillId="0" borderId="72" xfId="0" applyNumberFormat="1" applyFont="1" applyBorder="1" applyAlignment="1" applyProtection="1">
      <alignment horizontal="right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0" fontId="16" fillId="0" borderId="71" xfId="0" applyFont="1" applyBorder="1" applyAlignment="1" applyProtection="1">
      <alignment horizontal="left" wrapText="1" indent="1"/>
      <protection/>
    </xf>
    <xf numFmtId="0" fontId="16" fillId="0" borderId="33" xfId="0" applyFont="1" applyBorder="1" applyAlignment="1" applyProtection="1">
      <alignment horizontal="left" wrapText="1" indent="1"/>
      <protection/>
    </xf>
    <xf numFmtId="0" fontId="16" fillId="0" borderId="72" xfId="0" applyFont="1" applyBorder="1" applyAlignment="1" applyProtection="1">
      <alignment horizontal="left" wrapText="1" indent="1"/>
      <protection/>
    </xf>
    <xf numFmtId="0" fontId="12" fillId="0" borderId="47" xfId="60" applyFont="1" applyFill="1" applyBorder="1" applyAlignment="1" applyProtection="1">
      <alignment horizontal="lef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72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wrapText="1"/>
      <protection/>
    </xf>
    <xf numFmtId="3" fontId="17" fillId="0" borderId="73" xfId="0" applyNumberFormat="1" applyFont="1" applyBorder="1" applyAlignment="1" applyProtection="1">
      <alignment wrapText="1"/>
      <protection/>
    </xf>
    <xf numFmtId="0" fontId="12" fillId="0" borderId="74" xfId="60" applyFont="1" applyFill="1" applyBorder="1" applyAlignment="1" applyProtection="1">
      <alignment vertical="center" wrapText="1"/>
      <protection/>
    </xf>
    <xf numFmtId="0" fontId="13" fillId="0" borderId="70" xfId="60" applyFont="1" applyFill="1" applyBorder="1" applyAlignment="1" applyProtection="1">
      <alignment horizontal="lef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3" xfId="60" applyFont="1" applyFill="1" applyBorder="1" applyAlignment="1" applyProtection="1">
      <alignment horizontal="left" vertical="center" wrapText="1" indent="1"/>
      <protection/>
    </xf>
    <xf numFmtId="0" fontId="13" fillId="0" borderId="72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3" fillId="0" borderId="72" xfId="60" applyFont="1" applyFill="1" applyBorder="1" applyAlignment="1" applyProtection="1">
      <alignment horizontal="left" indent="6"/>
      <protection/>
    </xf>
    <xf numFmtId="0" fontId="13" fillId="0" borderId="72" xfId="60" applyFont="1" applyFill="1" applyBorder="1" applyAlignment="1" applyProtection="1">
      <alignment horizontal="left" vertical="center" wrapText="1" indent="6"/>
      <protection/>
    </xf>
    <xf numFmtId="0" fontId="13" fillId="0" borderId="33" xfId="60" applyFont="1" applyFill="1" applyBorder="1" applyAlignment="1" applyProtection="1">
      <alignment horizontal="left" vertical="center" wrapText="1" indent="6"/>
      <protection/>
    </xf>
    <xf numFmtId="0" fontId="13" fillId="0" borderId="75" xfId="60" applyFont="1" applyFill="1" applyBorder="1" applyAlignment="1" applyProtection="1">
      <alignment horizontal="left" vertical="center" wrapText="1" indent="1"/>
      <protection/>
    </xf>
    <xf numFmtId="0" fontId="13" fillId="0" borderId="76" xfId="60" applyFont="1" applyFill="1" applyBorder="1" applyAlignment="1" applyProtection="1">
      <alignment horizontal="left" vertical="center" wrapText="1" indent="6"/>
      <protection/>
    </xf>
    <xf numFmtId="164" fontId="13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60" applyFont="1" applyFill="1" applyBorder="1" applyAlignment="1" applyProtection="1">
      <alignment vertical="center" wrapText="1"/>
      <protection/>
    </xf>
    <xf numFmtId="0" fontId="13" fillId="0" borderId="71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16" fillId="0" borderId="75" xfId="0" applyFont="1" applyBorder="1" applyAlignment="1" applyProtection="1">
      <alignment horizontal="left" vertical="center" wrapText="1" indent="1"/>
      <protection/>
    </xf>
    <xf numFmtId="0" fontId="13" fillId="0" borderId="78" xfId="60" applyFont="1" applyFill="1" applyBorder="1" applyAlignment="1" applyProtection="1">
      <alignment horizontal="left" vertical="center" wrapText="1" indent="6"/>
      <protection/>
    </xf>
    <xf numFmtId="0" fontId="13" fillId="0" borderId="75" xfId="60" applyFont="1" applyFill="1" applyBorder="1" applyAlignment="1" applyProtection="1">
      <alignment horizontal="left" vertical="center" wrapText="1" indent="6"/>
      <protection/>
    </xf>
    <xf numFmtId="0" fontId="13" fillId="0" borderId="65" xfId="60" applyFont="1" applyFill="1" applyBorder="1" applyAlignment="1" applyProtection="1">
      <alignment horizontal="left" vertical="center" wrapText="1" indent="6"/>
      <protection/>
    </xf>
    <xf numFmtId="0" fontId="12" fillId="0" borderId="47" xfId="60" applyFont="1" applyFill="1" applyBorder="1" applyAlignment="1" applyProtection="1">
      <alignment horizontal="left" vertical="center" wrapText="1" indent="1"/>
      <protection/>
    </xf>
    <xf numFmtId="0" fontId="13" fillId="0" borderId="78" xfId="60" applyFont="1" applyFill="1" applyBorder="1" applyAlignment="1" applyProtection="1">
      <alignment horizontal="left" vertical="center" wrapText="1" indent="1"/>
      <protection/>
    </xf>
    <xf numFmtId="3" fontId="12" fillId="0" borderId="74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73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78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3" fontId="15" fillId="0" borderId="73" xfId="0" applyNumberFormat="1" applyFont="1" applyBorder="1" applyAlignment="1" applyProtection="1">
      <alignment horizontal="right" vertical="center" wrapText="1" indent="1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>
      <alignment horizontal="center" vertical="center" wrapText="1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7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28" xfId="60" applyNumberFormat="1" applyFont="1" applyFill="1" applyBorder="1" applyAlignment="1" applyProtection="1">
      <alignment horizontal="left" vertical="center"/>
      <protection/>
    </xf>
    <xf numFmtId="164" fontId="20" fillId="0" borderId="28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8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-2016%20k&#246;lts&#233;gvet&#233;s%20rendelet%20mell&#233;klet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_4\Desktop\Bels&#337;%20ellen&#337;rz&#233;snek\Balatonsz&#225;rsz&#243;%202017.%20&#233;vi%20k&#246;lts&#233;gvet&#233;si%20rendelet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"/>
      <sheetName val="4.sz tájékoztató t."/>
      <sheetName val="5. sz tájékoztató t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44" t="s">
        <v>461</v>
      </c>
      <c r="B1" s="55"/>
    </row>
    <row r="2" spans="1:2" ht="12.75">
      <c r="A2" s="55"/>
      <c r="B2" s="55"/>
    </row>
    <row r="3" spans="1:2" ht="12.75">
      <c r="A3" s="246"/>
      <c r="B3" s="246"/>
    </row>
    <row r="4" spans="1:2" ht="15.75">
      <c r="A4" s="57"/>
      <c r="B4" s="250"/>
    </row>
    <row r="5" spans="1:2" ht="15.75">
      <c r="A5" s="57"/>
      <c r="B5" s="250"/>
    </row>
    <row r="6" spans="1:2" s="47" customFormat="1" ht="15.75">
      <c r="A6" s="57" t="s">
        <v>468</v>
      </c>
      <c r="B6" s="246"/>
    </row>
    <row r="7" spans="1:2" s="47" customFormat="1" ht="12.75">
      <c r="A7" s="246"/>
      <c r="B7" s="246"/>
    </row>
    <row r="8" spans="1:2" s="47" customFormat="1" ht="12.75">
      <c r="A8" s="246"/>
      <c r="B8" s="246"/>
    </row>
    <row r="9" spans="1:2" ht="12.75">
      <c r="A9" s="246" t="s">
        <v>430</v>
      </c>
      <c r="B9" s="246" t="s">
        <v>409</v>
      </c>
    </row>
    <row r="10" spans="1:2" ht="12.75">
      <c r="A10" s="246" t="s">
        <v>428</v>
      </c>
      <c r="B10" s="246" t="s">
        <v>415</v>
      </c>
    </row>
    <row r="11" spans="1:2" ht="12.75">
      <c r="A11" s="246" t="s">
        <v>429</v>
      </c>
      <c r="B11" s="246" t="s">
        <v>416</v>
      </c>
    </row>
    <row r="12" spans="1:2" ht="12.75">
      <c r="A12" s="246"/>
      <c r="B12" s="246"/>
    </row>
    <row r="13" spans="1:2" ht="15.75">
      <c r="A13" s="57" t="str">
        <f>+CONCATENATE(LEFT(A6,4),". évi előirányzat módosítások BEVÉTELEK")</f>
        <v>2017. évi előirányzat módosítások BEVÉTELEK</v>
      </c>
      <c r="B13" s="250"/>
    </row>
    <row r="14" spans="1:2" ht="12.75">
      <c r="A14" s="246"/>
      <c r="B14" s="246"/>
    </row>
    <row r="15" spans="1:2" s="47" customFormat="1" ht="12.75">
      <c r="A15" s="246" t="s">
        <v>431</v>
      </c>
      <c r="B15" s="246" t="s">
        <v>410</v>
      </c>
    </row>
    <row r="16" spans="1:2" ht="12.75">
      <c r="A16" s="246" t="s">
        <v>432</v>
      </c>
      <c r="B16" s="246" t="s">
        <v>417</v>
      </c>
    </row>
    <row r="17" spans="1:2" ht="12.75">
      <c r="A17" s="246" t="s">
        <v>433</v>
      </c>
      <c r="B17" s="246" t="s">
        <v>418</v>
      </c>
    </row>
    <row r="18" spans="1:2" ht="12.75">
      <c r="A18" s="246"/>
      <c r="B18" s="246"/>
    </row>
    <row r="19" spans="1:2" ht="14.25">
      <c r="A19" s="253" t="str">
        <f>+CONCATENATE(LEFT(A6,4),". módosítás utáni módosított előrirányzatok BEVÉTELEK")</f>
        <v>2017. módosítás utáni módosított előrirányzatok BEVÉTELEK</v>
      </c>
      <c r="B19" s="250"/>
    </row>
    <row r="20" spans="1:2" ht="12.75">
      <c r="A20" s="246"/>
      <c r="B20" s="246"/>
    </row>
    <row r="21" spans="1:2" ht="12.75">
      <c r="A21" s="246" t="s">
        <v>434</v>
      </c>
      <c r="B21" s="246" t="s">
        <v>411</v>
      </c>
    </row>
    <row r="22" spans="1:2" ht="12.75">
      <c r="A22" s="246" t="s">
        <v>435</v>
      </c>
      <c r="B22" s="246" t="s">
        <v>419</v>
      </c>
    </row>
    <row r="23" spans="1:2" ht="12.75">
      <c r="A23" s="246" t="s">
        <v>436</v>
      </c>
      <c r="B23" s="246" t="s">
        <v>420</v>
      </c>
    </row>
    <row r="24" spans="1:2" ht="12.75">
      <c r="A24" s="246"/>
      <c r="B24" s="246"/>
    </row>
    <row r="25" spans="1:2" ht="15.75">
      <c r="A25" s="57" t="str">
        <f>+CONCATENATE(LEFT(A6,4),". évi eredeti előirányzat KIADÁSOK")</f>
        <v>2017. évi eredeti előirányzat KIADÁSOK</v>
      </c>
      <c r="B25" s="250"/>
    </row>
    <row r="26" spans="1:2" ht="12.75">
      <c r="A26" s="246"/>
      <c r="B26" s="246"/>
    </row>
    <row r="27" spans="1:2" ht="12.75">
      <c r="A27" s="246" t="s">
        <v>437</v>
      </c>
      <c r="B27" s="246" t="s">
        <v>412</v>
      </c>
    </row>
    <row r="28" spans="1:2" ht="12.75">
      <c r="A28" s="246" t="s">
        <v>438</v>
      </c>
      <c r="B28" s="246" t="s">
        <v>421</v>
      </c>
    </row>
    <row r="29" spans="1:2" ht="12.75">
      <c r="A29" s="246" t="s">
        <v>439</v>
      </c>
      <c r="B29" s="246" t="s">
        <v>422</v>
      </c>
    </row>
    <row r="30" spans="1:2" ht="12.75">
      <c r="A30" s="246"/>
      <c r="B30" s="246"/>
    </row>
    <row r="31" spans="1:2" ht="15.75">
      <c r="A31" s="57" t="str">
        <f>+CONCATENATE(LEFT(A6,4),". évi előirányzat módosítások KIADÁSOK")</f>
        <v>2017. évi előirányzat módosítások KIADÁSOK</v>
      </c>
      <c r="B31" s="250"/>
    </row>
    <row r="32" spans="1:2" ht="12.75">
      <c r="A32" s="246"/>
      <c r="B32" s="246"/>
    </row>
    <row r="33" spans="1:2" ht="12.75">
      <c r="A33" s="246" t="s">
        <v>440</v>
      </c>
      <c r="B33" s="246" t="s">
        <v>413</v>
      </c>
    </row>
    <row r="34" spans="1:2" ht="12.75">
      <c r="A34" s="246" t="s">
        <v>441</v>
      </c>
      <c r="B34" s="246" t="s">
        <v>423</v>
      </c>
    </row>
    <row r="35" spans="1:2" ht="12.75">
      <c r="A35" s="246" t="s">
        <v>442</v>
      </c>
      <c r="B35" s="246" t="s">
        <v>424</v>
      </c>
    </row>
    <row r="36" spans="1:2" ht="12.75">
      <c r="A36" s="246"/>
      <c r="B36" s="246"/>
    </row>
    <row r="37" spans="1:2" ht="15.75">
      <c r="A37" s="252" t="str">
        <f>+CONCATENATE(LEFT(A6,4),". módosítás utáni módosított előirányzatok KIADÁSOK")</f>
        <v>2017. módosítás utáni módosított előirányzatok KIADÁSOK</v>
      </c>
      <c r="B37" s="250"/>
    </row>
    <row r="38" spans="1:2" ht="12.75">
      <c r="A38" s="246"/>
      <c r="B38" s="246"/>
    </row>
    <row r="39" spans="1:2" ht="12.75">
      <c r="A39" s="246" t="s">
        <v>443</v>
      </c>
      <c r="B39" s="246" t="s">
        <v>414</v>
      </c>
    </row>
    <row r="40" spans="1:2" ht="12.75">
      <c r="A40" s="246" t="s">
        <v>444</v>
      </c>
      <c r="B40" s="246" t="s">
        <v>425</v>
      </c>
    </row>
    <row r="41" spans="1:2" ht="12.75">
      <c r="A41" s="246" t="s">
        <v>445</v>
      </c>
      <c r="B41" s="246" t="s">
        <v>426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W158"/>
  <sheetViews>
    <sheetView view="pageBreakPreview" zoomScaleNormal="130" zoomScaleSheetLayoutView="100" workbookViewId="0" topLeftCell="F1">
      <selection activeCell="K1" sqref="K1"/>
    </sheetView>
  </sheetViews>
  <sheetFormatPr defaultColWidth="9.00390625" defaultRowHeight="12.75"/>
  <cols>
    <col min="1" max="1" width="12.125" style="134" customWidth="1"/>
    <col min="2" max="2" width="57.375" style="135" customWidth="1"/>
    <col min="3" max="3" width="12.625" style="136" customWidth="1"/>
    <col min="4" max="12" width="12.625" style="2" customWidth="1"/>
    <col min="13" max="13" width="12.125" style="134" customWidth="1"/>
    <col min="14" max="14" width="57.375" style="135" customWidth="1"/>
    <col min="15" max="22" width="12.625" style="2" customWidth="1"/>
    <col min="23" max="23" width="12.50390625" style="2" customWidth="1"/>
    <col min="24" max="16384" width="9.375" style="2" customWidth="1"/>
  </cols>
  <sheetData>
    <row r="1" spans="1:23" s="1" customFormat="1" ht="16.5" customHeight="1" thickBot="1">
      <c r="A1" s="58"/>
      <c r="B1" s="60"/>
      <c r="K1" s="310" t="s">
        <v>526</v>
      </c>
      <c r="L1" s="311" t="s">
        <v>472</v>
      </c>
      <c r="N1" s="60"/>
      <c r="V1" s="310" t="e">
        <f>+CONCATENATE("9.1.1. melléklet a 1/2017",LEFT('[1]ÖSSZEFÜGGÉSEK'!K5,4),". (II.1.) önkormányzati rendelethez")</f>
        <v>#REF!</v>
      </c>
      <c r="W1" s="311" t="s">
        <v>473</v>
      </c>
    </row>
    <row r="2" spans="1:23" s="31" customFormat="1" ht="21" customHeight="1">
      <c r="A2" s="312" t="s">
        <v>42</v>
      </c>
      <c r="B2" s="313" t="s">
        <v>117</v>
      </c>
      <c r="C2" s="314" t="s">
        <v>36</v>
      </c>
      <c r="D2" s="314" t="s">
        <v>36</v>
      </c>
      <c r="E2" s="314" t="s">
        <v>36</v>
      </c>
      <c r="F2" s="314" t="s">
        <v>36</v>
      </c>
      <c r="G2" s="314" t="s">
        <v>36</v>
      </c>
      <c r="H2" s="314" t="s">
        <v>36</v>
      </c>
      <c r="I2" s="314" t="s">
        <v>36</v>
      </c>
      <c r="J2" s="314" t="s">
        <v>36</v>
      </c>
      <c r="K2" s="314" t="s">
        <v>36</v>
      </c>
      <c r="L2" s="314" t="s">
        <v>36</v>
      </c>
      <c r="M2" s="312" t="s">
        <v>42</v>
      </c>
      <c r="N2" s="313" t="s">
        <v>117</v>
      </c>
      <c r="O2" s="314" t="s">
        <v>36</v>
      </c>
      <c r="P2" s="314" t="s">
        <v>36</v>
      </c>
      <c r="Q2" s="314" t="s">
        <v>36</v>
      </c>
      <c r="R2" s="314" t="s">
        <v>36</v>
      </c>
      <c r="S2" s="314" t="s">
        <v>36</v>
      </c>
      <c r="T2" s="314" t="s">
        <v>36</v>
      </c>
      <c r="U2" s="314" t="s">
        <v>36</v>
      </c>
      <c r="V2" s="314" t="s">
        <v>36</v>
      </c>
      <c r="W2" s="315"/>
    </row>
    <row r="3" spans="1:23" s="31" customFormat="1" ht="36.75" thickBot="1">
      <c r="A3" s="316" t="s">
        <v>114</v>
      </c>
      <c r="B3" s="317" t="s">
        <v>474</v>
      </c>
      <c r="C3" s="318" t="s">
        <v>40</v>
      </c>
      <c r="D3" s="318" t="s">
        <v>40</v>
      </c>
      <c r="E3" s="318" t="s">
        <v>40</v>
      </c>
      <c r="F3" s="318" t="s">
        <v>40</v>
      </c>
      <c r="G3" s="318" t="s">
        <v>40</v>
      </c>
      <c r="H3" s="318" t="s">
        <v>40</v>
      </c>
      <c r="I3" s="318" t="s">
        <v>40</v>
      </c>
      <c r="J3" s="318" t="s">
        <v>40</v>
      </c>
      <c r="K3" s="318" t="s">
        <v>40</v>
      </c>
      <c r="L3" s="318" t="s">
        <v>40</v>
      </c>
      <c r="M3" s="316" t="s">
        <v>114</v>
      </c>
      <c r="N3" s="317" t="s">
        <v>474</v>
      </c>
      <c r="O3" s="318" t="s">
        <v>40</v>
      </c>
      <c r="P3" s="318" t="s">
        <v>40</v>
      </c>
      <c r="Q3" s="318" t="s">
        <v>40</v>
      </c>
      <c r="R3" s="318" t="s">
        <v>40</v>
      </c>
      <c r="S3" s="318" t="s">
        <v>40</v>
      </c>
      <c r="T3" s="318" t="s">
        <v>40</v>
      </c>
      <c r="U3" s="318" t="s">
        <v>40</v>
      </c>
      <c r="V3" s="318" t="s">
        <v>40</v>
      </c>
      <c r="W3" s="319"/>
    </row>
    <row r="4" spans="1:23" s="32" customFormat="1" ht="15.75" customHeight="1" thickBot="1">
      <c r="A4" s="61"/>
      <c r="B4" s="61"/>
      <c r="C4" s="62"/>
      <c r="D4" s="62"/>
      <c r="E4" s="62"/>
      <c r="F4" s="62"/>
      <c r="G4" s="62"/>
      <c r="H4" s="62"/>
      <c r="I4" s="62"/>
      <c r="J4" s="62"/>
      <c r="K4" s="62"/>
      <c r="L4" s="62" t="s">
        <v>475</v>
      </c>
      <c r="M4" s="61"/>
      <c r="N4" s="61"/>
      <c r="O4" s="62"/>
      <c r="P4" s="62"/>
      <c r="Q4" s="62"/>
      <c r="R4" s="62"/>
      <c r="S4" s="62"/>
      <c r="T4" s="62"/>
      <c r="U4" s="62"/>
      <c r="V4" s="62"/>
      <c r="W4" s="62" t="s">
        <v>475</v>
      </c>
    </row>
    <row r="5" spans="1:23" ht="96.75" thickBot="1">
      <c r="A5" s="148" t="s">
        <v>115</v>
      </c>
      <c r="B5" s="63" t="s">
        <v>466</v>
      </c>
      <c r="C5" s="320" t="s">
        <v>476</v>
      </c>
      <c r="D5" s="320" t="s">
        <v>477</v>
      </c>
      <c r="E5" s="320" t="s">
        <v>478</v>
      </c>
      <c r="F5" s="321" t="s">
        <v>479</v>
      </c>
      <c r="G5" s="322" t="s">
        <v>480</v>
      </c>
      <c r="H5" s="320" t="s">
        <v>481</v>
      </c>
      <c r="I5" s="320" t="s">
        <v>482</v>
      </c>
      <c r="J5" s="320" t="s">
        <v>483</v>
      </c>
      <c r="K5" s="320" t="s">
        <v>484</v>
      </c>
      <c r="L5" s="320" t="s">
        <v>485</v>
      </c>
      <c r="M5" s="148" t="s">
        <v>115</v>
      </c>
      <c r="N5" s="63" t="s">
        <v>466</v>
      </c>
      <c r="O5" s="320" t="s">
        <v>486</v>
      </c>
      <c r="P5" s="320" t="s">
        <v>487</v>
      </c>
      <c r="Q5" s="320" t="s">
        <v>488</v>
      </c>
      <c r="R5" s="320" t="s">
        <v>489</v>
      </c>
      <c r="S5" s="320" t="s">
        <v>490</v>
      </c>
      <c r="T5" s="320" t="s">
        <v>491</v>
      </c>
      <c r="U5" s="320" t="s">
        <v>492</v>
      </c>
      <c r="V5" s="320" t="s">
        <v>493</v>
      </c>
      <c r="W5" s="323" t="s">
        <v>494</v>
      </c>
    </row>
    <row r="6" spans="1:23" s="28" customFormat="1" ht="12.75" customHeight="1" thickBot="1">
      <c r="A6" s="52"/>
      <c r="B6" s="53" t="s">
        <v>372</v>
      </c>
      <c r="C6" s="324" t="s">
        <v>373</v>
      </c>
      <c r="D6" s="325" t="s">
        <v>374</v>
      </c>
      <c r="E6" s="326" t="s">
        <v>376</v>
      </c>
      <c r="F6" s="324" t="s">
        <v>375</v>
      </c>
      <c r="G6" s="325" t="s">
        <v>377</v>
      </c>
      <c r="H6" s="324" t="s">
        <v>378</v>
      </c>
      <c r="I6" s="324" t="s">
        <v>379</v>
      </c>
      <c r="J6" s="324" t="s">
        <v>495</v>
      </c>
      <c r="K6" s="324" t="s">
        <v>496</v>
      </c>
      <c r="L6" s="324" t="s">
        <v>497</v>
      </c>
      <c r="M6" s="52"/>
      <c r="N6" s="53" t="s">
        <v>372</v>
      </c>
      <c r="O6" s="324" t="s">
        <v>498</v>
      </c>
      <c r="P6" s="324" t="s">
        <v>499</v>
      </c>
      <c r="Q6" s="324" t="s">
        <v>500</v>
      </c>
      <c r="R6" s="324" t="s">
        <v>501</v>
      </c>
      <c r="S6" s="324" t="s">
        <v>502</v>
      </c>
      <c r="T6" s="324" t="s">
        <v>503</v>
      </c>
      <c r="U6" s="324" t="s">
        <v>504</v>
      </c>
      <c r="V6" s="324" t="s">
        <v>505</v>
      </c>
      <c r="W6" s="325" t="s">
        <v>506</v>
      </c>
    </row>
    <row r="7" spans="1:23" s="28" customFormat="1" ht="15.75" customHeight="1" thickBot="1">
      <c r="A7" s="327"/>
      <c r="B7" s="328" t="s">
        <v>37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7"/>
      <c r="N7" s="328" t="s">
        <v>37</v>
      </c>
      <c r="O7" s="329"/>
      <c r="P7" s="329"/>
      <c r="Q7" s="329"/>
      <c r="R7" s="329"/>
      <c r="S7" s="329"/>
      <c r="T7" s="329"/>
      <c r="U7" s="329"/>
      <c r="V7" s="329"/>
      <c r="W7" s="330"/>
    </row>
    <row r="8" spans="1:23" s="28" customFormat="1" ht="12" customHeight="1" thickBot="1">
      <c r="A8" s="23" t="s">
        <v>5</v>
      </c>
      <c r="B8" s="19" t="s">
        <v>139</v>
      </c>
      <c r="C8" s="331">
        <f>+C9+C10+C11+C12+C13+C14</f>
        <v>0</v>
      </c>
      <c r="D8" s="331">
        <f aca="true" t="shared" si="0" ref="D8:V8">+D9+D10+D11+D12+D13+D14</f>
        <v>0</v>
      </c>
      <c r="E8" s="331">
        <f t="shared" si="0"/>
        <v>0</v>
      </c>
      <c r="F8" s="331">
        <f t="shared" si="0"/>
        <v>172870130</v>
      </c>
      <c r="G8" s="331"/>
      <c r="H8" s="331">
        <f t="shared" si="0"/>
        <v>0</v>
      </c>
      <c r="I8" s="331">
        <f t="shared" si="0"/>
        <v>0</v>
      </c>
      <c r="J8" s="331">
        <f t="shared" si="0"/>
        <v>0</v>
      </c>
      <c r="K8" s="331">
        <f t="shared" si="0"/>
        <v>0</v>
      </c>
      <c r="L8" s="331">
        <f t="shared" si="0"/>
        <v>0</v>
      </c>
      <c r="M8" s="23" t="s">
        <v>5</v>
      </c>
      <c r="N8" s="19" t="s">
        <v>139</v>
      </c>
      <c r="O8" s="331">
        <f t="shared" si="0"/>
        <v>0</v>
      </c>
      <c r="P8" s="331">
        <f t="shared" si="0"/>
        <v>0</v>
      </c>
      <c r="Q8" s="331">
        <f t="shared" si="0"/>
        <v>0</v>
      </c>
      <c r="R8" s="331">
        <f t="shared" si="0"/>
        <v>0</v>
      </c>
      <c r="S8" s="331">
        <f t="shared" si="0"/>
        <v>0</v>
      </c>
      <c r="T8" s="331">
        <f t="shared" si="0"/>
        <v>0</v>
      </c>
      <c r="U8" s="331">
        <f t="shared" si="0"/>
        <v>0</v>
      </c>
      <c r="V8" s="331">
        <f t="shared" si="0"/>
        <v>0</v>
      </c>
      <c r="W8" s="332">
        <f aca="true" t="shared" si="1" ref="W8:W22">SUM(C8:V8)</f>
        <v>172870130</v>
      </c>
    </row>
    <row r="9" spans="1:23" s="33" customFormat="1" ht="12" customHeight="1">
      <c r="A9" s="172" t="s">
        <v>56</v>
      </c>
      <c r="B9" s="155" t="s">
        <v>140</v>
      </c>
      <c r="C9" s="333"/>
      <c r="D9" s="333"/>
      <c r="E9" s="333"/>
      <c r="F9" s="333">
        <v>63898881</v>
      </c>
      <c r="G9" s="333"/>
      <c r="H9" s="333"/>
      <c r="I9" s="333"/>
      <c r="J9" s="333"/>
      <c r="K9" s="333"/>
      <c r="L9" s="333"/>
      <c r="M9" s="172" t="s">
        <v>56</v>
      </c>
      <c r="N9" s="155" t="s">
        <v>140</v>
      </c>
      <c r="O9" s="333"/>
      <c r="P9" s="333"/>
      <c r="Q9" s="333"/>
      <c r="R9" s="333"/>
      <c r="S9" s="333"/>
      <c r="T9" s="333"/>
      <c r="U9" s="333"/>
      <c r="V9" s="333"/>
      <c r="W9" s="334">
        <f t="shared" si="1"/>
        <v>63898881</v>
      </c>
    </row>
    <row r="10" spans="1:23" s="34" customFormat="1" ht="12" customHeight="1">
      <c r="A10" s="173" t="s">
        <v>57</v>
      </c>
      <c r="B10" s="156" t="s">
        <v>141</v>
      </c>
      <c r="C10" s="335"/>
      <c r="D10" s="335"/>
      <c r="E10" s="335"/>
      <c r="F10" s="335">
        <v>43185033</v>
      </c>
      <c r="G10" s="335"/>
      <c r="H10" s="335"/>
      <c r="I10" s="335"/>
      <c r="J10" s="335"/>
      <c r="K10" s="335"/>
      <c r="L10" s="335"/>
      <c r="M10" s="173" t="s">
        <v>57</v>
      </c>
      <c r="N10" s="156" t="s">
        <v>141</v>
      </c>
      <c r="O10" s="335"/>
      <c r="P10" s="335"/>
      <c r="Q10" s="335"/>
      <c r="R10" s="335"/>
      <c r="S10" s="335"/>
      <c r="T10" s="335"/>
      <c r="U10" s="335"/>
      <c r="V10" s="335"/>
      <c r="W10" s="336">
        <f t="shared" si="1"/>
        <v>43185033</v>
      </c>
    </row>
    <row r="11" spans="1:23" s="34" customFormat="1" ht="12" customHeight="1">
      <c r="A11" s="173" t="s">
        <v>58</v>
      </c>
      <c r="B11" s="156" t="s">
        <v>507</v>
      </c>
      <c r="C11" s="335"/>
      <c r="D11" s="335"/>
      <c r="E11" s="335"/>
      <c r="F11" s="335">
        <v>60746216</v>
      </c>
      <c r="G11" s="335"/>
      <c r="H11" s="335"/>
      <c r="I11" s="335"/>
      <c r="J11" s="335"/>
      <c r="K11" s="335"/>
      <c r="L11" s="335"/>
      <c r="M11" s="173" t="s">
        <v>58</v>
      </c>
      <c r="N11" s="156" t="s">
        <v>507</v>
      </c>
      <c r="O11" s="335"/>
      <c r="P11" s="335"/>
      <c r="Q11" s="335"/>
      <c r="R11" s="335"/>
      <c r="S11" s="335"/>
      <c r="T11" s="335"/>
      <c r="U11" s="335"/>
      <c r="V11" s="335"/>
      <c r="W11" s="336">
        <f t="shared" si="1"/>
        <v>60746216</v>
      </c>
    </row>
    <row r="12" spans="1:23" s="34" customFormat="1" ht="12" customHeight="1">
      <c r="A12" s="173" t="s">
        <v>59</v>
      </c>
      <c r="B12" s="156" t="s">
        <v>143</v>
      </c>
      <c r="C12" s="335"/>
      <c r="D12" s="335"/>
      <c r="E12" s="335"/>
      <c r="F12" s="335">
        <v>5040000</v>
      </c>
      <c r="G12" s="335"/>
      <c r="H12" s="335"/>
      <c r="I12" s="335"/>
      <c r="J12" s="335"/>
      <c r="K12" s="335"/>
      <c r="L12" s="335"/>
      <c r="M12" s="173" t="s">
        <v>59</v>
      </c>
      <c r="N12" s="156" t="s">
        <v>143</v>
      </c>
      <c r="O12" s="335"/>
      <c r="P12" s="335"/>
      <c r="Q12" s="335"/>
      <c r="R12" s="335"/>
      <c r="S12" s="335"/>
      <c r="T12" s="335"/>
      <c r="U12" s="335"/>
      <c r="V12" s="335"/>
      <c r="W12" s="336">
        <f t="shared" si="1"/>
        <v>5040000</v>
      </c>
    </row>
    <row r="13" spans="1:23" s="34" customFormat="1" ht="12" customHeight="1">
      <c r="A13" s="173" t="s">
        <v>76</v>
      </c>
      <c r="B13" s="156" t="s">
        <v>380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173" t="s">
        <v>76</v>
      </c>
      <c r="N13" s="156" t="s">
        <v>380</v>
      </c>
      <c r="O13" s="335"/>
      <c r="P13" s="335"/>
      <c r="Q13" s="335"/>
      <c r="R13" s="335"/>
      <c r="S13" s="335"/>
      <c r="T13" s="335"/>
      <c r="U13" s="335"/>
      <c r="V13" s="335"/>
      <c r="W13" s="336">
        <f t="shared" si="1"/>
        <v>0</v>
      </c>
    </row>
    <row r="14" spans="1:23" s="33" customFormat="1" ht="12" customHeight="1" thickBot="1">
      <c r="A14" s="174" t="s">
        <v>60</v>
      </c>
      <c r="B14" s="157" t="s">
        <v>318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174" t="s">
        <v>60</v>
      </c>
      <c r="N14" s="157" t="s">
        <v>318</v>
      </c>
      <c r="O14" s="335"/>
      <c r="P14" s="335"/>
      <c r="Q14" s="335"/>
      <c r="R14" s="335"/>
      <c r="S14" s="335"/>
      <c r="T14" s="335"/>
      <c r="U14" s="335"/>
      <c r="V14" s="335"/>
      <c r="W14" s="336">
        <f t="shared" si="1"/>
        <v>0</v>
      </c>
    </row>
    <row r="15" spans="1:23" s="33" customFormat="1" ht="12" customHeight="1" thickBot="1">
      <c r="A15" s="23" t="s">
        <v>6</v>
      </c>
      <c r="B15" s="78" t="s">
        <v>144</v>
      </c>
      <c r="C15" s="331">
        <f>+C16+C17+C18+C19+C20</f>
        <v>25341000</v>
      </c>
      <c r="D15" s="331">
        <f aca="true" t="shared" si="2" ref="D15:V15">+D16+D17+D18+D19+D20</f>
        <v>0</v>
      </c>
      <c r="E15" s="331">
        <f t="shared" si="2"/>
        <v>0</v>
      </c>
      <c r="F15" s="331">
        <f t="shared" si="2"/>
        <v>0</v>
      </c>
      <c r="G15" s="331"/>
      <c r="H15" s="331">
        <f t="shared" si="2"/>
        <v>23244000</v>
      </c>
      <c r="I15" s="331">
        <f t="shared" si="2"/>
        <v>0</v>
      </c>
      <c r="J15" s="331">
        <f t="shared" si="2"/>
        <v>0</v>
      </c>
      <c r="K15" s="331">
        <f t="shared" si="2"/>
        <v>0</v>
      </c>
      <c r="L15" s="331">
        <f t="shared" si="2"/>
        <v>0</v>
      </c>
      <c r="M15" s="23" t="s">
        <v>6</v>
      </c>
      <c r="N15" s="78" t="s">
        <v>144</v>
      </c>
      <c r="O15" s="331">
        <f t="shared" si="2"/>
        <v>0</v>
      </c>
      <c r="P15" s="331">
        <f t="shared" si="2"/>
        <v>0</v>
      </c>
      <c r="Q15" s="331">
        <f t="shared" si="2"/>
        <v>4664000</v>
      </c>
      <c r="R15" s="331">
        <f t="shared" si="2"/>
        <v>0</v>
      </c>
      <c r="S15" s="331">
        <f t="shared" si="2"/>
        <v>0</v>
      </c>
      <c r="T15" s="331">
        <f t="shared" si="2"/>
        <v>0</v>
      </c>
      <c r="U15" s="331">
        <f t="shared" si="2"/>
        <v>0</v>
      </c>
      <c r="V15" s="331">
        <f t="shared" si="2"/>
        <v>0</v>
      </c>
      <c r="W15" s="332">
        <f t="shared" si="1"/>
        <v>53249000</v>
      </c>
    </row>
    <row r="16" spans="1:23" s="33" customFormat="1" ht="12" customHeight="1">
      <c r="A16" s="172" t="s">
        <v>62</v>
      </c>
      <c r="B16" s="155" t="s">
        <v>145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172" t="s">
        <v>62</v>
      </c>
      <c r="N16" s="155" t="s">
        <v>145</v>
      </c>
      <c r="O16" s="333"/>
      <c r="P16" s="333"/>
      <c r="Q16" s="333"/>
      <c r="R16" s="333"/>
      <c r="S16" s="333"/>
      <c r="T16" s="333"/>
      <c r="U16" s="333"/>
      <c r="V16" s="333"/>
      <c r="W16" s="336">
        <f t="shared" si="1"/>
        <v>0</v>
      </c>
    </row>
    <row r="17" spans="1:23" s="33" customFormat="1" ht="12" customHeight="1">
      <c r="A17" s="173" t="s">
        <v>63</v>
      </c>
      <c r="B17" s="156" t="s">
        <v>146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173" t="s">
        <v>63</v>
      </c>
      <c r="N17" s="156" t="s">
        <v>146</v>
      </c>
      <c r="O17" s="335"/>
      <c r="P17" s="335"/>
      <c r="Q17" s="335"/>
      <c r="R17" s="335"/>
      <c r="S17" s="335"/>
      <c r="T17" s="335"/>
      <c r="U17" s="335"/>
      <c r="V17" s="335"/>
      <c r="W17" s="336">
        <f t="shared" si="1"/>
        <v>0</v>
      </c>
    </row>
    <row r="18" spans="1:23" s="33" customFormat="1" ht="12" customHeight="1">
      <c r="A18" s="173" t="s">
        <v>64</v>
      </c>
      <c r="B18" s="156" t="s">
        <v>309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173" t="s">
        <v>64</v>
      </c>
      <c r="N18" s="156" t="s">
        <v>309</v>
      </c>
      <c r="O18" s="335"/>
      <c r="P18" s="335"/>
      <c r="Q18" s="335"/>
      <c r="R18" s="335"/>
      <c r="S18" s="335"/>
      <c r="T18" s="335"/>
      <c r="U18" s="335"/>
      <c r="V18" s="335"/>
      <c r="W18" s="336">
        <f t="shared" si="1"/>
        <v>0</v>
      </c>
    </row>
    <row r="19" spans="1:23" s="33" customFormat="1" ht="12" customHeight="1">
      <c r="A19" s="173" t="s">
        <v>65</v>
      </c>
      <c r="B19" s="156" t="s">
        <v>310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173" t="s">
        <v>65</v>
      </c>
      <c r="N19" s="156" t="s">
        <v>310</v>
      </c>
      <c r="O19" s="335"/>
      <c r="P19" s="335"/>
      <c r="Q19" s="335"/>
      <c r="R19" s="335"/>
      <c r="S19" s="335"/>
      <c r="T19" s="335"/>
      <c r="U19" s="335"/>
      <c r="V19" s="335"/>
      <c r="W19" s="336">
        <f t="shared" si="1"/>
        <v>0</v>
      </c>
    </row>
    <row r="20" spans="1:23" s="33" customFormat="1" ht="12" customHeight="1">
      <c r="A20" s="173" t="s">
        <v>66</v>
      </c>
      <c r="B20" s="156" t="s">
        <v>147</v>
      </c>
      <c r="C20" s="335">
        <v>25341000</v>
      </c>
      <c r="D20" s="335"/>
      <c r="E20" s="335"/>
      <c r="F20" s="335"/>
      <c r="G20" s="335"/>
      <c r="H20" s="335">
        <v>23244000</v>
      </c>
      <c r="I20" s="335"/>
      <c r="J20" s="335"/>
      <c r="K20" s="335"/>
      <c r="L20" s="335"/>
      <c r="M20" s="173" t="s">
        <v>66</v>
      </c>
      <c r="N20" s="156" t="s">
        <v>147</v>
      </c>
      <c r="O20" s="335"/>
      <c r="P20" s="335"/>
      <c r="Q20" s="335">
        <v>4664000</v>
      </c>
      <c r="R20" s="335"/>
      <c r="S20" s="335"/>
      <c r="T20" s="335"/>
      <c r="U20" s="335"/>
      <c r="V20" s="335"/>
      <c r="W20" s="336">
        <f t="shared" si="1"/>
        <v>53249000</v>
      </c>
    </row>
    <row r="21" spans="1:23" s="34" customFormat="1" ht="12" customHeight="1" thickBot="1">
      <c r="A21" s="174" t="s">
        <v>72</v>
      </c>
      <c r="B21" s="157" t="s">
        <v>148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174" t="s">
        <v>72</v>
      </c>
      <c r="N21" s="157" t="s">
        <v>148</v>
      </c>
      <c r="O21" s="337"/>
      <c r="P21" s="337"/>
      <c r="Q21" s="337"/>
      <c r="R21" s="337"/>
      <c r="S21" s="337"/>
      <c r="T21" s="337"/>
      <c r="U21" s="337"/>
      <c r="V21" s="337"/>
      <c r="W21" s="336">
        <f t="shared" si="1"/>
        <v>0</v>
      </c>
    </row>
    <row r="22" spans="1:23" s="34" customFormat="1" ht="12" customHeight="1" thickBot="1">
      <c r="A22" s="23" t="s">
        <v>7</v>
      </c>
      <c r="B22" s="19" t="s">
        <v>149</v>
      </c>
      <c r="C22" s="331">
        <f>+C23+C24+C25+C26+C27</f>
        <v>0</v>
      </c>
      <c r="D22" s="331">
        <f aca="true" t="shared" si="3" ref="D22:V22">+D23+D24+D25+D26+D27</f>
        <v>0</v>
      </c>
      <c r="E22" s="331">
        <f t="shared" si="3"/>
        <v>0</v>
      </c>
      <c r="F22" s="331">
        <f t="shared" si="3"/>
        <v>0</v>
      </c>
      <c r="G22" s="331"/>
      <c r="H22" s="331">
        <f t="shared" si="3"/>
        <v>0</v>
      </c>
      <c r="I22" s="331">
        <f t="shared" si="3"/>
        <v>0</v>
      </c>
      <c r="J22" s="331">
        <f t="shared" si="3"/>
        <v>0</v>
      </c>
      <c r="K22" s="331">
        <f t="shared" si="3"/>
        <v>0</v>
      </c>
      <c r="L22" s="331">
        <f t="shared" si="3"/>
        <v>0</v>
      </c>
      <c r="M22" s="23" t="s">
        <v>7</v>
      </c>
      <c r="N22" s="19" t="s">
        <v>149</v>
      </c>
      <c r="O22" s="331">
        <f t="shared" si="3"/>
        <v>0</v>
      </c>
      <c r="P22" s="331">
        <f t="shared" si="3"/>
        <v>0</v>
      </c>
      <c r="Q22" s="331">
        <f t="shared" si="3"/>
        <v>0</v>
      </c>
      <c r="R22" s="331">
        <f t="shared" si="3"/>
        <v>0</v>
      </c>
      <c r="S22" s="331">
        <f t="shared" si="3"/>
        <v>0</v>
      </c>
      <c r="T22" s="331">
        <f t="shared" si="3"/>
        <v>0</v>
      </c>
      <c r="U22" s="331">
        <f t="shared" si="3"/>
        <v>0</v>
      </c>
      <c r="V22" s="331">
        <f t="shared" si="3"/>
        <v>0</v>
      </c>
      <c r="W22" s="332">
        <f t="shared" si="1"/>
        <v>0</v>
      </c>
    </row>
    <row r="23" spans="1:23" s="34" customFormat="1" ht="12" customHeight="1" hidden="1">
      <c r="A23" s="172" t="s">
        <v>45</v>
      </c>
      <c r="B23" s="155" t="s">
        <v>150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172" t="s">
        <v>45</v>
      </c>
      <c r="N23" s="155" t="s">
        <v>150</v>
      </c>
      <c r="O23" s="333"/>
      <c r="P23" s="333"/>
      <c r="Q23" s="333"/>
      <c r="R23" s="333"/>
      <c r="S23" s="333"/>
      <c r="T23" s="333"/>
      <c r="U23" s="333"/>
      <c r="V23" s="333"/>
      <c r="W23" s="334"/>
    </row>
    <row r="24" spans="1:23" s="33" customFormat="1" ht="12" customHeight="1" hidden="1">
      <c r="A24" s="173" t="s">
        <v>46</v>
      </c>
      <c r="B24" s="156" t="s">
        <v>151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173" t="s">
        <v>46</v>
      </c>
      <c r="N24" s="156" t="s">
        <v>151</v>
      </c>
      <c r="O24" s="335"/>
      <c r="P24" s="335"/>
      <c r="Q24" s="335"/>
      <c r="R24" s="335"/>
      <c r="S24" s="335"/>
      <c r="T24" s="335"/>
      <c r="U24" s="335"/>
      <c r="V24" s="335"/>
      <c r="W24" s="336"/>
    </row>
    <row r="25" spans="1:23" s="34" customFormat="1" ht="12" customHeight="1" hidden="1">
      <c r="A25" s="173" t="s">
        <v>47</v>
      </c>
      <c r="B25" s="156" t="s">
        <v>311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173" t="s">
        <v>47</v>
      </c>
      <c r="N25" s="156" t="s">
        <v>311</v>
      </c>
      <c r="O25" s="335"/>
      <c r="P25" s="335"/>
      <c r="Q25" s="335"/>
      <c r="R25" s="335"/>
      <c r="S25" s="335"/>
      <c r="T25" s="335"/>
      <c r="U25" s="335"/>
      <c r="V25" s="335"/>
      <c r="W25" s="336"/>
    </row>
    <row r="26" spans="1:23" s="34" customFormat="1" ht="12" customHeight="1" hidden="1">
      <c r="A26" s="173" t="s">
        <v>48</v>
      </c>
      <c r="B26" s="156" t="s">
        <v>312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173" t="s">
        <v>48</v>
      </c>
      <c r="N26" s="156" t="s">
        <v>312</v>
      </c>
      <c r="O26" s="335"/>
      <c r="P26" s="335"/>
      <c r="Q26" s="335"/>
      <c r="R26" s="335"/>
      <c r="S26" s="335"/>
      <c r="T26" s="335"/>
      <c r="U26" s="335"/>
      <c r="V26" s="335"/>
      <c r="W26" s="336"/>
    </row>
    <row r="27" spans="1:23" s="34" customFormat="1" ht="12" customHeight="1" hidden="1">
      <c r="A27" s="173" t="s">
        <v>89</v>
      </c>
      <c r="B27" s="156" t="s">
        <v>152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173" t="s">
        <v>89</v>
      </c>
      <c r="N27" s="156" t="s">
        <v>152</v>
      </c>
      <c r="O27" s="335"/>
      <c r="P27" s="335"/>
      <c r="Q27" s="335"/>
      <c r="R27" s="335"/>
      <c r="S27" s="335"/>
      <c r="T27" s="335"/>
      <c r="U27" s="335"/>
      <c r="V27" s="335"/>
      <c r="W27" s="336"/>
    </row>
    <row r="28" spans="1:23" s="34" customFormat="1" ht="12" customHeight="1" hidden="1" thickBot="1">
      <c r="A28" s="174" t="s">
        <v>90</v>
      </c>
      <c r="B28" s="157" t="s">
        <v>153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174" t="s">
        <v>90</v>
      </c>
      <c r="N28" s="157" t="s">
        <v>153</v>
      </c>
      <c r="O28" s="337"/>
      <c r="P28" s="337"/>
      <c r="Q28" s="337"/>
      <c r="R28" s="337"/>
      <c r="S28" s="337"/>
      <c r="T28" s="337"/>
      <c r="U28" s="337"/>
      <c r="V28" s="337"/>
      <c r="W28" s="338"/>
    </row>
    <row r="29" spans="1:23" s="34" customFormat="1" ht="12" customHeight="1" thickBot="1">
      <c r="A29" s="23" t="s">
        <v>91</v>
      </c>
      <c r="B29" s="19" t="s">
        <v>457</v>
      </c>
      <c r="C29" s="339">
        <f>SUM(C30:C36)</f>
        <v>0</v>
      </c>
      <c r="D29" s="339">
        <f aca="true" t="shared" si="4" ref="D29:V29">SUM(D30:D36)</f>
        <v>0</v>
      </c>
      <c r="E29" s="339">
        <f t="shared" si="4"/>
        <v>0</v>
      </c>
      <c r="F29" s="339">
        <f t="shared" si="4"/>
        <v>246250000</v>
      </c>
      <c r="G29" s="339"/>
      <c r="H29" s="339">
        <f t="shared" si="4"/>
        <v>0</v>
      </c>
      <c r="I29" s="339">
        <f t="shared" si="4"/>
        <v>0</v>
      </c>
      <c r="J29" s="339">
        <f t="shared" si="4"/>
        <v>0</v>
      </c>
      <c r="K29" s="339">
        <f t="shared" si="4"/>
        <v>0</v>
      </c>
      <c r="L29" s="339">
        <f t="shared" si="4"/>
        <v>0</v>
      </c>
      <c r="M29" s="23" t="s">
        <v>91</v>
      </c>
      <c r="N29" s="19" t="s">
        <v>457</v>
      </c>
      <c r="O29" s="339">
        <f t="shared" si="4"/>
        <v>0</v>
      </c>
      <c r="P29" s="339">
        <f t="shared" si="4"/>
        <v>0</v>
      </c>
      <c r="Q29" s="339">
        <f t="shared" si="4"/>
        <v>0</v>
      </c>
      <c r="R29" s="339">
        <f t="shared" si="4"/>
        <v>0</v>
      </c>
      <c r="S29" s="339">
        <f t="shared" si="4"/>
        <v>0</v>
      </c>
      <c r="T29" s="339">
        <f t="shared" si="4"/>
        <v>0</v>
      </c>
      <c r="U29" s="339">
        <f t="shared" si="4"/>
        <v>0</v>
      </c>
      <c r="V29" s="339">
        <f t="shared" si="4"/>
        <v>0</v>
      </c>
      <c r="W29" s="332">
        <f aca="true" t="shared" si="5" ref="W29:W49">SUM(C29:V29)</f>
        <v>246250000</v>
      </c>
    </row>
    <row r="30" spans="1:23" s="34" customFormat="1" ht="12" customHeight="1">
      <c r="A30" s="172" t="s">
        <v>154</v>
      </c>
      <c r="B30" s="155" t="s">
        <v>450</v>
      </c>
      <c r="C30" s="333"/>
      <c r="D30" s="333"/>
      <c r="E30" s="333"/>
      <c r="F30" s="333">
        <v>153500000</v>
      </c>
      <c r="G30" s="333"/>
      <c r="H30" s="333"/>
      <c r="I30" s="333"/>
      <c r="J30" s="333"/>
      <c r="K30" s="333"/>
      <c r="L30" s="333"/>
      <c r="M30" s="172" t="s">
        <v>154</v>
      </c>
      <c r="N30" s="155" t="s">
        <v>450</v>
      </c>
      <c r="O30" s="333"/>
      <c r="P30" s="333"/>
      <c r="Q30" s="333"/>
      <c r="R30" s="333"/>
      <c r="S30" s="333"/>
      <c r="T30" s="333"/>
      <c r="U30" s="333"/>
      <c r="V30" s="333"/>
      <c r="W30" s="336">
        <f t="shared" si="5"/>
        <v>153500000</v>
      </c>
    </row>
    <row r="31" spans="1:23" s="34" customFormat="1" ht="12" customHeight="1">
      <c r="A31" s="173" t="s">
        <v>155</v>
      </c>
      <c r="B31" s="156" t="s">
        <v>451</v>
      </c>
      <c r="C31" s="335"/>
      <c r="D31" s="335"/>
      <c r="E31" s="335"/>
      <c r="F31" s="335">
        <v>25500000</v>
      </c>
      <c r="G31" s="335"/>
      <c r="H31" s="335"/>
      <c r="I31" s="335"/>
      <c r="J31" s="335"/>
      <c r="K31" s="335"/>
      <c r="L31" s="335"/>
      <c r="M31" s="173" t="s">
        <v>155</v>
      </c>
      <c r="N31" s="156" t="s">
        <v>451</v>
      </c>
      <c r="O31" s="335"/>
      <c r="P31" s="335"/>
      <c r="Q31" s="335"/>
      <c r="R31" s="335"/>
      <c r="S31" s="335"/>
      <c r="T31" s="335"/>
      <c r="U31" s="335"/>
      <c r="V31" s="335"/>
      <c r="W31" s="336">
        <f t="shared" si="5"/>
        <v>25500000</v>
      </c>
    </row>
    <row r="32" spans="1:23" s="34" customFormat="1" ht="12" customHeight="1">
      <c r="A32" s="173" t="s">
        <v>156</v>
      </c>
      <c r="B32" s="156" t="s">
        <v>452</v>
      </c>
      <c r="C32" s="335"/>
      <c r="D32" s="335"/>
      <c r="E32" s="335"/>
      <c r="F32" s="335">
        <v>45000000</v>
      </c>
      <c r="G32" s="335"/>
      <c r="H32" s="335"/>
      <c r="I32" s="335"/>
      <c r="J32" s="335"/>
      <c r="K32" s="335"/>
      <c r="L32" s="335"/>
      <c r="M32" s="173" t="s">
        <v>156</v>
      </c>
      <c r="N32" s="156" t="s">
        <v>452</v>
      </c>
      <c r="O32" s="335"/>
      <c r="P32" s="335"/>
      <c r="Q32" s="335"/>
      <c r="R32" s="335"/>
      <c r="S32" s="335"/>
      <c r="T32" s="335"/>
      <c r="U32" s="335"/>
      <c r="V32" s="335"/>
      <c r="W32" s="336">
        <f t="shared" si="5"/>
        <v>45000000</v>
      </c>
    </row>
    <row r="33" spans="1:23" s="34" customFormat="1" ht="12" customHeight="1">
      <c r="A33" s="173" t="s">
        <v>157</v>
      </c>
      <c r="B33" s="156" t="s">
        <v>453</v>
      </c>
      <c r="C33" s="335"/>
      <c r="D33" s="335"/>
      <c r="E33" s="335"/>
      <c r="F33" s="335">
        <v>950000</v>
      </c>
      <c r="G33" s="335"/>
      <c r="H33" s="335"/>
      <c r="I33" s="335"/>
      <c r="J33" s="335"/>
      <c r="K33" s="335"/>
      <c r="L33" s="335"/>
      <c r="M33" s="173" t="s">
        <v>157</v>
      </c>
      <c r="N33" s="156" t="s">
        <v>453</v>
      </c>
      <c r="O33" s="335"/>
      <c r="P33" s="335"/>
      <c r="Q33" s="335"/>
      <c r="R33" s="335"/>
      <c r="S33" s="335"/>
      <c r="T33" s="335"/>
      <c r="U33" s="335"/>
      <c r="V33" s="335"/>
      <c r="W33" s="336">
        <f t="shared" si="5"/>
        <v>950000</v>
      </c>
    </row>
    <row r="34" spans="1:23" s="34" customFormat="1" ht="12" customHeight="1">
      <c r="A34" s="173" t="s">
        <v>454</v>
      </c>
      <c r="B34" s="156" t="s">
        <v>158</v>
      </c>
      <c r="C34" s="335"/>
      <c r="D34" s="335"/>
      <c r="E34" s="335"/>
      <c r="F34" s="335">
        <v>6800000</v>
      </c>
      <c r="G34" s="335"/>
      <c r="H34" s="335"/>
      <c r="I34" s="335"/>
      <c r="J34" s="335"/>
      <c r="K34" s="335"/>
      <c r="L34" s="335"/>
      <c r="M34" s="173" t="s">
        <v>454</v>
      </c>
      <c r="N34" s="156" t="s">
        <v>158</v>
      </c>
      <c r="O34" s="335"/>
      <c r="P34" s="335"/>
      <c r="Q34" s="335"/>
      <c r="R34" s="335"/>
      <c r="S34" s="335"/>
      <c r="T34" s="335"/>
      <c r="U34" s="335"/>
      <c r="V34" s="335"/>
      <c r="W34" s="336">
        <f t="shared" si="5"/>
        <v>6800000</v>
      </c>
    </row>
    <row r="35" spans="1:23" s="34" customFormat="1" ht="12" customHeight="1">
      <c r="A35" s="173" t="s">
        <v>455</v>
      </c>
      <c r="B35" s="156" t="s">
        <v>159</v>
      </c>
      <c r="C35" s="335"/>
      <c r="D35" s="335"/>
      <c r="E35" s="335"/>
      <c r="F35" s="335">
        <v>13700000</v>
      </c>
      <c r="G35" s="335"/>
      <c r="H35" s="335"/>
      <c r="I35" s="335"/>
      <c r="J35" s="335"/>
      <c r="K35" s="335"/>
      <c r="L35" s="335"/>
      <c r="M35" s="173" t="s">
        <v>455</v>
      </c>
      <c r="N35" s="156" t="s">
        <v>159</v>
      </c>
      <c r="O35" s="335"/>
      <c r="P35" s="335"/>
      <c r="Q35" s="335"/>
      <c r="R35" s="335"/>
      <c r="S35" s="335"/>
      <c r="T35" s="335"/>
      <c r="U35" s="335"/>
      <c r="V35" s="335"/>
      <c r="W35" s="336">
        <f t="shared" si="5"/>
        <v>13700000</v>
      </c>
    </row>
    <row r="36" spans="1:23" s="34" customFormat="1" ht="12" customHeight="1" thickBot="1">
      <c r="A36" s="174" t="s">
        <v>456</v>
      </c>
      <c r="B36" s="340" t="s">
        <v>160</v>
      </c>
      <c r="C36" s="337"/>
      <c r="D36" s="337"/>
      <c r="E36" s="337"/>
      <c r="F36" s="337">
        <v>800000</v>
      </c>
      <c r="G36" s="337"/>
      <c r="H36" s="337"/>
      <c r="I36" s="337"/>
      <c r="J36" s="337"/>
      <c r="K36" s="337"/>
      <c r="L36" s="337"/>
      <c r="M36" s="174" t="s">
        <v>456</v>
      </c>
      <c r="N36" s="340" t="s">
        <v>160</v>
      </c>
      <c r="O36" s="337"/>
      <c r="P36" s="337"/>
      <c r="Q36" s="337"/>
      <c r="R36" s="337"/>
      <c r="S36" s="337"/>
      <c r="T36" s="337"/>
      <c r="U36" s="337"/>
      <c r="V36" s="337"/>
      <c r="W36" s="336">
        <f t="shared" si="5"/>
        <v>800000</v>
      </c>
    </row>
    <row r="37" spans="1:23" s="34" customFormat="1" ht="12" customHeight="1" thickBot="1">
      <c r="A37" s="23" t="s">
        <v>9</v>
      </c>
      <c r="B37" s="19" t="s">
        <v>319</v>
      </c>
      <c r="C37" s="331">
        <f>SUM(C38:C48)</f>
        <v>230000</v>
      </c>
      <c r="D37" s="331">
        <f aca="true" t="shared" si="6" ref="D37:V37">SUM(D38:D48)</f>
        <v>445000</v>
      </c>
      <c r="E37" s="331">
        <f t="shared" si="6"/>
        <v>1195000</v>
      </c>
      <c r="F37" s="331">
        <f t="shared" si="6"/>
        <v>0</v>
      </c>
      <c r="G37" s="331"/>
      <c r="H37" s="331">
        <f t="shared" si="6"/>
        <v>0</v>
      </c>
      <c r="I37" s="331">
        <f t="shared" si="6"/>
        <v>0</v>
      </c>
      <c r="J37" s="331">
        <f t="shared" si="6"/>
        <v>0</v>
      </c>
      <c r="K37" s="331">
        <f t="shared" si="6"/>
        <v>0</v>
      </c>
      <c r="L37" s="331">
        <f t="shared" si="6"/>
        <v>0</v>
      </c>
      <c r="M37" s="23" t="s">
        <v>9</v>
      </c>
      <c r="N37" s="19" t="s">
        <v>319</v>
      </c>
      <c r="O37" s="331">
        <f t="shared" si="6"/>
        <v>21170000</v>
      </c>
      <c r="P37" s="331">
        <f t="shared" si="6"/>
        <v>600000</v>
      </c>
      <c r="Q37" s="331">
        <f t="shared" si="6"/>
        <v>0</v>
      </c>
      <c r="R37" s="331">
        <f t="shared" si="6"/>
        <v>0</v>
      </c>
      <c r="S37" s="331">
        <f t="shared" si="6"/>
        <v>700000</v>
      </c>
      <c r="T37" s="331">
        <f t="shared" si="6"/>
        <v>0</v>
      </c>
      <c r="U37" s="331">
        <f t="shared" si="6"/>
        <v>0</v>
      </c>
      <c r="V37" s="331">
        <f t="shared" si="6"/>
        <v>0</v>
      </c>
      <c r="W37" s="332">
        <f t="shared" si="5"/>
        <v>24340000</v>
      </c>
    </row>
    <row r="38" spans="1:23" s="34" customFormat="1" ht="12" customHeight="1">
      <c r="A38" s="172" t="s">
        <v>49</v>
      </c>
      <c r="B38" s="155" t="s">
        <v>163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172" t="s">
        <v>49</v>
      </c>
      <c r="N38" s="155" t="s">
        <v>163</v>
      </c>
      <c r="O38" s="333"/>
      <c r="P38" s="333"/>
      <c r="Q38" s="333"/>
      <c r="R38" s="333"/>
      <c r="S38" s="333"/>
      <c r="T38" s="333"/>
      <c r="U38" s="333"/>
      <c r="V38" s="333"/>
      <c r="W38" s="336">
        <f t="shared" si="5"/>
        <v>0</v>
      </c>
    </row>
    <row r="39" spans="1:23" s="34" customFormat="1" ht="12" customHeight="1">
      <c r="A39" s="173" t="s">
        <v>50</v>
      </c>
      <c r="B39" s="156" t="s">
        <v>164</v>
      </c>
      <c r="C39" s="335"/>
      <c r="D39" s="335">
        <v>350000</v>
      </c>
      <c r="E39" s="335"/>
      <c r="F39" s="335"/>
      <c r="G39" s="335"/>
      <c r="H39" s="335"/>
      <c r="I39" s="335"/>
      <c r="J39" s="335"/>
      <c r="K39" s="335"/>
      <c r="L39" s="335"/>
      <c r="M39" s="173" t="s">
        <v>50</v>
      </c>
      <c r="N39" s="156" t="s">
        <v>164</v>
      </c>
      <c r="O39" s="335">
        <v>450000</v>
      </c>
      <c r="P39" s="335">
        <v>400000</v>
      </c>
      <c r="Q39" s="335"/>
      <c r="R39" s="335"/>
      <c r="S39" s="335">
        <v>500000</v>
      </c>
      <c r="T39" s="335"/>
      <c r="U39" s="335"/>
      <c r="V39" s="335"/>
      <c r="W39" s="336">
        <f t="shared" si="5"/>
        <v>1700000</v>
      </c>
    </row>
    <row r="40" spans="1:23" s="34" customFormat="1" ht="12" customHeight="1">
      <c r="A40" s="173" t="s">
        <v>51</v>
      </c>
      <c r="B40" s="156" t="s">
        <v>165</v>
      </c>
      <c r="C40" s="335">
        <v>180000</v>
      </c>
      <c r="D40" s="335"/>
      <c r="E40" s="335">
        <v>350000</v>
      </c>
      <c r="F40" s="335"/>
      <c r="G40" s="335"/>
      <c r="H40" s="335"/>
      <c r="I40" s="335"/>
      <c r="J40" s="335"/>
      <c r="K40" s="335"/>
      <c r="L40" s="335"/>
      <c r="M40" s="173" t="s">
        <v>51</v>
      </c>
      <c r="N40" s="156" t="s">
        <v>165</v>
      </c>
      <c r="O40" s="335">
        <v>1370000</v>
      </c>
      <c r="P40" s="335"/>
      <c r="Q40" s="335"/>
      <c r="R40" s="335"/>
      <c r="S40" s="335"/>
      <c r="T40" s="335"/>
      <c r="U40" s="335"/>
      <c r="V40" s="335"/>
      <c r="W40" s="336">
        <f t="shared" si="5"/>
        <v>1900000</v>
      </c>
    </row>
    <row r="41" spans="1:23" s="34" customFormat="1" ht="12" customHeight="1">
      <c r="A41" s="173" t="s">
        <v>93</v>
      </c>
      <c r="B41" s="156" t="s">
        <v>166</v>
      </c>
      <c r="C41" s="335"/>
      <c r="D41" s="335"/>
      <c r="E41" s="335">
        <v>750000</v>
      </c>
      <c r="F41" s="335"/>
      <c r="G41" s="335"/>
      <c r="H41" s="335"/>
      <c r="I41" s="335"/>
      <c r="J41" s="335"/>
      <c r="K41" s="335"/>
      <c r="L41" s="335"/>
      <c r="M41" s="173" t="s">
        <v>93</v>
      </c>
      <c r="N41" s="156" t="s">
        <v>166</v>
      </c>
      <c r="O41" s="335">
        <v>14350000</v>
      </c>
      <c r="P41" s="335"/>
      <c r="Q41" s="335"/>
      <c r="R41" s="335"/>
      <c r="S41" s="335"/>
      <c r="T41" s="335"/>
      <c r="U41" s="335"/>
      <c r="V41" s="335"/>
      <c r="W41" s="336">
        <f t="shared" si="5"/>
        <v>15100000</v>
      </c>
    </row>
    <row r="42" spans="1:23" s="34" customFormat="1" ht="12" customHeight="1">
      <c r="A42" s="173" t="s">
        <v>94</v>
      </c>
      <c r="B42" s="156" t="s">
        <v>167</v>
      </c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173" t="s">
        <v>94</v>
      </c>
      <c r="N42" s="156" t="s">
        <v>167</v>
      </c>
      <c r="O42" s="335"/>
      <c r="P42" s="335"/>
      <c r="Q42" s="335"/>
      <c r="R42" s="335"/>
      <c r="S42" s="335"/>
      <c r="T42" s="335"/>
      <c r="U42" s="335"/>
      <c r="V42" s="335"/>
      <c r="W42" s="336">
        <f t="shared" si="5"/>
        <v>0</v>
      </c>
    </row>
    <row r="43" spans="1:23" s="34" customFormat="1" ht="12" customHeight="1">
      <c r="A43" s="173" t="s">
        <v>95</v>
      </c>
      <c r="B43" s="156" t="s">
        <v>168</v>
      </c>
      <c r="C43" s="335">
        <v>50000</v>
      </c>
      <c r="D43" s="335">
        <v>95000</v>
      </c>
      <c r="E43" s="335">
        <v>95000</v>
      </c>
      <c r="F43" s="335"/>
      <c r="G43" s="335"/>
      <c r="H43" s="335"/>
      <c r="I43" s="335"/>
      <c r="J43" s="335"/>
      <c r="K43" s="335"/>
      <c r="L43" s="335"/>
      <c r="M43" s="173" t="s">
        <v>95</v>
      </c>
      <c r="N43" s="156" t="s">
        <v>168</v>
      </c>
      <c r="O43" s="335">
        <v>4680000</v>
      </c>
      <c r="P43" s="335">
        <v>200000</v>
      </c>
      <c r="Q43" s="335"/>
      <c r="R43" s="335"/>
      <c r="S43" s="335">
        <v>200000</v>
      </c>
      <c r="T43" s="335"/>
      <c r="U43" s="335"/>
      <c r="V43" s="335"/>
      <c r="W43" s="336">
        <f t="shared" si="5"/>
        <v>5320000</v>
      </c>
    </row>
    <row r="44" spans="1:23" s="34" customFormat="1" ht="12" customHeight="1">
      <c r="A44" s="173" t="s">
        <v>96</v>
      </c>
      <c r="B44" s="156" t="s">
        <v>169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173" t="s">
        <v>96</v>
      </c>
      <c r="N44" s="156" t="s">
        <v>169</v>
      </c>
      <c r="O44" s="335"/>
      <c r="P44" s="335"/>
      <c r="Q44" s="335"/>
      <c r="R44" s="335"/>
      <c r="S44" s="335"/>
      <c r="T44" s="335"/>
      <c r="U44" s="335"/>
      <c r="V44" s="335"/>
      <c r="W44" s="336">
        <f t="shared" si="5"/>
        <v>0</v>
      </c>
    </row>
    <row r="45" spans="1:23" s="34" customFormat="1" ht="12" customHeight="1">
      <c r="A45" s="173" t="s">
        <v>97</v>
      </c>
      <c r="B45" s="156" t="s">
        <v>458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173" t="s">
        <v>97</v>
      </c>
      <c r="N45" s="156" t="s">
        <v>458</v>
      </c>
      <c r="O45" s="335">
        <v>20000</v>
      </c>
      <c r="P45" s="335"/>
      <c r="Q45" s="335"/>
      <c r="R45" s="335"/>
      <c r="S45" s="335"/>
      <c r="T45" s="335"/>
      <c r="U45" s="335"/>
      <c r="V45" s="335"/>
      <c r="W45" s="336">
        <f t="shared" si="5"/>
        <v>20000</v>
      </c>
    </row>
    <row r="46" spans="1:23" s="34" customFormat="1" ht="12" customHeight="1">
      <c r="A46" s="173" t="s">
        <v>161</v>
      </c>
      <c r="B46" s="156" t="s">
        <v>171</v>
      </c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173" t="s">
        <v>161</v>
      </c>
      <c r="N46" s="156" t="s">
        <v>171</v>
      </c>
      <c r="O46" s="341"/>
      <c r="P46" s="341"/>
      <c r="Q46" s="341"/>
      <c r="R46" s="341"/>
      <c r="S46" s="341"/>
      <c r="T46" s="341"/>
      <c r="U46" s="341"/>
      <c r="V46" s="341"/>
      <c r="W46" s="336">
        <f t="shared" si="5"/>
        <v>0</v>
      </c>
    </row>
    <row r="47" spans="1:23" s="34" customFormat="1" ht="12" customHeight="1">
      <c r="A47" s="174" t="s">
        <v>162</v>
      </c>
      <c r="B47" s="157" t="s">
        <v>321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174" t="s">
        <v>162</v>
      </c>
      <c r="N47" s="157" t="s">
        <v>321</v>
      </c>
      <c r="O47" s="342"/>
      <c r="P47" s="342"/>
      <c r="Q47" s="342"/>
      <c r="R47" s="342"/>
      <c r="S47" s="342"/>
      <c r="T47" s="342"/>
      <c r="U47" s="342"/>
      <c r="V47" s="342"/>
      <c r="W47" s="336">
        <f t="shared" si="5"/>
        <v>0</v>
      </c>
    </row>
    <row r="48" spans="1:23" s="34" customFormat="1" ht="12" customHeight="1" thickBot="1">
      <c r="A48" s="174" t="s">
        <v>320</v>
      </c>
      <c r="B48" s="157" t="s">
        <v>172</v>
      </c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174" t="s">
        <v>320</v>
      </c>
      <c r="N48" s="157" t="s">
        <v>172</v>
      </c>
      <c r="O48" s="342">
        <v>300000</v>
      </c>
      <c r="P48" s="342"/>
      <c r="Q48" s="342"/>
      <c r="R48" s="342"/>
      <c r="S48" s="342"/>
      <c r="T48" s="342"/>
      <c r="U48" s="342"/>
      <c r="V48" s="342"/>
      <c r="W48" s="336">
        <f t="shared" si="5"/>
        <v>300000</v>
      </c>
    </row>
    <row r="49" spans="1:23" s="34" customFormat="1" ht="12" customHeight="1" thickBot="1">
      <c r="A49" s="23" t="s">
        <v>10</v>
      </c>
      <c r="B49" s="19" t="s">
        <v>173</v>
      </c>
      <c r="C49" s="331">
        <f>SUM(C50:C54)</f>
        <v>0</v>
      </c>
      <c r="D49" s="331">
        <f aca="true" t="shared" si="7" ref="D49:V49">SUM(D50:D54)</f>
        <v>0</v>
      </c>
      <c r="E49" s="331">
        <f t="shared" si="7"/>
        <v>0</v>
      </c>
      <c r="F49" s="331">
        <f t="shared" si="7"/>
        <v>0</v>
      </c>
      <c r="G49" s="331"/>
      <c r="H49" s="331">
        <f t="shared" si="7"/>
        <v>0</v>
      </c>
      <c r="I49" s="331">
        <f t="shared" si="7"/>
        <v>0</v>
      </c>
      <c r="J49" s="331">
        <f t="shared" si="7"/>
        <v>0</v>
      </c>
      <c r="K49" s="331">
        <f t="shared" si="7"/>
        <v>0</v>
      </c>
      <c r="L49" s="331">
        <f t="shared" si="7"/>
        <v>0</v>
      </c>
      <c r="M49" s="23" t="s">
        <v>10</v>
      </c>
      <c r="N49" s="19" t="s">
        <v>173</v>
      </c>
      <c r="O49" s="331">
        <f t="shared" si="7"/>
        <v>0</v>
      </c>
      <c r="P49" s="331">
        <f t="shared" si="7"/>
        <v>0</v>
      </c>
      <c r="Q49" s="331">
        <f t="shared" si="7"/>
        <v>0</v>
      </c>
      <c r="R49" s="331">
        <f t="shared" si="7"/>
        <v>0</v>
      </c>
      <c r="S49" s="331">
        <f t="shared" si="7"/>
        <v>0</v>
      </c>
      <c r="T49" s="331">
        <f t="shared" si="7"/>
        <v>0</v>
      </c>
      <c r="U49" s="331">
        <f t="shared" si="7"/>
        <v>0</v>
      </c>
      <c r="V49" s="331">
        <f t="shared" si="7"/>
        <v>0</v>
      </c>
      <c r="W49" s="332">
        <f t="shared" si="5"/>
        <v>0</v>
      </c>
    </row>
    <row r="50" spans="1:23" s="34" customFormat="1" ht="12" customHeight="1" hidden="1">
      <c r="A50" s="172" t="s">
        <v>52</v>
      </c>
      <c r="B50" s="155" t="s">
        <v>177</v>
      </c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172" t="s">
        <v>52</v>
      </c>
      <c r="N50" s="155" t="s">
        <v>177</v>
      </c>
      <c r="O50" s="343"/>
      <c r="P50" s="343"/>
      <c r="Q50" s="343"/>
      <c r="R50" s="343"/>
      <c r="S50" s="343"/>
      <c r="T50" s="343"/>
      <c r="U50" s="343"/>
      <c r="V50" s="343"/>
      <c r="W50" s="344"/>
    </row>
    <row r="51" spans="1:23" s="34" customFormat="1" ht="12" customHeight="1" hidden="1">
      <c r="A51" s="173" t="s">
        <v>53</v>
      </c>
      <c r="B51" s="156" t="s">
        <v>178</v>
      </c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173" t="s">
        <v>53</v>
      </c>
      <c r="N51" s="156" t="s">
        <v>178</v>
      </c>
      <c r="O51" s="341"/>
      <c r="P51" s="341"/>
      <c r="Q51" s="341"/>
      <c r="R51" s="341"/>
      <c r="S51" s="341"/>
      <c r="T51" s="341"/>
      <c r="U51" s="341"/>
      <c r="V51" s="341"/>
      <c r="W51" s="345"/>
    </row>
    <row r="52" spans="1:23" s="34" customFormat="1" ht="12" customHeight="1" hidden="1">
      <c r="A52" s="173" t="s">
        <v>174</v>
      </c>
      <c r="B52" s="156" t="s">
        <v>179</v>
      </c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173" t="s">
        <v>174</v>
      </c>
      <c r="N52" s="156" t="s">
        <v>179</v>
      </c>
      <c r="O52" s="341"/>
      <c r="P52" s="341"/>
      <c r="Q52" s="341"/>
      <c r="R52" s="341"/>
      <c r="S52" s="341"/>
      <c r="T52" s="341"/>
      <c r="U52" s="341"/>
      <c r="V52" s="341"/>
      <c r="W52" s="345"/>
    </row>
    <row r="53" spans="1:23" s="34" customFormat="1" ht="12" customHeight="1" hidden="1">
      <c r="A53" s="173" t="s">
        <v>175</v>
      </c>
      <c r="B53" s="156" t="s">
        <v>180</v>
      </c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173" t="s">
        <v>175</v>
      </c>
      <c r="N53" s="156" t="s">
        <v>180</v>
      </c>
      <c r="O53" s="341"/>
      <c r="P53" s="341"/>
      <c r="Q53" s="341"/>
      <c r="R53" s="341"/>
      <c r="S53" s="341"/>
      <c r="T53" s="341"/>
      <c r="U53" s="341"/>
      <c r="V53" s="341"/>
      <c r="W53" s="345"/>
    </row>
    <row r="54" spans="1:23" s="34" customFormat="1" ht="12" customHeight="1" hidden="1" thickBot="1">
      <c r="A54" s="174" t="s">
        <v>176</v>
      </c>
      <c r="B54" s="157" t="s">
        <v>181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174" t="s">
        <v>176</v>
      </c>
      <c r="N54" s="157" t="s">
        <v>181</v>
      </c>
      <c r="O54" s="342"/>
      <c r="P54" s="342"/>
      <c r="Q54" s="342"/>
      <c r="R54" s="342"/>
      <c r="S54" s="342"/>
      <c r="T54" s="342"/>
      <c r="U54" s="342"/>
      <c r="V54" s="342"/>
      <c r="W54" s="346"/>
    </row>
    <row r="55" spans="1:23" s="34" customFormat="1" ht="12" customHeight="1" thickBot="1">
      <c r="A55" s="23" t="s">
        <v>98</v>
      </c>
      <c r="B55" s="19" t="s">
        <v>182</v>
      </c>
      <c r="C55" s="331">
        <f>SUM(C56:C58)</f>
        <v>0</v>
      </c>
      <c r="D55" s="331">
        <f aca="true" t="shared" si="8" ref="D55:V55">SUM(D56:D58)</f>
        <v>0</v>
      </c>
      <c r="E55" s="331">
        <f t="shared" si="8"/>
        <v>0</v>
      </c>
      <c r="F55" s="331">
        <f t="shared" si="8"/>
        <v>0</v>
      </c>
      <c r="G55" s="331"/>
      <c r="H55" s="331">
        <f t="shared" si="8"/>
        <v>0</v>
      </c>
      <c r="I55" s="331">
        <f t="shared" si="8"/>
        <v>0</v>
      </c>
      <c r="J55" s="331">
        <f t="shared" si="8"/>
        <v>0</v>
      </c>
      <c r="K55" s="331">
        <f t="shared" si="8"/>
        <v>0</v>
      </c>
      <c r="L55" s="331">
        <f t="shared" si="8"/>
        <v>0</v>
      </c>
      <c r="M55" s="23" t="s">
        <v>98</v>
      </c>
      <c r="N55" s="19" t="s">
        <v>182</v>
      </c>
      <c r="O55" s="331">
        <f t="shared" si="8"/>
        <v>0</v>
      </c>
      <c r="P55" s="331">
        <f t="shared" si="8"/>
        <v>0</v>
      </c>
      <c r="Q55" s="331">
        <f t="shared" si="8"/>
        <v>0</v>
      </c>
      <c r="R55" s="331">
        <f t="shared" si="8"/>
        <v>0</v>
      </c>
      <c r="S55" s="331">
        <f t="shared" si="8"/>
        <v>0</v>
      </c>
      <c r="T55" s="331">
        <f t="shared" si="8"/>
        <v>0</v>
      </c>
      <c r="U55" s="331">
        <f t="shared" si="8"/>
        <v>0</v>
      </c>
      <c r="V55" s="331">
        <f t="shared" si="8"/>
        <v>0</v>
      </c>
      <c r="W55" s="332">
        <f>SUM(C55:V55)</f>
        <v>0</v>
      </c>
    </row>
    <row r="56" spans="1:23" s="34" customFormat="1" ht="12" customHeight="1" hidden="1">
      <c r="A56" s="172" t="s">
        <v>54</v>
      </c>
      <c r="B56" s="155" t="s">
        <v>183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172" t="s">
        <v>54</v>
      </c>
      <c r="N56" s="155" t="s">
        <v>183</v>
      </c>
      <c r="O56" s="333"/>
      <c r="P56" s="333"/>
      <c r="Q56" s="333"/>
      <c r="R56" s="333"/>
      <c r="S56" s="333"/>
      <c r="T56" s="333"/>
      <c r="U56" s="333"/>
      <c r="V56" s="333"/>
      <c r="W56" s="334"/>
    </row>
    <row r="57" spans="1:23" s="34" customFormat="1" ht="12" customHeight="1" hidden="1">
      <c r="A57" s="173" t="s">
        <v>55</v>
      </c>
      <c r="B57" s="156" t="s">
        <v>313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173" t="s">
        <v>55</v>
      </c>
      <c r="N57" s="156" t="s">
        <v>313</v>
      </c>
      <c r="O57" s="335"/>
      <c r="P57" s="335"/>
      <c r="Q57" s="335"/>
      <c r="R57" s="335"/>
      <c r="S57" s="335"/>
      <c r="T57" s="335"/>
      <c r="U57" s="335"/>
      <c r="V57" s="335"/>
      <c r="W57" s="336"/>
    </row>
    <row r="58" spans="1:23" s="34" customFormat="1" ht="12" customHeight="1" hidden="1">
      <c r="A58" s="173" t="s">
        <v>186</v>
      </c>
      <c r="B58" s="156" t="s">
        <v>184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173" t="s">
        <v>186</v>
      </c>
      <c r="N58" s="156" t="s">
        <v>184</v>
      </c>
      <c r="O58" s="335"/>
      <c r="P58" s="335"/>
      <c r="Q58" s="335"/>
      <c r="R58" s="335"/>
      <c r="S58" s="335"/>
      <c r="T58" s="335"/>
      <c r="U58" s="335"/>
      <c r="V58" s="335"/>
      <c r="W58" s="336"/>
    </row>
    <row r="59" spans="1:23" s="34" customFormat="1" ht="12" customHeight="1" hidden="1" thickBot="1">
      <c r="A59" s="174" t="s">
        <v>187</v>
      </c>
      <c r="B59" s="157" t="s">
        <v>185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174" t="s">
        <v>187</v>
      </c>
      <c r="N59" s="157" t="s">
        <v>185</v>
      </c>
      <c r="O59" s="337"/>
      <c r="P59" s="337"/>
      <c r="Q59" s="337"/>
      <c r="R59" s="337"/>
      <c r="S59" s="337"/>
      <c r="T59" s="337"/>
      <c r="U59" s="337"/>
      <c r="V59" s="337"/>
      <c r="W59" s="338"/>
    </row>
    <row r="60" spans="1:23" s="34" customFormat="1" ht="12" customHeight="1" thickBot="1">
      <c r="A60" s="23" t="s">
        <v>12</v>
      </c>
      <c r="B60" s="78" t="s">
        <v>188</v>
      </c>
      <c r="C60" s="331">
        <f>SUM(C61:C63)</f>
        <v>0</v>
      </c>
      <c r="D60" s="331">
        <f aca="true" t="shared" si="9" ref="D60:V60">SUM(D61:D63)</f>
        <v>0</v>
      </c>
      <c r="E60" s="331">
        <f t="shared" si="9"/>
        <v>0</v>
      </c>
      <c r="F60" s="331">
        <f t="shared" si="9"/>
        <v>0</v>
      </c>
      <c r="G60" s="331"/>
      <c r="H60" s="331">
        <f t="shared" si="9"/>
        <v>0</v>
      </c>
      <c r="I60" s="331">
        <f t="shared" si="9"/>
        <v>0</v>
      </c>
      <c r="J60" s="331">
        <f t="shared" si="9"/>
        <v>0</v>
      </c>
      <c r="K60" s="331">
        <f t="shared" si="9"/>
        <v>0</v>
      </c>
      <c r="L60" s="331">
        <f t="shared" si="9"/>
        <v>0</v>
      </c>
      <c r="M60" s="23" t="s">
        <v>12</v>
      </c>
      <c r="N60" s="78" t="s">
        <v>188</v>
      </c>
      <c r="O60" s="331">
        <f t="shared" si="9"/>
        <v>0</v>
      </c>
      <c r="P60" s="331">
        <f t="shared" si="9"/>
        <v>0</v>
      </c>
      <c r="Q60" s="331">
        <f t="shared" si="9"/>
        <v>0</v>
      </c>
      <c r="R60" s="331">
        <f t="shared" si="9"/>
        <v>0</v>
      </c>
      <c r="S60" s="331">
        <f t="shared" si="9"/>
        <v>0</v>
      </c>
      <c r="T60" s="331">
        <f t="shared" si="9"/>
        <v>0</v>
      </c>
      <c r="U60" s="331">
        <f t="shared" si="9"/>
        <v>0</v>
      </c>
      <c r="V60" s="331">
        <f t="shared" si="9"/>
        <v>0</v>
      </c>
      <c r="W60" s="332">
        <f>SUM(C60:V60)</f>
        <v>0</v>
      </c>
    </row>
    <row r="61" spans="1:23" s="34" customFormat="1" ht="12" customHeight="1" hidden="1">
      <c r="A61" s="172" t="s">
        <v>99</v>
      </c>
      <c r="B61" s="155" t="s">
        <v>190</v>
      </c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172" t="s">
        <v>99</v>
      </c>
      <c r="N61" s="155" t="s">
        <v>190</v>
      </c>
      <c r="O61" s="341"/>
      <c r="P61" s="341"/>
      <c r="Q61" s="341"/>
      <c r="R61" s="341"/>
      <c r="S61" s="341"/>
      <c r="T61" s="341"/>
      <c r="U61" s="341"/>
      <c r="V61" s="341"/>
      <c r="W61" s="344"/>
    </row>
    <row r="62" spans="1:23" s="34" customFormat="1" ht="12" customHeight="1" hidden="1">
      <c r="A62" s="173" t="s">
        <v>100</v>
      </c>
      <c r="B62" s="156" t="s">
        <v>314</v>
      </c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173" t="s">
        <v>100</v>
      </c>
      <c r="N62" s="156" t="s">
        <v>314</v>
      </c>
      <c r="O62" s="341"/>
      <c r="P62" s="341"/>
      <c r="Q62" s="341"/>
      <c r="R62" s="341"/>
      <c r="S62" s="341"/>
      <c r="T62" s="341"/>
      <c r="U62" s="341"/>
      <c r="V62" s="341"/>
      <c r="W62" s="345"/>
    </row>
    <row r="63" spans="1:23" s="34" customFormat="1" ht="12" customHeight="1" hidden="1">
      <c r="A63" s="173" t="s">
        <v>121</v>
      </c>
      <c r="B63" s="156" t="s">
        <v>191</v>
      </c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173" t="s">
        <v>121</v>
      </c>
      <c r="N63" s="156" t="s">
        <v>191</v>
      </c>
      <c r="O63" s="341"/>
      <c r="P63" s="341"/>
      <c r="Q63" s="341"/>
      <c r="R63" s="341"/>
      <c r="S63" s="341"/>
      <c r="T63" s="341"/>
      <c r="U63" s="341"/>
      <c r="V63" s="341"/>
      <c r="W63" s="345"/>
    </row>
    <row r="64" spans="1:23" s="34" customFormat="1" ht="12" customHeight="1" hidden="1" thickBot="1">
      <c r="A64" s="174" t="s">
        <v>189</v>
      </c>
      <c r="B64" s="157" t="s">
        <v>192</v>
      </c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174" t="s">
        <v>189</v>
      </c>
      <c r="N64" s="157" t="s">
        <v>192</v>
      </c>
      <c r="O64" s="341"/>
      <c r="P64" s="341"/>
      <c r="Q64" s="341"/>
      <c r="R64" s="341"/>
      <c r="S64" s="341"/>
      <c r="T64" s="341"/>
      <c r="U64" s="341"/>
      <c r="V64" s="341"/>
      <c r="W64" s="346"/>
    </row>
    <row r="65" spans="1:23" s="34" customFormat="1" ht="12" customHeight="1" thickBot="1">
      <c r="A65" s="23" t="s">
        <v>13</v>
      </c>
      <c r="B65" s="19" t="s">
        <v>193</v>
      </c>
      <c r="C65" s="339">
        <f>+C8+C15+C22+C29+C37+C49+C55+C60</f>
        <v>25571000</v>
      </c>
      <c r="D65" s="339">
        <f aca="true" t="shared" si="10" ref="D65:V65">+D8+D15+D22+D29+D37+D49+D55+D60</f>
        <v>445000</v>
      </c>
      <c r="E65" s="339">
        <f t="shared" si="10"/>
        <v>1195000</v>
      </c>
      <c r="F65" s="339">
        <f t="shared" si="10"/>
        <v>419120130</v>
      </c>
      <c r="G65" s="339"/>
      <c r="H65" s="339">
        <f t="shared" si="10"/>
        <v>23244000</v>
      </c>
      <c r="I65" s="339">
        <f t="shared" si="10"/>
        <v>0</v>
      </c>
      <c r="J65" s="339">
        <f t="shared" si="10"/>
        <v>0</v>
      </c>
      <c r="K65" s="339">
        <f t="shared" si="10"/>
        <v>0</v>
      </c>
      <c r="L65" s="339">
        <f t="shared" si="10"/>
        <v>0</v>
      </c>
      <c r="M65" s="23" t="s">
        <v>13</v>
      </c>
      <c r="N65" s="19" t="s">
        <v>193</v>
      </c>
      <c r="O65" s="339">
        <f t="shared" si="10"/>
        <v>21170000</v>
      </c>
      <c r="P65" s="339">
        <f t="shared" si="10"/>
        <v>600000</v>
      </c>
      <c r="Q65" s="339">
        <f t="shared" si="10"/>
        <v>4664000</v>
      </c>
      <c r="R65" s="339">
        <f t="shared" si="10"/>
        <v>0</v>
      </c>
      <c r="S65" s="339">
        <f t="shared" si="10"/>
        <v>700000</v>
      </c>
      <c r="T65" s="339">
        <f t="shared" si="10"/>
        <v>0</v>
      </c>
      <c r="U65" s="339">
        <f t="shared" si="10"/>
        <v>0</v>
      </c>
      <c r="V65" s="339">
        <f t="shared" si="10"/>
        <v>0</v>
      </c>
      <c r="W65" s="332">
        <f>SUM(C65:V65)</f>
        <v>496709130</v>
      </c>
    </row>
    <row r="66" spans="1:23" s="34" customFormat="1" ht="12" customHeight="1" thickBot="1">
      <c r="A66" s="175" t="s">
        <v>284</v>
      </c>
      <c r="B66" s="78" t="s">
        <v>195</v>
      </c>
      <c r="C66" s="331">
        <f>SUM(C67:C69)</f>
        <v>0</v>
      </c>
      <c r="D66" s="331">
        <f aca="true" t="shared" si="11" ref="D66:V66">SUM(D67:D69)</f>
        <v>0</v>
      </c>
      <c r="E66" s="331">
        <f t="shared" si="11"/>
        <v>0</v>
      </c>
      <c r="F66" s="331">
        <f t="shared" si="11"/>
        <v>0</v>
      </c>
      <c r="G66" s="331"/>
      <c r="H66" s="331">
        <f t="shared" si="11"/>
        <v>0</v>
      </c>
      <c r="I66" s="331">
        <f t="shared" si="11"/>
        <v>0</v>
      </c>
      <c r="J66" s="331">
        <f t="shared" si="11"/>
        <v>0</v>
      </c>
      <c r="K66" s="331">
        <f t="shared" si="11"/>
        <v>0</v>
      </c>
      <c r="L66" s="331">
        <f t="shared" si="11"/>
        <v>0</v>
      </c>
      <c r="M66" s="175" t="s">
        <v>284</v>
      </c>
      <c r="N66" s="78" t="s">
        <v>195</v>
      </c>
      <c r="O66" s="331">
        <f t="shared" si="11"/>
        <v>0</v>
      </c>
      <c r="P66" s="331">
        <f t="shared" si="11"/>
        <v>0</v>
      </c>
      <c r="Q66" s="331">
        <f t="shared" si="11"/>
        <v>0</v>
      </c>
      <c r="R66" s="331">
        <f t="shared" si="11"/>
        <v>0</v>
      </c>
      <c r="S66" s="331">
        <f t="shared" si="11"/>
        <v>0</v>
      </c>
      <c r="T66" s="331">
        <f t="shared" si="11"/>
        <v>0</v>
      </c>
      <c r="U66" s="331">
        <f t="shared" si="11"/>
        <v>0</v>
      </c>
      <c r="V66" s="331">
        <f t="shared" si="11"/>
        <v>0</v>
      </c>
      <c r="W66" s="332">
        <f>SUM(C66:V66)</f>
        <v>0</v>
      </c>
    </row>
    <row r="67" spans="1:23" s="34" customFormat="1" ht="12" customHeight="1" hidden="1">
      <c r="A67" s="172" t="s">
        <v>226</v>
      </c>
      <c r="B67" s="155" t="s">
        <v>196</v>
      </c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172" t="s">
        <v>226</v>
      </c>
      <c r="N67" s="155" t="s">
        <v>196</v>
      </c>
      <c r="O67" s="341"/>
      <c r="P67" s="341"/>
      <c r="Q67" s="341"/>
      <c r="R67" s="341"/>
      <c r="S67" s="341"/>
      <c r="T67" s="341"/>
      <c r="U67" s="341"/>
      <c r="V67" s="341"/>
      <c r="W67" s="344"/>
    </row>
    <row r="68" spans="1:23" s="34" customFormat="1" ht="12" customHeight="1" hidden="1">
      <c r="A68" s="173" t="s">
        <v>235</v>
      </c>
      <c r="B68" s="156" t="s">
        <v>197</v>
      </c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173" t="s">
        <v>235</v>
      </c>
      <c r="N68" s="156" t="s">
        <v>197</v>
      </c>
      <c r="O68" s="341"/>
      <c r="P68" s="341"/>
      <c r="Q68" s="341"/>
      <c r="R68" s="341"/>
      <c r="S68" s="341"/>
      <c r="T68" s="341"/>
      <c r="U68" s="341"/>
      <c r="V68" s="341"/>
      <c r="W68" s="345"/>
    </row>
    <row r="69" spans="1:23" s="34" customFormat="1" ht="12" customHeight="1" hidden="1" thickBot="1">
      <c r="A69" s="174" t="s">
        <v>236</v>
      </c>
      <c r="B69" s="158" t="s">
        <v>198</v>
      </c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174" t="s">
        <v>236</v>
      </c>
      <c r="N69" s="158" t="s">
        <v>198</v>
      </c>
      <c r="O69" s="341"/>
      <c r="P69" s="341"/>
      <c r="Q69" s="341"/>
      <c r="R69" s="341"/>
      <c r="S69" s="341"/>
      <c r="T69" s="341"/>
      <c r="U69" s="341"/>
      <c r="V69" s="341"/>
      <c r="W69" s="346"/>
    </row>
    <row r="70" spans="1:23" s="34" customFormat="1" ht="12" customHeight="1" thickBot="1">
      <c r="A70" s="175" t="s">
        <v>199</v>
      </c>
      <c r="B70" s="78" t="s">
        <v>200</v>
      </c>
      <c r="C70" s="331">
        <f>SUM(C71:C74)</f>
        <v>0</v>
      </c>
      <c r="D70" s="331">
        <f aca="true" t="shared" si="12" ref="D70:V70">SUM(D71:D74)</f>
        <v>0</v>
      </c>
      <c r="E70" s="331">
        <f t="shared" si="12"/>
        <v>0</v>
      </c>
      <c r="F70" s="331">
        <f t="shared" si="12"/>
        <v>0</v>
      </c>
      <c r="G70" s="331"/>
      <c r="H70" s="331">
        <f t="shared" si="12"/>
        <v>0</v>
      </c>
      <c r="I70" s="331">
        <f t="shared" si="12"/>
        <v>0</v>
      </c>
      <c r="J70" s="331">
        <f t="shared" si="12"/>
        <v>0</v>
      </c>
      <c r="K70" s="331">
        <f t="shared" si="12"/>
        <v>0</v>
      </c>
      <c r="L70" s="331">
        <f t="shared" si="12"/>
        <v>0</v>
      </c>
      <c r="M70" s="175" t="s">
        <v>199</v>
      </c>
      <c r="N70" s="78" t="s">
        <v>200</v>
      </c>
      <c r="O70" s="331">
        <f t="shared" si="12"/>
        <v>0</v>
      </c>
      <c r="P70" s="331">
        <f t="shared" si="12"/>
        <v>0</v>
      </c>
      <c r="Q70" s="331">
        <f t="shared" si="12"/>
        <v>0</v>
      </c>
      <c r="R70" s="331">
        <f t="shared" si="12"/>
        <v>0</v>
      </c>
      <c r="S70" s="331">
        <f t="shared" si="12"/>
        <v>0</v>
      </c>
      <c r="T70" s="331">
        <f t="shared" si="12"/>
        <v>0</v>
      </c>
      <c r="U70" s="331">
        <f t="shared" si="12"/>
        <v>0</v>
      </c>
      <c r="V70" s="331">
        <f t="shared" si="12"/>
        <v>0</v>
      </c>
      <c r="W70" s="332">
        <f>SUM(C70:V70)</f>
        <v>0</v>
      </c>
    </row>
    <row r="71" spans="1:23" s="34" customFormat="1" ht="12" customHeight="1" hidden="1">
      <c r="A71" s="172" t="s">
        <v>77</v>
      </c>
      <c r="B71" s="155" t="s">
        <v>201</v>
      </c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172" t="s">
        <v>77</v>
      </c>
      <c r="N71" s="155" t="s">
        <v>201</v>
      </c>
      <c r="O71" s="341"/>
      <c r="P71" s="341"/>
      <c r="Q71" s="341"/>
      <c r="R71" s="341"/>
      <c r="S71" s="341"/>
      <c r="T71" s="341"/>
      <c r="U71" s="341"/>
      <c r="V71" s="341"/>
      <c r="W71" s="344"/>
    </row>
    <row r="72" spans="1:23" s="34" customFormat="1" ht="12" customHeight="1" hidden="1">
      <c r="A72" s="173" t="s">
        <v>78</v>
      </c>
      <c r="B72" s="156" t="s">
        <v>202</v>
      </c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173" t="s">
        <v>78</v>
      </c>
      <c r="N72" s="156" t="s">
        <v>202</v>
      </c>
      <c r="O72" s="341"/>
      <c r="P72" s="341"/>
      <c r="Q72" s="341"/>
      <c r="R72" s="341"/>
      <c r="S72" s="341"/>
      <c r="T72" s="341"/>
      <c r="U72" s="341"/>
      <c r="V72" s="341"/>
      <c r="W72" s="345"/>
    </row>
    <row r="73" spans="1:23" s="34" customFormat="1" ht="12" customHeight="1" hidden="1">
      <c r="A73" s="173" t="s">
        <v>227</v>
      </c>
      <c r="B73" s="156" t="s">
        <v>203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173" t="s">
        <v>227</v>
      </c>
      <c r="N73" s="156" t="s">
        <v>203</v>
      </c>
      <c r="O73" s="341"/>
      <c r="P73" s="341"/>
      <c r="Q73" s="341"/>
      <c r="R73" s="341"/>
      <c r="S73" s="341"/>
      <c r="T73" s="341"/>
      <c r="U73" s="341"/>
      <c r="V73" s="341"/>
      <c r="W73" s="345"/>
    </row>
    <row r="74" spans="1:23" s="34" customFormat="1" ht="12" customHeight="1" hidden="1" thickBot="1">
      <c r="A74" s="174" t="s">
        <v>228</v>
      </c>
      <c r="B74" s="157" t="s">
        <v>204</v>
      </c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174" t="s">
        <v>228</v>
      </c>
      <c r="N74" s="157" t="s">
        <v>204</v>
      </c>
      <c r="O74" s="341"/>
      <c r="P74" s="341"/>
      <c r="Q74" s="341"/>
      <c r="R74" s="341"/>
      <c r="S74" s="341"/>
      <c r="T74" s="341"/>
      <c r="U74" s="341"/>
      <c r="V74" s="341"/>
      <c r="W74" s="346"/>
    </row>
    <row r="75" spans="1:23" s="34" customFormat="1" ht="12" customHeight="1" thickBot="1">
      <c r="A75" s="175" t="s">
        <v>205</v>
      </c>
      <c r="B75" s="78" t="s">
        <v>206</v>
      </c>
      <c r="C75" s="331">
        <f>SUM(C76:C77)</f>
        <v>0</v>
      </c>
      <c r="D75" s="331">
        <f aca="true" t="shared" si="13" ref="D75:V75">SUM(D76:D77)</f>
        <v>0</v>
      </c>
      <c r="E75" s="331">
        <f t="shared" si="13"/>
        <v>0</v>
      </c>
      <c r="F75" s="331">
        <f t="shared" si="13"/>
        <v>0</v>
      </c>
      <c r="G75" s="331"/>
      <c r="H75" s="331">
        <f t="shared" si="13"/>
        <v>0</v>
      </c>
      <c r="I75" s="331">
        <f t="shared" si="13"/>
        <v>0</v>
      </c>
      <c r="J75" s="331">
        <f t="shared" si="13"/>
        <v>0</v>
      </c>
      <c r="K75" s="331">
        <f t="shared" si="13"/>
        <v>0</v>
      </c>
      <c r="L75" s="331">
        <f t="shared" si="13"/>
        <v>0</v>
      </c>
      <c r="M75" s="175" t="s">
        <v>205</v>
      </c>
      <c r="N75" s="78" t="s">
        <v>206</v>
      </c>
      <c r="O75" s="331">
        <f t="shared" si="13"/>
        <v>90947330</v>
      </c>
      <c r="P75" s="331">
        <f t="shared" si="13"/>
        <v>0</v>
      </c>
      <c r="Q75" s="331">
        <f t="shared" si="13"/>
        <v>0</v>
      </c>
      <c r="R75" s="331">
        <f t="shared" si="13"/>
        <v>0</v>
      </c>
      <c r="S75" s="331">
        <f t="shared" si="13"/>
        <v>0</v>
      </c>
      <c r="T75" s="331">
        <f t="shared" si="13"/>
        <v>0</v>
      </c>
      <c r="U75" s="331">
        <f t="shared" si="13"/>
        <v>0</v>
      </c>
      <c r="V75" s="331">
        <f t="shared" si="13"/>
        <v>0</v>
      </c>
      <c r="W75" s="332">
        <f>SUM(C75:V75)</f>
        <v>90947330</v>
      </c>
    </row>
    <row r="76" spans="1:23" s="34" customFormat="1" ht="12" customHeight="1">
      <c r="A76" s="172" t="s">
        <v>229</v>
      </c>
      <c r="B76" s="155" t="s">
        <v>207</v>
      </c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172" t="s">
        <v>229</v>
      </c>
      <c r="N76" s="155" t="s">
        <v>207</v>
      </c>
      <c r="O76" s="341">
        <v>90947330</v>
      </c>
      <c r="P76" s="341"/>
      <c r="Q76" s="341"/>
      <c r="R76" s="341"/>
      <c r="S76" s="341"/>
      <c r="T76" s="341"/>
      <c r="U76" s="341"/>
      <c r="V76" s="341"/>
      <c r="W76" s="336">
        <f>SUM(C76:V76)</f>
        <v>90947330</v>
      </c>
    </row>
    <row r="77" spans="1:23" s="34" customFormat="1" ht="12" customHeight="1" thickBot="1">
      <c r="A77" s="174" t="s">
        <v>230</v>
      </c>
      <c r="B77" s="157" t="s">
        <v>208</v>
      </c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174" t="s">
        <v>230</v>
      </c>
      <c r="N77" s="157" t="s">
        <v>208</v>
      </c>
      <c r="O77" s="341"/>
      <c r="P77" s="341"/>
      <c r="Q77" s="341"/>
      <c r="R77" s="341"/>
      <c r="S77" s="341"/>
      <c r="T77" s="341"/>
      <c r="U77" s="341"/>
      <c r="V77" s="341"/>
      <c r="W77" s="336">
        <f>SUM(C77:V77)</f>
        <v>0</v>
      </c>
    </row>
    <row r="78" spans="1:23" s="33" customFormat="1" ht="12" customHeight="1" thickBot="1">
      <c r="A78" s="175" t="s">
        <v>209</v>
      </c>
      <c r="B78" s="78" t="s">
        <v>210</v>
      </c>
      <c r="C78" s="331">
        <f>SUM(C79:C81)</f>
        <v>0</v>
      </c>
      <c r="D78" s="331">
        <f aca="true" t="shared" si="14" ref="D78:V78">SUM(D79:D81)</f>
        <v>0</v>
      </c>
      <c r="E78" s="331">
        <f t="shared" si="14"/>
        <v>0</v>
      </c>
      <c r="F78" s="331">
        <f t="shared" si="14"/>
        <v>0</v>
      </c>
      <c r="G78" s="331"/>
      <c r="H78" s="331">
        <f t="shared" si="14"/>
        <v>0</v>
      </c>
      <c r="I78" s="331">
        <f t="shared" si="14"/>
        <v>0</v>
      </c>
      <c r="J78" s="331">
        <f t="shared" si="14"/>
        <v>0</v>
      </c>
      <c r="K78" s="331">
        <f t="shared" si="14"/>
        <v>0</v>
      </c>
      <c r="L78" s="331">
        <f t="shared" si="14"/>
        <v>0</v>
      </c>
      <c r="M78" s="175" t="s">
        <v>209</v>
      </c>
      <c r="N78" s="78" t="s">
        <v>210</v>
      </c>
      <c r="O78" s="331">
        <f t="shared" si="14"/>
        <v>0</v>
      </c>
      <c r="P78" s="331">
        <f t="shared" si="14"/>
        <v>0</v>
      </c>
      <c r="Q78" s="331">
        <f t="shared" si="14"/>
        <v>0</v>
      </c>
      <c r="R78" s="331">
        <f t="shared" si="14"/>
        <v>0</v>
      </c>
      <c r="S78" s="331">
        <f t="shared" si="14"/>
        <v>0</v>
      </c>
      <c r="T78" s="331">
        <f t="shared" si="14"/>
        <v>0</v>
      </c>
      <c r="U78" s="331">
        <f t="shared" si="14"/>
        <v>0</v>
      </c>
      <c r="V78" s="331">
        <f t="shared" si="14"/>
        <v>0</v>
      </c>
      <c r="W78" s="332">
        <f>SUM(C78:V78)</f>
        <v>0</v>
      </c>
    </row>
    <row r="79" spans="1:23" s="34" customFormat="1" ht="12" customHeight="1" hidden="1">
      <c r="A79" s="172" t="s">
        <v>231</v>
      </c>
      <c r="B79" s="155" t="s">
        <v>211</v>
      </c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172" t="s">
        <v>231</v>
      </c>
      <c r="N79" s="155" t="s">
        <v>211</v>
      </c>
      <c r="O79" s="341"/>
      <c r="P79" s="341"/>
      <c r="Q79" s="341"/>
      <c r="R79" s="341"/>
      <c r="S79" s="341"/>
      <c r="T79" s="341"/>
      <c r="U79" s="341"/>
      <c r="V79" s="341"/>
      <c r="W79" s="344"/>
    </row>
    <row r="80" spans="1:23" s="34" customFormat="1" ht="12" customHeight="1" hidden="1">
      <c r="A80" s="173" t="s">
        <v>232</v>
      </c>
      <c r="B80" s="156" t="s">
        <v>212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173" t="s">
        <v>232</v>
      </c>
      <c r="N80" s="156" t="s">
        <v>212</v>
      </c>
      <c r="O80" s="341"/>
      <c r="P80" s="341"/>
      <c r="Q80" s="341"/>
      <c r="R80" s="341"/>
      <c r="S80" s="341"/>
      <c r="T80" s="341"/>
      <c r="U80" s="341"/>
      <c r="V80" s="341"/>
      <c r="W80" s="345"/>
    </row>
    <row r="81" spans="1:23" s="34" customFormat="1" ht="12" customHeight="1" hidden="1" thickBot="1">
      <c r="A81" s="174" t="s">
        <v>233</v>
      </c>
      <c r="B81" s="157" t="s">
        <v>213</v>
      </c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174" t="s">
        <v>233</v>
      </c>
      <c r="N81" s="157" t="s">
        <v>213</v>
      </c>
      <c r="O81" s="341"/>
      <c r="P81" s="341"/>
      <c r="Q81" s="341"/>
      <c r="R81" s="341"/>
      <c r="S81" s="341"/>
      <c r="T81" s="341"/>
      <c r="U81" s="341"/>
      <c r="V81" s="341"/>
      <c r="W81" s="346"/>
    </row>
    <row r="82" spans="1:23" s="34" customFormat="1" ht="12" customHeight="1" thickBot="1">
      <c r="A82" s="175" t="s">
        <v>214</v>
      </c>
      <c r="B82" s="78" t="s">
        <v>234</v>
      </c>
      <c r="C82" s="331">
        <f>SUM(C83:C86)</f>
        <v>0</v>
      </c>
      <c r="D82" s="331">
        <f aca="true" t="shared" si="15" ref="D82:V82">SUM(D83:D86)</f>
        <v>0</v>
      </c>
      <c r="E82" s="331">
        <f t="shared" si="15"/>
        <v>0</v>
      </c>
      <c r="F82" s="331">
        <f t="shared" si="15"/>
        <v>0</v>
      </c>
      <c r="G82" s="331"/>
      <c r="H82" s="331">
        <f t="shared" si="15"/>
        <v>0</v>
      </c>
      <c r="I82" s="331">
        <f t="shared" si="15"/>
        <v>0</v>
      </c>
      <c r="J82" s="331">
        <f t="shared" si="15"/>
        <v>0</v>
      </c>
      <c r="K82" s="331">
        <f t="shared" si="15"/>
        <v>0</v>
      </c>
      <c r="L82" s="331">
        <f t="shared" si="15"/>
        <v>0</v>
      </c>
      <c r="M82" s="175" t="s">
        <v>214</v>
      </c>
      <c r="N82" s="78" t="s">
        <v>234</v>
      </c>
      <c r="O82" s="331">
        <f t="shared" si="15"/>
        <v>0</v>
      </c>
      <c r="P82" s="331">
        <f t="shared" si="15"/>
        <v>0</v>
      </c>
      <c r="Q82" s="331">
        <f t="shared" si="15"/>
        <v>0</v>
      </c>
      <c r="R82" s="331">
        <f t="shared" si="15"/>
        <v>0</v>
      </c>
      <c r="S82" s="331">
        <f t="shared" si="15"/>
        <v>0</v>
      </c>
      <c r="T82" s="331">
        <f t="shared" si="15"/>
        <v>0</v>
      </c>
      <c r="U82" s="331">
        <f t="shared" si="15"/>
        <v>0</v>
      </c>
      <c r="V82" s="331">
        <f t="shared" si="15"/>
        <v>0</v>
      </c>
      <c r="W82" s="332">
        <f>SUM(C82:V82)</f>
        <v>0</v>
      </c>
    </row>
    <row r="83" spans="1:23" s="34" customFormat="1" ht="12" customHeight="1" hidden="1">
      <c r="A83" s="176" t="s">
        <v>215</v>
      </c>
      <c r="B83" s="155" t="s">
        <v>216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176" t="s">
        <v>215</v>
      </c>
      <c r="N83" s="155" t="s">
        <v>216</v>
      </c>
      <c r="O83" s="341"/>
      <c r="P83" s="341"/>
      <c r="Q83" s="341"/>
      <c r="R83" s="341"/>
      <c r="S83" s="341"/>
      <c r="T83" s="341"/>
      <c r="U83" s="341"/>
      <c r="V83" s="341"/>
      <c r="W83" s="344"/>
    </row>
    <row r="84" spans="1:23" s="34" customFormat="1" ht="12" customHeight="1" hidden="1">
      <c r="A84" s="177" t="s">
        <v>217</v>
      </c>
      <c r="B84" s="156" t="s">
        <v>218</v>
      </c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177" t="s">
        <v>217</v>
      </c>
      <c r="N84" s="156" t="s">
        <v>218</v>
      </c>
      <c r="O84" s="341"/>
      <c r="P84" s="341"/>
      <c r="Q84" s="341"/>
      <c r="R84" s="341"/>
      <c r="S84" s="341"/>
      <c r="T84" s="341"/>
      <c r="U84" s="341"/>
      <c r="V84" s="341"/>
      <c r="W84" s="345"/>
    </row>
    <row r="85" spans="1:23" s="34" customFormat="1" ht="12" customHeight="1" hidden="1">
      <c r="A85" s="177" t="s">
        <v>219</v>
      </c>
      <c r="B85" s="156" t="s">
        <v>220</v>
      </c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177" t="s">
        <v>219</v>
      </c>
      <c r="N85" s="156" t="s">
        <v>220</v>
      </c>
      <c r="O85" s="341"/>
      <c r="P85" s="341"/>
      <c r="Q85" s="341"/>
      <c r="R85" s="341"/>
      <c r="S85" s="341"/>
      <c r="T85" s="341"/>
      <c r="U85" s="341"/>
      <c r="V85" s="341"/>
      <c r="W85" s="345"/>
    </row>
    <row r="86" spans="1:23" s="33" customFormat="1" ht="12" customHeight="1" hidden="1" thickBot="1">
      <c r="A86" s="178" t="s">
        <v>221</v>
      </c>
      <c r="B86" s="157" t="s">
        <v>222</v>
      </c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178" t="s">
        <v>221</v>
      </c>
      <c r="N86" s="157" t="s">
        <v>222</v>
      </c>
      <c r="O86" s="341"/>
      <c r="P86" s="341"/>
      <c r="Q86" s="341"/>
      <c r="R86" s="341"/>
      <c r="S86" s="341"/>
      <c r="T86" s="341"/>
      <c r="U86" s="341"/>
      <c r="V86" s="341"/>
      <c r="W86" s="346"/>
    </row>
    <row r="87" spans="1:23" s="33" customFormat="1" ht="12" customHeight="1" thickBot="1">
      <c r="A87" s="175" t="s">
        <v>223</v>
      </c>
      <c r="B87" s="78" t="s">
        <v>360</v>
      </c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175" t="s">
        <v>223</v>
      </c>
      <c r="N87" s="78" t="s">
        <v>360</v>
      </c>
      <c r="O87" s="347"/>
      <c r="P87" s="347"/>
      <c r="Q87" s="347"/>
      <c r="R87" s="347"/>
      <c r="S87" s="347"/>
      <c r="T87" s="347"/>
      <c r="U87" s="347"/>
      <c r="V87" s="347"/>
      <c r="W87" s="332">
        <f>SUM(C87:V87)</f>
        <v>0</v>
      </c>
    </row>
    <row r="88" spans="1:23" s="33" customFormat="1" ht="12" customHeight="1" thickBot="1">
      <c r="A88" s="175" t="s">
        <v>381</v>
      </c>
      <c r="B88" s="78" t="s">
        <v>224</v>
      </c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175" t="s">
        <v>381</v>
      </c>
      <c r="N88" s="78" t="s">
        <v>224</v>
      </c>
      <c r="O88" s="347"/>
      <c r="P88" s="347"/>
      <c r="Q88" s="347"/>
      <c r="R88" s="347"/>
      <c r="S88" s="347"/>
      <c r="T88" s="347"/>
      <c r="U88" s="347"/>
      <c r="V88" s="347"/>
      <c r="W88" s="332">
        <f>SUM(C88:V88)</f>
        <v>0</v>
      </c>
    </row>
    <row r="89" spans="1:23" s="33" customFormat="1" ht="12" customHeight="1" thickBot="1">
      <c r="A89" s="175" t="s">
        <v>382</v>
      </c>
      <c r="B89" s="162" t="s">
        <v>363</v>
      </c>
      <c r="C89" s="339">
        <f>+C66+C70+C75+C78+C82+C88+C87</f>
        <v>0</v>
      </c>
      <c r="D89" s="339">
        <f aca="true" t="shared" si="16" ref="D89:V89">+D66+D70+D75+D78+D82+D88+D87</f>
        <v>0</v>
      </c>
      <c r="E89" s="339">
        <f t="shared" si="16"/>
        <v>0</v>
      </c>
      <c r="F89" s="339">
        <f t="shared" si="16"/>
        <v>0</v>
      </c>
      <c r="G89" s="339"/>
      <c r="H89" s="339">
        <f t="shared" si="16"/>
        <v>0</v>
      </c>
      <c r="I89" s="339">
        <f t="shared" si="16"/>
        <v>0</v>
      </c>
      <c r="J89" s="339">
        <f t="shared" si="16"/>
        <v>0</v>
      </c>
      <c r="K89" s="339">
        <f t="shared" si="16"/>
        <v>0</v>
      </c>
      <c r="L89" s="339">
        <f t="shared" si="16"/>
        <v>0</v>
      </c>
      <c r="M89" s="175" t="s">
        <v>382</v>
      </c>
      <c r="N89" s="162" t="s">
        <v>363</v>
      </c>
      <c r="O89" s="339">
        <f t="shared" si="16"/>
        <v>90947330</v>
      </c>
      <c r="P89" s="339">
        <f t="shared" si="16"/>
        <v>0</v>
      </c>
      <c r="Q89" s="339">
        <f t="shared" si="16"/>
        <v>0</v>
      </c>
      <c r="R89" s="339">
        <f t="shared" si="16"/>
        <v>0</v>
      </c>
      <c r="S89" s="339">
        <f t="shared" si="16"/>
        <v>0</v>
      </c>
      <c r="T89" s="339">
        <f t="shared" si="16"/>
        <v>0</v>
      </c>
      <c r="U89" s="339">
        <f t="shared" si="16"/>
        <v>0</v>
      </c>
      <c r="V89" s="339">
        <f t="shared" si="16"/>
        <v>0</v>
      </c>
      <c r="W89" s="332">
        <f>SUM(C89:V89)</f>
        <v>90947330</v>
      </c>
    </row>
    <row r="90" spans="1:23" s="33" customFormat="1" ht="12" customHeight="1" thickBot="1">
      <c r="A90" s="179" t="s">
        <v>383</v>
      </c>
      <c r="B90" s="163" t="s">
        <v>384</v>
      </c>
      <c r="C90" s="339">
        <f>+C65+C89</f>
        <v>25571000</v>
      </c>
      <c r="D90" s="339">
        <f aca="true" t="shared" si="17" ref="D90:V90">+D65+D89</f>
        <v>445000</v>
      </c>
      <c r="E90" s="339">
        <f t="shared" si="17"/>
        <v>1195000</v>
      </c>
      <c r="F90" s="339">
        <f t="shared" si="17"/>
        <v>419120130</v>
      </c>
      <c r="G90" s="339"/>
      <c r="H90" s="339">
        <f t="shared" si="17"/>
        <v>23244000</v>
      </c>
      <c r="I90" s="339">
        <f t="shared" si="17"/>
        <v>0</v>
      </c>
      <c r="J90" s="339">
        <f t="shared" si="17"/>
        <v>0</v>
      </c>
      <c r="K90" s="339">
        <f t="shared" si="17"/>
        <v>0</v>
      </c>
      <c r="L90" s="339">
        <f t="shared" si="17"/>
        <v>0</v>
      </c>
      <c r="M90" s="179" t="s">
        <v>383</v>
      </c>
      <c r="N90" s="163" t="s">
        <v>384</v>
      </c>
      <c r="O90" s="339">
        <f t="shared" si="17"/>
        <v>112117330</v>
      </c>
      <c r="P90" s="339">
        <f t="shared" si="17"/>
        <v>600000</v>
      </c>
      <c r="Q90" s="339">
        <f t="shared" si="17"/>
        <v>4664000</v>
      </c>
      <c r="R90" s="339">
        <f t="shared" si="17"/>
        <v>0</v>
      </c>
      <c r="S90" s="339">
        <f t="shared" si="17"/>
        <v>700000</v>
      </c>
      <c r="T90" s="339">
        <f t="shared" si="17"/>
        <v>0</v>
      </c>
      <c r="U90" s="339">
        <f t="shared" si="17"/>
        <v>0</v>
      </c>
      <c r="V90" s="339">
        <f t="shared" si="17"/>
        <v>0</v>
      </c>
      <c r="W90" s="332">
        <f>SUM(C90:V90)</f>
        <v>587656460</v>
      </c>
    </row>
    <row r="91" spans="1:23" s="34" customFormat="1" ht="15" customHeight="1" thickBot="1">
      <c r="A91" s="67"/>
      <c r="B91" s="68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67"/>
      <c r="N91" s="68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s="28" customFormat="1" ht="16.5" customHeight="1" thickBot="1">
      <c r="A92" s="348"/>
      <c r="B92" s="309" t="s">
        <v>38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348"/>
      <c r="N92" s="309" t="s">
        <v>38</v>
      </c>
      <c r="O92" s="125"/>
      <c r="P92" s="125"/>
      <c r="Q92" s="125"/>
      <c r="R92" s="125"/>
      <c r="S92" s="125"/>
      <c r="T92" s="125"/>
      <c r="U92" s="125"/>
      <c r="V92" s="125"/>
      <c r="W92" s="349"/>
    </row>
    <row r="93" spans="1:23" s="35" customFormat="1" ht="12" customHeight="1" thickBot="1">
      <c r="A93" s="149" t="s">
        <v>5</v>
      </c>
      <c r="B93" s="22" t="s">
        <v>388</v>
      </c>
      <c r="C93" s="350">
        <f>+C94+C95+C96+C97+C98+C111</f>
        <v>29023000</v>
      </c>
      <c r="D93" s="350">
        <f aca="true" t="shared" si="18" ref="D93:V93">+D94+D95+D96+D97+D98+D111</f>
        <v>1220000</v>
      </c>
      <c r="E93" s="350">
        <f t="shared" si="18"/>
        <v>3540000</v>
      </c>
      <c r="F93" s="350">
        <f t="shared" si="18"/>
        <v>13061000</v>
      </c>
      <c r="G93" s="350">
        <f t="shared" si="18"/>
        <v>83932000</v>
      </c>
      <c r="H93" s="350">
        <f t="shared" si="18"/>
        <v>23244000</v>
      </c>
      <c r="I93" s="350">
        <f>+I94+I95+I96+I97+I98+I111</f>
        <v>9600000</v>
      </c>
      <c r="J93" s="350">
        <f t="shared" si="18"/>
        <v>9015000</v>
      </c>
      <c r="K93" s="350">
        <f t="shared" si="18"/>
        <v>27500000</v>
      </c>
      <c r="L93" s="350">
        <f t="shared" si="18"/>
        <v>12268000</v>
      </c>
      <c r="M93" s="149" t="s">
        <v>5</v>
      </c>
      <c r="N93" s="22" t="s">
        <v>388</v>
      </c>
      <c r="O93" s="350">
        <f>+O94+O95+O96+O97+O98+O111</f>
        <v>158070000</v>
      </c>
      <c r="P93" s="350">
        <f t="shared" si="18"/>
        <v>5559000</v>
      </c>
      <c r="Q93" s="350">
        <f t="shared" si="18"/>
        <v>4779000</v>
      </c>
      <c r="R93" s="350">
        <f t="shared" si="18"/>
        <v>3900000</v>
      </c>
      <c r="S93" s="350">
        <f t="shared" si="18"/>
        <v>10850000</v>
      </c>
      <c r="T93" s="350">
        <f t="shared" si="18"/>
        <v>24344000</v>
      </c>
      <c r="U93" s="350">
        <f t="shared" si="18"/>
        <v>800000</v>
      </c>
      <c r="V93" s="350">
        <f t="shared" si="18"/>
        <v>5500000</v>
      </c>
      <c r="W93" s="332">
        <f aca="true" t="shared" si="19" ref="W93:W99">SUM(C93:V93)</f>
        <v>426205000</v>
      </c>
    </row>
    <row r="94" spans="1:23" ht="12" customHeight="1">
      <c r="A94" s="180" t="s">
        <v>56</v>
      </c>
      <c r="B94" s="8" t="s">
        <v>34</v>
      </c>
      <c r="C94" s="351">
        <v>10893000</v>
      </c>
      <c r="D94" s="351"/>
      <c r="E94" s="351"/>
      <c r="F94" s="351"/>
      <c r="G94" s="351"/>
      <c r="H94" s="351">
        <v>16420000</v>
      </c>
      <c r="I94" s="351"/>
      <c r="J94" s="351">
        <v>4400000</v>
      </c>
      <c r="K94" s="351"/>
      <c r="L94" s="351">
        <v>2566000</v>
      </c>
      <c r="M94" s="180" t="s">
        <v>56</v>
      </c>
      <c r="N94" s="8" t="s">
        <v>34</v>
      </c>
      <c r="O94" s="351">
        <v>15910000</v>
      </c>
      <c r="P94" s="351">
        <v>1734000</v>
      </c>
      <c r="Q94" s="351">
        <v>3042000</v>
      </c>
      <c r="R94" s="351"/>
      <c r="S94" s="351"/>
      <c r="T94" s="351">
        <v>18628000</v>
      </c>
      <c r="U94" s="351"/>
      <c r="V94" s="351"/>
      <c r="W94" s="336">
        <f t="shared" si="19"/>
        <v>73593000</v>
      </c>
    </row>
    <row r="95" spans="1:23" ht="12" customHeight="1">
      <c r="A95" s="173" t="s">
        <v>57</v>
      </c>
      <c r="B95" s="6" t="s">
        <v>101</v>
      </c>
      <c r="C95" s="335">
        <v>2290000</v>
      </c>
      <c r="D95" s="335"/>
      <c r="E95" s="335"/>
      <c r="F95" s="335"/>
      <c r="G95" s="335"/>
      <c r="H95" s="335">
        <v>4424000</v>
      </c>
      <c r="I95" s="335"/>
      <c r="J95" s="335">
        <v>625000</v>
      </c>
      <c r="K95" s="335"/>
      <c r="L95" s="335">
        <v>602000</v>
      </c>
      <c r="M95" s="173" t="s">
        <v>57</v>
      </c>
      <c r="N95" s="6" t="s">
        <v>101</v>
      </c>
      <c r="O95" s="335">
        <v>3850000</v>
      </c>
      <c r="P95" s="335">
        <v>365000</v>
      </c>
      <c r="Q95" s="335">
        <v>647000</v>
      </c>
      <c r="R95" s="335"/>
      <c r="S95" s="335"/>
      <c r="T95" s="335">
        <v>4656000</v>
      </c>
      <c r="U95" s="335"/>
      <c r="V95" s="335"/>
      <c r="W95" s="336">
        <f t="shared" si="19"/>
        <v>17459000</v>
      </c>
    </row>
    <row r="96" spans="1:23" ht="12" customHeight="1">
      <c r="A96" s="173" t="s">
        <v>58</v>
      </c>
      <c r="B96" s="6" t="s">
        <v>75</v>
      </c>
      <c r="C96" s="337">
        <v>15840000</v>
      </c>
      <c r="D96" s="337">
        <v>1220000</v>
      </c>
      <c r="E96" s="337">
        <v>3540000</v>
      </c>
      <c r="F96" s="337">
        <v>200000</v>
      </c>
      <c r="G96" s="337"/>
      <c r="H96" s="337">
        <v>2400000</v>
      </c>
      <c r="I96" s="337">
        <v>9600000</v>
      </c>
      <c r="J96" s="337">
        <v>3990000</v>
      </c>
      <c r="K96" s="337">
        <v>27500000</v>
      </c>
      <c r="L96" s="337">
        <v>4100000</v>
      </c>
      <c r="M96" s="173" t="s">
        <v>58</v>
      </c>
      <c r="N96" s="6" t="s">
        <v>75</v>
      </c>
      <c r="O96" s="337">
        <v>53862000</v>
      </c>
      <c r="P96" s="337">
        <v>3460000</v>
      </c>
      <c r="Q96" s="337">
        <v>1090000</v>
      </c>
      <c r="R96" s="337"/>
      <c r="S96" s="337">
        <v>10850000</v>
      </c>
      <c r="T96" s="337">
        <v>1060000</v>
      </c>
      <c r="U96" s="337"/>
      <c r="V96" s="337"/>
      <c r="W96" s="336">
        <f t="shared" si="19"/>
        <v>138712000</v>
      </c>
    </row>
    <row r="97" spans="1:23" ht="12" customHeight="1">
      <c r="A97" s="173" t="s">
        <v>59</v>
      </c>
      <c r="B97" s="9" t="s">
        <v>102</v>
      </c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173" t="s">
        <v>59</v>
      </c>
      <c r="N97" s="9" t="s">
        <v>102</v>
      </c>
      <c r="O97" s="337"/>
      <c r="P97" s="337"/>
      <c r="Q97" s="337"/>
      <c r="R97" s="337">
        <v>3900000</v>
      </c>
      <c r="S97" s="337"/>
      <c r="T97" s="337"/>
      <c r="U97" s="337"/>
      <c r="V97" s="337">
        <v>5500000</v>
      </c>
      <c r="W97" s="336">
        <f t="shared" si="19"/>
        <v>9400000</v>
      </c>
    </row>
    <row r="98" spans="1:23" ht="12" customHeight="1">
      <c r="A98" s="173" t="s">
        <v>67</v>
      </c>
      <c r="B98" s="17" t="s">
        <v>103</v>
      </c>
      <c r="C98" s="337"/>
      <c r="D98" s="337"/>
      <c r="E98" s="337"/>
      <c r="F98" s="337">
        <v>12861000</v>
      </c>
      <c r="G98" s="337">
        <v>83932000</v>
      </c>
      <c r="H98" s="337"/>
      <c r="I98" s="337"/>
      <c r="J98" s="337"/>
      <c r="K98" s="337"/>
      <c r="L98" s="337">
        <v>5000000</v>
      </c>
      <c r="M98" s="173" t="s">
        <v>67</v>
      </c>
      <c r="N98" s="17" t="s">
        <v>103</v>
      </c>
      <c r="O98" s="337">
        <v>60000000</v>
      </c>
      <c r="P98" s="337"/>
      <c r="Q98" s="337"/>
      <c r="R98" s="337"/>
      <c r="S98" s="337"/>
      <c r="T98" s="337"/>
      <c r="U98" s="337">
        <v>800000</v>
      </c>
      <c r="V98" s="337"/>
      <c r="W98" s="336">
        <f t="shared" si="19"/>
        <v>162593000</v>
      </c>
    </row>
    <row r="99" spans="1:23" ht="12" customHeight="1">
      <c r="A99" s="173" t="s">
        <v>60</v>
      </c>
      <c r="B99" s="6" t="s">
        <v>385</v>
      </c>
      <c r="C99" s="337"/>
      <c r="D99" s="337"/>
      <c r="E99" s="337"/>
      <c r="F99" s="337">
        <v>12861000</v>
      </c>
      <c r="G99" s="337"/>
      <c r="H99" s="337"/>
      <c r="I99" s="337"/>
      <c r="J99" s="337"/>
      <c r="K99" s="337"/>
      <c r="L99" s="337"/>
      <c r="M99" s="173" t="s">
        <v>60</v>
      </c>
      <c r="N99" s="6" t="s">
        <v>385</v>
      </c>
      <c r="O99" s="337"/>
      <c r="P99" s="337"/>
      <c r="Q99" s="337"/>
      <c r="R99" s="337"/>
      <c r="S99" s="337"/>
      <c r="T99" s="337"/>
      <c r="U99" s="337"/>
      <c r="V99" s="337"/>
      <c r="W99" s="336">
        <f t="shared" si="19"/>
        <v>12861000</v>
      </c>
    </row>
    <row r="100" spans="1:23" ht="12" customHeight="1" hidden="1">
      <c r="A100" s="173" t="s">
        <v>61</v>
      </c>
      <c r="B100" s="43" t="s">
        <v>326</v>
      </c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173" t="s">
        <v>61</v>
      </c>
      <c r="N100" s="43" t="s">
        <v>326</v>
      </c>
      <c r="O100" s="337"/>
      <c r="P100" s="337"/>
      <c r="Q100" s="337"/>
      <c r="R100" s="337"/>
      <c r="S100" s="337"/>
      <c r="T100" s="337"/>
      <c r="U100" s="337"/>
      <c r="V100" s="337"/>
      <c r="W100" s="338"/>
    </row>
    <row r="101" spans="1:23" ht="12" customHeight="1" hidden="1">
      <c r="A101" s="173" t="s">
        <v>68</v>
      </c>
      <c r="B101" s="43" t="s">
        <v>325</v>
      </c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173" t="s">
        <v>68</v>
      </c>
      <c r="N101" s="43" t="s">
        <v>325</v>
      </c>
      <c r="O101" s="337"/>
      <c r="P101" s="337"/>
      <c r="Q101" s="337"/>
      <c r="R101" s="337"/>
      <c r="S101" s="337"/>
      <c r="T101" s="337"/>
      <c r="U101" s="337"/>
      <c r="V101" s="337"/>
      <c r="W101" s="338"/>
    </row>
    <row r="102" spans="1:23" ht="12" customHeight="1" hidden="1">
      <c r="A102" s="173" t="s">
        <v>69</v>
      </c>
      <c r="B102" s="43" t="s">
        <v>240</v>
      </c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173" t="s">
        <v>69</v>
      </c>
      <c r="N102" s="43" t="s">
        <v>240</v>
      </c>
      <c r="O102" s="337"/>
      <c r="P102" s="337"/>
      <c r="Q102" s="337"/>
      <c r="R102" s="337"/>
      <c r="S102" s="337"/>
      <c r="T102" s="337"/>
      <c r="U102" s="337"/>
      <c r="V102" s="337"/>
      <c r="W102" s="338"/>
    </row>
    <row r="103" spans="1:23" ht="12" customHeight="1" hidden="1">
      <c r="A103" s="173" t="s">
        <v>70</v>
      </c>
      <c r="B103" s="44" t="s">
        <v>241</v>
      </c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173" t="s">
        <v>70</v>
      </c>
      <c r="N103" s="44" t="s">
        <v>241</v>
      </c>
      <c r="O103" s="337"/>
      <c r="P103" s="337"/>
      <c r="Q103" s="337"/>
      <c r="R103" s="337"/>
      <c r="S103" s="337"/>
      <c r="T103" s="337"/>
      <c r="U103" s="337"/>
      <c r="V103" s="337"/>
      <c r="W103" s="338"/>
    </row>
    <row r="104" spans="1:23" ht="12" customHeight="1" hidden="1">
      <c r="A104" s="173" t="s">
        <v>71</v>
      </c>
      <c r="B104" s="44" t="s">
        <v>242</v>
      </c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173" t="s">
        <v>71</v>
      </c>
      <c r="N104" s="44" t="s">
        <v>242</v>
      </c>
      <c r="O104" s="337"/>
      <c r="P104" s="337"/>
      <c r="Q104" s="337"/>
      <c r="R104" s="337"/>
      <c r="S104" s="337"/>
      <c r="T104" s="337"/>
      <c r="U104" s="337"/>
      <c r="V104" s="337"/>
      <c r="W104" s="338"/>
    </row>
    <row r="105" spans="1:23" ht="12" customHeight="1">
      <c r="A105" s="173" t="s">
        <v>73</v>
      </c>
      <c r="B105" s="43" t="s">
        <v>243</v>
      </c>
      <c r="C105" s="337"/>
      <c r="D105" s="337"/>
      <c r="E105" s="337"/>
      <c r="F105" s="337"/>
      <c r="G105" s="337">
        <v>83932000</v>
      </c>
      <c r="H105" s="337"/>
      <c r="I105" s="337"/>
      <c r="J105" s="337"/>
      <c r="K105" s="337"/>
      <c r="L105" s="337"/>
      <c r="M105" s="173" t="s">
        <v>73</v>
      </c>
      <c r="N105" s="43" t="s">
        <v>243</v>
      </c>
      <c r="O105" s="337"/>
      <c r="P105" s="337"/>
      <c r="Q105" s="337"/>
      <c r="R105" s="337"/>
      <c r="S105" s="337"/>
      <c r="T105" s="337"/>
      <c r="U105" s="337">
        <v>800000</v>
      </c>
      <c r="V105" s="337"/>
      <c r="W105" s="336">
        <f>SUM(C105:V105)</f>
        <v>84732000</v>
      </c>
    </row>
    <row r="106" spans="1:23" ht="12" customHeight="1" hidden="1">
      <c r="A106" s="173" t="s">
        <v>104</v>
      </c>
      <c r="B106" s="43" t="s">
        <v>244</v>
      </c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173" t="s">
        <v>104</v>
      </c>
      <c r="N106" s="43" t="s">
        <v>244</v>
      </c>
      <c r="O106" s="337"/>
      <c r="P106" s="337"/>
      <c r="Q106" s="337"/>
      <c r="R106" s="337"/>
      <c r="S106" s="337"/>
      <c r="T106" s="337"/>
      <c r="U106" s="337"/>
      <c r="V106" s="337"/>
      <c r="W106" s="338"/>
    </row>
    <row r="107" spans="1:23" ht="12" customHeight="1" hidden="1">
      <c r="A107" s="173" t="s">
        <v>238</v>
      </c>
      <c r="B107" s="44" t="s">
        <v>245</v>
      </c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173" t="s">
        <v>238</v>
      </c>
      <c r="N107" s="44" t="s">
        <v>245</v>
      </c>
      <c r="O107" s="337"/>
      <c r="P107" s="337"/>
      <c r="Q107" s="337"/>
      <c r="R107" s="337"/>
      <c r="S107" s="337"/>
      <c r="T107" s="337"/>
      <c r="U107" s="337"/>
      <c r="V107" s="337"/>
      <c r="W107" s="338"/>
    </row>
    <row r="108" spans="1:23" ht="12" customHeight="1" hidden="1">
      <c r="A108" s="181" t="s">
        <v>239</v>
      </c>
      <c r="B108" s="45" t="s">
        <v>246</v>
      </c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181" t="s">
        <v>239</v>
      </c>
      <c r="N108" s="45" t="s">
        <v>246</v>
      </c>
      <c r="O108" s="337"/>
      <c r="P108" s="337"/>
      <c r="Q108" s="337"/>
      <c r="R108" s="337"/>
      <c r="S108" s="337"/>
      <c r="T108" s="337"/>
      <c r="U108" s="337"/>
      <c r="V108" s="337"/>
      <c r="W108" s="352"/>
    </row>
    <row r="109" spans="1:23" ht="12" customHeight="1" hidden="1">
      <c r="A109" s="173" t="s">
        <v>323</v>
      </c>
      <c r="B109" s="45" t="s">
        <v>247</v>
      </c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173" t="s">
        <v>323</v>
      </c>
      <c r="N109" s="45" t="s">
        <v>247</v>
      </c>
      <c r="O109" s="337"/>
      <c r="P109" s="337"/>
      <c r="Q109" s="337"/>
      <c r="R109" s="337"/>
      <c r="S109" s="337"/>
      <c r="T109" s="337"/>
      <c r="U109" s="337"/>
      <c r="V109" s="337"/>
      <c r="W109" s="338"/>
    </row>
    <row r="110" spans="1:23" ht="12" customHeight="1">
      <c r="A110" s="173" t="s">
        <v>324</v>
      </c>
      <c r="B110" s="44" t="s">
        <v>248</v>
      </c>
      <c r="C110" s="335"/>
      <c r="D110" s="335"/>
      <c r="E110" s="335"/>
      <c r="F110" s="335"/>
      <c r="G110" s="335"/>
      <c r="H110" s="335"/>
      <c r="I110" s="335"/>
      <c r="J110" s="335"/>
      <c r="K110" s="335"/>
      <c r="L110" s="335">
        <v>5000000</v>
      </c>
      <c r="M110" s="173" t="s">
        <v>324</v>
      </c>
      <c r="N110" s="44" t="s">
        <v>248</v>
      </c>
      <c r="O110" s="335">
        <v>60000000</v>
      </c>
      <c r="P110" s="335"/>
      <c r="Q110" s="335"/>
      <c r="R110" s="335"/>
      <c r="S110" s="335"/>
      <c r="T110" s="335"/>
      <c r="U110" s="335"/>
      <c r="V110" s="335"/>
      <c r="W110" s="336">
        <f aca="true" t="shared" si="20" ref="W110:W117">SUM(C110:V110)</f>
        <v>65000000</v>
      </c>
    </row>
    <row r="111" spans="1:23" ht="12" customHeight="1">
      <c r="A111" s="173" t="s">
        <v>328</v>
      </c>
      <c r="B111" s="9" t="s">
        <v>35</v>
      </c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173" t="s">
        <v>328</v>
      </c>
      <c r="N111" s="9" t="s">
        <v>35</v>
      </c>
      <c r="O111" s="335">
        <v>24448000</v>
      </c>
      <c r="P111" s="335"/>
      <c r="Q111" s="335"/>
      <c r="R111" s="335"/>
      <c r="S111" s="335"/>
      <c r="T111" s="335"/>
      <c r="U111" s="335"/>
      <c r="V111" s="335"/>
      <c r="W111" s="336">
        <f t="shared" si="20"/>
        <v>24448000</v>
      </c>
    </row>
    <row r="112" spans="1:23" ht="12" customHeight="1">
      <c r="A112" s="174" t="s">
        <v>329</v>
      </c>
      <c r="B112" s="6" t="s">
        <v>386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174" t="s">
        <v>329</v>
      </c>
      <c r="N112" s="6" t="s">
        <v>386</v>
      </c>
      <c r="O112" s="337">
        <v>24448000</v>
      </c>
      <c r="P112" s="337"/>
      <c r="Q112" s="337"/>
      <c r="R112" s="337"/>
      <c r="S112" s="337"/>
      <c r="T112" s="337"/>
      <c r="U112" s="337"/>
      <c r="V112" s="337"/>
      <c r="W112" s="336">
        <f t="shared" si="20"/>
        <v>24448000</v>
      </c>
    </row>
    <row r="113" spans="1:23" ht="12" customHeight="1" thickBot="1">
      <c r="A113" s="182" t="s">
        <v>330</v>
      </c>
      <c r="B113" s="46" t="s">
        <v>387</v>
      </c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182" t="s">
        <v>330</v>
      </c>
      <c r="N113" s="46" t="s">
        <v>387</v>
      </c>
      <c r="O113" s="353"/>
      <c r="P113" s="353"/>
      <c r="Q113" s="353"/>
      <c r="R113" s="353"/>
      <c r="S113" s="353"/>
      <c r="T113" s="353"/>
      <c r="U113" s="353"/>
      <c r="V113" s="353"/>
      <c r="W113" s="336">
        <f t="shared" si="20"/>
        <v>0</v>
      </c>
    </row>
    <row r="114" spans="1:23" ht="12" customHeight="1" thickBot="1">
      <c r="A114" s="23" t="s">
        <v>6</v>
      </c>
      <c r="B114" s="21" t="s">
        <v>249</v>
      </c>
      <c r="C114" s="331">
        <f>+C115+C117+C119</f>
        <v>535000</v>
      </c>
      <c r="D114" s="331">
        <f aca="true" t="shared" si="21" ref="D114:V114">+D115+D117+D119</f>
        <v>2000000</v>
      </c>
      <c r="E114" s="331">
        <f t="shared" si="21"/>
        <v>320000</v>
      </c>
      <c r="F114" s="331">
        <f t="shared" si="21"/>
        <v>0</v>
      </c>
      <c r="G114" s="331"/>
      <c r="H114" s="331">
        <f t="shared" si="21"/>
        <v>0</v>
      </c>
      <c r="I114" s="331">
        <f t="shared" si="21"/>
        <v>0</v>
      </c>
      <c r="J114" s="331">
        <f t="shared" si="21"/>
        <v>0</v>
      </c>
      <c r="K114" s="331">
        <f t="shared" si="21"/>
        <v>0</v>
      </c>
      <c r="L114" s="331">
        <f t="shared" si="21"/>
        <v>965000</v>
      </c>
      <c r="M114" s="23" t="s">
        <v>6</v>
      </c>
      <c r="N114" s="21" t="s">
        <v>249</v>
      </c>
      <c r="O114" s="331">
        <f t="shared" si="21"/>
        <v>39106000</v>
      </c>
      <c r="P114" s="331">
        <f t="shared" si="21"/>
        <v>0</v>
      </c>
      <c r="Q114" s="331">
        <f t="shared" si="21"/>
        <v>127000</v>
      </c>
      <c r="R114" s="331">
        <f t="shared" si="21"/>
        <v>0</v>
      </c>
      <c r="S114" s="331">
        <f t="shared" si="21"/>
        <v>0</v>
      </c>
      <c r="T114" s="331">
        <f t="shared" si="21"/>
        <v>0</v>
      </c>
      <c r="U114" s="331">
        <f t="shared" si="21"/>
        <v>0</v>
      </c>
      <c r="V114" s="331">
        <f t="shared" si="21"/>
        <v>0</v>
      </c>
      <c r="W114" s="332">
        <f t="shared" si="20"/>
        <v>43053000</v>
      </c>
    </row>
    <row r="115" spans="1:23" ht="12" customHeight="1">
      <c r="A115" s="172" t="s">
        <v>62</v>
      </c>
      <c r="B115" s="6" t="s">
        <v>120</v>
      </c>
      <c r="C115" s="333">
        <v>535000</v>
      </c>
      <c r="D115" s="333"/>
      <c r="E115" s="333">
        <v>320000</v>
      </c>
      <c r="F115" s="333"/>
      <c r="G115" s="333"/>
      <c r="H115" s="333"/>
      <c r="I115" s="333"/>
      <c r="J115" s="333"/>
      <c r="K115" s="333"/>
      <c r="L115" s="333"/>
      <c r="M115" s="172" t="s">
        <v>62</v>
      </c>
      <c r="N115" s="6" t="s">
        <v>120</v>
      </c>
      <c r="O115" s="333">
        <v>14018000</v>
      </c>
      <c r="P115" s="333"/>
      <c r="Q115" s="333">
        <v>127000</v>
      </c>
      <c r="R115" s="333"/>
      <c r="S115" s="333"/>
      <c r="T115" s="333"/>
      <c r="U115" s="333"/>
      <c r="V115" s="333"/>
      <c r="W115" s="336">
        <f t="shared" si="20"/>
        <v>15000000</v>
      </c>
    </row>
    <row r="116" spans="1:23" ht="12" customHeight="1">
      <c r="A116" s="172" t="s">
        <v>63</v>
      </c>
      <c r="B116" s="10" t="s">
        <v>253</v>
      </c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172" t="s">
        <v>63</v>
      </c>
      <c r="N116" s="10" t="s">
        <v>253</v>
      </c>
      <c r="O116" s="333"/>
      <c r="P116" s="333"/>
      <c r="Q116" s="333"/>
      <c r="R116" s="333"/>
      <c r="S116" s="333"/>
      <c r="T116" s="333"/>
      <c r="U116" s="333"/>
      <c r="V116" s="333"/>
      <c r="W116" s="336">
        <f t="shared" si="20"/>
        <v>0</v>
      </c>
    </row>
    <row r="117" spans="1:23" ht="12" customHeight="1" thickBot="1">
      <c r="A117" s="172" t="s">
        <v>64</v>
      </c>
      <c r="B117" s="10" t="s">
        <v>105</v>
      </c>
      <c r="C117" s="335"/>
      <c r="D117" s="335">
        <v>2000000</v>
      </c>
      <c r="E117" s="335"/>
      <c r="F117" s="335"/>
      <c r="G117" s="335"/>
      <c r="H117" s="335"/>
      <c r="I117" s="335"/>
      <c r="J117" s="335"/>
      <c r="K117" s="335"/>
      <c r="L117" s="335">
        <v>965000</v>
      </c>
      <c r="M117" s="172" t="s">
        <v>64</v>
      </c>
      <c r="N117" s="10" t="s">
        <v>105</v>
      </c>
      <c r="O117" s="335">
        <v>25088000</v>
      </c>
      <c r="P117" s="335"/>
      <c r="Q117" s="335"/>
      <c r="R117" s="335"/>
      <c r="S117" s="335"/>
      <c r="T117" s="335"/>
      <c r="U117" s="335"/>
      <c r="V117" s="335"/>
      <c r="W117" s="336">
        <f t="shared" si="20"/>
        <v>28053000</v>
      </c>
    </row>
    <row r="118" spans="1:23" ht="12" customHeight="1" hidden="1">
      <c r="A118" s="172" t="s">
        <v>65</v>
      </c>
      <c r="B118" s="10" t="s">
        <v>254</v>
      </c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172" t="s">
        <v>65</v>
      </c>
      <c r="N118" s="10" t="s">
        <v>254</v>
      </c>
      <c r="O118" s="354"/>
      <c r="P118" s="354"/>
      <c r="Q118" s="354"/>
      <c r="R118" s="354"/>
      <c r="S118" s="354"/>
      <c r="T118" s="354"/>
      <c r="U118" s="354"/>
      <c r="V118" s="354"/>
      <c r="W118" s="334"/>
    </row>
    <row r="119" spans="1:23" ht="12" customHeight="1" hidden="1">
      <c r="A119" s="172" t="s">
        <v>66</v>
      </c>
      <c r="B119" s="80" t="s">
        <v>122</v>
      </c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172" t="s">
        <v>66</v>
      </c>
      <c r="N119" s="80" t="s">
        <v>122</v>
      </c>
      <c r="O119" s="354"/>
      <c r="P119" s="354"/>
      <c r="Q119" s="354"/>
      <c r="R119" s="354"/>
      <c r="S119" s="354"/>
      <c r="T119" s="354"/>
      <c r="U119" s="354"/>
      <c r="V119" s="354"/>
      <c r="W119" s="334"/>
    </row>
    <row r="120" spans="1:23" ht="12" customHeight="1" hidden="1">
      <c r="A120" s="172" t="s">
        <v>72</v>
      </c>
      <c r="B120" s="79" t="s">
        <v>315</v>
      </c>
      <c r="C120" s="354"/>
      <c r="D120" s="354"/>
      <c r="E120" s="354"/>
      <c r="F120" s="354"/>
      <c r="G120" s="354"/>
      <c r="H120" s="354"/>
      <c r="I120" s="354"/>
      <c r="J120" s="354"/>
      <c r="K120" s="354"/>
      <c r="L120" s="354"/>
      <c r="M120" s="172" t="s">
        <v>72</v>
      </c>
      <c r="N120" s="79" t="s">
        <v>315</v>
      </c>
      <c r="O120" s="354"/>
      <c r="P120" s="354"/>
      <c r="Q120" s="354"/>
      <c r="R120" s="354"/>
      <c r="S120" s="354"/>
      <c r="T120" s="354"/>
      <c r="U120" s="354"/>
      <c r="V120" s="354"/>
      <c r="W120" s="334"/>
    </row>
    <row r="121" spans="1:23" ht="12" customHeight="1" hidden="1">
      <c r="A121" s="172" t="s">
        <v>74</v>
      </c>
      <c r="B121" s="151" t="s">
        <v>259</v>
      </c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172" t="s">
        <v>74</v>
      </c>
      <c r="N121" s="151" t="s">
        <v>259</v>
      </c>
      <c r="O121" s="354"/>
      <c r="P121" s="354"/>
      <c r="Q121" s="354"/>
      <c r="R121" s="354"/>
      <c r="S121" s="354"/>
      <c r="T121" s="354"/>
      <c r="U121" s="354"/>
      <c r="V121" s="354"/>
      <c r="W121" s="334"/>
    </row>
    <row r="122" spans="1:23" ht="12" customHeight="1" hidden="1">
      <c r="A122" s="172" t="s">
        <v>106</v>
      </c>
      <c r="B122" s="44" t="s">
        <v>242</v>
      </c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172" t="s">
        <v>106</v>
      </c>
      <c r="N122" s="44" t="s">
        <v>242</v>
      </c>
      <c r="O122" s="354"/>
      <c r="P122" s="354"/>
      <c r="Q122" s="354"/>
      <c r="R122" s="354"/>
      <c r="S122" s="354"/>
      <c r="T122" s="354"/>
      <c r="U122" s="354"/>
      <c r="V122" s="354"/>
      <c r="W122" s="334"/>
    </row>
    <row r="123" spans="1:23" ht="12" customHeight="1" hidden="1">
      <c r="A123" s="172" t="s">
        <v>107</v>
      </c>
      <c r="B123" s="44" t="s">
        <v>258</v>
      </c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172" t="s">
        <v>107</v>
      </c>
      <c r="N123" s="44" t="s">
        <v>258</v>
      </c>
      <c r="O123" s="354"/>
      <c r="P123" s="354"/>
      <c r="Q123" s="354"/>
      <c r="R123" s="354"/>
      <c r="S123" s="354"/>
      <c r="T123" s="354"/>
      <c r="U123" s="354"/>
      <c r="V123" s="354"/>
      <c r="W123" s="334"/>
    </row>
    <row r="124" spans="1:23" ht="12" customHeight="1" hidden="1">
      <c r="A124" s="172" t="s">
        <v>108</v>
      </c>
      <c r="B124" s="44" t="s">
        <v>257</v>
      </c>
      <c r="C124" s="354"/>
      <c r="D124" s="354"/>
      <c r="E124" s="354"/>
      <c r="F124" s="354"/>
      <c r="G124" s="354"/>
      <c r="H124" s="354"/>
      <c r="I124" s="354"/>
      <c r="J124" s="354"/>
      <c r="K124" s="354"/>
      <c r="L124" s="354"/>
      <c r="M124" s="172" t="s">
        <v>108</v>
      </c>
      <c r="N124" s="44" t="s">
        <v>257</v>
      </c>
      <c r="O124" s="354"/>
      <c r="P124" s="354"/>
      <c r="Q124" s="354"/>
      <c r="R124" s="354"/>
      <c r="S124" s="354"/>
      <c r="T124" s="354"/>
      <c r="U124" s="354"/>
      <c r="V124" s="354"/>
      <c r="W124" s="334"/>
    </row>
    <row r="125" spans="1:23" ht="12" customHeight="1" hidden="1">
      <c r="A125" s="172" t="s">
        <v>250</v>
      </c>
      <c r="B125" s="44" t="s">
        <v>245</v>
      </c>
      <c r="C125" s="354"/>
      <c r="D125" s="354"/>
      <c r="E125" s="354"/>
      <c r="F125" s="354"/>
      <c r="G125" s="354"/>
      <c r="H125" s="354"/>
      <c r="I125" s="354"/>
      <c r="J125" s="354"/>
      <c r="K125" s="354"/>
      <c r="L125" s="354"/>
      <c r="M125" s="172" t="s">
        <v>250</v>
      </c>
      <c r="N125" s="44" t="s">
        <v>245</v>
      </c>
      <c r="O125" s="354"/>
      <c r="P125" s="354"/>
      <c r="Q125" s="354"/>
      <c r="R125" s="354"/>
      <c r="S125" s="354"/>
      <c r="T125" s="354"/>
      <c r="U125" s="354"/>
      <c r="V125" s="354"/>
      <c r="W125" s="334"/>
    </row>
    <row r="126" spans="1:23" ht="12" customHeight="1" hidden="1">
      <c r="A126" s="172" t="s">
        <v>251</v>
      </c>
      <c r="B126" s="44" t="s">
        <v>256</v>
      </c>
      <c r="C126" s="354"/>
      <c r="D126" s="354"/>
      <c r="E126" s="354"/>
      <c r="F126" s="354"/>
      <c r="G126" s="354"/>
      <c r="H126" s="354"/>
      <c r="I126" s="354"/>
      <c r="J126" s="354"/>
      <c r="K126" s="354"/>
      <c r="L126" s="354"/>
      <c r="M126" s="172" t="s">
        <v>251</v>
      </c>
      <c r="N126" s="44" t="s">
        <v>256</v>
      </c>
      <c r="O126" s="354"/>
      <c r="P126" s="354"/>
      <c r="Q126" s="354"/>
      <c r="R126" s="354"/>
      <c r="S126" s="354"/>
      <c r="T126" s="354"/>
      <c r="U126" s="354"/>
      <c r="V126" s="354"/>
      <c r="W126" s="334"/>
    </row>
    <row r="127" spans="1:23" ht="12" customHeight="1" hidden="1" thickBot="1">
      <c r="A127" s="181" t="s">
        <v>252</v>
      </c>
      <c r="B127" s="44" t="s">
        <v>255</v>
      </c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181" t="s">
        <v>252</v>
      </c>
      <c r="N127" s="44" t="s">
        <v>255</v>
      </c>
      <c r="O127" s="355"/>
      <c r="P127" s="355"/>
      <c r="Q127" s="355"/>
      <c r="R127" s="355"/>
      <c r="S127" s="355"/>
      <c r="T127" s="355"/>
      <c r="U127" s="355"/>
      <c r="V127" s="355"/>
      <c r="W127" s="352"/>
    </row>
    <row r="128" spans="1:23" ht="12" customHeight="1" thickBot="1">
      <c r="A128" s="23" t="s">
        <v>7</v>
      </c>
      <c r="B128" s="37" t="s">
        <v>333</v>
      </c>
      <c r="C128" s="331">
        <f>+C93+C114</f>
        <v>29558000</v>
      </c>
      <c r="D128" s="331">
        <f aca="true" t="shared" si="22" ref="D128:V128">+D93+D114</f>
        <v>3220000</v>
      </c>
      <c r="E128" s="331">
        <f t="shared" si="22"/>
        <v>3860000</v>
      </c>
      <c r="F128" s="331">
        <f t="shared" si="22"/>
        <v>13061000</v>
      </c>
      <c r="G128" s="331">
        <f t="shared" si="22"/>
        <v>83932000</v>
      </c>
      <c r="H128" s="331">
        <f t="shared" si="22"/>
        <v>23244000</v>
      </c>
      <c r="I128" s="331">
        <f t="shared" si="22"/>
        <v>9600000</v>
      </c>
      <c r="J128" s="331">
        <f t="shared" si="22"/>
        <v>9015000</v>
      </c>
      <c r="K128" s="331">
        <f t="shared" si="22"/>
        <v>27500000</v>
      </c>
      <c r="L128" s="331">
        <f t="shared" si="22"/>
        <v>13233000</v>
      </c>
      <c r="M128" s="23" t="s">
        <v>7</v>
      </c>
      <c r="N128" s="37" t="s">
        <v>333</v>
      </c>
      <c r="O128" s="331">
        <f t="shared" si="22"/>
        <v>197176000</v>
      </c>
      <c r="P128" s="331">
        <f t="shared" si="22"/>
        <v>5559000</v>
      </c>
      <c r="Q128" s="331">
        <f t="shared" si="22"/>
        <v>4906000</v>
      </c>
      <c r="R128" s="331">
        <f t="shared" si="22"/>
        <v>3900000</v>
      </c>
      <c r="S128" s="331">
        <f t="shared" si="22"/>
        <v>10850000</v>
      </c>
      <c r="T128" s="331">
        <f t="shared" si="22"/>
        <v>24344000</v>
      </c>
      <c r="U128" s="331">
        <f t="shared" si="22"/>
        <v>800000</v>
      </c>
      <c r="V128" s="331">
        <f t="shared" si="22"/>
        <v>5500000</v>
      </c>
      <c r="W128" s="332">
        <f>SUM(C128:V128)</f>
        <v>469258000</v>
      </c>
    </row>
    <row r="129" spans="1:23" ht="12" customHeight="1" thickBot="1">
      <c r="A129" s="23" t="s">
        <v>8</v>
      </c>
      <c r="B129" s="37" t="s">
        <v>334</v>
      </c>
      <c r="C129" s="331">
        <f>+C130+C131+C132</f>
        <v>0</v>
      </c>
      <c r="D129" s="331">
        <f aca="true" t="shared" si="23" ref="D129:V129">+D130+D131+D132</f>
        <v>0</v>
      </c>
      <c r="E129" s="331">
        <f t="shared" si="23"/>
        <v>0</v>
      </c>
      <c r="F129" s="331">
        <f t="shared" si="23"/>
        <v>0</v>
      </c>
      <c r="G129" s="331"/>
      <c r="H129" s="331">
        <f t="shared" si="23"/>
        <v>0</v>
      </c>
      <c r="I129" s="331">
        <f t="shared" si="23"/>
        <v>0</v>
      </c>
      <c r="J129" s="331">
        <f t="shared" si="23"/>
        <v>0</v>
      </c>
      <c r="K129" s="331">
        <f t="shared" si="23"/>
        <v>0</v>
      </c>
      <c r="L129" s="331">
        <f t="shared" si="23"/>
        <v>0</v>
      </c>
      <c r="M129" s="23" t="s">
        <v>8</v>
      </c>
      <c r="N129" s="37" t="s">
        <v>334</v>
      </c>
      <c r="O129" s="331">
        <f t="shared" si="23"/>
        <v>0</v>
      </c>
      <c r="P129" s="331">
        <f t="shared" si="23"/>
        <v>0</v>
      </c>
      <c r="Q129" s="331">
        <f t="shared" si="23"/>
        <v>0</v>
      </c>
      <c r="R129" s="331">
        <f t="shared" si="23"/>
        <v>0</v>
      </c>
      <c r="S129" s="331">
        <f t="shared" si="23"/>
        <v>0</v>
      </c>
      <c r="T129" s="331">
        <f t="shared" si="23"/>
        <v>0</v>
      </c>
      <c r="U129" s="331">
        <f t="shared" si="23"/>
        <v>0</v>
      </c>
      <c r="V129" s="331">
        <f t="shared" si="23"/>
        <v>0</v>
      </c>
      <c r="W129" s="332">
        <f>SUM(C129:V129)</f>
        <v>0</v>
      </c>
    </row>
    <row r="130" spans="1:23" s="35" customFormat="1" ht="12" customHeight="1" hidden="1">
      <c r="A130" s="172" t="s">
        <v>154</v>
      </c>
      <c r="B130" s="7" t="s">
        <v>391</v>
      </c>
      <c r="C130" s="354"/>
      <c r="D130" s="354"/>
      <c r="E130" s="354"/>
      <c r="F130" s="354"/>
      <c r="G130" s="354"/>
      <c r="H130" s="354"/>
      <c r="I130" s="354"/>
      <c r="J130" s="354"/>
      <c r="K130" s="354"/>
      <c r="L130" s="354"/>
      <c r="M130" s="172" t="s">
        <v>154</v>
      </c>
      <c r="N130" s="7" t="s">
        <v>391</v>
      </c>
      <c r="O130" s="354"/>
      <c r="P130" s="354"/>
      <c r="Q130" s="354"/>
      <c r="R130" s="354"/>
      <c r="S130" s="354"/>
      <c r="T130" s="354"/>
      <c r="U130" s="354"/>
      <c r="V130" s="354"/>
      <c r="W130" s="334"/>
    </row>
    <row r="131" spans="1:23" ht="12" customHeight="1" hidden="1">
      <c r="A131" s="172" t="s">
        <v>155</v>
      </c>
      <c r="B131" s="7" t="s">
        <v>342</v>
      </c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172" t="s">
        <v>155</v>
      </c>
      <c r="N131" s="7" t="s">
        <v>342</v>
      </c>
      <c r="O131" s="354"/>
      <c r="P131" s="354"/>
      <c r="Q131" s="354"/>
      <c r="R131" s="354"/>
      <c r="S131" s="354"/>
      <c r="T131" s="354"/>
      <c r="U131" s="354"/>
      <c r="V131" s="354"/>
      <c r="W131" s="334"/>
    </row>
    <row r="132" spans="1:23" ht="12" customHeight="1" hidden="1" thickBot="1">
      <c r="A132" s="181" t="s">
        <v>156</v>
      </c>
      <c r="B132" s="5" t="s">
        <v>390</v>
      </c>
      <c r="C132" s="354"/>
      <c r="D132" s="354"/>
      <c r="E132" s="354"/>
      <c r="F132" s="354"/>
      <c r="G132" s="354"/>
      <c r="H132" s="354"/>
      <c r="I132" s="354"/>
      <c r="J132" s="354"/>
      <c r="K132" s="354"/>
      <c r="L132" s="354"/>
      <c r="M132" s="181" t="s">
        <v>156</v>
      </c>
      <c r="N132" s="5" t="s">
        <v>390</v>
      </c>
      <c r="O132" s="354"/>
      <c r="P132" s="354"/>
      <c r="Q132" s="354"/>
      <c r="R132" s="354"/>
      <c r="S132" s="354"/>
      <c r="T132" s="354"/>
      <c r="U132" s="354"/>
      <c r="V132" s="354"/>
      <c r="W132" s="352"/>
    </row>
    <row r="133" spans="1:23" ht="12" customHeight="1" thickBot="1">
      <c r="A133" s="23" t="s">
        <v>9</v>
      </c>
      <c r="B133" s="37" t="s">
        <v>335</v>
      </c>
      <c r="C133" s="331">
        <f>+C134+C135+C136+C137+C138+C139</f>
        <v>0</v>
      </c>
      <c r="D133" s="331">
        <f aca="true" t="shared" si="24" ref="D133:V133">+D134+D135+D136+D137+D138+D139</f>
        <v>0</v>
      </c>
      <c r="E133" s="331">
        <f t="shared" si="24"/>
        <v>0</v>
      </c>
      <c r="F133" s="331">
        <f t="shared" si="24"/>
        <v>0</v>
      </c>
      <c r="G133" s="331"/>
      <c r="H133" s="331">
        <f t="shared" si="24"/>
        <v>0</v>
      </c>
      <c r="I133" s="331">
        <f t="shared" si="24"/>
        <v>0</v>
      </c>
      <c r="J133" s="331">
        <f t="shared" si="24"/>
        <v>0</v>
      </c>
      <c r="K133" s="331">
        <f t="shared" si="24"/>
        <v>0</v>
      </c>
      <c r="L133" s="331">
        <f t="shared" si="24"/>
        <v>0</v>
      </c>
      <c r="M133" s="23" t="s">
        <v>9</v>
      </c>
      <c r="N133" s="37" t="s">
        <v>335</v>
      </c>
      <c r="O133" s="331">
        <f t="shared" si="24"/>
        <v>0</v>
      </c>
      <c r="P133" s="331">
        <f t="shared" si="24"/>
        <v>0</v>
      </c>
      <c r="Q133" s="331">
        <f t="shared" si="24"/>
        <v>0</v>
      </c>
      <c r="R133" s="331">
        <f t="shared" si="24"/>
        <v>0</v>
      </c>
      <c r="S133" s="331">
        <f t="shared" si="24"/>
        <v>0</v>
      </c>
      <c r="T133" s="331">
        <f t="shared" si="24"/>
        <v>0</v>
      </c>
      <c r="U133" s="331">
        <f t="shared" si="24"/>
        <v>0</v>
      </c>
      <c r="V133" s="331">
        <f t="shared" si="24"/>
        <v>0</v>
      </c>
      <c r="W133" s="332">
        <f>SUM(C133:V133)</f>
        <v>0</v>
      </c>
    </row>
    <row r="134" spans="1:23" ht="12" customHeight="1" hidden="1">
      <c r="A134" s="172" t="s">
        <v>49</v>
      </c>
      <c r="B134" s="7" t="s">
        <v>344</v>
      </c>
      <c r="C134" s="354"/>
      <c r="D134" s="354"/>
      <c r="E134" s="354"/>
      <c r="F134" s="354"/>
      <c r="G134" s="354"/>
      <c r="H134" s="354"/>
      <c r="I134" s="354"/>
      <c r="J134" s="354"/>
      <c r="K134" s="354"/>
      <c r="L134" s="354"/>
      <c r="M134" s="172" t="s">
        <v>49</v>
      </c>
      <c r="N134" s="7" t="s">
        <v>344</v>
      </c>
      <c r="O134" s="354"/>
      <c r="P134" s="354"/>
      <c r="Q134" s="354"/>
      <c r="R134" s="354"/>
      <c r="S134" s="354"/>
      <c r="T134" s="354"/>
      <c r="U134" s="354"/>
      <c r="V134" s="354"/>
      <c r="W134" s="334"/>
    </row>
    <row r="135" spans="1:23" ht="12" customHeight="1" hidden="1">
      <c r="A135" s="172" t="s">
        <v>50</v>
      </c>
      <c r="B135" s="7" t="s">
        <v>336</v>
      </c>
      <c r="C135" s="354"/>
      <c r="D135" s="354"/>
      <c r="E135" s="354"/>
      <c r="F135" s="354"/>
      <c r="G135" s="354"/>
      <c r="H135" s="354"/>
      <c r="I135" s="354"/>
      <c r="J135" s="354"/>
      <c r="K135" s="354"/>
      <c r="L135" s="354"/>
      <c r="M135" s="172" t="s">
        <v>50</v>
      </c>
      <c r="N135" s="7" t="s">
        <v>336</v>
      </c>
      <c r="O135" s="354"/>
      <c r="P135" s="354"/>
      <c r="Q135" s="354"/>
      <c r="R135" s="354"/>
      <c r="S135" s="354"/>
      <c r="T135" s="354"/>
      <c r="U135" s="354"/>
      <c r="V135" s="354"/>
      <c r="W135" s="334"/>
    </row>
    <row r="136" spans="1:23" ht="12" customHeight="1" hidden="1">
      <c r="A136" s="172" t="s">
        <v>51</v>
      </c>
      <c r="B136" s="7" t="s">
        <v>337</v>
      </c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172" t="s">
        <v>51</v>
      </c>
      <c r="N136" s="7" t="s">
        <v>337</v>
      </c>
      <c r="O136" s="354"/>
      <c r="P136" s="354"/>
      <c r="Q136" s="354"/>
      <c r="R136" s="354"/>
      <c r="S136" s="354"/>
      <c r="T136" s="354"/>
      <c r="U136" s="354"/>
      <c r="V136" s="354"/>
      <c r="W136" s="334"/>
    </row>
    <row r="137" spans="1:23" ht="12" customHeight="1" hidden="1">
      <c r="A137" s="172" t="s">
        <v>93</v>
      </c>
      <c r="B137" s="7" t="s">
        <v>389</v>
      </c>
      <c r="C137" s="354"/>
      <c r="D137" s="354"/>
      <c r="E137" s="354"/>
      <c r="F137" s="354"/>
      <c r="G137" s="354"/>
      <c r="H137" s="354"/>
      <c r="I137" s="354"/>
      <c r="J137" s="354"/>
      <c r="K137" s="354"/>
      <c r="L137" s="354"/>
      <c r="M137" s="172" t="s">
        <v>93</v>
      </c>
      <c r="N137" s="7" t="s">
        <v>389</v>
      </c>
      <c r="O137" s="354"/>
      <c r="P137" s="354"/>
      <c r="Q137" s="354"/>
      <c r="R137" s="354"/>
      <c r="S137" s="354"/>
      <c r="T137" s="354"/>
      <c r="U137" s="354"/>
      <c r="V137" s="354"/>
      <c r="W137" s="334"/>
    </row>
    <row r="138" spans="1:23" ht="12" customHeight="1" hidden="1">
      <c r="A138" s="172" t="s">
        <v>94</v>
      </c>
      <c r="B138" s="7" t="s">
        <v>339</v>
      </c>
      <c r="C138" s="354"/>
      <c r="D138" s="354"/>
      <c r="E138" s="354"/>
      <c r="F138" s="354"/>
      <c r="G138" s="354"/>
      <c r="H138" s="354"/>
      <c r="I138" s="354"/>
      <c r="J138" s="354"/>
      <c r="K138" s="354"/>
      <c r="L138" s="354"/>
      <c r="M138" s="172" t="s">
        <v>94</v>
      </c>
      <c r="N138" s="7" t="s">
        <v>339</v>
      </c>
      <c r="O138" s="354"/>
      <c r="P138" s="354"/>
      <c r="Q138" s="354"/>
      <c r="R138" s="354"/>
      <c r="S138" s="354"/>
      <c r="T138" s="354"/>
      <c r="U138" s="354"/>
      <c r="V138" s="354"/>
      <c r="W138" s="334"/>
    </row>
    <row r="139" spans="1:23" s="35" customFormat="1" ht="12" customHeight="1" hidden="1" thickBot="1">
      <c r="A139" s="181" t="s">
        <v>95</v>
      </c>
      <c r="B139" s="5" t="s">
        <v>340</v>
      </c>
      <c r="C139" s="354"/>
      <c r="D139" s="354"/>
      <c r="E139" s="354"/>
      <c r="F139" s="354"/>
      <c r="G139" s="354"/>
      <c r="H139" s="354"/>
      <c r="I139" s="354"/>
      <c r="J139" s="354"/>
      <c r="K139" s="354"/>
      <c r="L139" s="354"/>
      <c r="M139" s="181" t="s">
        <v>95</v>
      </c>
      <c r="N139" s="5" t="s">
        <v>340</v>
      </c>
      <c r="O139" s="354"/>
      <c r="P139" s="354"/>
      <c r="Q139" s="354"/>
      <c r="R139" s="354"/>
      <c r="S139" s="354"/>
      <c r="T139" s="354"/>
      <c r="U139" s="354"/>
      <c r="V139" s="354"/>
      <c r="W139" s="352"/>
    </row>
    <row r="140" spans="1:23" ht="12" customHeight="1" thickBot="1">
      <c r="A140" s="23" t="s">
        <v>10</v>
      </c>
      <c r="B140" s="37" t="s">
        <v>404</v>
      </c>
      <c r="C140" s="339">
        <f>+C141+C142+C144+C145+C143</f>
        <v>0</v>
      </c>
      <c r="D140" s="339">
        <f aca="true" t="shared" si="25" ref="D140:V140">+D141+D142+D144+D145+D143</f>
        <v>0</v>
      </c>
      <c r="E140" s="339">
        <f t="shared" si="25"/>
        <v>0</v>
      </c>
      <c r="F140" s="339">
        <f t="shared" si="25"/>
        <v>7977389</v>
      </c>
      <c r="G140" s="339">
        <f t="shared" si="25"/>
        <v>0</v>
      </c>
      <c r="H140" s="339">
        <f t="shared" si="25"/>
        <v>0</v>
      </c>
      <c r="I140" s="339">
        <f t="shared" si="25"/>
        <v>0</v>
      </c>
      <c r="J140" s="339">
        <f t="shared" si="25"/>
        <v>0</v>
      </c>
      <c r="K140" s="339">
        <f t="shared" si="25"/>
        <v>0</v>
      </c>
      <c r="L140" s="339">
        <f t="shared" si="25"/>
        <v>0</v>
      </c>
      <c r="M140" s="23" t="s">
        <v>10</v>
      </c>
      <c r="N140" s="37" t="s">
        <v>404</v>
      </c>
      <c r="O140" s="339">
        <f t="shared" si="25"/>
        <v>0</v>
      </c>
      <c r="P140" s="339">
        <f t="shared" si="25"/>
        <v>0</v>
      </c>
      <c r="Q140" s="339">
        <f t="shared" si="25"/>
        <v>0</v>
      </c>
      <c r="R140" s="339">
        <f t="shared" si="25"/>
        <v>0</v>
      </c>
      <c r="S140" s="339">
        <f t="shared" si="25"/>
        <v>0</v>
      </c>
      <c r="T140" s="339">
        <f t="shared" si="25"/>
        <v>0</v>
      </c>
      <c r="U140" s="339">
        <f t="shared" si="25"/>
        <v>0</v>
      </c>
      <c r="V140" s="339">
        <f t="shared" si="25"/>
        <v>0</v>
      </c>
      <c r="W140" s="332">
        <f>SUM(C140:V140)</f>
        <v>7977389</v>
      </c>
    </row>
    <row r="141" spans="1:23" ht="12.75">
      <c r="A141" s="172" t="s">
        <v>52</v>
      </c>
      <c r="B141" s="7" t="s">
        <v>260</v>
      </c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172" t="s">
        <v>52</v>
      </c>
      <c r="N141" s="7" t="s">
        <v>260</v>
      </c>
      <c r="O141" s="354"/>
      <c r="P141" s="354"/>
      <c r="Q141" s="354"/>
      <c r="R141" s="354"/>
      <c r="S141" s="354"/>
      <c r="T141" s="354"/>
      <c r="U141" s="354"/>
      <c r="V141" s="354"/>
      <c r="W141" s="336">
        <f>SUM(C141:V141)</f>
        <v>0</v>
      </c>
    </row>
    <row r="142" spans="1:23" ht="12" customHeight="1">
      <c r="A142" s="172" t="s">
        <v>53</v>
      </c>
      <c r="B142" s="7" t="s">
        <v>261</v>
      </c>
      <c r="C142" s="354"/>
      <c r="D142" s="354"/>
      <c r="E142" s="354"/>
      <c r="F142" s="354">
        <v>7977389</v>
      </c>
      <c r="G142" s="354"/>
      <c r="H142" s="354"/>
      <c r="I142" s="354"/>
      <c r="J142" s="354"/>
      <c r="K142" s="354"/>
      <c r="L142" s="354"/>
      <c r="M142" s="172" t="s">
        <v>53</v>
      </c>
      <c r="N142" s="7" t="s">
        <v>261</v>
      </c>
      <c r="O142" s="354"/>
      <c r="P142" s="354"/>
      <c r="Q142" s="354"/>
      <c r="R142" s="354"/>
      <c r="S142" s="354"/>
      <c r="T142" s="354"/>
      <c r="U142" s="354"/>
      <c r="V142" s="354"/>
      <c r="W142" s="336">
        <f>SUM(C142:V142)</f>
        <v>7977389</v>
      </c>
    </row>
    <row r="143" spans="1:23" s="35" customFormat="1" ht="12" customHeight="1" thickBot="1">
      <c r="A143" s="172" t="s">
        <v>174</v>
      </c>
      <c r="B143" s="7" t="s">
        <v>403</v>
      </c>
      <c r="C143" s="354"/>
      <c r="D143" s="354"/>
      <c r="E143" s="354"/>
      <c r="F143" s="354"/>
      <c r="G143" s="354"/>
      <c r="H143" s="354"/>
      <c r="I143" s="354"/>
      <c r="J143" s="354"/>
      <c r="K143" s="354"/>
      <c r="L143" s="354"/>
      <c r="M143" s="172" t="s">
        <v>174</v>
      </c>
      <c r="N143" s="7" t="s">
        <v>403</v>
      </c>
      <c r="O143" s="354"/>
      <c r="P143" s="354"/>
      <c r="Q143" s="354"/>
      <c r="R143" s="354"/>
      <c r="S143" s="354"/>
      <c r="T143" s="354"/>
      <c r="U143" s="354"/>
      <c r="V143" s="354"/>
      <c r="W143" s="336">
        <f>SUM(C143:V143)</f>
        <v>0</v>
      </c>
    </row>
    <row r="144" spans="1:23" s="35" customFormat="1" ht="12" customHeight="1" hidden="1">
      <c r="A144" s="172" t="s">
        <v>175</v>
      </c>
      <c r="B144" s="7" t="s">
        <v>349</v>
      </c>
      <c r="C144" s="354"/>
      <c r="D144" s="354"/>
      <c r="E144" s="354"/>
      <c r="F144" s="354"/>
      <c r="G144" s="354"/>
      <c r="H144" s="354"/>
      <c r="I144" s="354"/>
      <c r="J144" s="354"/>
      <c r="K144" s="354"/>
      <c r="L144" s="354"/>
      <c r="M144" s="172" t="s">
        <v>175</v>
      </c>
      <c r="N144" s="7" t="s">
        <v>349</v>
      </c>
      <c r="O144" s="354"/>
      <c r="P144" s="354"/>
      <c r="Q144" s="354"/>
      <c r="R144" s="354"/>
      <c r="S144" s="354"/>
      <c r="T144" s="354"/>
      <c r="U144" s="354"/>
      <c r="V144" s="354"/>
      <c r="W144" s="334"/>
    </row>
    <row r="145" spans="1:23" s="35" customFormat="1" ht="12" customHeight="1" hidden="1" thickBot="1">
      <c r="A145" s="181" t="s">
        <v>176</v>
      </c>
      <c r="B145" s="5" t="s">
        <v>280</v>
      </c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181" t="s">
        <v>176</v>
      </c>
      <c r="N145" s="5" t="s">
        <v>280</v>
      </c>
      <c r="O145" s="354"/>
      <c r="P145" s="354"/>
      <c r="Q145" s="354"/>
      <c r="R145" s="354"/>
      <c r="S145" s="354"/>
      <c r="T145" s="354"/>
      <c r="U145" s="354"/>
      <c r="V145" s="354"/>
      <c r="W145" s="352"/>
    </row>
    <row r="146" spans="1:23" s="35" customFormat="1" ht="12" customHeight="1" thickBot="1">
      <c r="A146" s="23" t="s">
        <v>11</v>
      </c>
      <c r="B146" s="37" t="s">
        <v>350</v>
      </c>
      <c r="C146" s="356">
        <f>+C147+C148+C149+C150+C151</f>
        <v>0</v>
      </c>
      <c r="D146" s="356">
        <f aca="true" t="shared" si="26" ref="D146:V146">+D147+D148+D149+D150+D151</f>
        <v>0</v>
      </c>
      <c r="E146" s="356">
        <f t="shared" si="26"/>
        <v>0</v>
      </c>
      <c r="F146" s="356">
        <f t="shared" si="26"/>
        <v>0</v>
      </c>
      <c r="G146" s="356"/>
      <c r="H146" s="356">
        <f t="shared" si="26"/>
        <v>0</v>
      </c>
      <c r="I146" s="356">
        <f t="shared" si="26"/>
        <v>0</v>
      </c>
      <c r="J146" s="356">
        <f t="shared" si="26"/>
        <v>0</v>
      </c>
      <c r="K146" s="356">
        <f t="shared" si="26"/>
        <v>0</v>
      </c>
      <c r="L146" s="356">
        <f t="shared" si="26"/>
        <v>0</v>
      </c>
      <c r="M146" s="23" t="s">
        <v>11</v>
      </c>
      <c r="N146" s="37" t="s">
        <v>350</v>
      </c>
      <c r="O146" s="356">
        <f t="shared" si="26"/>
        <v>0</v>
      </c>
      <c r="P146" s="356">
        <f t="shared" si="26"/>
        <v>0</v>
      </c>
      <c r="Q146" s="356">
        <f t="shared" si="26"/>
        <v>0</v>
      </c>
      <c r="R146" s="356">
        <f t="shared" si="26"/>
        <v>0</v>
      </c>
      <c r="S146" s="356">
        <f t="shared" si="26"/>
        <v>0</v>
      </c>
      <c r="T146" s="356">
        <f t="shared" si="26"/>
        <v>0</v>
      </c>
      <c r="U146" s="356">
        <f t="shared" si="26"/>
        <v>0</v>
      </c>
      <c r="V146" s="356">
        <f t="shared" si="26"/>
        <v>0</v>
      </c>
      <c r="W146" s="332">
        <f>SUM(C146:V146)</f>
        <v>0</v>
      </c>
    </row>
    <row r="147" spans="1:23" s="35" customFormat="1" ht="12" customHeight="1" hidden="1">
      <c r="A147" s="172" t="s">
        <v>54</v>
      </c>
      <c r="B147" s="7" t="s">
        <v>345</v>
      </c>
      <c r="C147" s="354"/>
      <c r="D147" s="354"/>
      <c r="E147" s="354"/>
      <c r="F147" s="354"/>
      <c r="G147" s="354"/>
      <c r="H147" s="354"/>
      <c r="I147" s="354"/>
      <c r="J147" s="354"/>
      <c r="K147" s="354"/>
      <c r="L147" s="354"/>
      <c r="M147" s="172" t="s">
        <v>54</v>
      </c>
      <c r="N147" s="7" t="s">
        <v>345</v>
      </c>
      <c r="O147" s="354"/>
      <c r="P147" s="354"/>
      <c r="Q147" s="354"/>
      <c r="R147" s="354"/>
      <c r="S147" s="354"/>
      <c r="T147" s="354"/>
      <c r="U147" s="354"/>
      <c r="V147" s="354"/>
      <c r="W147" s="334"/>
    </row>
    <row r="148" spans="1:23" s="35" customFormat="1" ht="12" customHeight="1" hidden="1">
      <c r="A148" s="172" t="s">
        <v>55</v>
      </c>
      <c r="B148" s="7" t="s">
        <v>352</v>
      </c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172" t="s">
        <v>55</v>
      </c>
      <c r="N148" s="7" t="s">
        <v>352</v>
      </c>
      <c r="O148" s="354"/>
      <c r="P148" s="354"/>
      <c r="Q148" s="354"/>
      <c r="R148" s="354"/>
      <c r="S148" s="354"/>
      <c r="T148" s="354"/>
      <c r="U148" s="354"/>
      <c r="V148" s="354"/>
      <c r="W148" s="334"/>
    </row>
    <row r="149" spans="1:23" s="35" customFormat="1" ht="12" customHeight="1" hidden="1">
      <c r="A149" s="172" t="s">
        <v>186</v>
      </c>
      <c r="B149" s="7" t="s">
        <v>347</v>
      </c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172" t="s">
        <v>186</v>
      </c>
      <c r="N149" s="7" t="s">
        <v>347</v>
      </c>
      <c r="O149" s="354"/>
      <c r="P149" s="354"/>
      <c r="Q149" s="354"/>
      <c r="R149" s="354"/>
      <c r="S149" s="354"/>
      <c r="T149" s="354"/>
      <c r="U149" s="354"/>
      <c r="V149" s="354"/>
      <c r="W149" s="334"/>
    </row>
    <row r="150" spans="1:23" ht="12.75" customHeight="1" hidden="1">
      <c r="A150" s="172" t="s">
        <v>187</v>
      </c>
      <c r="B150" s="7" t="s">
        <v>392</v>
      </c>
      <c r="C150" s="354"/>
      <c r="D150" s="354"/>
      <c r="E150" s="354"/>
      <c r="F150" s="354"/>
      <c r="G150" s="354"/>
      <c r="H150" s="354"/>
      <c r="I150" s="354"/>
      <c r="J150" s="354"/>
      <c r="K150" s="354"/>
      <c r="L150" s="354"/>
      <c r="M150" s="172" t="s">
        <v>187</v>
      </c>
      <c r="N150" s="7" t="s">
        <v>392</v>
      </c>
      <c r="O150" s="354"/>
      <c r="P150" s="354"/>
      <c r="Q150" s="354"/>
      <c r="R150" s="354"/>
      <c r="S150" s="354"/>
      <c r="T150" s="354"/>
      <c r="U150" s="354"/>
      <c r="V150" s="354"/>
      <c r="W150" s="334"/>
    </row>
    <row r="151" spans="1:23" ht="12.75" customHeight="1" hidden="1" thickBot="1">
      <c r="A151" s="181" t="s">
        <v>351</v>
      </c>
      <c r="B151" s="5" t="s">
        <v>354</v>
      </c>
      <c r="C151" s="355"/>
      <c r="D151" s="355"/>
      <c r="E151" s="355"/>
      <c r="F151" s="355"/>
      <c r="G151" s="355"/>
      <c r="H151" s="355"/>
      <c r="I151" s="355"/>
      <c r="J151" s="355"/>
      <c r="K151" s="355"/>
      <c r="L151" s="355"/>
      <c r="M151" s="181" t="s">
        <v>351</v>
      </c>
      <c r="N151" s="5" t="s">
        <v>354</v>
      </c>
      <c r="O151" s="355"/>
      <c r="P151" s="355"/>
      <c r="Q151" s="355"/>
      <c r="R151" s="355"/>
      <c r="S151" s="355"/>
      <c r="T151" s="355"/>
      <c r="U151" s="355"/>
      <c r="V151" s="355"/>
      <c r="W151" s="352"/>
    </row>
    <row r="152" spans="1:23" ht="12.75" customHeight="1" thickBot="1">
      <c r="A152" s="207" t="s">
        <v>12</v>
      </c>
      <c r="B152" s="37" t="s">
        <v>355</v>
      </c>
      <c r="C152" s="356"/>
      <c r="D152" s="356"/>
      <c r="E152" s="356"/>
      <c r="F152" s="356"/>
      <c r="G152" s="356"/>
      <c r="H152" s="356"/>
      <c r="I152" s="356"/>
      <c r="J152" s="356"/>
      <c r="K152" s="356"/>
      <c r="L152" s="356"/>
      <c r="M152" s="207" t="s">
        <v>12</v>
      </c>
      <c r="N152" s="37" t="s">
        <v>355</v>
      </c>
      <c r="O152" s="356"/>
      <c r="P152" s="356"/>
      <c r="Q152" s="356"/>
      <c r="R152" s="356"/>
      <c r="S152" s="356"/>
      <c r="T152" s="356"/>
      <c r="U152" s="356"/>
      <c r="V152" s="356"/>
      <c r="W152" s="332">
        <f>SUM(C152:V152)</f>
        <v>0</v>
      </c>
    </row>
    <row r="153" spans="1:23" ht="12" customHeight="1" thickBot="1">
      <c r="A153" s="207" t="s">
        <v>13</v>
      </c>
      <c r="B153" s="37" t="s">
        <v>356</v>
      </c>
      <c r="C153" s="356"/>
      <c r="D153" s="356"/>
      <c r="E153" s="356"/>
      <c r="F153" s="356"/>
      <c r="G153" s="356"/>
      <c r="H153" s="356"/>
      <c r="I153" s="356"/>
      <c r="J153" s="356"/>
      <c r="K153" s="356"/>
      <c r="L153" s="356"/>
      <c r="M153" s="207" t="s">
        <v>13</v>
      </c>
      <c r="N153" s="37" t="s">
        <v>356</v>
      </c>
      <c r="O153" s="356"/>
      <c r="P153" s="356"/>
      <c r="Q153" s="356"/>
      <c r="R153" s="356"/>
      <c r="S153" s="356"/>
      <c r="T153" s="356"/>
      <c r="U153" s="356"/>
      <c r="V153" s="356"/>
      <c r="W153" s="332">
        <f>SUM(C153:V153)</f>
        <v>0</v>
      </c>
    </row>
    <row r="154" spans="1:23" ht="15" customHeight="1" thickBot="1">
      <c r="A154" s="23" t="s">
        <v>14</v>
      </c>
      <c r="B154" s="37" t="s">
        <v>358</v>
      </c>
      <c r="C154" s="357">
        <f>+C129+C133+C140+C146+C152+C153</f>
        <v>0</v>
      </c>
      <c r="D154" s="357">
        <f aca="true" t="shared" si="27" ref="D154:V154">+D129+D133+D140+D146+D152+D153</f>
        <v>0</v>
      </c>
      <c r="E154" s="357">
        <f t="shared" si="27"/>
        <v>0</v>
      </c>
      <c r="F154" s="357">
        <f t="shared" si="27"/>
        <v>7977389</v>
      </c>
      <c r="G154" s="357">
        <f t="shared" si="27"/>
        <v>0</v>
      </c>
      <c r="H154" s="357">
        <f t="shared" si="27"/>
        <v>0</v>
      </c>
      <c r="I154" s="357">
        <f t="shared" si="27"/>
        <v>0</v>
      </c>
      <c r="J154" s="357">
        <f t="shared" si="27"/>
        <v>0</v>
      </c>
      <c r="K154" s="357">
        <f t="shared" si="27"/>
        <v>0</v>
      </c>
      <c r="L154" s="357">
        <f t="shared" si="27"/>
        <v>0</v>
      </c>
      <c r="M154" s="23" t="s">
        <v>14</v>
      </c>
      <c r="N154" s="37" t="s">
        <v>358</v>
      </c>
      <c r="O154" s="357">
        <f t="shared" si="27"/>
        <v>0</v>
      </c>
      <c r="P154" s="357">
        <f t="shared" si="27"/>
        <v>0</v>
      </c>
      <c r="Q154" s="357">
        <f t="shared" si="27"/>
        <v>0</v>
      </c>
      <c r="R154" s="357">
        <f t="shared" si="27"/>
        <v>0</v>
      </c>
      <c r="S154" s="357">
        <f t="shared" si="27"/>
        <v>0</v>
      </c>
      <c r="T154" s="357">
        <f t="shared" si="27"/>
        <v>0</v>
      </c>
      <c r="U154" s="357">
        <f t="shared" si="27"/>
        <v>0</v>
      </c>
      <c r="V154" s="357">
        <f t="shared" si="27"/>
        <v>0</v>
      </c>
      <c r="W154" s="332">
        <f>SUM(C154:V154)</f>
        <v>7977389</v>
      </c>
    </row>
    <row r="155" spans="1:23" ht="13.5" thickBot="1">
      <c r="A155" s="183" t="s">
        <v>15</v>
      </c>
      <c r="B155" s="128" t="s">
        <v>357</v>
      </c>
      <c r="C155" s="357">
        <f>+C128+C154</f>
        <v>29558000</v>
      </c>
      <c r="D155" s="357">
        <f aca="true" t="shared" si="28" ref="D155:V155">+D128+D154</f>
        <v>3220000</v>
      </c>
      <c r="E155" s="357">
        <f t="shared" si="28"/>
        <v>3860000</v>
      </c>
      <c r="F155" s="357">
        <f t="shared" si="28"/>
        <v>21038389</v>
      </c>
      <c r="G155" s="357">
        <f t="shared" si="28"/>
        <v>83932000</v>
      </c>
      <c r="H155" s="357">
        <f t="shared" si="28"/>
        <v>23244000</v>
      </c>
      <c r="I155" s="357">
        <f t="shared" si="28"/>
        <v>9600000</v>
      </c>
      <c r="J155" s="357">
        <f t="shared" si="28"/>
        <v>9015000</v>
      </c>
      <c r="K155" s="357">
        <f t="shared" si="28"/>
        <v>27500000</v>
      </c>
      <c r="L155" s="357">
        <f t="shared" si="28"/>
        <v>13233000</v>
      </c>
      <c r="M155" s="183" t="s">
        <v>15</v>
      </c>
      <c r="N155" s="128" t="s">
        <v>357</v>
      </c>
      <c r="O155" s="357">
        <f t="shared" si="28"/>
        <v>197176000</v>
      </c>
      <c r="P155" s="357">
        <f t="shared" si="28"/>
        <v>5559000</v>
      </c>
      <c r="Q155" s="357">
        <f t="shared" si="28"/>
        <v>4906000</v>
      </c>
      <c r="R155" s="357">
        <f t="shared" si="28"/>
        <v>3900000</v>
      </c>
      <c r="S155" s="357">
        <f t="shared" si="28"/>
        <v>10850000</v>
      </c>
      <c r="T155" s="357">
        <f t="shared" si="28"/>
        <v>24344000</v>
      </c>
      <c r="U155" s="357">
        <f t="shared" si="28"/>
        <v>800000</v>
      </c>
      <c r="V155" s="357">
        <f t="shared" si="28"/>
        <v>5500000</v>
      </c>
      <c r="W155" s="332">
        <f>SUM(C155:V155)</f>
        <v>477235389</v>
      </c>
    </row>
    <row r="156" spans="4:23" ht="15" customHeight="1" thickBot="1">
      <c r="D156" s="136"/>
      <c r="E156" s="136"/>
      <c r="F156" s="136"/>
      <c r="G156" s="136"/>
      <c r="H156" s="136"/>
      <c r="I156" s="136"/>
      <c r="J156" s="136"/>
      <c r="K156" s="136"/>
      <c r="L156" s="136"/>
      <c r="O156" s="136"/>
      <c r="P156" s="136"/>
      <c r="Q156" s="136"/>
      <c r="R156" s="136"/>
      <c r="S156" s="136"/>
      <c r="T156" s="136"/>
      <c r="U156" s="136"/>
      <c r="V156" s="136"/>
      <c r="W156" s="136"/>
    </row>
    <row r="157" spans="1:23" ht="14.25" customHeight="1" thickBot="1">
      <c r="A157" s="74" t="s">
        <v>393</v>
      </c>
      <c r="B157" s="75"/>
      <c r="C157" s="358"/>
      <c r="D157" s="358"/>
      <c r="E157" s="358"/>
      <c r="F157" s="358"/>
      <c r="G157" s="358"/>
      <c r="H157" s="358"/>
      <c r="I157" s="358"/>
      <c r="J157" s="358">
        <v>1</v>
      </c>
      <c r="K157" s="358"/>
      <c r="L157" s="358">
        <v>1</v>
      </c>
      <c r="M157" s="74" t="s">
        <v>393</v>
      </c>
      <c r="N157" s="75"/>
      <c r="O157" s="358">
        <v>2</v>
      </c>
      <c r="P157" s="358">
        <v>1</v>
      </c>
      <c r="Q157" s="358">
        <v>1</v>
      </c>
      <c r="R157" s="358"/>
      <c r="S157" s="358"/>
      <c r="T157" s="358">
        <v>8</v>
      </c>
      <c r="U157" s="358"/>
      <c r="V157" s="358"/>
      <c r="W157" s="359">
        <v>14</v>
      </c>
    </row>
    <row r="158" spans="1:23" ht="13.5" thickBot="1">
      <c r="A158" s="74" t="s">
        <v>116</v>
      </c>
      <c r="B158" s="75"/>
      <c r="C158" s="358"/>
      <c r="D158" s="358"/>
      <c r="E158" s="358"/>
      <c r="F158" s="358"/>
      <c r="G158" s="358"/>
      <c r="H158" s="358">
        <v>42</v>
      </c>
      <c r="I158" s="358"/>
      <c r="J158" s="358"/>
      <c r="K158" s="358"/>
      <c r="L158" s="358"/>
      <c r="M158" s="74" t="s">
        <v>116</v>
      </c>
      <c r="N158" s="75"/>
      <c r="O158" s="358"/>
      <c r="P158" s="358"/>
      <c r="Q158" s="358"/>
      <c r="R158" s="358"/>
      <c r="S158" s="358"/>
      <c r="T158" s="358"/>
      <c r="U158" s="358"/>
      <c r="V158" s="358"/>
      <c r="W158" s="35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8" r:id="rId1"/>
  <headerFooter alignWithMargins="0">
    <oddHeader>&amp;CBalatonszárszói Önkormányzat</oddHeader>
  </headerFooter>
  <colBreaks count="1" manualBreakCount="1">
    <brk id="12" max="15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Normal="130" zoomScaleSheetLayoutView="100" workbookViewId="0" topLeftCell="A1">
      <selection activeCell="M1" sqref="M1"/>
    </sheetView>
  </sheetViews>
  <sheetFormatPr defaultColWidth="9.00390625" defaultRowHeight="12.75"/>
  <cols>
    <col min="1" max="1" width="10.875" style="134" customWidth="1"/>
    <col min="2" max="2" width="57.50390625" style="135" customWidth="1"/>
    <col min="3" max="3" width="17.00390625" style="135" customWidth="1"/>
    <col min="4" max="4" width="13.625" style="136" customWidth="1"/>
    <col min="5" max="12" width="13.625" style="2" customWidth="1"/>
    <col min="13" max="13" width="12.50390625" style="2" customWidth="1"/>
    <col min="14" max="16384" width="9.375" style="2" customWidth="1"/>
  </cols>
  <sheetData>
    <row r="1" spans="1:13" s="1" customFormat="1" ht="16.5" customHeight="1" thickBot="1">
      <c r="A1" s="58"/>
      <c r="B1" s="60"/>
      <c r="C1" s="60"/>
      <c r="M1" s="310" t="s">
        <v>527</v>
      </c>
    </row>
    <row r="2" spans="1:13" s="31" customFormat="1" ht="21" customHeight="1">
      <c r="A2" s="312" t="s">
        <v>42</v>
      </c>
      <c r="B2" s="313" t="s">
        <v>117</v>
      </c>
      <c r="C2" s="360"/>
      <c r="D2" s="314" t="s">
        <v>36</v>
      </c>
      <c r="E2" s="314" t="s">
        <v>36</v>
      </c>
      <c r="F2" s="314" t="s">
        <v>36</v>
      </c>
      <c r="G2" s="314" t="s">
        <v>36</v>
      </c>
      <c r="H2" s="314" t="s">
        <v>36</v>
      </c>
      <c r="I2" s="314" t="s">
        <v>36</v>
      </c>
      <c r="J2" s="314" t="s">
        <v>36</v>
      </c>
      <c r="K2" s="314" t="s">
        <v>36</v>
      </c>
      <c r="L2" s="314" t="s">
        <v>36</v>
      </c>
      <c r="M2" s="315"/>
    </row>
    <row r="3" spans="1:13" s="31" customFormat="1" ht="16.5" thickBot="1">
      <c r="A3" s="361" t="s">
        <v>114</v>
      </c>
      <c r="B3" s="317" t="s">
        <v>508</v>
      </c>
      <c r="C3" s="362"/>
      <c r="D3" s="318" t="s">
        <v>41</v>
      </c>
      <c r="E3" s="318" t="s">
        <v>41</v>
      </c>
      <c r="F3" s="318" t="s">
        <v>41</v>
      </c>
      <c r="G3" s="318" t="s">
        <v>41</v>
      </c>
      <c r="H3" s="318" t="s">
        <v>41</v>
      </c>
      <c r="I3" s="318" t="s">
        <v>41</v>
      </c>
      <c r="J3" s="318" t="s">
        <v>41</v>
      </c>
      <c r="K3" s="318" t="s">
        <v>41</v>
      </c>
      <c r="L3" s="318" t="s">
        <v>41</v>
      </c>
      <c r="M3" s="319"/>
    </row>
    <row r="4" spans="1:13" s="32" customFormat="1" ht="15.75" customHeight="1" thickBot="1">
      <c r="A4" s="61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 t="s">
        <v>475</v>
      </c>
    </row>
    <row r="5" spans="1:13" ht="72.75" thickBot="1">
      <c r="A5" s="148" t="s">
        <v>115</v>
      </c>
      <c r="B5" s="63" t="s">
        <v>466</v>
      </c>
      <c r="C5" s="322" t="s">
        <v>480</v>
      </c>
      <c r="D5" s="320" t="s">
        <v>509</v>
      </c>
      <c r="E5" s="320" t="s">
        <v>510</v>
      </c>
      <c r="F5" s="320" t="s">
        <v>511</v>
      </c>
      <c r="G5" s="320" t="s">
        <v>512</v>
      </c>
      <c r="H5" s="320" t="s">
        <v>513</v>
      </c>
      <c r="I5" s="320" t="s">
        <v>514</v>
      </c>
      <c r="J5" s="320" t="s">
        <v>515</v>
      </c>
      <c r="K5" s="320" t="s">
        <v>516</v>
      </c>
      <c r="L5" s="320" t="s">
        <v>517</v>
      </c>
      <c r="M5" s="323" t="s">
        <v>518</v>
      </c>
    </row>
    <row r="6" spans="1:13" s="28" customFormat="1" ht="12.75" customHeight="1" thickBot="1">
      <c r="A6" s="52"/>
      <c r="B6" s="53" t="s">
        <v>372</v>
      </c>
      <c r="C6" s="363"/>
      <c r="D6" s="324" t="s">
        <v>373</v>
      </c>
      <c r="E6" s="324" t="s">
        <v>374</v>
      </c>
      <c r="F6" s="324" t="s">
        <v>376</v>
      </c>
      <c r="G6" s="324" t="s">
        <v>375</v>
      </c>
      <c r="H6" s="324" t="s">
        <v>377</v>
      </c>
      <c r="I6" s="324" t="s">
        <v>379</v>
      </c>
      <c r="J6" s="324" t="s">
        <v>495</v>
      </c>
      <c r="K6" s="324" t="s">
        <v>496</v>
      </c>
      <c r="L6" s="324" t="s">
        <v>497</v>
      </c>
      <c r="M6" s="325" t="s">
        <v>498</v>
      </c>
    </row>
    <row r="7" spans="1:13" s="28" customFormat="1" ht="15.75" customHeight="1" thickBot="1">
      <c r="A7" s="327"/>
      <c r="B7" s="328" t="s">
        <v>37</v>
      </c>
      <c r="C7" s="328"/>
      <c r="D7" s="329"/>
      <c r="E7" s="329"/>
      <c r="F7" s="329"/>
      <c r="G7" s="329"/>
      <c r="H7" s="329"/>
      <c r="I7" s="329"/>
      <c r="J7" s="329"/>
      <c r="K7" s="329"/>
      <c r="L7" s="329"/>
      <c r="M7" s="330"/>
    </row>
    <row r="8" spans="1:13" s="28" customFormat="1" ht="12" customHeight="1" thickBot="1">
      <c r="A8" s="23" t="s">
        <v>5</v>
      </c>
      <c r="B8" s="19" t="s">
        <v>139</v>
      </c>
      <c r="C8" s="364">
        <f>C9+C10+C11+C12+C13+C14</f>
        <v>2534220</v>
      </c>
      <c r="D8" s="331">
        <f aca="true" t="shared" si="0" ref="D8:L8">+D9+D10+D11+D12+D13+D14</f>
        <v>0</v>
      </c>
      <c r="E8" s="331">
        <f t="shared" si="0"/>
        <v>0</v>
      </c>
      <c r="F8" s="331">
        <f t="shared" si="0"/>
        <v>0</v>
      </c>
      <c r="G8" s="331">
        <f t="shared" si="0"/>
        <v>0</v>
      </c>
      <c r="H8" s="331">
        <f t="shared" si="0"/>
        <v>0</v>
      </c>
      <c r="I8" s="331">
        <f t="shared" si="0"/>
        <v>0</v>
      </c>
      <c r="J8" s="331">
        <f t="shared" si="0"/>
        <v>0</v>
      </c>
      <c r="K8" s="331">
        <f t="shared" si="0"/>
        <v>0</v>
      </c>
      <c r="L8" s="331">
        <f t="shared" si="0"/>
        <v>0</v>
      </c>
      <c r="M8" s="332">
        <f>SUM(C8:L8)</f>
        <v>2534220</v>
      </c>
    </row>
    <row r="9" spans="1:13" s="33" customFormat="1" ht="12" customHeight="1">
      <c r="A9" s="172" t="s">
        <v>56</v>
      </c>
      <c r="B9" s="155" t="s">
        <v>140</v>
      </c>
      <c r="C9" s="365">
        <v>2534220</v>
      </c>
      <c r="D9" s="333"/>
      <c r="E9" s="333"/>
      <c r="F9" s="333"/>
      <c r="G9" s="333"/>
      <c r="H9" s="333"/>
      <c r="I9" s="333"/>
      <c r="J9" s="333"/>
      <c r="K9" s="333"/>
      <c r="L9" s="333"/>
      <c r="M9" s="334"/>
    </row>
    <row r="10" spans="1:13" s="34" customFormat="1" ht="12" customHeight="1">
      <c r="A10" s="173" t="s">
        <v>57</v>
      </c>
      <c r="B10" s="156" t="s">
        <v>141</v>
      </c>
      <c r="C10" s="366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 s="34" customFormat="1" ht="12" customHeight="1">
      <c r="A11" s="173" t="s">
        <v>58</v>
      </c>
      <c r="B11" s="156" t="s">
        <v>507</v>
      </c>
      <c r="C11" s="366"/>
      <c r="D11" s="335"/>
      <c r="E11" s="335"/>
      <c r="F11" s="335"/>
      <c r="G11" s="335"/>
      <c r="H11" s="335"/>
      <c r="I11" s="335"/>
      <c r="J11" s="335"/>
      <c r="K11" s="335"/>
      <c r="L11" s="335"/>
      <c r="M11" s="336"/>
    </row>
    <row r="12" spans="1:13" s="34" customFormat="1" ht="12" customHeight="1">
      <c r="A12" s="173" t="s">
        <v>59</v>
      </c>
      <c r="B12" s="156" t="s">
        <v>143</v>
      </c>
      <c r="C12" s="366"/>
      <c r="D12" s="335"/>
      <c r="E12" s="335"/>
      <c r="F12" s="335"/>
      <c r="G12" s="335"/>
      <c r="H12" s="335"/>
      <c r="I12" s="335"/>
      <c r="J12" s="335"/>
      <c r="K12" s="335"/>
      <c r="L12" s="335"/>
      <c r="M12" s="336"/>
    </row>
    <row r="13" spans="1:13" s="34" customFormat="1" ht="12" customHeight="1">
      <c r="A13" s="173" t="s">
        <v>76</v>
      </c>
      <c r="B13" s="156" t="s">
        <v>380</v>
      </c>
      <c r="C13" s="366"/>
      <c r="D13" s="335"/>
      <c r="E13" s="335"/>
      <c r="F13" s="335"/>
      <c r="G13" s="335"/>
      <c r="H13" s="335"/>
      <c r="I13" s="335"/>
      <c r="J13" s="335"/>
      <c r="K13" s="335"/>
      <c r="L13" s="335"/>
      <c r="M13" s="336"/>
    </row>
    <row r="14" spans="1:13" s="33" customFormat="1" ht="12" customHeight="1" thickBot="1">
      <c r="A14" s="174" t="s">
        <v>60</v>
      </c>
      <c r="B14" s="157" t="s">
        <v>318</v>
      </c>
      <c r="C14" s="367"/>
      <c r="D14" s="335"/>
      <c r="E14" s="335"/>
      <c r="F14" s="335"/>
      <c r="G14" s="335"/>
      <c r="H14" s="335"/>
      <c r="I14" s="335"/>
      <c r="J14" s="335"/>
      <c r="K14" s="335"/>
      <c r="L14" s="335"/>
      <c r="M14" s="338"/>
    </row>
    <row r="15" spans="1:13" s="33" customFormat="1" ht="12" customHeight="1" thickBot="1">
      <c r="A15" s="23" t="s">
        <v>6</v>
      </c>
      <c r="B15" s="78" t="s">
        <v>144</v>
      </c>
      <c r="C15" s="368"/>
      <c r="D15" s="331">
        <f aca="true" t="shared" si="1" ref="D15:L15">+D16+D17+D18+D19+D20</f>
        <v>0</v>
      </c>
      <c r="E15" s="331">
        <f t="shared" si="1"/>
        <v>0</v>
      </c>
      <c r="F15" s="331">
        <f t="shared" si="1"/>
        <v>553000</v>
      </c>
      <c r="G15" s="331">
        <f t="shared" si="1"/>
        <v>0</v>
      </c>
      <c r="H15" s="331">
        <f t="shared" si="1"/>
        <v>591000</v>
      </c>
      <c r="I15" s="331">
        <f t="shared" si="1"/>
        <v>0</v>
      </c>
      <c r="J15" s="331">
        <f t="shared" si="1"/>
        <v>0</v>
      </c>
      <c r="K15" s="331">
        <f t="shared" si="1"/>
        <v>0</v>
      </c>
      <c r="L15" s="331">
        <f t="shared" si="1"/>
        <v>0</v>
      </c>
      <c r="M15" s="332">
        <f>SUM(C15:L15)</f>
        <v>1144000</v>
      </c>
    </row>
    <row r="16" spans="1:13" s="33" customFormat="1" ht="12" customHeight="1">
      <c r="A16" s="172" t="s">
        <v>62</v>
      </c>
      <c r="B16" s="155" t="s">
        <v>145</v>
      </c>
      <c r="C16" s="369"/>
      <c r="D16" s="333"/>
      <c r="E16" s="333"/>
      <c r="F16" s="333"/>
      <c r="G16" s="333"/>
      <c r="H16" s="333"/>
      <c r="I16" s="333"/>
      <c r="J16" s="333"/>
      <c r="K16" s="333"/>
      <c r="L16" s="333"/>
      <c r="M16" s="334"/>
    </row>
    <row r="17" spans="1:13" s="33" customFormat="1" ht="12" customHeight="1">
      <c r="A17" s="173" t="s">
        <v>63</v>
      </c>
      <c r="B17" s="156" t="s">
        <v>146</v>
      </c>
      <c r="C17" s="370"/>
      <c r="D17" s="335"/>
      <c r="E17" s="335"/>
      <c r="F17" s="335"/>
      <c r="G17" s="335"/>
      <c r="H17" s="335"/>
      <c r="I17" s="335"/>
      <c r="J17" s="335"/>
      <c r="K17" s="335"/>
      <c r="L17" s="335"/>
      <c r="M17" s="336"/>
    </row>
    <row r="18" spans="1:13" s="33" customFormat="1" ht="12" customHeight="1">
      <c r="A18" s="173" t="s">
        <v>64</v>
      </c>
      <c r="B18" s="156" t="s">
        <v>309</v>
      </c>
      <c r="C18" s="370"/>
      <c r="D18" s="335"/>
      <c r="E18" s="335"/>
      <c r="F18" s="335"/>
      <c r="G18" s="335"/>
      <c r="H18" s="335"/>
      <c r="I18" s="335"/>
      <c r="J18" s="335"/>
      <c r="K18" s="335"/>
      <c r="L18" s="335"/>
      <c r="M18" s="336"/>
    </row>
    <row r="19" spans="1:13" s="33" customFormat="1" ht="12" customHeight="1">
      <c r="A19" s="173" t="s">
        <v>65</v>
      </c>
      <c r="B19" s="156" t="s">
        <v>310</v>
      </c>
      <c r="C19" s="370"/>
      <c r="D19" s="335"/>
      <c r="E19" s="335"/>
      <c r="F19" s="335"/>
      <c r="G19" s="335"/>
      <c r="H19" s="335"/>
      <c r="I19" s="335"/>
      <c r="J19" s="335"/>
      <c r="K19" s="335"/>
      <c r="L19" s="335"/>
      <c r="M19" s="336"/>
    </row>
    <row r="20" spans="1:13" s="33" customFormat="1" ht="12" customHeight="1">
      <c r="A20" s="173" t="s">
        <v>66</v>
      </c>
      <c r="B20" s="156" t="s">
        <v>147</v>
      </c>
      <c r="C20" s="370"/>
      <c r="D20" s="335"/>
      <c r="E20" s="335"/>
      <c r="F20" s="335">
        <v>553000</v>
      </c>
      <c r="G20" s="335"/>
      <c r="H20" s="335">
        <v>591000</v>
      </c>
      <c r="I20" s="335"/>
      <c r="J20" s="335"/>
      <c r="K20" s="335"/>
      <c r="L20" s="335"/>
      <c r="M20" s="336">
        <f>SUM(D20:L20)</f>
        <v>1144000</v>
      </c>
    </row>
    <row r="21" spans="1:13" s="34" customFormat="1" ht="12" customHeight="1" thickBot="1">
      <c r="A21" s="174" t="s">
        <v>72</v>
      </c>
      <c r="B21" s="157" t="s">
        <v>148</v>
      </c>
      <c r="C21" s="371"/>
      <c r="D21" s="337"/>
      <c r="E21" s="337"/>
      <c r="F21" s="337"/>
      <c r="G21" s="337"/>
      <c r="H21" s="337"/>
      <c r="I21" s="337"/>
      <c r="J21" s="337"/>
      <c r="K21" s="337"/>
      <c r="L21" s="337"/>
      <c r="M21" s="338"/>
    </row>
    <row r="22" spans="1:13" s="34" customFormat="1" ht="12" customHeight="1" thickBot="1">
      <c r="A22" s="23" t="s">
        <v>7</v>
      </c>
      <c r="B22" s="19" t="s">
        <v>149</v>
      </c>
      <c r="C22" s="372"/>
      <c r="D22" s="331">
        <f aca="true" t="shared" si="2" ref="D22:L22">+D23+D24+D25+D26+D27</f>
        <v>0</v>
      </c>
      <c r="E22" s="331">
        <f t="shared" si="2"/>
        <v>0</v>
      </c>
      <c r="F22" s="331">
        <f t="shared" si="2"/>
        <v>0</v>
      </c>
      <c r="G22" s="331">
        <f t="shared" si="2"/>
        <v>0</v>
      </c>
      <c r="H22" s="331">
        <f t="shared" si="2"/>
        <v>0</v>
      </c>
      <c r="I22" s="331">
        <f t="shared" si="2"/>
        <v>0</v>
      </c>
      <c r="J22" s="331">
        <f t="shared" si="2"/>
        <v>0</v>
      </c>
      <c r="K22" s="331">
        <f t="shared" si="2"/>
        <v>0</v>
      </c>
      <c r="L22" s="331">
        <f t="shared" si="2"/>
        <v>0</v>
      </c>
      <c r="M22" s="332">
        <f>SUM(G22:L22)</f>
        <v>0</v>
      </c>
    </row>
    <row r="23" spans="1:13" s="34" customFormat="1" ht="12" customHeight="1" hidden="1">
      <c r="A23" s="172" t="s">
        <v>45</v>
      </c>
      <c r="B23" s="155" t="s">
        <v>150</v>
      </c>
      <c r="C23" s="369"/>
      <c r="D23" s="333"/>
      <c r="E23" s="333"/>
      <c r="F23" s="333"/>
      <c r="G23" s="333"/>
      <c r="H23" s="333"/>
      <c r="I23" s="333"/>
      <c r="J23" s="333"/>
      <c r="K23" s="333"/>
      <c r="L23" s="333"/>
      <c r="M23" s="334"/>
    </row>
    <row r="24" spans="1:13" s="33" customFormat="1" ht="12" customHeight="1" hidden="1">
      <c r="A24" s="173" t="s">
        <v>46</v>
      </c>
      <c r="B24" s="156" t="s">
        <v>151</v>
      </c>
      <c r="C24" s="370"/>
      <c r="D24" s="335"/>
      <c r="E24" s="335"/>
      <c r="F24" s="335"/>
      <c r="G24" s="335"/>
      <c r="H24" s="335"/>
      <c r="I24" s="335"/>
      <c r="J24" s="335"/>
      <c r="K24" s="335"/>
      <c r="L24" s="335"/>
      <c r="M24" s="336"/>
    </row>
    <row r="25" spans="1:13" s="34" customFormat="1" ht="12" customHeight="1" hidden="1">
      <c r="A25" s="173" t="s">
        <v>47</v>
      </c>
      <c r="B25" s="156" t="s">
        <v>311</v>
      </c>
      <c r="C25" s="370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 s="34" customFormat="1" ht="12" customHeight="1" hidden="1">
      <c r="A26" s="173" t="s">
        <v>48</v>
      </c>
      <c r="B26" s="156" t="s">
        <v>312</v>
      </c>
      <c r="C26" s="370"/>
      <c r="D26" s="335"/>
      <c r="E26" s="335"/>
      <c r="F26" s="335"/>
      <c r="G26" s="335"/>
      <c r="H26" s="335"/>
      <c r="I26" s="335"/>
      <c r="J26" s="335"/>
      <c r="K26" s="335"/>
      <c r="L26" s="335"/>
      <c r="M26" s="336"/>
    </row>
    <row r="27" spans="1:13" s="34" customFormat="1" ht="12" customHeight="1" hidden="1">
      <c r="A27" s="173" t="s">
        <v>89</v>
      </c>
      <c r="B27" s="156" t="s">
        <v>152</v>
      </c>
      <c r="C27" s="370"/>
      <c r="D27" s="335"/>
      <c r="E27" s="335"/>
      <c r="F27" s="335"/>
      <c r="G27" s="335"/>
      <c r="H27" s="335"/>
      <c r="I27" s="335"/>
      <c r="J27" s="335"/>
      <c r="K27" s="335"/>
      <c r="L27" s="335"/>
      <c r="M27" s="336"/>
    </row>
    <row r="28" spans="1:13" s="34" customFormat="1" ht="12" customHeight="1" hidden="1" thickBot="1">
      <c r="A28" s="174" t="s">
        <v>90</v>
      </c>
      <c r="B28" s="157" t="s">
        <v>153</v>
      </c>
      <c r="C28" s="371"/>
      <c r="D28" s="337"/>
      <c r="E28" s="337"/>
      <c r="F28" s="337"/>
      <c r="G28" s="337"/>
      <c r="H28" s="337"/>
      <c r="I28" s="337"/>
      <c r="J28" s="337"/>
      <c r="K28" s="337"/>
      <c r="L28" s="337"/>
      <c r="M28" s="338"/>
    </row>
    <row r="29" spans="1:13" s="34" customFormat="1" ht="12" customHeight="1" thickBot="1">
      <c r="A29" s="23" t="s">
        <v>91</v>
      </c>
      <c r="B29" s="19" t="s">
        <v>519</v>
      </c>
      <c r="C29" s="372"/>
      <c r="D29" s="339">
        <f aca="true" t="shared" si="3" ref="D29:L29">SUM(D30:D36)</f>
        <v>0</v>
      </c>
      <c r="E29" s="339">
        <f t="shared" si="3"/>
        <v>0</v>
      </c>
      <c r="F29" s="339">
        <f t="shared" si="3"/>
        <v>0</v>
      </c>
      <c r="G29" s="339">
        <f t="shared" si="3"/>
        <v>0</v>
      </c>
      <c r="H29" s="339">
        <f t="shared" si="3"/>
        <v>0</v>
      </c>
      <c r="I29" s="339">
        <f t="shared" si="3"/>
        <v>0</v>
      </c>
      <c r="J29" s="339">
        <f t="shared" si="3"/>
        <v>0</v>
      </c>
      <c r="K29" s="339">
        <f t="shared" si="3"/>
        <v>0</v>
      </c>
      <c r="L29" s="339">
        <f t="shared" si="3"/>
        <v>0</v>
      </c>
      <c r="M29" s="332">
        <f>SUM(G29:L29)</f>
        <v>0</v>
      </c>
    </row>
    <row r="30" spans="1:13" s="34" customFormat="1" ht="12" customHeight="1" hidden="1">
      <c r="A30" s="172" t="s">
        <v>154</v>
      </c>
      <c r="B30" s="155" t="s">
        <v>450</v>
      </c>
      <c r="C30" s="369"/>
      <c r="D30" s="333"/>
      <c r="E30" s="333"/>
      <c r="F30" s="333"/>
      <c r="G30" s="333"/>
      <c r="H30" s="333"/>
      <c r="I30" s="333"/>
      <c r="J30" s="333"/>
      <c r="K30" s="333"/>
      <c r="L30" s="333"/>
      <c r="M30" s="373"/>
    </row>
    <row r="31" spans="1:13" s="34" customFormat="1" ht="12" customHeight="1" hidden="1">
      <c r="A31" s="173" t="s">
        <v>155</v>
      </c>
      <c r="B31" s="156" t="s">
        <v>451</v>
      </c>
      <c r="C31" s="370"/>
      <c r="D31" s="335"/>
      <c r="E31" s="335"/>
      <c r="F31" s="335"/>
      <c r="G31" s="335"/>
      <c r="H31" s="335"/>
      <c r="I31" s="335"/>
      <c r="J31" s="335"/>
      <c r="K31" s="335"/>
      <c r="L31" s="335"/>
      <c r="M31" s="336"/>
    </row>
    <row r="32" spans="1:13" s="34" customFormat="1" ht="12" customHeight="1" hidden="1">
      <c r="A32" s="173" t="s">
        <v>156</v>
      </c>
      <c r="B32" s="156" t="s">
        <v>452</v>
      </c>
      <c r="C32" s="370"/>
      <c r="D32" s="335"/>
      <c r="E32" s="335"/>
      <c r="F32" s="335"/>
      <c r="G32" s="335"/>
      <c r="H32" s="335"/>
      <c r="I32" s="335"/>
      <c r="J32" s="335"/>
      <c r="K32" s="335"/>
      <c r="L32" s="335"/>
      <c r="M32" s="336"/>
    </row>
    <row r="33" spans="1:13" s="34" customFormat="1" ht="12" customHeight="1" hidden="1">
      <c r="A33" s="173" t="s">
        <v>157</v>
      </c>
      <c r="B33" s="156" t="s">
        <v>453</v>
      </c>
      <c r="C33" s="370"/>
      <c r="D33" s="335"/>
      <c r="E33" s="335"/>
      <c r="F33" s="335"/>
      <c r="G33" s="335"/>
      <c r="H33" s="335"/>
      <c r="I33" s="335"/>
      <c r="J33" s="335"/>
      <c r="K33" s="335"/>
      <c r="L33" s="335"/>
      <c r="M33" s="336"/>
    </row>
    <row r="34" spans="1:13" s="34" customFormat="1" ht="12" customHeight="1" hidden="1">
      <c r="A34" s="173" t="s">
        <v>454</v>
      </c>
      <c r="B34" s="156" t="s">
        <v>158</v>
      </c>
      <c r="C34" s="370"/>
      <c r="D34" s="335"/>
      <c r="E34" s="335"/>
      <c r="F34" s="335"/>
      <c r="G34" s="335"/>
      <c r="H34" s="335"/>
      <c r="I34" s="335"/>
      <c r="J34" s="335"/>
      <c r="K34" s="335"/>
      <c r="L34" s="335"/>
      <c r="M34" s="336"/>
    </row>
    <row r="35" spans="1:13" s="34" customFormat="1" ht="12" customHeight="1" hidden="1">
      <c r="A35" s="173" t="s">
        <v>455</v>
      </c>
      <c r="B35" s="156" t="s">
        <v>159</v>
      </c>
      <c r="C35" s="370"/>
      <c r="D35" s="335"/>
      <c r="E35" s="335"/>
      <c r="F35" s="335"/>
      <c r="G35" s="335"/>
      <c r="H35" s="335"/>
      <c r="I35" s="335"/>
      <c r="J35" s="335"/>
      <c r="K35" s="335"/>
      <c r="L35" s="335"/>
      <c r="M35" s="336"/>
    </row>
    <row r="36" spans="1:13" s="34" customFormat="1" ht="12" customHeight="1" hidden="1" thickBot="1">
      <c r="A36" s="174" t="s">
        <v>456</v>
      </c>
      <c r="B36" s="157" t="s">
        <v>160</v>
      </c>
      <c r="C36" s="371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s="34" customFormat="1" ht="12" customHeight="1" thickBot="1">
      <c r="A37" s="23" t="s">
        <v>9</v>
      </c>
      <c r="B37" s="19" t="s">
        <v>319</v>
      </c>
      <c r="C37" s="372"/>
      <c r="D37" s="331">
        <f aca="true" t="shared" si="4" ref="D37:L37">SUM(D38:D48)</f>
        <v>0</v>
      </c>
      <c r="E37" s="331">
        <f>SUM(E38:E48)</f>
        <v>0</v>
      </c>
      <c r="F37" s="331">
        <f t="shared" si="4"/>
        <v>450000</v>
      </c>
      <c r="G37" s="331">
        <f t="shared" si="4"/>
        <v>0</v>
      </c>
      <c r="H37" s="331">
        <f t="shared" si="4"/>
        <v>0</v>
      </c>
      <c r="I37" s="331">
        <f t="shared" si="4"/>
        <v>0</v>
      </c>
      <c r="J37" s="331">
        <f t="shared" si="4"/>
        <v>2060000</v>
      </c>
      <c r="K37" s="331">
        <f t="shared" si="4"/>
        <v>4780000</v>
      </c>
      <c r="L37" s="331">
        <f t="shared" si="4"/>
        <v>0</v>
      </c>
      <c r="M37" s="332">
        <f>SUM(C37:L37)</f>
        <v>7290000</v>
      </c>
    </row>
    <row r="38" spans="1:13" s="34" customFormat="1" ht="12" customHeight="1">
      <c r="A38" s="172" t="s">
        <v>49</v>
      </c>
      <c r="B38" s="155" t="s">
        <v>163</v>
      </c>
      <c r="C38" s="369"/>
      <c r="D38" s="333"/>
      <c r="E38" s="333"/>
      <c r="F38" s="333"/>
      <c r="G38" s="333"/>
      <c r="H38" s="333"/>
      <c r="I38" s="333"/>
      <c r="J38" s="333"/>
      <c r="K38" s="333">
        <v>650000</v>
      </c>
      <c r="L38" s="333"/>
      <c r="M38" s="334">
        <f aca="true" t="shared" si="5" ref="M38:M43">SUM(D38:L38)</f>
        <v>650000</v>
      </c>
    </row>
    <row r="39" spans="1:13" s="34" customFormat="1" ht="12" customHeight="1">
      <c r="A39" s="173" t="s">
        <v>50</v>
      </c>
      <c r="B39" s="156" t="s">
        <v>164</v>
      </c>
      <c r="C39" s="370"/>
      <c r="D39" s="335"/>
      <c r="E39" s="335"/>
      <c r="F39" s="335">
        <v>300000</v>
      </c>
      <c r="G39" s="335"/>
      <c r="H39" s="335"/>
      <c r="I39" s="335"/>
      <c r="J39" s="335"/>
      <c r="K39" s="335">
        <v>3000000</v>
      </c>
      <c r="L39" s="335"/>
      <c r="M39" s="336">
        <f t="shared" si="5"/>
        <v>3300000</v>
      </c>
    </row>
    <row r="40" spans="1:13" s="34" customFormat="1" ht="12" customHeight="1">
      <c r="A40" s="173" t="s">
        <v>51</v>
      </c>
      <c r="B40" s="156" t="s">
        <v>165</v>
      </c>
      <c r="C40" s="370"/>
      <c r="D40" s="335"/>
      <c r="E40" s="335"/>
      <c r="F40" s="335"/>
      <c r="G40" s="335"/>
      <c r="H40" s="335"/>
      <c r="I40" s="335"/>
      <c r="J40" s="335">
        <v>1600000</v>
      </c>
      <c r="K40" s="335"/>
      <c r="L40" s="335"/>
      <c r="M40" s="336">
        <f t="shared" si="5"/>
        <v>1600000</v>
      </c>
    </row>
    <row r="41" spans="1:13" s="34" customFormat="1" ht="12" customHeight="1">
      <c r="A41" s="173" t="s">
        <v>93</v>
      </c>
      <c r="B41" s="156" t="s">
        <v>166</v>
      </c>
      <c r="C41" s="370"/>
      <c r="D41" s="335"/>
      <c r="E41" s="335"/>
      <c r="F41" s="335"/>
      <c r="G41" s="335"/>
      <c r="H41" s="335"/>
      <c r="I41" s="335"/>
      <c r="J41" s="335"/>
      <c r="K41" s="335"/>
      <c r="L41" s="335"/>
      <c r="M41" s="336">
        <f t="shared" si="5"/>
        <v>0</v>
      </c>
    </row>
    <row r="42" spans="1:13" s="34" customFormat="1" ht="12" customHeight="1">
      <c r="A42" s="173" t="s">
        <v>94</v>
      </c>
      <c r="B42" s="156" t="s">
        <v>167</v>
      </c>
      <c r="C42" s="370"/>
      <c r="D42" s="335"/>
      <c r="E42" s="335"/>
      <c r="F42" s="335"/>
      <c r="G42" s="335"/>
      <c r="H42" s="335"/>
      <c r="I42" s="335"/>
      <c r="J42" s="335"/>
      <c r="K42" s="335"/>
      <c r="L42" s="335"/>
      <c r="M42" s="336">
        <f t="shared" si="5"/>
        <v>0</v>
      </c>
    </row>
    <row r="43" spans="1:13" s="34" customFormat="1" ht="12" customHeight="1">
      <c r="A43" s="173" t="s">
        <v>95</v>
      </c>
      <c r="B43" s="156" t="s">
        <v>168</v>
      </c>
      <c r="C43" s="370"/>
      <c r="D43" s="335"/>
      <c r="E43" s="335"/>
      <c r="F43" s="335">
        <v>150000</v>
      </c>
      <c r="G43" s="335"/>
      <c r="H43" s="335"/>
      <c r="I43" s="335"/>
      <c r="J43" s="335">
        <v>460000</v>
      </c>
      <c r="K43" s="335">
        <v>1130000</v>
      </c>
      <c r="L43" s="335"/>
      <c r="M43" s="336">
        <f t="shared" si="5"/>
        <v>1740000</v>
      </c>
    </row>
    <row r="44" spans="1:13" s="34" customFormat="1" ht="12" customHeight="1">
      <c r="A44" s="173" t="s">
        <v>96</v>
      </c>
      <c r="B44" s="156" t="s">
        <v>169</v>
      </c>
      <c r="C44" s="370"/>
      <c r="D44" s="335"/>
      <c r="E44" s="335"/>
      <c r="F44" s="335"/>
      <c r="G44" s="335"/>
      <c r="H44" s="335"/>
      <c r="I44" s="335"/>
      <c r="J44" s="335"/>
      <c r="K44" s="335"/>
      <c r="L44" s="335"/>
      <c r="M44" s="336"/>
    </row>
    <row r="45" spans="1:13" s="34" customFormat="1" ht="12" customHeight="1">
      <c r="A45" s="173" t="s">
        <v>97</v>
      </c>
      <c r="B45" s="156" t="s">
        <v>520</v>
      </c>
      <c r="C45" s="370"/>
      <c r="D45" s="335"/>
      <c r="E45" s="335"/>
      <c r="F45" s="335"/>
      <c r="G45" s="335"/>
      <c r="H45" s="335"/>
      <c r="I45" s="335"/>
      <c r="J45" s="335"/>
      <c r="K45" s="335"/>
      <c r="L45" s="335"/>
      <c r="M45" s="336">
        <f>SUM(D45:L45)</f>
        <v>0</v>
      </c>
    </row>
    <row r="46" spans="1:13" s="34" customFormat="1" ht="12" customHeight="1">
      <c r="A46" s="173" t="s">
        <v>161</v>
      </c>
      <c r="B46" s="156" t="s">
        <v>171</v>
      </c>
      <c r="C46" s="370"/>
      <c r="D46" s="341"/>
      <c r="E46" s="341"/>
      <c r="F46" s="341"/>
      <c r="G46" s="341"/>
      <c r="H46" s="341"/>
      <c r="I46" s="341"/>
      <c r="J46" s="341"/>
      <c r="K46" s="341"/>
      <c r="L46" s="341"/>
      <c r="M46" s="336">
        <f>SUM(D46:L46)</f>
        <v>0</v>
      </c>
    </row>
    <row r="47" spans="1:13" s="34" customFormat="1" ht="12" customHeight="1">
      <c r="A47" s="174" t="s">
        <v>162</v>
      </c>
      <c r="B47" s="157" t="s">
        <v>321</v>
      </c>
      <c r="C47" s="371"/>
      <c r="D47" s="342"/>
      <c r="E47" s="342"/>
      <c r="F47" s="342"/>
      <c r="G47" s="342"/>
      <c r="H47" s="342"/>
      <c r="I47" s="342"/>
      <c r="J47" s="342"/>
      <c r="K47" s="342"/>
      <c r="L47" s="342"/>
      <c r="M47" s="336">
        <f>SUM(D47:L47)</f>
        <v>0</v>
      </c>
    </row>
    <row r="48" spans="1:13" s="34" customFormat="1" ht="12" customHeight="1" thickBot="1">
      <c r="A48" s="174" t="s">
        <v>320</v>
      </c>
      <c r="B48" s="157" t="s">
        <v>172</v>
      </c>
      <c r="C48" s="371"/>
      <c r="D48" s="342"/>
      <c r="E48" s="342"/>
      <c r="F48" s="342"/>
      <c r="G48" s="342"/>
      <c r="H48" s="342"/>
      <c r="I48" s="342"/>
      <c r="J48" s="342"/>
      <c r="K48" s="342"/>
      <c r="L48" s="342"/>
      <c r="M48" s="346"/>
    </row>
    <row r="49" spans="1:13" s="34" customFormat="1" ht="12" customHeight="1" thickBot="1">
      <c r="A49" s="23" t="s">
        <v>10</v>
      </c>
      <c r="B49" s="19" t="s">
        <v>173</v>
      </c>
      <c r="C49" s="372"/>
      <c r="D49" s="331">
        <f aca="true" t="shared" si="6" ref="D49:L49">SUM(D50:D54)</f>
        <v>0</v>
      </c>
      <c r="E49" s="331">
        <f t="shared" si="6"/>
        <v>0</v>
      </c>
      <c r="F49" s="331">
        <f t="shared" si="6"/>
        <v>0</v>
      </c>
      <c r="G49" s="331">
        <f t="shared" si="6"/>
        <v>0</v>
      </c>
      <c r="H49" s="331">
        <f t="shared" si="6"/>
        <v>0</v>
      </c>
      <c r="I49" s="331">
        <f t="shared" si="6"/>
        <v>0</v>
      </c>
      <c r="J49" s="331">
        <f t="shared" si="6"/>
        <v>0</v>
      </c>
      <c r="K49" s="331">
        <f t="shared" si="6"/>
        <v>0</v>
      </c>
      <c r="L49" s="331">
        <f t="shared" si="6"/>
        <v>0</v>
      </c>
      <c r="M49" s="332">
        <f>SUM(G49:L49)</f>
        <v>0</v>
      </c>
    </row>
    <row r="50" spans="1:13" s="34" customFormat="1" ht="12" customHeight="1" hidden="1">
      <c r="A50" s="172" t="s">
        <v>52</v>
      </c>
      <c r="B50" s="155" t="s">
        <v>177</v>
      </c>
      <c r="C50" s="369"/>
      <c r="D50" s="343"/>
      <c r="E50" s="343"/>
      <c r="F50" s="343"/>
      <c r="G50" s="343"/>
      <c r="H50" s="343"/>
      <c r="I50" s="343"/>
      <c r="J50" s="343"/>
      <c r="K50" s="343"/>
      <c r="L50" s="343"/>
      <c r="M50" s="344"/>
    </row>
    <row r="51" spans="1:13" s="34" customFormat="1" ht="12" customHeight="1" hidden="1">
      <c r="A51" s="173" t="s">
        <v>53</v>
      </c>
      <c r="B51" s="156" t="s">
        <v>178</v>
      </c>
      <c r="C51" s="370"/>
      <c r="D51" s="341"/>
      <c r="E51" s="341"/>
      <c r="F51" s="341"/>
      <c r="G51" s="341"/>
      <c r="H51" s="341"/>
      <c r="I51" s="341"/>
      <c r="J51" s="341"/>
      <c r="K51" s="341"/>
      <c r="L51" s="341"/>
      <c r="M51" s="345"/>
    </row>
    <row r="52" spans="1:13" s="34" customFormat="1" ht="12" customHeight="1" hidden="1">
      <c r="A52" s="173" t="s">
        <v>174</v>
      </c>
      <c r="B52" s="156" t="s">
        <v>179</v>
      </c>
      <c r="C52" s="370"/>
      <c r="D52" s="341"/>
      <c r="E52" s="341"/>
      <c r="F52" s="341"/>
      <c r="G52" s="341"/>
      <c r="H52" s="341"/>
      <c r="I52" s="341"/>
      <c r="J52" s="341"/>
      <c r="K52" s="341"/>
      <c r="L52" s="341"/>
      <c r="M52" s="345"/>
    </row>
    <row r="53" spans="1:13" s="34" customFormat="1" ht="12" customHeight="1" hidden="1">
      <c r="A53" s="173" t="s">
        <v>175</v>
      </c>
      <c r="B53" s="156" t="s">
        <v>180</v>
      </c>
      <c r="C53" s="370"/>
      <c r="D53" s="341"/>
      <c r="E53" s="341"/>
      <c r="F53" s="341"/>
      <c r="G53" s="341"/>
      <c r="H53" s="341"/>
      <c r="I53" s="341"/>
      <c r="J53" s="341"/>
      <c r="K53" s="341"/>
      <c r="L53" s="341"/>
      <c r="M53" s="345"/>
    </row>
    <row r="54" spans="1:13" s="34" customFormat="1" ht="12" customHeight="1" hidden="1" thickBot="1">
      <c r="A54" s="174" t="s">
        <v>176</v>
      </c>
      <c r="B54" s="157" t="s">
        <v>181</v>
      </c>
      <c r="C54" s="371"/>
      <c r="D54" s="342"/>
      <c r="E54" s="342"/>
      <c r="F54" s="342"/>
      <c r="G54" s="342"/>
      <c r="H54" s="342"/>
      <c r="I54" s="342"/>
      <c r="J54" s="342"/>
      <c r="K54" s="342"/>
      <c r="L54" s="342"/>
      <c r="M54" s="346"/>
    </row>
    <row r="55" spans="1:13" s="34" customFormat="1" ht="12" customHeight="1" thickBot="1">
      <c r="A55" s="23" t="s">
        <v>98</v>
      </c>
      <c r="B55" s="19" t="s">
        <v>182</v>
      </c>
      <c r="C55" s="372"/>
      <c r="D55" s="331">
        <f aca="true" t="shared" si="7" ref="D55:L55">SUM(D56:D58)</f>
        <v>0</v>
      </c>
      <c r="E55" s="331">
        <f t="shared" si="7"/>
        <v>0</v>
      </c>
      <c r="F55" s="331">
        <f t="shared" si="7"/>
        <v>0</v>
      </c>
      <c r="G55" s="331">
        <f t="shared" si="7"/>
        <v>0</v>
      </c>
      <c r="H55" s="331">
        <f t="shared" si="7"/>
        <v>0</v>
      </c>
      <c r="I55" s="331">
        <f t="shared" si="7"/>
        <v>0</v>
      </c>
      <c r="J55" s="331">
        <f t="shared" si="7"/>
        <v>0</v>
      </c>
      <c r="K55" s="331">
        <f t="shared" si="7"/>
        <v>0</v>
      </c>
      <c r="L55" s="331">
        <f t="shared" si="7"/>
        <v>0</v>
      </c>
      <c r="M55" s="332">
        <f>SUM(G55:L55)</f>
        <v>0</v>
      </c>
    </row>
    <row r="56" spans="1:13" s="34" customFormat="1" ht="12" customHeight="1">
      <c r="A56" s="172" t="s">
        <v>54</v>
      </c>
      <c r="B56" s="155" t="s">
        <v>183</v>
      </c>
      <c r="C56" s="369"/>
      <c r="D56" s="333"/>
      <c r="E56" s="333"/>
      <c r="F56" s="333"/>
      <c r="G56" s="333"/>
      <c r="H56" s="333"/>
      <c r="I56" s="333"/>
      <c r="J56" s="333"/>
      <c r="K56" s="333"/>
      <c r="L56" s="333"/>
      <c r="M56" s="334"/>
    </row>
    <row r="57" spans="1:13" s="34" customFormat="1" ht="12" customHeight="1">
      <c r="A57" s="173" t="s">
        <v>55</v>
      </c>
      <c r="B57" s="156" t="s">
        <v>313</v>
      </c>
      <c r="C57" s="370"/>
      <c r="D57" s="335"/>
      <c r="E57" s="335"/>
      <c r="F57" s="335"/>
      <c r="G57" s="335"/>
      <c r="H57" s="335"/>
      <c r="I57" s="335"/>
      <c r="J57" s="335"/>
      <c r="K57" s="335"/>
      <c r="L57" s="335"/>
      <c r="M57" s="336"/>
    </row>
    <row r="58" spans="1:13" s="34" customFormat="1" ht="12" customHeight="1">
      <c r="A58" s="173" t="s">
        <v>186</v>
      </c>
      <c r="B58" s="156" t="s">
        <v>184</v>
      </c>
      <c r="C58" s="370"/>
      <c r="D58" s="335"/>
      <c r="E58" s="335"/>
      <c r="F58" s="335"/>
      <c r="G58" s="335"/>
      <c r="H58" s="335"/>
      <c r="I58" s="335"/>
      <c r="J58" s="335"/>
      <c r="K58" s="335"/>
      <c r="L58" s="335"/>
      <c r="M58" s="336"/>
    </row>
    <row r="59" spans="1:13" s="34" customFormat="1" ht="12" customHeight="1" thickBot="1">
      <c r="A59" s="174" t="s">
        <v>187</v>
      </c>
      <c r="B59" s="157" t="s">
        <v>185</v>
      </c>
      <c r="C59" s="371"/>
      <c r="D59" s="337"/>
      <c r="E59" s="337"/>
      <c r="F59" s="337"/>
      <c r="G59" s="337"/>
      <c r="H59" s="337"/>
      <c r="I59" s="337"/>
      <c r="J59" s="337"/>
      <c r="K59" s="337"/>
      <c r="L59" s="337"/>
      <c r="M59" s="338"/>
    </row>
    <row r="60" spans="1:13" s="34" customFormat="1" ht="12" customHeight="1" thickBot="1">
      <c r="A60" s="23" t="s">
        <v>12</v>
      </c>
      <c r="B60" s="78" t="s">
        <v>188</v>
      </c>
      <c r="C60" s="368"/>
      <c r="D60" s="331">
        <v>180000</v>
      </c>
      <c r="E60" s="331">
        <f aca="true" t="shared" si="8" ref="E60:L60">SUM(E61:E63)</f>
        <v>0</v>
      </c>
      <c r="F60" s="331">
        <f t="shared" si="8"/>
        <v>0</v>
      </c>
      <c r="G60" s="331">
        <f t="shared" si="8"/>
        <v>0</v>
      </c>
      <c r="H60" s="331">
        <f t="shared" si="8"/>
        <v>0</v>
      </c>
      <c r="I60" s="331">
        <f t="shared" si="8"/>
        <v>0</v>
      </c>
      <c r="J60" s="331">
        <f t="shared" si="8"/>
        <v>0</v>
      </c>
      <c r="K60" s="331">
        <f t="shared" si="8"/>
        <v>0</v>
      </c>
      <c r="L60" s="331">
        <f t="shared" si="8"/>
        <v>0</v>
      </c>
      <c r="M60" s="332">
        <f>SUM(D60:L60)</f>
        <v>180000</v>
      </c>
    </row>
    <row r="61" spans="1:13" s="34" customFormat="1" ht="12" customHeight="1" hidden="1">
      <c r="A61" s="172" t="s">
        <v>99</v>
      </c>
      <c r="B61" s="155" t="s">
        <v>190</v>
      </c>
      <c r="C61" s="369"/>
      <c r="D61" s="341"/>
      <c r="E61" s="341"/>
      <c r="F61" s="341"/>
      <c r="G61" s="341"/>
      <c r="H61" s="341"/>
      <c r="I61" s="341"/>
      <c r="J61" s="341"/>
      <c r="K61" s="341"/>
      <c r="L61" s="341"/>
      <c r="M61" s="344"/>
    </row>
    <row r="62" spans="1:13" s="34" customFormat="1" ht="12" customHeight="1" hidden="1">
      <c r="A62" s="173" t="s">
        <v>100</v>
      </c>
      <c r="B62" s="156" t="s">
        <v>314</v>
      </c>
      <c r="C62" s="370"/>
      <c r="D62" s="341"/>
      <c r="E62" s="341"/>
      <c r="F62" s="341"/>
      <c r="G62" s="341"/>
      <c r="H62" s="341"/>
      <c r="I62" s="341"/>
      <c r="J62" s="341"/>
      <c r="K62" s="341"/>
      <c r="L62" s="341"/>
      <c r="M62" s="345"/>
    </row>
    <row r="63" spans="1:13" s="34" customFormat="1" ht="12" customHeight="1" hidden="1">
      <c r="A63" s="173" t="s">
        <v>121</v>
      </c>
      <c r="B63" s="156" t="s">
        <v>191</v>
      </c>
      <c r="C63" s="370"/>
      <c r="D63" s="341"/>
      <c r="E63" s="341"/>
      <c r="F63" s="341"/>
      <c r="G63" s="341"/>
      <c r="H63" s="341"/>
      <c r="I63" s="341"/>
      <c r="J63" s="341"/>
      <c r="K63" s="341"/>
      <c r="L63" s="341"/>
      <c r="M63" s="345"/>
    </row>
    <row r="64" spans="1:13" s="34" customFormat="1" ht="12" customHeight="1" hidden="1" thickBot="1">
      <c r="A64" s="174" t="s">
        <v>189</v>
      </c>
      <c r="B64" s="157" t="s">
        <v>192</v>
      </c>
      <c r="C64" s="371"/>
      <c r="D64" s="341"/>
      <c r="E64" s="341"/>
      <c r="F64" s="341"/>
      <c r="G64" s="341"/>
      <c r="H64" s="341"/>
      <c r="I64" s="341"/>
      <c r="J64" s="341"/>
      <c r="K64" s="341"/>
      <c r="L64" s="341"/>
      <c r="M64" s="346"/>
    </row>
    <row r="65" spans="1:13" s="34" customFormat="1" ht="12" customHeight="1" thickBot="1">
      <c r="A65" s="23" t="s">
        <v>13</v>
      </c>
      <c r="B65" s="19" t="s">
        <v>193</v>
      </c>
      <c r="C65" s="364">
        <f>C8+C15+C22+C29+C37+C49+C60</f>
        <v>2534220</v>
      </c>
      <c r="D65" s="339">
        <f aca="true" t="shared" si="9" ref="D65:L65">+D8+D15+D22+D29+D37+D49+D55+D60</f>
        <v>180000</v>
      </c>
      <c r="E65" s="339">
        <f t="shared" si="9"/>
        <v>0</v>
      </c>
      <c r="F65" s="339">
        <f t="shared" si="9"/>
        <v>1003000</v>
      </c>
      <c r="G65" s="339">
        <f t="shared" si="9"/>
        <v>0</v>
      </c>
      <c r="H65" s="339">
        <f t="shared" si="9"/>
        <v>591000</v>
      </c>
      <c r="I65" s="339">
        <f t="shared" si="9"/>
        <v>0</v>
      </c>
      <c r="J65" s="339">
        <f t="shared" si="9"/>
        <v>2060000</v>
      </c>
      <c r="K65" s="339">
        <f t="shared" si="9"/>
        <v>4780000</v>
      </c>
      <c r="L65" s="339">
        <f t="shared" si="9"/>
        <v>0</v>
      </c>
      <c r="M65" s="332">
        <f>SUM(C65:L65)</f>
        <v>11148220</v>
      </c>
    </row>
    <row r="66" spans="1:13" s="34" customFormat="1" ht="12" customHeight="1" thickBot="1">
      <c r="A66" s="175" t="s">
        <v>284</v>
      </c>
      <c r="B66" s="78" t="s">
        <v>195</v>
      </c>
      <c r="C66" s="368"/>
      <c r="D66" s="331">
        <f aca="true" t="shared" si="10" ref="D66:L66">SUM(D67:D69)</f>
        <v>0</v>
      </c>
      <c r="E66" s="331">
        <f t="shared" si="10"/>
        <v>0</v>
      </c>
      <c r="F66" s="331">
        <f t="shared" si="10"/>
        <v>0</v>
      </c>
      <c r="G66" s="331">
        <f t="shared" si="10"/>
        <v>0</v>
      </c>
      <c r="H66" s="331">
        <f t="shared" si="10"/>
        <v>0</v>
      </c>
      <c r="I66" s="331">
        <f t="shared" si="10"/>
        <v>0</v>
      </c>
      <c r="J66" s="331">
        <f t="shared" si="10"/>
        <v>0</v>
      </c>
      <c r="K66" s="331">
        <f t="shared" si="10"/>
        <v>0</v>
      </c>
      <c r="L66" s="331">
        <f t="shared" si="10"/>
        <v>0</v>
      </c>
      <c r="M66" s="332">
        <f>SUM(D66:L66)</f>
        <v>0</v>
      </c>
    </row>
    <row r="67" spans="1:13" s="34" customFormat="1" ht="12" customHeight="1" hidden="1">
      <c r="A67" s="172" t="s">
        <v>226</v>
      </c>
      <c r="B67" s="155" t="s">
        <v>196</v>
      </c>
      <c r="C67" s="369"/>
      <c r="D67" s="341"/>
      <c r="E67" s="341"/>
      <c r="F67" s="341"/>
      <c r="G67" s="341"/>
      <c r="H67" s="341"/>
      <c r="I67" s="341"/>
      <c r="J67" s="341"/>
      <c r="K67" s="341"/>
      <c r="L67" s="341"/>
      <c r="M67" s="344"/>
    </row>
    <row r="68" spans="1:13" s="34" customFormat="1" ht="12" customHeight="1" hidden="1">
      <c r="A68" s="173" t="s">
        <v>235</v>
      </c>
      <c r="B68" s="156" t="s">
        <v>197</v>
      </c>
      <c r="C68" s="370"/>
      <c r="D68" s="341"/>
      <c r="E68" s="341"/>
      <c r="F68" s="341"/>
      <c r="G68" s="341"/>
      <c r="H68" s="341"/>
      <c r="I68" s="341"/>
      <c r="J68" s="341"/>
      <c r="K68" s="341"/>
      <c r="L68" s="341"/>
      <c r="M68" s="345"/>
    </row>
    <row r="69" spans="1:13" s="34" customFormat="1" ht="12" customHeight="1" hidden="1" thickBot="1">
      <c r="A69" s="174" t="s">
        <v>236</v>
      </c>
      <c r="B69" s="158" t="s">
        <v>198</v>
      </c>
      <c r="C69" s="374"/>
      <c r="D69" s="341"/>
      <c r="E69" s="341"/>
      <c r="F69" s="341"/>
      <c r="G69" s="341"/>
      <c r="H69" s="341"/>
      <c r="I69" s="341"/>
      <c r="J69" s="341"/>
      <c r="K69" s="341"/>
      <c r="L69" s="341"/>
      <c r="M69" s="346"/>
    </row>
    <row r="70" spans="1:13" s="34" customFormat="1" ht="12" customHeight="1" thickBot="1">
      <c r="A70" s="175" t="s">
        <v>199</v>
      </c>
      <c r="B70" s="78" t="s">
        <v>200</v>
      </c>
      <c r="C70" s="368"/>
      <c r="D70" s="331">
        <f aca="true" t="shared" si="11" ref="D70:L70">SUM(D71:D74)</f>
        <v>0</v>
      </c>
      <c r="E70" s="331">
        <f t="shared" si="11"/>
        <v>0</v>
      </c>
      <c r="F70" s="331">
        <f t="shared" si="11"/>
        <v>0</v>
      </c>
      <c r="G70" s="331">
        <f t="shared" si="11"/>
        <v>0</v>
      </c>
      <c r="H70" s="331">
        <f t="shared" si="11"/>
        <v>0</v>
      </c>
      <c r="I70" s="331">
        <f t="shared" si="11"/>
        <v>0</v>
      </c>
      <c r="J70" s="331">
        <f t="shared" si="11"/>
        <v>0</v>
      </c>
      <c r="K70" s="331">
        <f t="shared" si="11"/>
        <v>0</v>
      </c>
      <c r="L70" s="331">
        <f t="shared" si="11"/>
        <v>0</v>
      </c>
      <c r="M70" s="332">
        <f>SUM(D70:L70)</f>
        <v>0</v>
      </c>
    </row>
    <row r="71" spans="1:13" s="34" customFormat="1" ht="12" customHeight="1" hidden="1">
      <c r="A71" s="172" t="s">
        <v>77</v>
      </c>
      <c r="B71" s="155" t="s">
        <v>201</v>
      </c>
      <c r="C71" s="369"/>
      <c r="D71" s="341"/>
      <c r="E71" s="341"/>
      <c r="F71" s="341"/>
      <c r="G71" s="341"/>
      <c r="H71" s="341"/>
      <c r="I71" s="341"/>
      <c r="J71" s="341"/>
      <c r="K71" s="341"/>
      <c r="L71" s="341"/>
      <c r="M71" s="344"/>
    </row>
    <row r="72" spans="1:13" s="34" customFormat="1" ht="12" customHeight="1" hidden="1">
      <c r="A72" s="173" t="s">
        <v>78</v>
      </c>
      <c r="B72" s="156" t="s">
        <v>202</v>
      </c>
      <c r="C72" s="370"/>
      <c r="D72" s="341"/>
      <c r="E72" s="341"/>
      <c r="F72" s="341"/>
      <c r="G72" s="341"/>
      <c r="H72" s="341"/>
      <c r="I72" s="341"/>
      <c r="J72" s="341"/>
      <c r="K72" s="341"/>
      <c r="L72" s="341"/>
      <c r="M72" s="345"/>
    </row>
    <row r="73" spans="1:13" s="34" customFormat="1" ht="12" customHeight="1" hidden="1">
      <c r="A73" s="173" t="s">
        <v>227</v>
      </c>
      <c r="B73" s="156" t="s">
        <v>203</v>
      </c>
      <c r="C73" s="370"/>
      <c r="D73" s="341"/>
      <c r="E73" s="341"/>
      <c r="F73" s="341"/>
      <c r="G73" s="341"/>
      <c r="H73" s="341"/>
      <c r="I73" s="341"/>
      <c r="J73" s="341"/>
      <c r="K73" s="341"/>
      <c r="L73" s="341"/>
      <c r="M73" s="345"/>
    </row>
    <row r="74" spans="1:13" s="34" customFormat="1" ht="12" customHeight="1" hidden="1" thickBot="1">
      <c r="A74" s="174" t="s">
        <v>228</v>
      </c>
      <c r="B74" s="157" t="s">
        <v>204</v>
      </c>
      <c r="C74" s="371"/>
      <c r="D74" s="341"/>
      <c r="E74" s="341"/>
      <c r="F74" s="341"/>
      <c r="G74" s="341"/>
      <c r="H74" s="341"/>
      <c r="I74" s="341"/>
      <c r="J74" s="341"/>
      <c r="K74" s="341"/>
      <c r="L74" s="341"/>
      <c r="M74" s="346"/>
    </row>
    <row r="75" spans="1:13" s="34" customFormat="1" ht="12" customHeight="1" thickBot="1">
      <c r="A75" s="175" t="s">
        <v>205</v>
      </c>
      <c r="B75" s="78" t="s">
        <v>206</v>
      </c>
      <c r="C75" s="368"/>
      <c r="D75" s="331">
        <f aca="true" t="shared" si="12" ref="D75:L75">SUM(D76:D77)</f>
        <v>0</v>
      </c>
      <c r="E75" s="331">
        <f t="shared" si="12"/>
        <v>0</v>
      </c>
      <c r="F75" s="331">
        <f t="shared" si="12"/>
        <v>0</v>
      </c>
      <c r="G75" s="331">
        <f t="shared" si="12"/>
        <v>0</v>
      </c>
      <c r="H75" s="331">
        <f t="shared" si="12"/>
        <v>0</v>
      </c>
      <c r="I75" s="331">
        <f t="shared" si="12"/>
        <v>0</v>
      </c>
      <c r="J75" s="331">
        <f t="shared" si="12"/>
        <v>0</v>
      </c>
      <c r="K75" s="331">
        <f t="shared" si="12"/>
        <v>0</v>
      </c>
      <c r="L75" s="331">
        <f t="shared" si="12"/>
        <v>0</v>
      </c>
      <c r="M75" s="332">
        <f>SUM(D75:L75)</f>
        <v>0</v>
      </c>
    </row>
    <row r="76" spans="1:13" s="34" customFormat="1" ht="12" customHeight="1">
      <c r="A76" s="172" t="s">
        <v>229</v>
      </c>
      <c r="B76" s="155" t="s">
        <v>207</v>
      </c>
      <c r="C76" s="369"/>
      <c r="D76" s="341"/>
      <c r="E76" s="341"/>
      <c r="F76" s="341"/>
      <c r="G76" s="341"/>
      <c r="H76" s="341"/>
      <c r="I76" s="341"/>
      <c r="J76" s="341"/>
      <c r="K76" s="341"/>
      <c r="L76" s="341"/>
      <c r="M76" s="344"/>
    </row>
    <row r="77" spans="1:13" s="34" customFormat="1" ht="12" customHeight="1" thickBot="1">
      <c r="A77" s="174" t="s">
        <v>230</v>
      </c>
      <c r="B77" s="157" t="s">
        <v>208</v>
      </c>
      <c r="C77" s="371"/>
      <c r="D77" s="341"/>
      <c r="E77" s="341"/>
      <c r="F77" s="341"/>
      <c r="G77" s="341"/>
      <c r="H77" s="341"/>
      <c r="I77" s="341"/>
      <c r="J77" s="341"/>
      <c r="K77" s="341"/>
      <c r="L77" s="341"/>
      <c r="M77" s="346"/>
    </row>
    <row r="78" spans="1:13" s="33" customFormat="1" ht="12" customHeight="1" thickBot="1">
      <c r="A78" s="175" t="s">
        <v>209</v>
      </c>
      <c r="B78" s="78" t="s">
        <v>210</v>
      </c>
      <c r="C78" s="368"/>
      <c r="D78" s="331">
        <f aca="true" t="shared" si="13" ref="D78:L78">SUM(D79:D81)</f>
        <v>0</v>
      </c>
      <c r="E78" s="331">
        <f t="shared" si="13"/>
        <v>0</v>
      </c>
      <c r="F78" s="331">
        <f t="shared" si="13"/>
        <v>0</v>
      </c>
      <c r="G78" s="331">
        <f t="shared" si="13"/>
        <v>0</v>
      </c>
      <c r="H78" s="331">
        <f t="shared" si="13"/>
        <v>0</v>
      </c>
      <c r="I78" s="331">
        <f t="shared" si="13"/>
        <v>0</v>
      </c>
      <c r="J78" s="331">
        <f t="shared" si="13"/>
        <v>0</v>
      </c>
      <c r="K78" s="331">
        <f t="shared" si="13"/>
        <v>0</v>
      </c>
      <c r="L78" s="331">
        <f t="shared" si="13"/>
        <v>0</v>
      </c>
      <c r="M78" s="332">
        <f>SUM(D78:L78)</f>
        <v>0</v>
      </c>
    </row>
    <row r="79" spans="1:13" s="34" customFormat="1" ht="12" customHeight="1" hidden="1">
      <c r="A79" s="172" t="s">
        <v>231</v>
      </c>
      <c r="B79" s="155" t="s">
        <v>211</v>
      </c>
      <c r="C79" s="369"/>
      <c r="D79" s="341"/>
      <c r="E79" s="341"/>
      <c r="F79" s="341"/>
      <c r="G79" s="341"/>
      <c r="H79" s="341"/>
      <c r="I79" s="341"/>
      <c r="J79" s="341"/>
      <c r="K79" s="341"/>
      <c r="L79" s="341"/>
      <c r="M79" s="344"/>
    </row>
    <row r="80" spans="1:13" s="34" customFormat="1" ht="12" customHeight="1" hidden="1">
      <c r="A80" s="173" t="s">
        <v>232</v>
      </c>
      <c r="B80" s="156" t="s">
        <v>212</v>
      </c>
      <c r="C80" s="370"/>
      <c r="D80" s="341"/>
      <c r="E80" s="341"/>
      <c r="F80" s="341"/>
      <c r="G80" s="341"/>
      <c r="H80" s="341"/>
      <c r="I80" s="341"/>
      <c r="J80" s="341"/>
      <c r="K80" s="341"/>
      <c r="L80" s="341"/>
      <c r="M80" s="345"/>
    </row>
    <row r="81" spans="1:13" s="34" customFormat="1" ht="12" customHeight="1" hidden="1" thickBot="1">
      <c r="A81" s="174" t="s">
        <v>233</v>
      </c>
      <c r="B81" s="157" t="s">
        <v>213</v>
      </c>
      <c r="C81" s="371"/>
      <c r="D81" s="341"/>
      <c r="E81" s="341"/>
      <c r="F81" s="341"/>
      <c r="G81" s="341"/>
      <c r="H81" s="341"/>
      <c r="I81" s="341"/>
      <c r="J81" s="341"/>
      <c r="K81" s="341"/>
      <c r="L81" s="341"/>
      <c r="M81" s="346"/>
    </row>
    <row r="82" spans="1:13" s="34" customFormat="1" ht="12" customHeight="1" thickBot="1">
      <c r="A82" s="175" t="s">
        <v>214</v>
      </c>
      <c r="B82" s="78" t="s">
        <v>234</v>
      </c>
      <c r="C82" s="368"/>
      <c r="D82" s="331">
        <f aca="true" t="shared" si="14" ref="D82:L82">SUM(D83:D86)</f>
        <v>0</v>
      </c>
      <c r="E82" s="331">
        <f t="shared" si="14"/>
        <v>0</v>
      </c>
      <c r="F82" s="331">
        <f t="shared" si="14"/>
        <v>0</v>
      </c>
      <c r="G82" s="331">
        <f t="shared" si="14"/>
        <v>0</v>
      </c>
      <c r="H82" s="331">
        <f t="shared" si="14"/>
        <v>0</v>
      </c>
      <c r="I82" s="331">
        <f t="shared" si="14"/>
        <v>0</v>
      </c>
      <c r="J82" s="331">
        <f t="shared" si="14"/>
        <v>0</v>
      </c>
      <c r="K82" s="331">
        <f t="shared" si="14"/>
        <v>0</v>
      </c>
      <c r="L82" s="331">
        <f t="shared" si="14"/>
        <v>0</v>
      </c>
      <c r="M82" s="332">
        <f>SUM(D82:L82)</f>
        <v>0</v>
      </c>
    </row>
    <row r="83" spans="1:13" s="34" customFormat="1" ht="12" customHeight="1" hidden="1">
      <c r="A83" s="176" t="s">
        <v>215</v>
      </c>
      <c r="B83" s="155" t="s">
        <v>216</v>
      </c>
      <c r="C83" s="369"/>
      <c r="D83" s="341"/>
      <c r="E83" s="341"/>
      <c r="F83" s="341"/>
      <c r="G83" s="341"/>
      <c r="H83" s="341"/>
      <c r="I83" s="341"/>
      <c r="J83" s="341"/>
      <c r="K83" s="341"/>
      <c r="L83" s="341"/>
      <c r="M83" s="344"/>
    </row>
    <row r="84" spans="1:13" s="34" customFormat="1" ht="12" customHeight="1" hidden="1">
      <c r="A84" s="177" t="s">
        <v>217</v>
      </c>
      <c r="B84" s="156" t="s">
        <v>218</v>
      </c>
      <c r="C84" s="370"/>
      <c r="D84" s="341"/>
      <c r="E84" s="341"/>
      <c r="F84" s="341"/>
      <c r="G84" s="341"/>
      <c r="H84" s="341"/>
      <c r="I84" s="341"/>
      <c r="J84" s="341"/>
      <c r="K84" s="341"/>
      <c r="L84" s="341"/>
      <c r="M84" s="345"/>
    </row>
    <row r="85" spans="1:13" s="34" customFormat="1" ht="12" customHeight="1" hidden="1">
      <c r="A85" s="177" t="s">
        <v>219</v>
      </c>
      <c r="B85" s="156" t="s">
        <v>220</v>
      </c>
      <c r="C85" s="370"/>
      <c r="D85" s="341"/>
      <c r="E85" s="341"/>
      <c r="F85" s="341"/>
      <c r="G85" s="341"/>
      <c r="H85" s="341"/>
      <c r="I85" s="341"/>
      <c r="J85" s="341"/>
      <c r="K85" s="341"/>
      <c r="L85" s="341"/>
      <c r="M85" s="345"/>
    </row>
    <row r="86" spans="1:13" s="33" customFormat="1" ht="12" customHeight="1" hidden="1" thickBot="1">
      <c r="A86" s="178" t="s">
        <v>221</v>
      </c>
      <c r="B86" s="157" t="s">
        <v>222</v>
      </c>
      <c r="C86" s="371"/>
      <c r="D86" s="341"/>
      <c r="E86" s="341"/>
      <c r="F86" s="341"/>
      <c r="G86" s="341"/>
      <c r="H86" s="341"/>
      <c r="I86" s="341"/>
      <c r="J86" s="341"/>
      <c r="K86" s="341"/>
      <c r="L86" s="341"/>
      <c r="M86" s="346"/>
    </row>
    <row r="87" spans="1:13" s="33" customFormat="1" ht="12" customHeight="1" thickBot="1">
      <c r="A87" s="175" t="s">
        <v>223</v>
      </c>
      <c r="B87" s="78" t="s">
        <v>360</v>
      </c>
      <c r="C87" s="368"/>
      <c r="D87" s="347"/>
      <c r="E87" s="347"/>
      <c r="F87" s="347"/>
      <c r="G87" s="347"/>
      <c r="H87" s="347"/>
      <c r="I87" s="347"/>
      <c r="J87" s="347"/>
      <c r="K87" s="347"/>
      <c r="L87" s="347"/>
      <c r="M87" s="332">
        <f>SUM(D87:L87)</f>
        <v>0</v>
      </c>
    </row>
    <row r="88" spans="1:13" s="33" customFormat="1" ht="12" customHeight="1" thickBot="1">
      <c r="A88" s="175" t="s">
        <v>381</v>
      </c>
      <c r="B88" s="78" t="s">
        <v>224</v>
      </c>
      <c r="C88" s="368"/>
      <c r="D88" s="347"/>
      <c r="E88" s="347"/>
      <c r="F88" s="347"/>
      <c r="G88" s="347"/>
      <c r="H88" s="347"/>
      <c r="I88" s="347"/>
      <c r="J88" s="347"/>
      <c r="K88" s="347"/>
      <c r="L88" s="347"/>
      <c r="M88" s="332">
        <f>SUM(D88:L88)</f>
        <v>0</v>
      </c>
    </row>
    <row r="89" spans="1:13" s="33" customFormat="1" ht="12" customHeight="1" thickBot="1">
      <c r="A89" s="175" t="s">
        <v>382</v>
      </c>
      <c r="B89" s="162" t="s">
        <v>363</v>
      </c>
      <c r="C89" s="375"/>
      <c r="D89" s="339">
        <f aca="true" t="shared" si="15" ref="D89:L89">+D66+D70+D75+D78+D82+D88+D87</f>
        <v>0</v>
      </c>
      <c r="E89" s="339">
        <f t="shared" si="15"/>
        <v>0</v>
      </c>
      <c r="F89" s="339">
        <f t="shared" si="15"/>
        <v>0</v>
      </c>
      <c r="G89" s="339">
        <f t="shared" si="15"/>
        <v>0</v>
      </c>
      <c r="H89" s="339">
        <f t="shared" si="15"/>
        <v>0</v>
      </c>
      <c r="I89" s="339">
        <f t="shared" si="15"/>
        <v>0</v>
      </c>
      <c r="J89" s="339">
        <f t="shared" si="15"/>
        <v>0</v>
      </c>
      <c r="K89" s="339">
        <f t="shared" si="15"/>
        <v>0</v>
      </c>
      <c r="L89" s="339">
        <f t="shared" si="15"/>
        <v>0</v>
      </c>
      <c r="M89" s="332">
        <f>SUM(D89:L89)</f>
        <v>0</v>
      </c>
    </row>
    <row r="90" spans="1:13" s="33" customFormat="1" ht="12" customHeight="1" thickBot="1">
      <c r="A90" s="179" t="s">
        <v>383</v>
      </c>
      <c r="B90" s="163" t="s">
        <v>384</v>
      </c>
      <c r="C90" s="376">
        <f>C65+C89</f>
        <v>2534220</v>
      </c>
      <c r="D90" s="339">
        <f aca="true" t="shared" si="16" ref="D90:L90">+D65+D89</f>
        <v>180000</v>
      </c>
      <c r="E90" s="339">
        <f t="shared" si="16"/>
        <v>0</v>
      </c>
      <c r="F90" s="339">
        <f t="shared" si="16"/>
        <v>1003000</v>
      </c>
      <c r="G90" s="339">
        <f t="shared" si="16"/>
        <v>0</v>
      </c>
      <c r="H90" s="339">
        <f t="shared" si="16"/>
        <v>591000</v>
      </c>
      <c r="I90" s="339">
        <f t="shared" si="16"/>
        <v>0</v>
      </c>
      <c r="J90" s="339">
        <f t="shared" si="16"/>
        <v>2060000</v>
      </c>
      <c r="K90" s="339">
        <f t="shared" si="16"/>
        <v>4780000</v>
      </c>
      <c r="L90" s="339">
        <f t="shared" si="16"/>
        <v>0</v>
      </c>
      <c r="M90" s="332">
        <f>SUM(C90:L90)</f>
        <v>11148220</v>
      </c>
    </row>
    <row r="91" spans="1:13" s="34" customFormat="1" ht="15" customHeight="1" thickBot="1">
      <c r="A91" s="67"/>
      <c r="B91" s="68"/>
      <c r="C91" s="68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s="28" customFormat="1" ht="16.5" customHeight="1" thickBot="1">
      <c r="A92" s="348"/>
      <c r="B92" s="309" t="s">
        <v>38</v>
      </c>
      <c r="C92" s="309"/>
      <c r="D92" s="125"/>
      <c r="E92" s="125"/>
      <c r="F92" s="125"/>
      <c r="G92" s="125"/>
      <c r="H92" s="125"/>
      <c r="I92" s="125"/>
      <c r="J92" s="125"/>
      <c r="K92" s="125"/>
      <c r="L92" s="125"/>
      <c r="M92" s="349"/>
    </row>
    <row r="93" spans="1:13" s="35" customFormat="1" ht="12" customHeight="1" thickBot="1">
      <c r="A93" s="149" t="s">
        <v>5</v>
      </c>
      <c r="B93" s="22" t="s">
        <v>388</v>
      </c>
      <c r="C93" s="377"/>
      <c r="D93" s="350">
        <f aca="true" t="shared" si="17" ref="D93:K93">+D94+D95+D96+D97+D98+D111</f>
        <v>0</v>
      </c>
      <c r="E93" s="350">
        <f>+E94+E95+E96+E97+E98+E111</f>
        <v>5000000</v>
      </c>
      <c r="F93" s="350">
        <f t="shared" si="17"/>
        <v>970000</v>
      </c>
      <c r="G93" s="350">
        <f t="shared" si="17"/>
        <v>4931671</v>
      </c>
      <c r="H93" s="350">
        <f t="shared" si="17"/>
        <v>1221000</v>
      </c>
      <c r="I93" s="350">
        <f>+I94+I95+I96+I97+I98+I111</f>
        <v>11005000</v>
      </c>
      <c r="J93" s="350">
        <f>+J94+J95+J96+J97+J98+J111</f>
        <v>2000000</v>
      </c>
      <c r="K93" s="350">
        <f t="shared" si="17"/>
        <v>7215000</v>
      </c>
      <c r="L93" s="350">
        <f>+L94+L95+L96+L97+L98+L111</f>
        <v>848000</v>
      </c>
      <c r="M93" s="332">
        <f aca="true" t="shared" si="18" ref="M93:M112">SUM(D93:L93)</f>
        <v>33190671</v>
      </c>
    </row>
    <row r="94" spans="1:13" ht="12" customHeight="1">
      <c r="A94" s="180" t="s">
        <v>56</v>
      </c>
      <c r="B94" s="8" t="s">
        <v>34</v>
      </c>
      <c r="C94" s="378"/>
      <c r="D94" s="351"/>
      <c r="E94" s="351"/>
      <c r="F94" s="351"/>
      <c r="G94" s="351"/>
      <c r="H94" s="351"/>
      <c r="I94" s="351"/>
      <c r="J94" s="351"/>
      <c r="K94" s="351">
        <v>2220000</v>
      </c>
      <c r="L94" s="351"/>
      <c r="M94" s="379">
        <f t="shared" si="18"/>
        <v>2220000</v>
      </c>
    </row>
    <row r="95" spans="1:13" ht="12" customHeight="1">
      <c r="A95" s="173" t="s">
        <v>57</v>
      </c>
      <c r="B95" s="6" t="s">
        <v>101</v>
      </c>
      <c r="C95" s="380"/>
      <c r="D95" s="335"/>
      <c r="E95" s="335"/>
      <c r="F95" s="335"/>
      <c r="G95" s="335"/>
      <c r="H95" s="335"/>
      <c r="I95" s="335"/>
      <c r="J95" s="335"/>
      <c r="K95" s="335">
        <v>540000</v>
      </c>
      <c r="L95" s="335"/>
      <c r="M95" s="336">
        <f t="shared" si="18"/>
        <v>540000</v>
      </c>
    </row>
    <row r="96" spans="1:13" ht="12" customHeight="1">
      <c r="A96" s="173" t="s">
        <v>58</v>
      </c>
      <c r="B96" s="6" t="s">
        <v>75</v>
      </c>
      <c r="C96" s="381"/>
      <c r="D96" s="337"/>
      <c r="E96" s="337"/>
      <c r="F96" s="337">
        <v>970000</v>
      </c>
      <c r="G96" s="337"/>
      <c r="H96" s="337"/>
      <c r="I96" s="337">
        <v>2095000</v>
      </c>
      <c r="J96" s="337">
        <v>2000000</v>
      </c>
      <c r="K96" s="337">
        <v>4455000</v>
      </c>
      <c r="L96" s="337"/>
      <c r="M96" s="336">
        <f t="shared" si="18"/>
        <v>9520000</v>
      </c>
    </row>
    <row r="97" spans="1:13" ht="12" customHeight="1">
      <c r="A97" s="173" t="s">
        <v>59</v>
      </c>
      <c r="B97" s="9" t="s">
        <v>102</v>
      </c>
      <c r="C97" s="382"/>
      <c r="D97" s="337"/>
      <c r="E97" s="337"/>
      <c r="F97" s="337"/>
      <c r="G97" s="337"/>
      <c r="H97" s="337"/>
      <c r="I97" s="337"/>
      <c r="J97" s="337"/>
      <c r="K97" s="337"/>
      <c r="L97" s="337"/>
      <c r="M97" s="336">
        <f t="shared" si="18"/>
        <v>0</v>
      </c>
    </row>
    <row r="98" spans="1:13" ht="12" customHeight="1">
      <c r="A98" s="173" t="s">
        <v>67</v>
      </c>
      <c r="B98" s="17" t="s">
        <v>103</v>
      </c>
      <c r="C98" s="17"/>
      <c r="D98" s="337"/>
      <c r="E98" s="337">
        <v>5000000</v>
      </c>
      <c r="F98" s="335"/>
      <c r="G98" s="335">
        <v>4931671</v>
      </c>
      <c r="H98" s="335">
        <v>1221000</v>
      </c>
      <c r="I98" s="335">
        <v>8910000</v>
      </c>
      <c r="J98" s="337"/>
      <c r="K98" s="337"/>
      <c r="L98" s="337">
        <v>848000</v>
      </c>
      <c r="M98" s="336">
        <f t="shared" si="18"/>
        <v>20910671</v>
      </c>
    </row>
    <row r="99" spans="1:13" ht="12" customHeight="1">
      <c r="A99" s="173" t="s">
        <v>60</v>
      </c>
      <c r="B99" s="6" t="s">
        <v>385</v>
      </c>
      <c r="C99" s="381"/>
      <c r="D99" s="337"/>
      <c r="E99" s="337"/>
      <c r="F99" s="337"/>
      <c r="G99" s="337"/>
      <c r="H99" s="337"/>
      <c r="I99" s="337"/>
      <c r="J99" s="337"/>
      <c r="K99" s="337"/>
      <c r="L99" s="337"/>
      <c r="M99" s="336">
        <f t="shared" si="18"/>
        <v>0</v>
      </c>
    </row>
    <row r="100" spans="1:13" ht="12" customHeight="1" hidden="1">
      <c r="A100" s="173" t="s">
        <v>61</v>
      </c>
      <c r="B100" s="43" t="s">
        <v>326</v>
      </c>
      <c r="C100" s="383"/>
      <c r="D100" s="337"/>
      <c r="E100" s="337"/>
      <c r="F100" s="337"/>
      <c r="G100" s="337"/>
      <c r="H100" s="337"/>
      <c r="I100" s="337"/>
      <c r="J100" s="337"/>
      <c r="K100" s="337"/>
      <c r="L100" s="337"/>
      <c r="M100" s="336">
        <f t="shared" si="18"/>
        <v>0</v>
      </c>
    </row>
    <row r="101" spans="1:13" ht="12" customHeight="1" hidden="1">
      <c r="A101" s="173" t="s">
        <v>68</v>
      </c>
      <c r="B101" s="43" t="s">
        <v>325</v>
      </c>
      <c r="C101" s="383"/>
      <c r="D101" s="337"/>
      <c r="E101" s="337"/>
      <c r="F101" s="337"/>
      <c r="G101" s="337"/>
      <c r="H101" s="337"/>
      <c r="I101" s="337"/>
      <c r="J101" s="337"/>
      <c r="K101" s="337"/>
      <c r="L101" s="337"/>
      <c r="M101" s="336">
        <f t="shared" si="18"/>
        <v>0</v>
      </c>
    </row>
    <row r="102" spans="1:13" ht="12" customHeight="1" hidden="1">
      <c r="A102" s="173" t="s">
        <v>69</v>
      </c>
      <c r="B102" s="43" t="s">
        <v>240</v>
      </c>
      <c r="C102" s="383"/>
      <c r="D102" s="337"/>
      <c r="E102" s="337"/>
      <c r="F102" s="337"/>
      <c r="G102" s="337"/>
      <c r="H102" s="337"/>
      <c r="I102" s="337"/>
      <c r="J102" s="337"/>
      <c r="K102" s="337"/>
      <c r="L102" s="337"/>
      <c r="M102" s="336">
        <f t="shared" si="18"/>
        <v>0</v>
      </c>
    </row>
    <row r="103" spans="1:13" ht="12" customHeight="1" hidden="1">
      <c r="A103" s="173" t="s">
        <v>70</v>
      </c>
      <c r="B103" s="44" t="s">
        <v>241</v>
      </c>
      <c r="C103" s="384"/>
      <c r="D103" s="337"/>
      <c r="E103" s="337"/>
      <c r="F103" s="337"/>
      <c r="G103" s="337"/>
      <c r="H103" s="337"/>
      <c r="I103" s="337"/>
      <c r="J103" s="337"/>
      <c r="K103" s="337"/>
      <c r="L103" s="337"/>
      <c r="M103" s="336">
        <f t="shared" si="18"/>
        <v>0</v>
      </c>
    </row>
    <row r="104" spans="1:13" ht="12" customHeight="1" hidden="1">
      <c r="A104" s="173" t="s">
        <v>71</v>
      </c>
      <c r="B104" s="44" t="s">
        <v>242</v>
      </c>
      <c r="C104" s="384"/>
      <c r="D104" s="337"/>
      <c r="E104" s="337"/>
      <c r="F104" s="337"/>
      <c r="G104" s="337"/>
      <c r="H104" s="337"/>
      <c r="I104" s="337"/>
      <c r="J104" s="337"/>
      <c r="K104" s="337"/>
      <c r="L104" s="337"/>
      <c r="M104" s="336">
        <f t="shared" si="18"/>
        <v>0</v>
      </c>
    </row>
    <row r="105" spans="1:13" ht="12" customHeight="1">
      <c r="A105" s="173" t="s">
        <v>73</v>
      </c>
      <c r="B105" s="43" t="s">
        <v>243</v>
      </c>
      <c r="C105" s="383"/>
      <c r="D105" s="337"/>
      <c r="E105" s="337">
        <v>5000000</v>
      </c>
      <c r="F105" s="335"/>
      <c r="G105" s="335">
        <v>4931671</v>
      </c>
      <c r="H105" s="335">
        <v>1221000</v>
      </c>
      <c r="I105" s="337">
        <v>50000</v>
      </c>
      <c r="J105" s="337"/>
      <c r="K105" s="337"/>
      <c r="L105" s="337">
        <v>848000</v>
      </c>
      <c r="M105" s="336">
        <f t="shared" si="18"/>
        <v>12050671</v>
      </c>
    </row>
    <row r="106" spans="1:13" ht="12" customHeight="1" hidden="1">
      <c r="A106" s="173" t="s">
        <v>104</v>
      </c>
      <c r="B106" s="43" t="s">
        <v>244</v>
      </c>
      <c r="C106" s="383"/>
      <c r="D106" s="337"/>
      <c r="E106" s="337"/>
      <c r="F106" s="337"/>
      <c r="G106" s="337"/>
      <c r="H106" s="337"/>
      <c r="I106" s="337"/>
      <c r="J106" s="337"/>
      <c r="K106" s="337"/>
      <c r="L106" s="337"/>
      <c r="M106" s="336">
        <f t="shared" si="18"/>
        <v>0</v>
      </c>
    </row>
    <row r="107" spans="1:13" ht="12" customHeight="1" hidden="1">
      <c r="A107" s="173" t="s">
        <v>238</v>
      </c>
      <c r="B107" s="44" t="s">
        <v>245</v>
      </c>
      <c r="C107" s="384"/>
      <c r="D107" s="337"/>
      <c r="E107" s="337"/>
      <c r="F107" s="337"/>
      <c r="G107" s="337"/>
      <c r="H107" s="337"/>
      <c r="I107" s="337"/>
      <c r="J107" s="337"/>
      <c r="K107" s="337"/>
      <c r="L107" s="337"/>
      <c r="M107" s="336">
        <f t="shared" si="18"/>
        <v>0</v>
      </c>
    </row>
    <row r="108" spans="1:13" ht="12" customHeight="1" hidden="1">
      <c r="A108" s="181" t="s">
        <v>239</v>
      </c>
      <c r="B108" s="45" t="s">
        <v>246</v>
      </c>
      <c r="C108" s="384"/>
      <c r="D108" s="337"/>
      <c r="E108" s="337"/>
      <c r="F108" s="337"/>
      <c r="G108" s="337"/>
      <c r="H108" s="337"/>
      <c r="I108" s="337"/>
      <c r="J108" s="337"/>
      <c r="K108" s="337"/>
      <c r="L108" s="337"/>
      <c r="M108" s="336">
        <f t="shared" si="18"/>
        <v>0</v>
      </c>
    </row>
    <row r="109" spans="1:13" ht="12" customHeight="1" hidden="1">
      <c r="A109" s="173" t="s">
        <v>323</v>
      </c>
      <c r="B109" s="45" t="s">
        <v>247</v>
      </c>
      <c r="C109" s="384"/>
      <c r="D109" s="337"/>
      <c r="E109" s="337"/>
      <c r="F109" s="337"/>
      <c r="G109" s="337"/>
      <c r="H109" s="337"/>
      <c r="I109" s="337"/>
      <c r="J109" s="337"/>
      <c r="K109" s="337"/>
      <c r="L109" s="337"/>
      <c r="M109" s="336">
        <f t="shared" si="18"/>
        <v>0</v>
      </c>
    </row>
    <row r="110" spans="1:13" ht="12.75" customHeight="1">
      <c r="A110" s="173" t="s">
        <v>324</v>
      </c>
      <c r="B110" s="44" t="s">
        <v>248</v>
      </c>
      <c r="C110" s="385"/>
      <c r="D110" s="335"/>
      <c r="E110" s="335"/>
      <c r="F110" s="335"/>
      <c r="G110" s="335"/>
      <c r="H110" s="335"/>
      <c r="I110" s="335">
        <v>8860000</v>
      </c>
      <c r="J110" s="335"/>
      <c r="K110" s="335"/>
      <c r="L110" s="335"/>
      <c r="M110" s="336">
        <f t="shared" si="18"/>
        <v>8860000</v>
      </c>
    </row>
    <row r="111" spans="1:13" ht="12" customHeight="1">
      <c r="A111" s="173" t="s">
        <v>328</v>
      </c>
      <c r="B111" s="9" t="s">
        <v>35</v>
      </c>
      <c r="C111" s="386"/>
      <c r="D111" s="335"/>
      <c r="E111" s="335"/>
      <c r="F111" s="335"/>
      <c r="G111" s="335"/>
      <c r="H111" s="335"/>
      <c r="I111" s="335"/>
      <c r="J111" s="335"/>
      <c r="K111" s="335"/>
      <c r="L111" s="335"/>
      <c r="M111" s="336">
        <f t="shared" si="18"/>
        <v>0</v>
      </c>
    </row>
    <row r="112" spans="1:13" ht="12" customHeight="1">
      <c r="A112" s="174" t="s">
        <v>329</v>
      </c>
      <c r="B112" s="6" t="s">
        <v>386</v>
      </c>
      <c r="C112" s="381"/>
      <c r="D112" s="337"/>
      <c r="E112" s="337"/>
      <c r="F112" s="337"/>
      <c r="G112" s="337"/>
      <c r="H112" s="337"/>
      <c r="I112" s="337"/>
      <c r="J112" s="337"/>
      <c r="K112" s="337"/>
      <c r="L112" s="337"/>
      <c r="M112" s="336">
        <f t="shared" si="18"/>
        <v>0</v>
      </c>
    </row>
    <row r="113" spans="1:13" ht="12" customHeight="1" thickBot="1">
      <c r="A113" s="182" t="s">
        <v>330</v>
      </c>
      <c r="B113" s="46" t="s">
        <v>387</v>
      </c>
      <c r="C113" s="387"/>
      <c r="D113" s="353"/>
      <c r="E113" s="353"/>
      <c r="F113" s="353"/>
      <c r="G113" s="353"/>
      <c r="H113" s="353"/>
      <c r="I113" s="353"/>
      <c r="J113" s="353"/>
      <c r="K113" s="353"/>
      <c r="L113" s="353"/>
      <c r="M113" s="388"/>
    </row>
    <row r="114" spans="1:13" ht="12" customHeight="1" thickBot="1">
      <c r="A114" s="23" t="s">
        <v>6</v>
      </c>
      <c r="B114" s="21" t="s">
        <v>249</v>
      </c>
      <c r="C114" s="389"/>
      <c r="D114" s="331">
        <f aca="true" t="shared" si="19" ref="D114:L114">+D115+D117+D119</f>
        <v>300000</v>
      </c>
      <c r="E114" s="331">
        <f t="shared" si="19"/>
        <v>0</v>
      </c>
      <c r="F114" s="331">
        <f t="shared" si="19"/>
        <v>0</v>
      </c>
      <c r="G114" s="331">
        <f t="shared" si="19"/>
        <v>0</v>
      </c>
      <c r="H114" s="331">
        <f t="shared" si="19"/>
        <v>0</v>
      </c>
      <c r="I114" s="331">
        <f t="shared" si="19"/>
        <v>0</v>
      </c>
      <c r="J114" s="331">
        <f t="shared" si="19"/>
        <v>3000000</v>
      </c>
      <c r="K114" s="331">
        <f t="shared" si="19"/>
        <v>0</v>
      </c>
      <c r="L114" s="331">
        <f t="shared" si="19"/>
        <v>0</v>
      </c>
      <c r="M114" s="332">
        <f aca="true" t="shared" si="20" ref="M114:M119">SUM(D114:L114)</f>
        <v>3300000</v>
      </c>
    </row>
    <row r="115" spans="1:13" ht="12" customHeight="1">
      <c r="A115" s="172" t="s">
        <v>62</v>
      </c>
      <c r="B115" s="6" t="s">
        <v>120</v>
      </c>
      <c r="C115" s="390"/>
      <c r="D115" s="333"/>
      <c r="E115" s="333"/>
      <c r="F115" s="333"/>
      <c r="G115" s="333"/>
      <c r="H115" s="333"/>
      <c r="I115" s="333"/>
      <c r="J115" s="333"/>
      <c r="K115" s="333"/>
      <c r="L115" s="333"/>
      <c r="M115" s="379">
        <f t="shared" si="20"/>
        <v>0</v>
      </c>
    </row>
    <row r="116" spans="1:13" ht="12" customHeight="1">
      <c r="A116" s="172" t="s">
        <v>63</v>
      </c>
      <c r="B116" s="10" t="s">
        <v>253</v>
      </c>
      <c r="C116" s="391"/>
      <c r="D116" s="333"/>
      <c r="E116" s="333"/>
      <c r="F116" s="333"/>
      <c r="G116" s="333"/>
      <c r="H116" s="333"/>
      <c r="I116" s="333"/>
      <c r="J116" s="333"/>
      <c r="K116" s="333"/>
      <c r="L116" s="333"/>
      <c r="M116" s="336">
        <f t="shared" si="20"/>
        <v>0</v>
      </c>
    </row>
    <row r="117" spans="1:13" ht="12" customHeight="1">
      <c r="A117" s="172" t="s">
        <v>64</v>
      </c>
      <c r="B117" s="10" t="s">
        <v>105</v>
      </c>
      <c r="C117" s="381"/>
      <c r="D117" s="335"/>
      <c r="E117" s="335"/>
      <c r="F117" s="335"/>
      <c r="G117" s="335"/>
      <c r="H117" s="335"/>
      <c r="I117" s="335"/>
      <c r="J117" s="335">
        <v>3000000</v>
      </c>
      <c r="K117" s="335"/>
      <c r="L117" s="335"/>
      <c r="M117" s="336">
        <f t="shared" si="20"/>
        <v>3000000</v>
      </c>
    </row>
    <row r="118" spans="1:13" ht="12" customHeight="1">
      <c r="A118" s="172" t="s">
        <v>65</v>
      </c>
      <c r="B118" s="10" t="s">
        <v>254</v>
      </c>
      <c r="C118" s="382"/>
      <c r="D118" s="354"/>
      <c r="E118" s="354"/>
      <c r="F118" s="354"/>
      <c r="G118" s="354"/>
      <c r="H118" s="354"/>
      <c r="I118" s="354"/>
      <c r="J118" s="354"/>
      <c r="K118" s="354"/>
      <c r="L118" s="354"/>
      <c r="M118" s="336">
        <f t="shared" si="20"/>
        <v>0</v>
      </c>
    </row>
    <row r="119" spans="1:13" ht="12" customHeight="1" thickBot="1">
      <c r="A119" s="172" t="s">
        <v>66</v>
      </c>
      <c r="B119" s="80" t="s">
        <v>122</v>
      </c>
      <c r="C119" s="392"/>
      <c r="D119" s="354">
        <v>300000</v>
      </c>
      <c r="E119" s="354"/>
      <c r="F119" s="354"/>
      <c r="G119" s="354"/>
      <c r="H119" s="354"/>
      <c r="I119" s="354"/>
      <c r="J119" s="354"/>
      <c r="K119" s="354"/>
      <c r="L119" s="354"/>
      <c r="M119" s="334">
        <f t="shared" si="20"/>
        <v>300000</v>
      </c>
    </row>
    <row r="120" spans="1:13" ht="12" customHeight="1" hidden="1">
      <c r="A120" s="172" t="s">
        <v>72</v>
      </c>
      <c r="B120" s="79" t="s">
        <v>315</v>
      </c>
      <c r="C120" s="393"/>
      <c r="D120" s="354"/>
      <c r="E120" s="354"/>
      <c r="F120" s="354"/>
      <c r="G120" s="354"/>
      <c r="H120" s="354"/>
      <c r="I120" s="354"/>
      <c r="J120" s="354"/>
      <c r="K120" s="354"/>
      <c r="L120" s="354"/>
      <c r="M120" s="334"/>
    </row>
    <row r="121" spans="1:13" ht="12" customHeight="1" hidden="1">
      <c r="A121" s="172" t="s">
        <v>74</v>
      </c>
      <c r="B121" s="151" t="s">
        <v>259</v>
      </c>
      <c r="C121" s="394"/>
      <c r="D121" s="354"/>
      <c r="E121" s="354"/>
      <c r="F121" s="354"/>
      <c r="G121" s="354"/>
      <c r="H121" s="354"/>
      <c r="I121" s="354"/>
      <c r="J121" s="354"/>
      <c r="K121" s="354"/>
      <c r="L121" s="354"/>
      <c r="M121" s="334"/>
    </row>
    <row r="122" spans="1:13" ht="12" customHeight="1" hidden="1">
      <c r="A122" s="172" t="s">
        <v>106</v>
      </c>
      <c r="B122" s="44" t="s">
        <v>242</v>
      </c>
      <c r="C122" s="395"/>
      <c r="D122" s="354"/>
      <c r="E122" s="354"/>
      <c r="F122" s="354"/>
      <c r="G122" s="354"/>
      <c r="H122" s="354"/>
      <c r="I122" s="354"/>
      <c r="J122" s="354"/>
      <c r="K122" s="354"/>
      <c r="L122" s="354"/>
      <c r="M122" s="334"/>
    </row>
    <row r="123" spans="1:13" ht="12" customHeight="1" hidden="1">
      <c r="A123" s="172" t="s">
        <v>107</v>
      </c>
      <c r="B123" s="44" t="s">
        <v>258</v>
      </c>
      <c r="C123" s="395"/>
      <c r="D123" s="354"/>
      <c r="E123" s="354"/>
      <c r="F123" s="354"/>
      <c r="G123" s="354"/>
      <c r="H123" s="354"/>
      <c r="I123" s="354"/>
      <c r="J123" s="354"/>
      <c r="K123" s="354"/>
      <c r="L123" s="354"/>
      <c r="M123" s="334"/>
    </row>
    <row r="124" spans="1:13" ht="12" customHeight="1" hidden="1">
      <c r="A124" s="172" t="s">
        <v>108</v>
      </c>
      <c r="B124" s="44" t="s">
        <v>257</v>
      </c>
      <c r="C124" s="395"/>
      <c r="D124" s="354"/>
      <c r="E124" s="354"/>
      <c r="F124" s="354"/>
      <c r="G124" s="354"/>
      <c r="H124" s="354"/>
      <c r="I124" s="354"/>
      <c r="J124" s="354"/>
      <c r="K124" s="354"/>
      <c r="L124" s="354"/>
      <c r="M124" s="334"/>
    </row>
    <row r="125" spans="1:13" ht="12" customHeight="1" hidden="1">
      <c r="A125" s="172" t="s">
        <v>250</v>
      </c>
      <c r="B125" s="44" t="s">
        <v>245</v>
      </c>
      <c r="C125" s="395"/>
      <c r="D125" s="354"/>
      <c r="E125" s="354"/>
      <c r="F125" s="354"/>
      <c r="G125" s="354"/>
      <c r="H125" s="354"/>
      <c r="I125" s="354"/>
      <c r="J125" s="354"/>
      <c r="K125" s="354"/>
      <c r="L125" s="354"/>
      <c r="M125" s="334"/>
    </row>
    <row r="126" spans="1:13" ht="12" customHeight="1" hidden="1">
      <c r="A126" s="172" t="s">
        <v>251</v>
      </c>
      <c r="B126" s="44" t="s">
        <v>256</v>
      </c>
      <c r="C126" s="395"/>
      <c r="D126" s="354"/>
      <c r="E126" s="354"/>
      <c r="F126" s="354"/>
      <c r="G126" s="354"/>
      <c r="H126" s="354"/>
      <c r="I126" s="354"/>
      <c r="J126" s="354"/>
      <c r="K126" s="354"/>
      <c r="L126" s="354"/>
      <c r="M126" s="334"/>
    </row>
    <row r="127" spans="1:13" ht="12" customHeight="1" hidden="1" thickBot="1">
      <c r="A127" s="181" t="s">
        <v>252</v>
      </c>
      <c r="B127" s="44" t="s">
        <v>255</v>
      </c>
      <c r="C127" s="396"/>
      <c r="D127" s="355">
        <v>300</v>
      </c>
      <c r="E127" s="355"/>
      <c r="F127" s="355"/>
      <c r="G127" s="355"/>
      <c r="H127" s="355"/>
      <c r="I127" s="355"/>
      <c r="J127" s="355"/>
      <c r="K127" s="355"/>
      <c r="L127" s="355"/>
      <c r="M127" s="352"/>
    </row>
    <row r="128" spans="1:13" ht="12" customHeight="1" thickBot="1">
      <c r="A128" s="23" t="s">
        <v>7</v>
      </c>
      <c r="B128" s="37" t="s">
        <v>333</v>
      </c>
      <c r="C128" s="397"/>
      <c r="D128" s="331">
        <f aca="true" t="shared" si="21" ref="D128:L128">+D93+D114</f>
        <v>300000</v>
      </c>
      <c r="E128" s="331">
        <f t="shared" si="21"/>
        <v>5000000</v>
      </c>
      <c r="F128" s="331">
        <f t="shared" si="21"/>
        <v>970000</v>
      </c>
      <c r="G128" s="331">
        <f t="shared" si="21"/>
        <v>4931671</v>
      </c>
      <c r="H128" s="331">
        <f t="shared" si="21"/>
        <v>1221000</v>
      </c>
      <c r="I128" s="331">
        <f t="shared" si="21"/>
        <v>11005000</v>
      </c>
      <c r="J128" s="331">
        <f t="shared" si="21"/>
        <v>5000000</v>
      </c>
      <c r="K128" s="331">
        <f t="shared" si="21"/>
        <v>7215000</v>
      </c>
      <c r="L128" s="331">
        <f t="shared" si="21"/>
        <v>848000</v>
      </c>
      <c r="M128" s="332">
        <f>SUM(D128:L128)</f>
        <v>36490671</v>
      </c>
    </row>
    <row r="129" spans="1:13" ht="12" customHeight="1" thickBot="1">
      <c r="A129" s="23" t="s">
        <v>8</v>
      </c>
      <c r="B129" s="37" t="s">
        <v>334</v>
      </c>
      <c r="C129" s="397"/>
      <c r="D129" s="331">
        <f aca="true" t="shared" si="22" ref="D129:L129">+D130+D131+D132</f>
        <v>0</v>
      </c>
      <c r="E129" s="331">
        <f t="shared" si="22"/>
        <v>0</v>
      </c>
      <c r="F129" s="331">
        <f t="shared" si="22"/>
        <v>0</v>
      </c>
      <c r="G129" s="331">
        <f t="shared" si="22"/>
        <v>0</v>
      </c>
      <c r="H129" s="331">
        <f t="shared" si="22"/>
        <v>0</v>
      </c>
      <c r="I129" s="331">
        <f t="shared" si="22"/>
        <v>0</v>
      </c>
      <c r="J129" s="331">
        <f t="shared" si="22"/>
        <v>0</v>
      </c>
      <c r="K129" s="331">
        <f t="shared" si="22"/>
        <v>0</v>
      </c>
      <c r="L129" s="331">
        <f t="shared" si="22"/>
        <v>0</v>
      </c>
      <c r="M129" s="332">
        <f>SUM(D129:L129)</f>
        <v>0</v>
      </c>
    </row>
    <row r="130" spans="1:13" s="35" customFormat="1" ht="12" customHeight="1" hidden="1">
      <c r="A130" s="172" t="s">
        <v>154</v>
      </c>
      <c r="B130" s="7" t="s">
        <v>391</v>
      </c>
      <c r="C130" s="398"/>
      <c r="D130" s="354"/>
      <c r="E130" s="354"/>
      <c r="F130" s="354"/>
      <c r="G130" s="354"/>
      <c r="H130" s="354"/>
      <c r="I130" s="354"/>
      <c r="J130" s="354"/>
      <c r="K130" s="354"/>
      <c r="L130" s="354"/>
      <c r="M130" s="334"/>
    </row>
    <row r="131" spans="1:13" ht="12" customHeight="1" hidden="1">
      <c r="A131" s="172" t="s">
        <v>155</v>
      </c>
      <c r="B131" s="7" t="s">
        <v>342</v>
      </c>
      <c r="C131" s="398"/>
      <c r="D131" s="354"/>
      <c r="E131" s="354"/>
      <c r="F131" s="354"/>
      <c r="G131" s="354"/>
      <c r="H131" s="354"/>
      <c r="I131" s="354"/>
      <c r="J131" s="354"/>
      <c r="K131" s="354"/>
      <c r="L131" s="354"/>
      <c r="M131" s="334"/>
    </row>
    <row r="132" spans="1:13" ht="12" customHeight="1" hidden="1" thickBot="1">
      <c r="A132" s="181" t="s">
        <v>156</v>
      </c>
      <c r="B132" s="5" t="s">
        <v>390</v>
      </c>
      <c r="C132" s="17"/>
      <c r="D132" s="354"/>
      <c r="E132" s="354"/>
      <c r="F132" s="354"/>
      <c r="G132" s="354"/>
      <c r="H132" s="354"/>
      <c r="I132" s="354"/>
      <c r="J132" s="354"/>
      <c r="K132" s="354"/>
      <c r="L132" s="354"/>
      <c r="M132" s="352"/>
    </row>
    <row r="133" spans="1:13" ht="12" customHeight="1" thickBot="1">
      <c r="A133" s="23" t="s">
        <v>9</v>
      </c>
      <c r="B133" s="37" t="s">
        <v>335</v>
      </c>
      <c r="C133" s="397"/>
      <c r="D133" s="331">
        <f aca="true" t="shared" si="23" ref="D133:L133">+D134+D135+D136+D137+D138+D139</f>
        <v>0</v>
      </c>
      <c r="E133" s="331">
        <f t="shared" si="23"/>
        <v>0</v>
      </c>
      <c r="F133" s="331">
        <f t="shared" si="23"/>
        <v>0</v>
      </c>
      <c r="G133" s="331">
        <f t="shared" si="23"/>
        <v>0</v>
      </c>
      <c r="H133" s="331">
        <f t="shared" si="23"/>
        <v>0</v>
      </c>
      <c r="I133" s="331">
        <f t="shared" si="23"/>
        <v>0</v>
      </c>
      <c r="J133" s="331">
        <f t="shared" si="23"/>
        <v>0</v>
      </c>
      <c r="K133" s="331">
        <f t="shared" si="23"/>
        <v>0</v>
      </c>
      <c r="L133" s="331">
        <f t="shared" si="23"/>
        <v>0</v>
      </c>
      <c r="M133" s="332">
        <f>SUM(D133:L133)</f>
        <v>0</v>
      </c>
    </row>
    <row r="134" spans="1:13" ht="12" customHeight="1" hidden="1">
      <c r="A134" s="172" t="s">
        <v>49</v>
      </c>
      <c r="B134" s="7" t="s">
        <v>344</v>
      </c>
      <c r="C134" s="398"/>
      <c r="D134" s="354"/>
      <c r="E134" s="354"/>
      <c r="F134" s="354"/>
      <c r="G134" s="354"/>
      <c r="H134" s="354"/>
      <c r="I134" s="354"/>
      <c r="J134" s="354"/>
      <c r="K134" s="354"/>
      <c r="L134" s="354"/>
      <c r="M134" s="334"/>
    </row>
    <row r="135" spans="1:13" ht="12" customHeight="1" hidden="1">
      <c r="A135" s="172" t="s">
        <v>50</v>
      </c>
      <c r="B135" s="7" t="s">
        <v>336</v>
      </c>
      <c r="C135" s="398"/>
      <c r="D135" s="354"/>
      <c r="E135" s="354"/>
      <c r="F135" s="354"/>
      <c r="G135" s="354"/>
      <c r="H135" s="354"/>
      <c r="I135" s="354"/>
      <c r="J135" s="354"/>
      <c r="K135" s="354"/>
      <c r="L135" s="354"/>
      <c r="M135" s="334"/>
    </row>
    <row r="136" spans="1:13" ht="12" customHeight="1" hidden="1">
      <c r="A136" s="172" t="s">
        <v>51</v>
      </c>
      <c r="B136" s="7" t="s">
        <v>337</v>
      </c>
      <c r="C136" s="398"/>
      <c r="D136" s="354"/>
      <c r="E136" s="354"/>
      <c r="F136" s="354"/>
      <c r="G136" s="354"/>
      <c r="H136" s="354"/>
      <c r="I136" s="354"/>
      <c r="J136" s="354"/>
      <c r="K136" s="354"/>
      <c r="L136" s="354"/>
      <c r="M136" s="334"/>
    </row>
    <row r="137" spans="1:13" ht="12" customHeight="1" hidden="1">
      <c r="A137" s="172" t="s">
        <v>93</v>
      </c>
      <c r="B137" s="7" t="s">
        <v>389</v>
      </c>
      <c r="C137" s="398"/>
      <c r="D137" s="354"/>
      <c r="E137" s="354"/>
      <c r="F137" s="354"/>
      <c r="G137" s="354"/>
      <c r="H137" s="354"/>
      <c r="I137" s="354"/>
      <c r="J137" s="354"/>
      <c r="K137" s="354"/>
      <c r="L137" s="354"/>
      <c r="M137" s="334"/>
    </row>
    <row r="138" spans="1:13" ht="12" customHeight="1" hidden="1">
      <c r="A138" s="172" t="s">
        <v>94</v>
      </c>
      <c r="B138" s="7" t="s">
        <v>339</v>
      </c>
      <c r="C138" s="398"/>
      <c r="D138" s="354"/>
      <c r="E138" s="354"/>
      <c r="F138" s="354"/>
      <c r="G138" s="354"/>
      <c r="H138" s="354"/>
      <c r="I138" s="354"/>
      <c r="J138" s="354"/>
      <c r="K138" s="354"/>
      <c r="L138" s="354"/>
      <c r="M138" s="334"/>
    </row>
    <row r="139" spans="1:13" s="35" customFormat="1" ht="12" customHeight="1" hidden="1" thickBot="1">
      <c r="A139" s="181" t="s">
        <v>95</v>
      </c>
      <c r="B139" s="5" t="s">
        <v>340</v>
      </c>
      <c r="C139" s="17"/>
      <c r="D139" s="354"/>
      <c r="E139" s="354"/>
      <c r="F139" s="354"/>
      <c r="G139" s="354"/>
      <c r="H139" s="354"/>
      <c r="I139" s="354"/>
      <c r="J139" s="354"/>
      <c r="K139" s="354"/>
      <c r="L139" s="354"/>
      <c r="M139" s="352"/>
    </row>
    <row r="140" spans="1:13" ht="12" customHeight="1" thickBot="1">
      <c r="A140" s="23" t="s">
        <v>10</v>
      </c>
      <c r="B140" s="37" t="s">
        <v>404</v>
      </c>
      <c r="C140" s="399">
        <f>C141+C142+C143+C144+C145</f>
        <v>36395342</v>
      </c>
      <c r="D140" s="399">
        <f aca="true" t="shared" si="24" ref="D140:L140">D141+D142+D143+D144+D145</f>
        <v>0</v>
      </c>
      <c r="E140" s="399">
        <f t="shared" si="24"/>
        <v>0</v>
      </c>
      <c r="F140" s="399">
        <f t="shared" si="24"/>
        <v>0</v>
      </c>
      <c r="G140" s="399">
        <f t="shared" si="24"/>
        <v>0</v>
      </c>
      <c r="H140" s="399">
        <f t="shared" si="24"/>
        <v>0</v>
      </c>
      <c r="I140" s="399">
        <f t="shared" si="24"/>
        <v>0</v>
      </c>
      <c r="J140" s="399">
        <f t="shared" si="24"/>
        <v>0</v>
      </c>
      <c r="K140" s="399">
        <f t="shared" si="24"/>
        <v>0</v>
      </c>
      <c r="L140" s="399">
        <f t="shared" si="24"/>
        <v>0</v>
      </c>
      <c r="M140" s="332">
        <f aca="true" t="shared" si="25" ref="M140:M145">SUM(C140:L140)</f>
        <v>36395342</v>
      </c>
    </row>
    <row r="141" spans="1:13" ht="13.5" thickBot="1">
      <c r="A141" s="172" t="s">
        <v>52</v>
      </c>
      <c r="B141" s="7" t="s">
        <v>260</v>
      </c>
      <c r="C141" s="400"/>
      <c r="D141" s="354"/>
      <c r="E141" s="354"/>
      <c r="F141" s="354"/>
      <c r="G141" s="354"/>
      <c r="H141" s="354"/>
      <c r="I141" s="354"/>
      <c r="J141" s="354"/>
      <c r="K141" s="354"/>
      <c r="L141" s="354"/>
      <c r="M141" s="332">
        <f t="shared" si="25"/>
        <v>0</v>
      </c>
    </row>
    <row r="142" spans="1:13" ht="12" customHeight="1" thickBot="1">
      <c r="A142" s="172" t="s">
        <v>53</v>
      </c>
      <c r="B142" s="7" t="s">
        <v>261</v>
      </c>
      <c r="C142" s="400"/>
      <c r="D142" s="354"/>
      <c r="E142" s="354"/>
      <c r="F142" s="354"/>
      <c r="G142" s="354"/>
      <c r="H142" s="354"/>
      <c r="I142" s="354"/>
      <c r="J142" s="354"/>
      <c r="K142" s="354"/>
      <c r="L142" s="354"/>
      <c r="M142" s="332">
        <f t="shared" si="25"/>
        <v>0</v>
      </c>
    </row>
    <row r="143" spans="1:13" s="35" customFormat="1" ht="12" customHeight="1" thickBot="1">
      <c r="A143" s="172" t="s">
        <v>174</v>
      </c>
      <c r="B143" s="7" t="s">
        <v>403</v>
      </c>
      <c r="C143" s="400">
        <v>36395342</v>
      </c>
      <c r="D143" s="354"/>
      <c r="E143" s="354"/>
      <c r="F143" s="354"/>
      <c r="G143" s="354"/>
      <c r="H143" s="354"/>
      <c r="I143" s="354"/>
      <c r="J143" s="354"/>
      <c r="K143" s="354"/>
      <c r="L143" s="354"/>
      <c r="M143" s="332">
        <f t="shared" si="25"/>
        <v>36395342</v>
      </c>
    </row>
    <row r="144" spans="1:13" s="35" customFormat="1" ht="12" customHeight="1" thickBot="1">
      <c r="A144" s="172" t="s">
        <v>175</v>
      </c>
      <c r="B144" s="7" t="s">
        <v>349</v>
      </c>
      <c r="C144" s="400"/>
      <c r="D144" s="354"/>
      <c r="E144" s="354"/>
      <c r="F144" s="354"/>
      <c r="G144" s="354"/>
      <c r="H144" s="354"/>
      <c r="I144" s="354"/>
      <c r="J144" s="354"/>
      <c r="K144" s="354"/>
      <c r="L144" s="354"/>
      <c r="M144" s="332">
        <f t="shared" si="25"/>
        <v>0</v>
      </c>
    </row>
    <row r="145" spans="1:13" s="35" customFormat="1" ht="12" customHeight="1" thickBot="1">
      <c r="A145" s="181" t="s">
        <v>176</v>
      </c>
      <c r="B145" s="5" t="s">
        <v>280</v>
      </c>
      <c r="C145" s="400"/>
      <c r="D145" s="354"/>
      <c r="E145" s="354"/>
      <c r="F145" s="354"/>
      <c r="G145" s="354"/>
      <c r="H145" s="354"/>
      <c r="I145" s="354"/>
      <c r="J145" s="354"/>
      <c r="K145" s="354"/>
      <c r="L145" s="354"/>
      <c r="M145" s="332">
        <f t="shared" si="25"/>
        <v>0</v>
      </c>
    </row>
    <row r="146" spans="1:13" s="35" customFormat="1" ht="12" customHeight="1" thickBot="1">
      <c r="A146" s="23" t="s">
        <v>11</v>
      </c>
      <c r="B146" s="37" t="s">
        <v>350</v>
      </c>
      <c r="C146" s="401"/>
      <c r="D146" s="356">
        <f aca="true" t="shared" si="26" ref="D146:L146">+D147+D148+D149+D150+D151</f>
        <v>0</v>
      </c>
      <c r="E146" s="356">
        <f t="shared" si="26"/>
        <v>0</v>
      </c>
      <c r="F146" s="356">
        <f t="shared" si="26"/>
        <v>0</v>
      </c>
      <c r="G146" s="356">
        <f t="shared" si="26"/>
        <v>0</v>
      </c>
      <c r="H146" s="356">
        <f t="shared" si="26"/>
        <v>0</v>
      </c>
      <c r="I146" s="356">
        <f t="shared" si="26"/>
        <v>0</v>
      </c>
      <c r="J146" s="356">
        <f t="shared" si="26"/>
        <v>0</v>
      </c>
      <c r="K146" s="356">
        <f t="shared" si="26"/>
        <v>0</v>
      </c>
      <c r="L146" s="356">
        <f t="shared" si="26"/>
        <v>0</v>
      </c>
      <c r="M146" s="332">
        <f>SUM(D146:L146)</f>
        <v>0</v>
      </c>
    </row>
    <row r="147" spans="1:13" s="35" customFormat="1" ht="12" customHeight="1" hidden="1">
      <c r="A147" s="172" t="s">
        <v>54</v>
      </c>
      <c r="B147" s="7" t="s">
        <v>345</v>
      </c>
      <c r="C147" s="402"/>
      <c r="D147" s="354"/>
      <c r="E147" s="354"/>
      <c r="F147" s="354"/>
      <c r="G147" s="354"/>
      <c r="H147" s="354"/>
      <c r="I147" s="354"/>
      <c r="J147" s="354"/>
      <c r="K147" s="354"/>
      <c r="L147" s="354"/>
      <c r="M147" s="334"/>
    </row>
    <row r="148" spans="1:13" s="35" customFormat="1" ht="12" customHeight="1" hidden="1">
      <c r="A148" s="172" t="s">
        <v>55</v>
      </c>
      <c r="B148" s="7" t="s">
        <v>352</v>
      </c>
      <c r="C148" s="402"/>
      <c r="D148" s="354"/>
      <c r="E148" s="354"/>
      <c r="F148" s="354"/>
      <c r="G148" s="354"/>
      <c r="H148" s="354"/>
      <c r="I148" s="354"/>
      <c r="J148" s="354"/>
      <c r="K148" s="354"/>
      <c r="L148" s="354"/>
      <c r="M148" s="334"/>
    </row>
    <row r="149" spans="1:13" s="35" customFormat="1" ht="12" customHeight="1" hidden="1">
      <c r="A149" s="172" t="s">
        <v>186</v>
      </c>
      <c r="B149" s="7" t="s">
        <v>347</v>
      </c>
      <c r="C149" s="402"/>
      <c r="D149" s="354"/>
      <c r="E149" s="354"/>
      <c r="F149" s="354"/>
      <c r="G149" s="354"/>
      <c r="H149" s="354"/>
      <c r="I149" s="354"/>
      <c r="J149" s="354"/>
      <c r="K149" s="354"/>
      <c r="L149" s="354"/>
      <c r="M149" s="334"/>
    </row>
    <row r="150" spans="1:13" ht="12.75" customHeight="1" hidden="1">
      <c r="A150" s="172" t="s">
        <v>187</v>
      </c>
      <c r="B150" s="7" t="s">
        <v>392</v>
      </c>
      <c r="C150" s="402"/>
      <c r="D150" s="354"/>
      <c r="E150" s="354"/>
      <c r="F150" s="354"/>
      <c r="G150" s="354"/>
      <c r="H150" s="354"/>
      <c r="I150" s="354"/>
      <c r="J150" s="354"/>
      <c r="K150" s="354"/>
      <c r="L150" s="354"/>
      <c r="M150" s="334"/>
    </row>
    <row r="151" spans="1:13" ht="12.75" customHeight="1" hidden="1" thickBot="1">
      <c r="A151" s="181" t="s">
        <v>351</v>
      </c>
      <c r="B151" s="5" t="s">
        <v>354</v>
      </c>
      <c r="C151" s="403"/>
      <c r="D151" s="355"/>
      <c r="E151" s="355"/>
      <c r="F151" s="355"/>
      <c r="G151" s="355"/>
      <c r="H151" s="355"/>
      <c r="I151" s="355"/>
      <c r="J151" s="355"/>
      <c r="K151" s="355"/>
      <c r="L151" s="355"/>
      <c r="M151" s="352"/>
    </row>
    <row r="152" spans="1:13" ht="12.75" customHeight="1" thickBot="1">
      <c r="A152" s="207" t="s">
        <v>12</v>
      </c>
      <c r="B152" s="37" t="s">
        <v>355</v>
      </c>
      <c r="C152" s="404"/>
      <c r="D152" s="356"/>
      <c r="E152" s="356"/>
      <c r="F152" s="356"/>
      <c r="G152" s="356"/>
      <c r="H152" s="356"/>
      <c r="I152" s="356"/>
      <c r="J152" s="356"/>
      <c r="K152" s="356"/>
      <c r="L152" s="356"/>
      <c r="M152" s="332">
        <f>SUM(D152:L152)</f>
        <v>0</v>
      </c>
    </row>
    <row r="153" spans="1:13" ht="12" customHeight="1" thickBot="1">
      <c r="A153" s="207" t="s">
        <v>13</v>
      </c>
      <c r="B153" s="37" t="s">
        <v>356</v>
      </c>
      <c r="C153" s="404"/>
      <c r="D153" s="356"/>
      <c r="E153" s="356"/>
      <c r="F153" s="356"/>
      <c r="G153" s="356"/>
      <c r="H153" s="356"/>
      <c r="I153" s="356"/>
      <c r="J153" s="356"/>
      <c r="K153" s="356"/>
      <c r="L153" s="356"/>
      <c r="M153" s="332">
        <f>SUM(D153:L153)</f>
        <v>0</v>
      </c>
    </row>
    <row r="154" spans="1:13" ht="15" customHeight="1" thickBot="1">
      <c r="A154" s="23" t="s">
        <v>14</v>
      </c>
      <c r="B154" s="37" t="s">
        <v>358</v>
      </c>
      <c r="C154" s="404">
        <f>C140+C146+C152+C153</f>
        <v>36395342</v>
      </c>
      <c r="D154" s="357">
        <f aca="true" t="shared" si="27" ref="D154:L154">+D129+D133+D140+D146+D152+D153</f>
        <v>0</v>
      </c>
      <c r="E154" s="357">
        <f t="shared" si="27"/>
        <v>0</v>
      </c>
      <c r="F154" s="357">
        <f t="shared" si="27"/>
        <v>0</v>
      </c>
      <c r="G154" s="357">
        <f t="shared" si="27"/>
        <v>0</v>
      </c>
      <c r="H154" s="357">
        <f t="shared" si="27"/>
        <v>0</v>
      </c>
      <c r="I154" s="357">
        <f t="shared" si="27"/>
        <v>0</v>
      </c>
      <c r="J154" s="357">
        <f t="shared" si="27"/>
        <v>0</v>
      </c>
      <c r="K154" s="357">
        <f t="shared" si="27"/>
        <v>0</v>
      </c>
      <c r="L154" s="357">
        <f t="shared" si="27"/>
        <v>0</v>
      </c>
      <c r="M154" s="332">
        <f>SUM(D154:L154)</f>
        <v>0</v>
      </c>
    </row>
    <row r="155" spans="1:13" ht="13.5" thickBot="1">
      <c r="A155" s="183" t="s">
        <v>15</v>
      </c>
      <c r="B155" s="128" t="s">
        <v>357</v>
      </c>
      <c r="C155" s="405">
        <f>C128+C154</f>
        <v>36395342</v>
      </c>
      <c r="D155" s="357">
        <f aca="true" t="shared" si="28" ref="D155:L155">+D128+D154</f>
        <v>300000</v>
      </c>
      <c r="E155" s="357">
        <f t="shared" si="28"/>
        <v>5000000</v>
      </c>
      <c r="F155" s="357">
        <f t="shared" si="28"/>
        <v>970000</v>
      </c>
      <c r="G155" s="357">
        <f t="shared" si="28"/>
        <v>4931671</v>
      </c>
      <c r="H155" s="357">
        <f t="shared" si="28"/>
        <v>1221000</v>
      </c>
      <c r="I155" s="357">
        <f t="shared" si="28"/>
        <v>11005000</v>
      </c>
      <c r="J155" s="357">
        <f t="shared" si="28"/>
        <v>5000000</v>
      </c>
      <c r="K155" s="357">
        <f t="shared" si="28"/>
        <v>7215000</v>
      </c>
      <c r="L155" s="357">
        <f t="shared" si="28"/>
        <v>848000</v>
      </c>
      <c r="M155" s="332">
        <f>SUM(C155:L155)</f>
        <v>72886013</v>
      </c>
    </row>
    <row r="156" spans="5:13" ht="15" customHeight="1" thickBot="1">
      <c r="E156" s="136"/>
      <c r="F156" s="136"/>
      <c r="G156" s="136"/>
      <c r="H156" s="136"/>
      <c r="I156" s="136"/>
      <c r="J156" s="136"/>
      <c r="K156" s="136"/>
      <c r="L156" s="136"/>
      <c r="M156" s="136"/>
    </row>
    <row r="157" spans="1:13" ht="14.25" customHeight="1" thickBot="1">
      <c r="A157" s="74" t="s">
        <v>393</v>
      </c>
      <c r="B157" s="75"/>
      <c r="C157" s="406"/>
      <c r="D157" s="358"/>
      <c r="E157" s="358"/>
      <c r="F157" s="358"/>
      <c r="G157" s="358"/>
      <c r="H157" s="358"/>
      <c r="I157" s="358"/>
      <c r="J157" s="358"/>
      <c r="K157" s="358">
        <v>1</v>
      </c>
      <c r="L157" s="358"/>
      <c r="M157" s="359">
        <v>1</v>
      </c>
    </row>
    <row r="158" spans="1:13" ht="13.5" thickBot="1">
      <c r="A158" s="74" t="s">
        <v>116</v>
      </c>
      <c r="B158" s="75"/>
      <c r="C158" s="406"/>
      <c r="D158" s="358"/>
      <c r="E158" s="358"/>
      <c r="F158" s="358"/>
      <c r="G158" s="358"/>
      <c r="H158" s="358"/>
      <c r="I158" s="358"/>
      <c r="J158" s="358"/>
      <c r="K158" s="358"/>
      <c r="L158" s="358"/>
      <c r="M158" s="35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">
      <selection activeCell="C1" sqref="C1"/>
    </sheetView>
  </sheetViews>
  <sheetFormatPr defaultColWidth="9.00390625" defaultRowHeight="12.75"/>
  <cols>
    <col min="1" max="1" width="19.50390625" style="134" customWidth="1"/>
    <col min="2" max="2" width="72.00390625" style="135" customWidth="1"/>
    <col min="3" max="3" width="14.125" style="136" customWidth="1"/>
    <col min="4" max="4" width="16.50390625" style="2" customWidth="1"/>
    <col min="5" max="5" width="17.50390625" style="2" customWidth="1"/>
    <col min="6" max="16384" width="9.375" style="2" customWidth="1"/>
  </cols>
  <sheetData>
    <row r="1" spans="1:3" s="1" customFormat="1" ht="16.5" customHeight="1" thickBot="1">
      <c r="A1" s="58"/>
      <c r="B1" s="60"/>
      <c r="C1" s="254" t="str">
        <f>+CONCATENATE("3.1.3. melléklet a 10/",LEFT('[2]ÖSSZEFÜGGÉSEK'!A5,4),". (VI.30.) önkormányzati rendelethez")</f>
        <v>3.1.3. melléklet a 10/2017. (VI.30.) önkormányzati rendelethez</v>
      </c>
    </row>
    <row r="2" spans="1:5" s="31" customFormat="1" ht="21" customHeight="1">
      <c r="A2" s="312" t="s">
        <v>42</v>
      </c>
      <c r="B2" s="313" t="s">
        <v>117</v>
      </c>
      <c r="C2" s="314" t="s">
        <v>36</v>
      </c>
      <c r="D2" s="314" t="s">
        <v>36</v>
      </c>
      <c r="E2" s="314" t="s">
        <v>36</v>
      </c>
    </row>
    <row r="3" spans="1:5" s="31" customFormat="1" ht="16.5" thickBot="1">
      <c r="A3" s="361" t="s">
        <v>114</v>
      </c>
      <c r="B3" s="317" t="s">
        <v>521</v>
      </c>
      <c r="C3" s="318" t="s">
        <v>316</v>
      </c>
      <c r="D3" s="318" t="s">
        <v>316</v>
      </c>
      <c r="E3" s="318" t="s">
        <v>316</v>
      </c>
    </row>
    <row r="4" spans="1:5" s="32" customFormat="1" ht="15.75" customHeight="1" thickBot="1">
      <c r="A4" s="61"/>
      <c r="B4" s="61"/>
      <c r="C4" s="62">
        <f>'[2]9.1.2. sz. mell '!D4</f>
        <v>0</v>
      </c>
      <c r="D4" s="62">
        <f>'[2]9.1.2. sz. mell '!E4</f>
        <v>0</v>
      </c>
      <c r="E4" s="62">
        <f>'[2]9.1.2. sz. mell '!F4</f>
        <v>0</v>
      </c>
    </row>
    <row r="5" spans="1:5" ht="60.75" thickBot="1">
      <c r="A5" s="148" t="s">
        <v>115</v>
      </c>
      <c r="B5" s="63" t="s">
        <v>466</v>
      </c>
      <c r="C5" s="320" t="s">
        <v>479</v>
      </c>
      <c r="D5" s="322" t="s">
        <v>480</v>
      </c>
      <c r="E5" s="320" t="s">
        <v>522</v>
      </c>
    </row>
    <row r="6" spans="1:5" s="28" customFormat="1" ht="12.75" customHeight="1" thickBot="1">
      <c r="A6" s="52"/>
      <c r="B6" s="53" t="s">
        <v>372</v>
      </c>
      <c r="C6" s="324" t="s">
        <v>373</v>
      </c>
      <c r="D6" s="324" t="s">
        <v>373</v>
      </c>
      <c r="E6" s="324" t="s">
        <v>373</v>
      </c>
    </row>
    <row r="7" spans="1:5" s="28" customFormat="1" ht="15.75" customHeight="1" thickBot="1">
      <c r="A7" s="327"/>
      <c r="B7" s="328" t="s">
        <v>37</v>
      </c>
      <c r="C7" s="329"/>
      <c r="D7" s="329"/>
      <c r="E7" s="329"/>
    </row>
    <row r="8" spans="1:5" s="28" customFormat="1" ht="12" customHeight="1" thickBot="1">
      <c r="A8" s="23" t="s">
        <v>5</v>
      </c>
      <c r="B8" s="19" t="s">
        <v>139</v>
      </c>
      <c r="C8" s="331">
        <f>+C9+C10+C11+C12+C13+C14</f>
        <v>43876400</v>
      </c>
      <c r="D8" s="331">
        <f>+D9+D10+D11+D12+D13+D14</f>
        <v>0</v>
      </c>
      <c r="E8" s="331">
        <f>C8+D8</f>
        <v>43876400</v>
      </c>
    </row>
    <row r="9" spans="1:5" s="33" customFormat="1" ht="12" customHeight="1">
      <c r="A9" s="172" t="s">
        <v>56</v>
      </c>
      <c r="B9" s="155" t="s">
        <v>140</v>
      </c>
      <c r="C9" s="333">
        <v>43876400</v>
      </c>
      <c r="D9" s="333"/>
      <c r="E9" s="350">
        <f aca="true" t="shared" si="0" ref="E9:E72">C9+D9</f>
        <v>43876400</v>
      </c>
    </row>
    <row r="10" spans="1:5" s="34" customFormat="1" ht="12" customHeight="1">
      <c r="A10" s="173" t="s">
        <v>57</v>
      </c>
      <c r="B10" s="156" t="s">
        <v>141</v>
      </c>
      <c r="C10" s="335"/>
      <c r="D10" s="407"/>
      <c r="E10" s="408">
        <f t="shared" si="0"/>
        <v>0</v>
      </c>
    </row>
    <row r="11" spans="1:5" s="34" customFormat="1" ht="12" customHeight="1">
      <c r="A11" s="173" t="s">
        <v>58</v>
      </c>
      <c r="B11" s="156" t="s">
        <v>507</v>
      </c>
      <c r="C11" s="335"/>
      <c r="D11" s="407"/>
      <c r="E11" s="408">
        <f t="shared" si="0"/>
        <v>0</v>
      </c>
    </row>
    <row r="12" spans="1:5" s="34" customFormat="1" ht="12" customHeight="1">
      <c r="A12" s="173" t="s">
        <v>59</v>
      </c>
      <c r="B12" s="156" t="s">
        <v>143</v>
      </c>
      <c r="C12" s="335"/>
      <c r="D12" s="407"/>
      <c r="E12" s="408">
        <f t="shared" si="0"/>
        <v>0</v>
      </c>
    </row>
    <row r="13" spans="1:5" s="34" customFormat="1" ht="12" customHeight="1">
      <c r="A13" s="173" t="s">
        <v>76</v>
      </c>
      <c r="B13" s="156" t="s">
        <v>380</v>
      </c>
      <c r="C13" s="335"/>
      <c r="D13" s="407"/>
      <c r="E13" s="408">
        <f t="shared" si="0"/>
        <v>0</v>
      </c>
    </row>
    <row r="14" spans="1:5" s="33" customFormat="1" ht="12" customHeight="1" thickBot="1">
      <c r="A14" s="174" t="s">
        <v>60</v>
      </c>
      <c r="B14" s="157" t="s">
        <v>318</v>
      </c>
      <c r="C14" s="335"/>
      <c r="D14" s="407"/>
      <c r="E14" s="409">
        <f t="shared" si="0"/>
        <v>0</v>
      </c>
    </row>
    <row r="15" spans="1:6" s="33" customFormat="1" ht="12" customHeight="1" thickBot="1">
      <c r="A15" s="23" t="s">
        <v>6</v>
      </c>
      <c r="B15" s="78" t="s">
        <v>144</v>
      </c>
      <c r="C15" s="331">
        <f>+C16+C17+C18+C19+C20</f>
        <v>0</v>
      </c>
      <c r="D15" s="222">
        <f>+D16+D17+D18+D19+D20</f>
        <v>0</v>
      </c>
      <c r="E15" s="332">
        <f t="shared" si="0"/>
        <v>0</v>
      </c>
      <c r="F15" s="410"/>
    </row>
    <row r="16" spans="1:5" s="33" customFormat="1" ht="12" customHeight="1">
      <c r="A16" s="172" t="s">
        <v>62</v>
      </c>
      <c r="B16" s="155" t="s">
        <v>145</v>
      </c>
      <c r="C16" s="333"/>
      <c r="D16" s="411"/>
      <c r="E16" s="412">
        <f t="shared" si="0"/>
        <v>0</v>
      </c>
    </row>
    <row r="17" spans="1:5" s="33" customFormat="1" ht="12" customHeight="1">
      <c r="A17" s="173" t="s">
        <v>63</v>
      </c>
      <c r="B17" s="156" t="s">
        <v>146</v>
      </c>
      <c r="C17" s="335"/>
      <c r="D17" s="407"/>
      <c r="E17" s="408">
        <f t="shared" si="0"/>
        <v>0</v>
      </c>
    </row>
    <row r="18" spans="1:5" s="33" customFormat="1" ht="12" customHeight="1">
      <c r="A18" s="173" t="s">
        <v>64</v>
      </c>
      <c r="B18" s="156" t="s">
        <v>309</v>
      </c>
      <c r="C18" s="335"/>
      <c r="D18" s="407"/>
      <c r="E18" s="408">
        <f t="shared" si="0"/>
        <v>0</v>
      </c>
    </row>
    <row r="19" spans="1:5" s="33" customFormat="1" ht="12" customHeight="1">
      <c r="A19" s="173" t="s">
        <v>65</v>
      </c>
      <c r="B19" s="156" t="s">
        <v>310</v>
      </c>
      <c r="C19" s="335"/>
      <c r="D19" s="407"/>
      <c r="E19" s="408">
        <f t="shared" si="0"/>
        <v>0</v>
      </c>
    </row>
    <row r="20" spans="1:5" s="33" customFormat="1" ht="12" customHeight="1">
      <c r="A20" s="173" t="s">
        <v>66</v>
      </c>
      <c r="B20" s="156" t="s">
        <v>147</v>
      </c>
      <c r="C20" s="335"/>
      <c r="D20" s="407"/>
      <c r="E20" s="408">
        <f t="shared" si="0"/>
        <v>0</v>
      </c>
    </row>
    <row r="21" spans="1:5" s="34" customFormat="1" ht="12" customHeight="1" thickBot="1">
      <c r="A21" s="174" t="s">
        <v>72</v>
      </c>
      <c r="B21" s="157" t="s">
        <v>148</v>
      </c>
      <c r="C21" s="337"/>
      <c r="D21" s="413"/>
      <c r="E21" s="409">
        <f t="shared" si="0"/>
        <v>0</v>
      </c>
    </row>
    <row r="22" spans="1:5" s="34" customFormat="1" ht="12" customHeight="1" thickBot="1">
      <c r="A22" s="23" t="s">
        <v>7</v>
      </c>
      <c r="B22" s="19" t="s">
        <v>149</v>
      </c>
      <c r="C22" s="331">
        <f>+C23+C24+C25+C26+C27</f>
        <v>0</v>
      </c>
      <c r="D22" s="222">
        <f>+D23+D24+D25+D26+D27</f>
        <v>0</v>
      </c>
      <c r="E22" s="332">
        <f t="shared" si="0"/>
        <v>0</v>
      </c>
    </row>
    <row r="23" spans="1:5" s="34" customFormat="1" ht="12" customHeight="1">
      <c r="A23" s="172" t="s">
        <v>45</v>
      </c>
      <c r="B23" s="155" t="s">
        <v>150</v>
      </c>
      <c r="C23" s="333"/>
      <c r="D23" s="411"/>
      <c r="E23" s="414">
        <f t="shared" si="0"/>
        <v>0</v>
      </c>
    </row>
    <row r="24" spans="1:5" s="33" customFormat="1" ht="12" customHeight="1">
      <c r="A24" s="173" t="s">
        <v>46</v>
      </c>
      <c r="B24" s="156" t="s">
        <v>151</v>
      </c>
      <c r="C24" s="335"/>
      <c r="D24" s="407"/>
      <c r="E24" s="408">
        <f t="shared" si="0"/>
        <v>0</v>
      </c>
    </row>
    <row r="25" spans="1:5" s="34" customFormat="1" ht="12" customHeight="1">
      <c r="A25" s="173" t="s">
        <v>47</v>
      </c>
      <c r="B25" s="156" t="s">
        <v>311</v>
      </c>
      <c r="C25" s="335"/>
      <c r="D25" s="407"/>
      <c r="E25" s="408">
        <f t="shared" si="0"/>
        <v>0</v>
      </c>
    </row>
    <row r="26" spans="1:5" s="34" customFormat="1" ht="12" customHeight="1">
      <c r="A26" s="173" t="s">
        <v>48</v>
      </c>
      <c r="B26" s="156" t="s">
        <v>312</v>
      </c>
      <c r="C26" s="335"/>
      <c r="D26" s="407"/>
      <c r="E26" s="408">
        <f t="shared" si="0"/>
        <v>0</v>
      </c>
    </row>
    <row r="27" spans="1:5" s="34" customFormat="1" ht="12" customHeight="1">
      <c r="A27" s="173" t="s">
        <v>89</v>
      </c>
      <c r="B27" s="156" t="s">
        <v>152</v>
      </c>
      <c r="C27" s="335"/>
      <c r="D27" s="407"/>
      <c r="E27" s="408">
        <f t="shared" si="0"/>
        <v>0</v>
      </c>
    </row>
    <row r="28" spans="1:5" s="34" customFormat="1" ht="12" customHeight="1" thickBot="1">
      <c r="A28" s="174" t="s">
        <v>90</v>
      </c>
      <c r="B28" s="157" t="s">
        <v>153</v>
      </c>
      <c r="C28" s="337"/>
      <c r="D28" s="413"/>
      <c r="E28" s="409">
        <f t="shared" si="0"/>
        <v>0</v>
      </c>
    </row>
    <row r="29" spans="1:5" s="34" customFormat="1" ht="12" customHeight="1" thickBot="1">
      <c r="A29" s="23" t="s">
        <v>91</v>
      </c>
      <c r="B29" s="19" t="s">
        <v>519</v>
      </c>
      <c r="C29" s="339">
        <f>SUM(C30:C36)</f>
        <v>0</v>
      </c>
      <c r="D29" s="415">
        <f>SUM(D30:D36)</f>
        <v>0</v>
      </c>
      <c r="E29" s="332">
        <f t="shared" si="0"/>
        <v>0</v>
      </c>
    </row>
    <row r="30" spans="1:5" s="34" customFormat="1" ht="12" customHeight="1">
      <c r="A30" s="172" t="s">
        <v>154</v>
      </c>
      <c r="B30" s="155" t="s">
        <v>450</v>
      </c>
      <c r="C30" s="333"/>
      <c r="D30" s="411"/>
      <c r="E30" s="414">
        <f t="shared" si="0"/>
        <v>0</v>
      </c>
    </row>
    <row r="31" spans="1:5" s="34" customFormat="1" ht="12" customHeight="1">
      <c r="A31" s="173" t="s">
        <v>155</v>
      </c>
      <c r="B31" s="156" t="s">
        <v>451</v>
      </c>
      <c r="C31" s="335"/>
      <c r="D31" s="407"/>
      <c r="E31" s="408">
        <f t="shared" si="0"/>
        <v>0</v>
      </c>
    </row>
    <row r="32" spans="1:5" s="34" customFormat="1" ht="12" customHeight="1">
      <c r="A32" s="173" t="s">
        <v>156</v>
      </c>
      <c r="B32" s="156" t="s">
        <v>452</v>
      </c>
      <c r="C32" s="335"/>
      <c r="D32" s="407"/>
      <c r="E32" s="408">
        <f t="shared" si="0"/>
        <v>0</v>
      </c>
    </row>
    <row r="33" spans="1:5" s="34" customFormat="1" ht="12" customHeight="1">
      <c r="A33" s="173" t="s">
        <v>157</v>
      </c>
      <c r="B33" s="156" t="s">
        <v>453</v>
      </c>
      <c r="C33" s="335"/>
      <c r="D33" s="407"/>
      <c r="E33" s="408">
        <f t="shared" si="0"/>
        <v>0</v>
      </c>
    </row>
    <row r="34" spans="1:5" s="34" customFormat="1" ht="12" customHeight="1">
      <c r="A34" s="173" t="s">
        <v>454</v>
      </c>
      <c r="B34" s="156" t="s">
        <v>158</v>
      </c>
      <c r="C34" s="335"/>
      <c r="D34" s="407"/>
      <c r="E34" s="408">
        <f t="shared" si="0"/>
        <v>0</v>
      </c>
    </row>
    <row r="35" spans="1:5" s="34" customFormat="1" ht="12" customHeight="1">
      <c r="A35" s="173" t="s">
        <v>455</v>
      </c>
      <c r="B35" s="156" t="s">
        <v>159</v>
      </c>
      <c r="C35" s="335"/>
      <c r="D35" s="407"/>
      <c r="E35" s="408">
        <f t="shared" si="0"/>
        <v>0</v>
      </c>
    </row>
    <row r="36" spans="1:5" s="34" customFormat="1" ht="12" customHeight="1" thickBot="1">
      <c r="A36" s="174" t="s">
        <v>456</v>
      </c>
      <c r="B36" s="340" t="s">
        <v>160</v>
      </c>
      <c r="C36" s="337"/>
      <c r="D36" s="413"/>
      <c r="E36" s="409">
        <f t="shared" si="0"/>
        <v>0</v>
      </c>
    </row>
    <row r="37" spans="1:5" s="34" customFormat="1" ht="12" customHeight="1" thickBot="1">
      <c r="A37" s="23" t="s">
        <v>9</v>
      </c>
      <c r="B37" s="19" t="s">
        <v>319</v>
      </c>
      <c r="C37" s="331">
        <f>SUM(C38:C48)</f>
        <v>0</v>
      </c>
      <c r="D37" s="222">
        <f>SUM(D38:D48)</f>
        <v>0</v>
      </c>
      <c r="E37" s="332">
        <f t="shared" si="0"/>
        <v>0</v>
      </c>
    </row>
    <row r="38" spans="1:5" s="34" customFormat="1" ht="12" customHeight="1">
      <c r="A38" s="172" t="s">
        <v>49</v>
      </c>
      <c r="B38" s="155" t="s">
        <v>163</v>
      </c>
      <c r="C38" s="333"/>
      <c r="D38" s="411"/>
      <c r="E38" s="412">
        <f t="shared" si="0"/>
        <v>0</v>
      </c>
    </row>
    <row r="39" spans="1:5" s="34" customFormat="1" ht="12" customHeight="1">
      <c r="A39" s="173" t="s">
        <v>50</v>
      </c>
      <c r="B39" s="156" t="s">
        <v>164</v>
      </c>
      <c r="C39" s="335"/>
      <c r="D39" s="407"/>
      <c r="E39" s="408">
        <f t="shared" si="0"/>
        <v>0</v>
      </c>
    </row>
    <row r="40" spans="1:5" s="34" customFormat="1" ht="12" customHeight="1">
      <c r="A40" s="173" t="s">
        <v>51</v>
      </c>
      <c r="B40" s="156" t="s">
        <v>165</v>
      </c>
      <c r="C40" s="335"/>
      <c r="D40" s="407"/>
      <c r="E40" s="408">
        <f t="shared" si="0"/>
        <v>0</v>
      </c>
    </row>
    <row r="41" spans="1:5" s="34" customFormat="1" ht="12" customHeight="1">
      <c r="A41" s="173" t="s">
        <v>93</v>
      </c>
      <c r="B41" s="156" t="s">
        <v>166</v>
      </c>
      <c r="C41" s="335"/>
      <c r="D41" s="407"/>
      <c r="E41" s="408">
        <f t="shared" si="0"/>
        <v>0</v>
      </c>
    </row>
    <row r="42" spans="1:5" s="34" customFormat="1" ht="12" customHeight="1">
      <c r="A42" s="173" t="s">
        <v>94</v>
      </c>
      <c r="B42" s="156" t="s">
        <v>167</v>
      </c>
      <c r="C42" s="335"/>
      <c r="D42" s="407"/>
      <c r="E42" s="408">
        <f t="shared" si="0"/>
        <v>0</v>
      </c>
    </row>
    <row r="43" spans="1:5" s="34" customFormat="1" ht="12" customHeight="1">
      <c r="A43" s="173" t="s">
        <v>95</v>
      </c>
      <c r="B43" s="156" t="s">
        <v>168</v>
      </c>
      <c r="C43" s="335"/>
      <c r="D43" s="407"/>
      <c r="E43" s="408">
        <f t="shared" si="0"/>
        <v>0</v>
      </c>
    </row>
    <row r="44" spans="1:5" s="34" customFormat="1" ht="12" customHeight="1">
      <c r="A44" s="173" t="s">
        <v>96</v>
      </c>
      <c r="B44" s="156" t="s">
        <v>169</v>
      </c>
      <c r="C44" s="335"/>
      <c r="D44" s="407"/>
      <c r="E44" s="408">
        <f t="shared" si="0"/>
        <v>0</v>
      </c>
    </row>
    <row r="45" spans="1:5" s="34" customFormat="1" ht="12" customHeight="1">
      <c r="A45" s="173" t="s">
        <v>97</v>
      </c>
      <c r="B45" s="156" t="s">
        <v>458</v>
      </c>
      <c r="C45" s="335"/>
      <c r="D45" s="407"/>
      <c r="E45" s="408">
        <f t="shared" si="0"/>
        <v>0</v>
      </c>
    </row>
    <row r="46" spans="1:5" s="34" customFormat="1" ht="12" customHeight="1">
      <c r="A46" s="173" t="s">
        <v>161</v>
      </c>
      <c r="B46" s="156" t="s">
        <v>171</v>
      </c>
      <c r="C46" s="341"/>
      <c r="D46" s="416"/>
      <c r="E46" s="408">
        <f t="shared" si="0"/>
        <v>0</v>
      </c>
    </row>
    <row r="47" spans="1:5" s="34" customFormat="1" ht="12" customHeight="1">
      <c r="A47" s="174" t="s">
        <v>162</v>
      </c>
      <c r="B47" s="157" t="s">
        <v>321</v>
      </c>
      <c r="C47" s="342"/>
      <c r="D47" s="417"/>
      <c r="E47" s="408">
        <f t="shared" si="0"/>
        <v>0</v>
      </c>
    </row>
    <row r="48" spans="1:5" s="34" customFormat="1" ht="12" customHeight="1" thickBot="1">
      <c r="A48" s="174" t="s">
        <v>320</v>
      </c>
      <c r="B48" s="157" t="s">
        <v>172</v>
      </c>
      <c r="C48" s="342"/>
      <c r="D48" s="417"/>
      <c r="E48" s="409">
        <f t="shared" si="0"/>
        <v>0</v>
      </c>
    </row>
    <row r="49" spans="1:5" s="34" customFormat="1" ht="12" customHeight="1" thickBot="1">
      <c r="A49" s="23" t="s">
        <v>10</v>
      </c>
      <c r="B49" s="19" t="s">
        <v>173</v>
      </c>
      <c r="C49" s="331">
        <f>SUM(C50:C54)</f>
        <v>0</v>
      </c>
      <c r="D49" s="222">
        <f>SUM(D50:D54)</f>
        <v>0</v>
      </c>
      <c r="E49" s="332">
        <f t="shared" si="0"/>
        <v>0</v>
      </c>
    </row>
    <row r="50" spans="1:5" s="34" customFormat="1" ht="12" customHeight="1">
      <c r="A50" s="172" t="s">
        <v>52</v>
      </c>
      <c r="B50" s="155" t="s">
        <v>177</v>
      </c>
      <c r="C50" s="343"/>
      <c r="D50" s="418"/>
      <c r="E50" s="412">
        <f t="shared" si="0"/>
        <v>0</v>
      </c>
    </row>
    <row r="51" spans="1:5" s="34" customFormat="1" ht="12" customHeight="1">
      <c r="A51" s="173" t="s">
        <v>53</v>
      </c>
      <c r="B51" s="156" t="s">
        <v>178</v>
      </c>
      <c r="C51" s="341"/>
      <c r="D51" s="416"/>
      <c r="E51" s="408">
        <f t="shared" si="0"/>
        <v>0</v>
      </c>
    </row>
    <row r="52" spans="1:5" s="34" customFormat="1" ht="12" customHeight="1">
      <c r="A52" s="173" t="s">
        <v>174</v>
      </c>
      <c r="B52" s="156" t="s">
        <v>179</v>
      </c>
      <c r="C52" s="341"/>
      <c r="D52" s="416"/>
      <c r="E52" s="408">
        <f t="shared" si="0"/>
        <v>0</v>
      </c>
    </row>
    <row r="53" spans="1:5" s="34" customFormat="1" ht="12" customHeight="1">
      <c r="A53" s="173" t="s">
        <v>175</v>
      </c>
      <c r="B53" s="156" t="s">
        <v>180</v>
      </c>
      <c r="C53" s="341"/>
      <c r="D53" s="416"/>
      <c r="E53" s="408">
        <f t="shared" si="0"/>
        <v>0</v>
      </c>
    </row>
    <row r="54" spans="1:5" s="34" customFormat="1" ht="12" customHeight="1" thickBot="1">
      <c r="A54" s="174" t="s">
        <v>176</v>
      </c>
      <c r="B54" s="340" t="s">
        <v>181</v>
      </c>
      <c r="C54" s="342"/>
      <c r="D54" s="417"/>
      <c r="E54" s="409">
        <f t="shared" si="0"/>
        <v>0</v>
      </c>
    </row>
    <row r="55" spans="1:5" s="34" customFormat="1" ht="12" customHeight="1" thickBot="1">
      <c r="A55" s="23" t="s">
        <v>98</v>
      </c>
      <c r="B55" s="19" t="s">
        <v>182</v>
      </c>
      <c r="C55" s="331">
        <f>SUM(C56:C58)</f>
        <v>0</v>
      </c>
      <c r="D55" s="222">
        <f>SUM(D56:D58)</f>
        <v>0</v>
      </c>
      <c r="E55" s="332">
        <f t="shared" si="0"/>
        <v>0</v>
      </c>
    </row>
    <row r="56" spans="1:5" s="34" customFormat="1" ht="12" customHeight="1">
      <c r="A56" s="172" t="s">
        <v>54</v>
      </c>
      <c r="B56" s="155" t="s">
        <v>183</v>
      </c>
      <c r="C56" s="333"/>
      <c r="D56" s="411"/>
      <c r="E56" s="412">
        <f t="shared" si="0"/>
        <v>0</v>
      </c>
    </row>
    <row r="57" spans="1:5" s="34" customFormat="1" ht="12" customHeight="1">
      <c r="A57" s="173" t="s">
        <v>55</v>
      </c>
      <c r="B57" s="156" t="s">
        <v>313</v>
      </c>
      <c r="C57" s="335"/>
      <c r="D57" s="407"/>
      <c r="E57" s="408">
        <f t="shared" si="0"/>
        <v>0</v>
      </c>
    </row>
    <row r="58" spans="1:5" s="34" customFormat="1" ht="12" customHeight="1">
      <c r="A58" s="173" t="s">
        <v>186</v>
      </c>
      <c r="B58" s="156" t="s">
        <v>184</v>
      </c>
      <c r="C58" s="335"/>
      <c r="D58" s="407"/>
      <c r="E58" s="408">
        <f t="shared" si="0"/>
        <v>0</v>
      </c>
    </row>
    <row r="59" spans="1:5" s="34" customFormat="1" ht="12" customHeight="1" thickBot="1">
      <c r="A59" s="174" t="s">
        <v>187</v>
      </c>
      <c r="B59" s="340" t="s">
        <v>185</v>
      </c>
      <c r="C59" s="337"/>
      <c r="D59" s="413"/>
      <c r="E59" s="409">
        <f t="shared" si="0"/>
        <v>0</v>
      </c>
    </row>
    <row r="60" spans="1:5" s="34" customFormat="1" ht="12" customHeight="1" thickBot="1">
      <c r="A60" s="23" t="s">
        <v>12</v>
      </c>
      <c r="B60" s="78" t="s">
        <v>188</v>
      </c>
      <c r="C60" s="331">
        <f>SUM(C61:C63)</f>
        <v>0</v>
      </c>
      <c r="D60" s="222">
        <f>SUM(D61:D63)</f>
        <v>0</v>
      </c>
      <c r="E60" s="332">
        <f t="shared" si="0"/>
        <v>0</v>
      </c>
    </row>
    <row r="61" spans="1:5" s="34" customFormat="1" ht="12" customHeight="1">
      <c r="A61" s="172" t="s">
        <v>99</v>
      </c>
      <c r="B61" s="155" t="s">
        <v>190</v>
      </c>
      <c r="C61" s="341"/>
      <c r="D61" s="416"/>
      <c r="E61" s="412">
        <f t="shared" si="0"/>
        <v>0</v>
      </c>
    </row>
    <row r="62" spans="1:5" s="34" customFormat="1" ht="12" customHeight="1">
      <c r="A62" s="173" t="s">
        <v>100</v>
      </c>
      <c r="B62" s="156" t="s">
        <v>314</v>
      </c>
      <c r="C62" s="341"/>
      <c r="D62" s="416"/>
      <c r="E62" s="408">
        <f t="shared" si="0"/>
        <v>0</v>
      </c>
    </row>
    <row r="63" spans="1:5" s="34" customFormat="1" ht="12" customHeight="1">
      <c r="A63" s="173" t="s">
        <v>121</v>
      </c>
      <c r="B63" s="156" t="s">
        <v>191</v>
      </c>
      <c r="C63" s="341"/>
      <c r="D63" s="416"/>
      <c r="E63" s="408">
        <f t="shared" si="0"/>
        <v>0</v>
      </c>
    </row>
    <row r="64" spans="1:5" s="34" customFormat="1" ht="12" customHeight="1" thickBot="1">
      <c r="A64" s="174" t="s">
        <v>189</v>
      </c>
      <c r="B64" s="340" t="s">
        <v>192</v>
      </c>
      <c r="C64" s="341"/>
      <c r="D64" s="416"/>
      <c r="E64" s="409">
        <f t="shared" si="0"/>
        <v>0</v>
      </c>
    </row>
    <row r="65" spans="1:5" s="34" customFormat="1" ht="12" customHeight="1" thickBot="1">
      <c r="A65" s="23" t="s">
        <v>13</v>
      </c>
      <c r="B65" s="19" t="s">
        <v>193</v>
      </c>
      <c r="C65" s="339">
        <f>+C8+C15+C22+C29+C37+C49+C55+C60</f>
        <v>43876400</v>
      </c>
      <c r="D65" s="415">
        <f>+D8+D15+D22+D29+D37+D49+D55+D60</f>
        <v>0</v>
      </c>
      <c r="E65" s="332">
        <f t="shared" si="0"/>
        <v>43876400</v>
      </c>
    </row>
    <row r="66" spans="1:5" s="34" customFormat="1" ht="12" customHeight="1" thickBot="1">
      <c r="A66" s="175" t="s">
        <v>284</v>
      </c>
      <c r="B66" s="78" t="s">
        <v>195</v>
      </c>
      <c r="C66" s="331">
        <f>SUM(C67:C69)</f>
        <v>0</v>
      </c>
      <c r="D66" s="222">
        <f>SUM(D67:D69)</f>
        <v>0</v>
      </c>
      <c r="E66" s="332">
        <f t="shared" si="0"/>
        <v>0</v>
      </c>
    </row>
    <row r="67" spans="1:5" s="34" customFormat="1" ht="12" customHeight="1">
      <c r="A67" s="172" t="s">
        <v>226</v>
      </c>
      <c r="B67" s="155" t="s">
        <v>196</v>
      </c>
      <c r="C67" s="341"/>
      <c r="D67" s="416"/>
      <c r="E67" s="412">
        <f t="shared" si="0"/>
        <v>0</v>
      </c>
    </row>
    <row r="68" spans="1:5" s="34" customFormat="1" ht="12" customHeight="1">
      <c r="A68" s="173" t="s">
        <v>235</v>
      </c>
      <c r="B68" s="156" t="s">
        <v>197</v>
      </c>
      <c r="C68" s="341"/>
      <c r="D68" s="416"/>
      <c r="E68" s="408">
        <f t="shared" si="0"/>
        <v>0</v>
      </c>
    </row>
    <row r="69" spans="1:5" s="34" customFormat="1" ht="12" customHeight="1" thickBot="1">
      <c r="A69" s="174" t="s">
        <v>236</v>
      </c>
      <c r="B69" s="419" t="s">
        <v>198</v>
      </c>
      <c r="C69" s="341"/>
      <c r="D69" s="416"/>
      <c r="E69" s="409">
        <f t="shared" si="0"/>
        <v>0</v>
      </c>
    </row>
    <row r="70" spans="1:5" s="34" customFormat="1" ht="12" customHeight="1" thickBot="1">
      <c r="A70" s="175" t="s">
        <v>199</v>
      </c>
      <c r="B70" s="78" t="s">
        <v>200</v>
      </c>
      <c r="C70" s="331">
        <f>SUM(C71:C74)</f>
        <v>0</v>
      </c>
      <c r="D70" s="222">
        <f>SUM(D71:D74)</f>
        <v>0</v>
      </c>
      <c r="E70" s="332">
        <f t="shared" si="0"/>
        <v>0</v>
      </c>
    </row>
    <row r="71" spans="1:5" s="34" customFormat="1" ht="12" customHeight="1">
      <c r="A71" s="172" t="s">
        <v>77</v>
      </c>
      <c r="B71" s="155" t="s">
        <v>201</v>
      </c>
      <c r="C71" s="341"/>
      <c r="D71" s="416"/>
      <c r="E71" s="414">
        <f t="shared" si="0"/>
        <v>0</v>
      </c>
    </row>
    <row r="72" spans="1:5" s="34" customFormat="1" ht="12" customHeight="1">
      <c r="A72" s="173" t="s">
        <v>78</v>
      </c>
      <c r="B72" s="156" t="s">
        <v>202</v>
      </c>
      <c r="C72" s="341"/>
      <c r="D72" s="416"/>
      <c r="E72" s="408">
        <f t="shared" si="0"/>
        <v>0</v>
      </c>
    </row>
    <row r="73" spans="1:5" s="34" customFormat="1" ht="12" customHeight="1">
      <c r="A73" s="173" t="s">
        <v>227</v>
      </c>
      <c r="B73" s="156" t="s">
        <v>203</v>
      </c>
      <c r="C73" s="341"/>
      <c r="D73" s="416"/>
      <c r="E73" s="408">
        <f aca="true" t="shared" si="1" ref="E73:E136">C73+D73</f>
        <v>0</v>
      </c>
    </row>
    <row r="74" spans="1:5" s="34" customFormat="1" ht="12" customHeight="1" thickBot="1">
      <c r="A74" s="174" t="s">
        <v>228</v>
      </c>
      <c r="B74" s="157" t="s">
        <v>204</v>
      </c>
      <c r="C74" s="341"/>
      <c r="D74" s="416"/>
      <c r="E74" s="409">
        <f t="shared" si="1"/>
        <v>0</v>
      </c>
    </row>
    <row r="75" spans="1:5" s="34" customFormat="1" ht="12" customHeight="1" thickBot="1">
      <c r="A75" s="175" t="s">
        <v>205</v>
      </c>
      <c r="B75" s="78" t="s">
        <v>206</v>
      </c>
      <c r="C75" s="331">
        <f>SUM(C76:C77)</f>
        <v>0</v>
      </c>
      <c r="D75" s="222">
        <f>SUM(D76:D77)</f>
        <v>0</v>
      </c>
      <c r="E75" s="332">
        <f t="shared" si="1"/>
        <v>0</v>
      </c>
    </row>
    <row r="76" spans="1:5" s="34" customFormat="1" ht="12" customHeight="1">
      <c r="A76" s="172" t="s">
        <v>229</v>
      </c>
      <c r="B76" s="155" t="s">
        <v>207</v>
      </c>
      <c r="C76" s="341"/>
      <c r="D76" s="416"/>
      <c r="E76" s="414">
        <f t="shared" si="1"/>
        <v>0</v>
      </c>
    </row>
    <row r="77" spans="1:5" s="34" customFormat="1" ht="12" customHeight="1" thickBot="1">
      <c r="A77" s="174" t="s">
        <v>230</v>
      </c>
      <c r="B77" s="157" t="s">
        <v>208</v>
      </c>
      <c r="C77" s="341"/>
      <c r="D77" s="416"/>
      <c r="E77" s="409">
        <f t="shared" si="1"/>
        <v>0</v>
      </c>
    </row>
    <row r="78" spans="1:5" s="33" customFormat="1" ht="12" customHeight="1" thickBot="1">
      <c r="A78" s="175" t="s">
        <v>209</v>
      </c>
      <c r="B78" s="78" t="s">
        <v>210</v>
      </c>
      <c r="C78" s="331">
        <f>SUM(C79:C81)</f>
        <v>0</v>
      </c>
      <c r="D78" s="222">
        <f>SUM(D79:D81)</f>
        <v>0</v>
      </c>
      <c r="E78" s="332">
        <f t="shared" si="1"/>
        <v>0</v>
      </c>
    </row>
    <row r="79" spans="1:5" s="34" customFormat="1" ht="12" customHeight="1">
      <c r="A79" s="172" t="s">
        <v>231</v>
      </c>
      <c r="B79" s="155" t="s">
        <v>211</v>
      </c>
      <c r="C79" s="341"/>
      <c r="D79" s="416"/>
      <c r="E79" s="414">
        <f t="shared" si="1"/>
        <v>0</v>
      </c>
    </row>
    <row r="80" spans="1:5" s="34" customFormat="1" ht="12" customHeight="1">
      <c r="A80" s="173" t="s">
        <v>232</v>
      </c>
      <c r="B80" s="156" t="s">
        <v>212</v>
      </c>
      <c r="C80" s="341"/>
      <c r="D80" s="416"/>
      <c r="E80" s="408">
        <f t="shared" si="1"/>
        <v>0</v>
      </c>
    </row>
    <row r="81" spans="1:5" s="34" customFormat="1" ht="12" customHeight="1" thickBot="1">
      <c r="A81" s="174" t="s">
        <v>233</v>
      </c>
      <c r="B81" s="157" t="s">
        <v>213</v>
      </c>
      <c r="C81" s="341"/>
      <c r="D81" s="416"/>
      <c r="E81" s="409">
        <f t="shared" si="1"/>
        <v>0</v>
      </c>
    </row>
    <row r="82" spans="1:5" s="34" customFormat="1" ht="12" customHeight="1" thickBot="1">
      <c r="A82" s="175" t="s">
        <v>214</v>
      </c>
      <c r="B82" s="78" t="s">
        <v>234</v>
      </c>
      <c r="C82" s="331">
        <f>SUM(C83:C86)</f>
        <v>0</v>
      </c>
      <c r="D82" s="222">
        <f>SUM(D83:D86)</f>
        <v>0</v>
      </c>
      <c r="E82" s="332">
        <f t="shared" si="1"/>
        <v>0</v>
      </c>
    </row>
    <row r="83" spans="1:5" s="34" customFormat="1" ht="12" customHeight="1">
      <c r="A83" s="176" t="s">
        <v>215</v>
      </c>
      <c r="B83" s="155" t="s">
        <v>216</v>
      </c>
      <c r="C83" s="341"/>
      <c r="D83" s="416"/>
      <c r="E83" s="412">
        <f t="shared" si="1"/>
        <v>0</v>
      </c>
    </row>
    <row r="84" spans="1:5" s="34" customFormat="1" ht="12" customHeight="1">
      <c r="A84" s="177" t="s">
        <v>217</v>
      </c>
      <c r="B84" s="156" t="s">
        <v>218</v>
      </c>
      <c r="C84" s="341"/>
      <c r="D84" s="416"/>
      <c r="E84" s="408">
        <f t="shared" si="1"/>
        <v>0</v>
      </c>
    </row>
    <row r="85" spans="1:5" s="34" customFormat="1" ht="12" customHeight="1">
      <c r="A85" s="177" t="s">
        <v>219</v>
      </c>
      <c r="B85" s="156" t="s">
        <v>220</v>
      </c>
      <c r="C85" s="341"/>
      <c r="D85" s="416"/>
      <c r="E85" s="408">
        <f t="shared" si="1"/>
        <v>0</v>
      </c>
    </row>
    <row r="86" spans="1:5" s="33" customFormat="1" ht="12" customHeight="1" thickBot="1">
      <c r="A86" s="178" t="s">
        <v>221</v>
      </c>
      <c r="B86" s="157" t="s">
        <v>222</v>
      </c>
      <c r="C86" s="341"/>
      <c r="D86" s="416"/>
      <c r="E86" s="409">
        <f t="shared" si="1"/>
        <v>0</v>
      </c>
    </row>
    <row r="87" spans="1:5" s="33" customFormat="1" ht="12" customHeight="1" thickBot="1">
      <c r="A87" s="175" t="s">
        <v>223</v>
      </c>
      <c r="B87" s="78" t="s">
        <v>360</v>
      </c>
      <c r="C87" s="347"/>
      <c r="D87" s="420"/>
      <c r="E87" s="332">
        <f t="shared" si="1"/>
        <v>0</v>
      </c>
    </row>
    <row r="88" spans="1:5" s="33" customFormat="1" ht="12" customHeight="1" thickBot="1">
      <c r="A88" s="175" t="s">
        <v>381</v>
      </c>
      <c r="B88" s="78" t="s">
        <v>224</v>
      </c>
      <c r="C88" s="347"/>
      <c r="D88" s="420"/>
      <c r="E88" s="332">
        <f t="shared" si="1"/>
        <v>0</v>
      </c>
    </row>
    <row r="89" spans="1:5" s="33" customFormat="1" ht="12" customHeight="1" thickBot="1">
      <c r="A89" s="175" t="s">
        <v>382</v>
      </c>
      <c r="B89" s="162" t="s">
        <v>363</v>
      </c>
      <c r="C89" s="339">
        <f>+C66+C70+C75+C78+C82+C88+C87</f>
        <v>0</v>
      </c>
      <c r="D89" s="415">
        <f>+D66+D70+D75+D78+D82+D88+D87</f>
        <v>0</v>
      </c>
      <c r="E89" s="332">
        <f t="shared" si="1"/>
        <v>0</v>
      </c>
    </row>
    <row r="90" spans="1:5" s="33" customFormat="1" ht="12" customHeight="1" thickBot="1">
      <c r="A90" s="179" t="s">
        <v>383</v>
      </c>
      <c r="B90" s="163" t="s">
        <v>384</v>
      </c>
      <c r="C90" s="339">
        <f>+C65+C89</f>
        <v>43876400</v>
      </c>
      <c r="D90" s="415">
        <f>+D65+D89</f>
        <v>0</v>
      </c>
      <c r="E90" s="332">
        <f t="shared" si="1"/>
        <v>43876400</v>
      </c>
    </row>
    <row r="91" spans="1:5" s="34" customFormat="1" ht="15" customHeight="1" thickBot="1">
      <c r="A91" s="67"/>
      <c r="B91" s="68"/>
      <c r="C91" s="123"/>
      <c r="E91" s="331">
        <f t="shared" si="1"/>
        <v>0</v>
      </c>
    </row>
    <row r="92" spans="1:5" s="28" customFormat="1" ht="16.5" customHeight="1" thickBot="1">
      <c r="A92" s="348"/>
      <c r="B92" s="309" t="s">
        <v>38</v>
      </c>
      <c r="C92" s="125"/>
      <c r="D92" s="125"/>
      <c r="E92" s="331">
        <f t="shared" si="1"/>
        <v>0</v>
      </c>
    </row>
    <row r="93" spans="1:5" s="35" customFormat="1" ht="12" customHeight="1" thickBot="1">
      <c r="A93" s="149" t="s">
        <v>5</v>
      </c>
      <c r="B93" s="22" t="s">
        <v>388</v>
      </c>
      <c r="C93" s="350">
        <f>+C94+C95+C96+C97+C98+C111</f>
        <v>0</v>
      </c>
      <c r="D93" s="350">
        <f>+D94+D95+D96+D97+D98+D111</f>
        <v>0</v>
      </c>
      <c r="E93" s="332">
        <f t="shared" si="1"/>
        <v>0</v>
      </c>
    </row>
    <row r="94" spans="1:5" ht="12" customHeight="1">
      <c r="A94" s="180" t="s">
        <v>56</v>
      </c>
      <c r="B94" s="8" t="s">
        <v>34</v>
      </c>
      <c r="C94" s="351"/>
      <c r="D94" s="421"/>
      <c r="E94" s="414">
        <f t="shared" si="1"/>
        <v>0</v>
      </c>
    </row>
    <row r="95" spans="1:5" ht="12" customHeight="1">
      <c r="A95" s="173" t="s">
        <v>57</v>
      </c>
      <c r="B95" s="6" t="s">
        <v>101</v>
      </c>
      <c r="C95" s="335"/>
      <c r="D95" s="407"/>
      <c r="E95" s="408">
        <f t="shared" si="1"/>
        <v>0</v>
      </c>
    </row>
    <row r="96" spans="1:5" ht="12" customHeight="1">
      <c r="A96" s="173" t="s">
        <v>58</v>
      </c>
      <c r="B96" s="6" t="s">
        <v>75</v>
      </c>
      <c r="C96" s="337"/>
      <c r="D96" s="413"/>
      <c r="E96" s="408">
        <f t="shared" si="1"/>
        <v>0</v>
      </c>
    </row>
    <row r="97" spans="1:5" ht="12" customHeight="1">
      <c r="A97" s="173" t="s">
        <v>59</v>
      </c>
      <c r="B97" s="9" t="s">
        <v>102</v>
      </c>
      <c r="C97" s="337"/>
      <c r="D97" s="413"/>
      <c r="E97" s="408">
        <f t="shared" si="1"/>
        <v>0</v>
      </c>
    </row>
    <row r="98" spans="1:5" ht="12" customHeight="1">
      <c r="A98" s="173" t="s">
        <v>67</v>
      </c>
      <c r="B98" s="17" t="s">
        <v>103</v>
      </c>
      <c r="C98" s="337"/>
      <c r="D98" s="413"/>
      <c r="E98" s="408">
        <f t="shared" si="1"/>
        <v>0</v>
      </c>
    </row>
    <row r="99" spans="1:5" ht="12" customHeight="1">
      <c r="A99" s="173" t="s">
        <v>60</v>
      </c>
      <c r="B99" s="6" t="s">
        <v>385</v>
      </c>
      <c r="C99" s="337"/>
      <c r="D99" s="413"/>
      <c r="E99" s="408">
        <f t="shared" si="1"/>
        <v>0</v>
      </c>
    </row>
    <row r="100" spans="1:5" ht="12" customHeight="1">
      <c r="A100" s="173" t="s">
        <v>61</v>
      </c>
      <c r="B100" s="43" t="s">
        <v>326</v>
      </c>
      <c r="C100" s="337"/>
      <c r="D100" s="413"/>
      <c r="E100" s="408">
        <f t="shared" si="1"/>
        <v>0</v>
      </c>
    </row>
    <row r="101" spans="1:5" ht="12" customHeight="1">
      <c r="A101" s="173" t="s">
        <v>68</v>
      </c>
      <c r="B101" s="43" t="s">
        <v>325</v>
      </c>
      <c r="C101" s="337"/>
      <c r="D101" s="413"/>
      <c r="E101" s="408">
        <f t="shared" si="1"/>
        <v>0</v>
      </c>
    </row>
    <row r="102" spans="1:5" ht="12" customHeight="1">
      <c r="A102" s="173" t="s">
        <v>69</v>
      </c>
      <c r="B102" s="43" t="s">
        <v>240</v>
      </c>
      <c r="C102" s="337"/>
      <c r="D102" s="413"/>
      <c r="E102" s="408">
        <f t="shared" si="1"/>
        <v>0</v>
      </c>
    </row>
    <row r="103" spans="1:5" ht="12" customHeight="1">
      <c r="A103" s="173" t="s">
        <v>70</v>
      </c>
      <c r="B103" s="44" t="s">
        <v>241</v>
      </c>
      <c r="C103" s="337"/>
      <c r="D103" s="413"/>
      <c r="E103" s="408">
        <f t="shared" si="1"/>
        <v>0</v>
      </c>
    </row>
    <row r="104" spans="1:5" ht="12" customHeight="1">
      <c r="A104" s="173" t="s">
        <v>71</v>
      </c>
      <c r="B104" s="44" t="s">
        <v>242</v>
      </c>
      <c r="C104" s="337"/>
      <c r="D104" s="413"/>
      <c r="E104" s="408">
        <f t="shared" si="1"/>
        <v>0</v>
      </c>
    </row>
    <row r="105" spans="1:5" ht="12" customHeight="1">
      <c r="A105" s="173" t="s">
        <v>73</v>
      </c>
      <c r="B105" s="43" t="s">
        <v>243</v>
      </c>
      <c r="C105" s="337"/>
      <c r="D105" s="413"/>
      <c r="E105" s="408">
        <f t="shared" si="1"/>
        <v>0</v>
      </c>
    </row>
    <row r="106" spans="1:5" ht="12" customHeight="1">
      <c r="A106" s="173" t="s">
        <v>104</v>
      </c>
      <c r="B106" s="43" t="s">
        <v>244</v>
      </c>
      <c r="C106" s="337"/>
      <c r="D106" s="413"/>
      <c r="E106" s="408">
        <f t="shared" si="1"/>
        <v>0</v>
      </c>
    </row>
    <row r="107" spans="1:5" ht="12" customHeight="1">
      <c r="A107" s="173" t="s">
        <v>238</v>
      </c>
      <c r="B107" s="44" t="s">
        <v>245</v>
      </c>
      <c r="C107" s="337"/>
      <c r="D107" s="413"/>
      <c r="E107" s="408">
        <f t="shared" si="1"/>
        <v>0</v>
      </c>
    </row>
    <row r="108" spans="1:5" ht="12" customHeight="1">
      <c r="A108" s="181" t="s">
        <v>239</v>
      </c>
      <c r="B108" s="45" t="s">
        <v>246</v>
      </c>
      <c r="C108" s="337"/>
      <c r="D108" s="413"/>
      <c r="E108" s="408">
        <f t="shared" si="1"/>
        <v>0</v>
      </c>
    </row>
    <row r="109" spans="1:5" ht="12" customHeight="1">
      <c r="A109" s="173" t="s">
        <v>323</v>
      </c>
      <c r="B109" s="45" t="s">
        <v>247</v>
      </c>
      <c r="C109" s="337"/>
      <c r="D109" s="413"/>
      <c r="E109" s="408">
        <f t="shared" si="1"/>
        <v>0</v>
      </c>
    </row>
    <row r="110" spans="1:5" ht="12" customHeight="1">
      <c r="A110" s="173" t="s">
        <v>324</v>
      </c>
      <c r="B110" s="44" t="s">
        <v>248</v>
      </c>
      <c r="C110" s="335"/>
      <c r="D110" s="407"/>
      <c r="E110" s="408">
        <f t="shared" si="1"/>
        <v>0</v>
      </c>
    </row>
    <row r="111" spans="1:5" ht="12" customHeight="1">
      <c r="A111" s="173" t="s">
        <v>328</v>
      </c>
      <c r="B111" s="9" t="s">
        <v>35</v>
      </c>
      <c r="C111" s="335"/>
      <c r="D111" s="407"/>
      <c r="E111" s="408">
        <f t="shared" si="1"/>
        <v>0</v>
      </c>
    </row>
    <row r="112" spans="1:5" ht="12" customHeight="1">
      <c r="A112" s="174" t="s">
        <v>329</v>
      </c>
      <c r="B112" s="6" t="s">
        <v>386</v>
      </c>
      <c r="C112" s="337"/>
      <c r="D112" s="413"/>
      <c r="E112" s="408">
        <f t="shared" si="1"/>
        <v>0</v>
      </c>
    </row>
    <row r="113" spans="1:5" ht="12" customHeight="1" thickBot="1">
      <c r="A113" s="182" t="s">
        <v>330</v>
      </c>
      <c r="B113" s="46" t="s">
        <v>387</v>
      </c>
      <c r="C113" s="353"/>
      <c r="D113" s="422"/>
      <c r="E113" s="409">
        <f t="shared" si="1"/>
        <v>0</v>
      </c>
    </row>
    <row r="114" spans="1:5" ht="12" customHeight="1" thickBot="1">
      <c r="A114" s="23" t="s">
        <v>6</v>
      </c>
      <c r="B114" s="21" t="s">
        <v>249</v>
      </c>
      <c r="C114" s="331">
        <f>+C115+C117+C119</f>
        <v>0</v>
      </c>
      <c r="D114" s="222">
        <f>+D115+D117+D119</f>
        <v>0</v>
      </c>
      <c r="E114" s="332">
        <f t="shared" si="1"/>
        <v>0</v>
      </c>
    </row>
    <row r="115" spans="1:5" ht="12" customHeight="1">
      <c r="A115" s="172" t="s">
        <v>62</v>
      </c>
      <c r="B115" s="6" t="s">
        <v>120</v>
      </c>
      <c r="C115" s="333"/>
      <c r="D115" s="411"/>
      <c r="E115" s="412">
        <f t="shared" si="1"/>
        <v>0</v>
      </c>
    </row>
    <row r="116" spans="1:5" ht="12" customHeight="1">
      <c r="A116" s="172" t="s">
        <v>63</v>
      </c>
      <c r="B116" s="10" t="s">
        <v>253</v>
      </c>
      <c r="C116" s="333"/>
      <c r="D116" s="411"/>
      <c r="E116" s="408">
        <f t="shared" si="1"/>
        <v>0</v>
      </c>
    </row>
    <row r="117" spans="1:5" ht="12" customHeight="1">
      <c r="A117" s="172" t="s">
        <v>64</v>
      </c>
      <c r="B117" s="10" t="s">
        <v>105</v>
      </c>
      <c r="C117" s="335"/>
      <c r="D117" s="407"/>
      <c r="E117" s="408">
        <f t="shared" si="1"/>
        <v>0</v>
      </c>
    </row>
    <row r="118" spans="1:5" ht="12" customHeight="1">
      <c r="A118" s="172" t="s">
        <v>65</v>
      </c>
      <c r="B118" s="10" t="s">
        <v>254</v>
      </c>
      <c r="C118" s="354"/>
      <c r="D118" s="423"/>
      <c r="E118" s="408">
        <f t="shared" si="1"/>
        <v>0</v>
      </c>
    </row>
    <row r="119" spans="1:5" ht="12" customHeight="1">
      <c r="A119" s="172" t="s">
        <v>66</v>
      </c>
      <c r="B119" s="80" t="s">
        <v>122</v>
      </c>
      <c r="C119" s="354"/>
      <c r="D119" s="423"/>
      <c r="E119" s="408">
        <f t="shared" si="1"/>
        <v>0</v>
      </c>
    </row>
    <row r="120" spans="1:5" ht="12" customHeight="1">
      <c r="A120" s="172" t="s">
        <v>72</v>
      </c>
      <c r="B120" s="79" t="s">
        <v>315</v>
      </c>
      <c r="C120" s="354"/>
      <c r="D120" s="423"/>
      <c r="E120" s="408">
        <f t="shared" si="1"/>
        <v>0</v>
      </c>
    </row>
    <row r="121" spans="1:5" ht="12" customHeight="1">
      <c r="A121" s="172" t="s">
        <v>74</v>
      </c>
      <c r="B121" s="151" t="s">
        <v>259</v>
      </c>
      <c r="C121" s="354"/>
      <c r="D121" s="423"/>
      <c r="E121" s="408">
        <f t="shared" si="1"/>
        <v>0</v>
      </c>
    </row>
    <row r="122" spans="1:5" ht="12" customHeight="1">
      <c r="A122" s="172" t="s">
        <v>106</v>
      </c>
      <c r="B122" s="44" t="s">
        <v>242</v>
      </c>
      <c r="C122" s="354"/>
      <c r="D122" s="423"/>
      <c r="E122" s="408">
        <f t="shared" si="1"/>
        <v>0</v>
      </c>
    </row>
    <row r="123" spans="1:5" ht="12" customHeight="1">
      <c r="A123" s="172" t="s">
        <v>107</v>
      </c>
      <c r="B123" s="44" t="s">
        <v>258</v>
      </c>
      <c r="C123" s="354"/>
      <c r="D123" s="423"/>
      <c r="E123" s="408">
        <f t="shared" si="1"/>
        <v>0</v>
      </c>
    </row>
    <row r="124" spans="1:5" ht="12" customHeight="1">
      <c r="A124" s="172" t="s">
        <v>108</v>
      </c>
      <c r="B124" s="44" t="s">
        <v>257</v>
      </c>
      <c r="C124" s="354"/>
      <c r="D124" s="423"/>
      <c r="E124" s="408">
        <f t="shared" si="1"/>
        <v>0</v>
      </c>
    </row>
    <row r="125" spans="1:5" ht="12" customHeight="1">
      <c r="A125" s="172" t="s">
        <v>250</v>
      </c>
      <c r="B125" s="44" t="s">
        <v>245</v>
      </c>
      <c r="C125" s="354"/>
      <c r="D125" s="423"/>
      <c r="E125" s="408">
        <f t="shared" si="1"/>
        <v>0</v>
      </c>
    </row>
    <row r="126" spans="1:5" ht="12" customHeight="1">
      <c r="A126" s="172" t="s">
        <v>251</v>
      </c>
      <c r="B126" s="44" t="s">
        <v>256</v>
      </c>
      <c r="C126" s="354"/>
      <c r="D126" s="423"/>
      <c r="E126" s="408">
        <f t="shared" si="1"/>
        <v>0</v>
      </c>
    </row>
    <row r="127" spans="1:5" ht="12" customHeight="1" thickBot="1">
      <c r="A127" s="181" t="s">
        <v>252</v>
      </c>
      <c r="B127" s="44" t="s">
        <v>255</v>
      </c>
      <c r="C127" s="355"/>
      <c r="D127" s="424"/>
      <c r="E127" s="409">
        <f t="shared" si="1"/>
        <v>0</v>
      </c>
    </row>
    <row r="128" spans="1:5" ht="12" customHeight="1" thickBot="1">
      <c r="A128" s="23" t="s">
        <v>7</v>
      </c>
      <c r="B128" s="37" t="s">
        <v>333</v>
      </c>
      <c r="C128" s="331">
        <f>+C93+C114</f>
        <v>0</v>
      </c>
      <c r="D128" s="222">
        <f>+D93+D114</f>
        <v>0</v>
      </c>
      <c r="E128" s="332">
        <f t="shared" si="1"/>
        <v>0</v>
      </c>
    </row>
    <row r="129" spans="1:5" ht="12" customHeight="1" thickBot="1">
      <c r="A129" s="23" t="s">
        <v>8</v>
      </c>
      <c r="B129" s="37" t="s">
        <v>334</v>
      </c>
      <c r="C129" s="331">
        <f>+C130+C131+C132</f>
        <v>0</v>
      </c>
      <c r="D129" s="222">
        <f>+D130+D131+D132</f>
        <v>0</v>
      </c>
      <c r="E129" s="332">
        <f t="shared" si="1"/>
        <v>0</v>
      </c>
    </row>
    <row r="130" spans="1:5" s="35" customFormat="1" ht="12" customHeight="1">
      <c r="A130" s="172" t="s">
        <v>154</v>
      </c>
      <c r="B130" s="7" t="s">
        <v>391</v>
      </c>
      <c r="C130" s="354"/>
      <c r="D130" s="423"/>
      <c r="E130" s="414">
        <f t="shared" si="1"/>
        <v>0</v>
      </c>
    </row>
    <row r="131" spans="1:5" ht="12" customHeight="1">
      <c r="A131" s="172" t="s">
        <v>155</v>
      </c>
      <c r="B131" s="7" t="s">
        <v>342</v>
      </c>
      <c r="C131" s="354"/>
      <c r="D131" s="423"/>
      <c r="E131" s="408">
        <f t="shared" si="1"/>
        <v>0</v>
      </c>
    </row>
    <row r="132" spans="1:5" ht="12" customHeight="1" thickBot="1">
      <c r="A132" s="181" t="s">
        <v>156</v>
      </c>
      <c r="B132" s="5" t="s">
        <v>390</v>
      </c>
      <c r="C132" s="354"/>
      <c r="D132" s="423"/>
      <c r="E132" s="409">
        <f t="shared" si="1"/>
        <v>0</v>
      </c>
    </row>
    <row r="133" spans="1:5" ht="12" customHeight="1" thickBot="1">
      <c r="A133" s="23" t="s">
        <v>9</v>
      </c>
      <c r="B133" s="37" t="s">
        <v>335</v>
      </c>
      <c r="C133" s="331">
        <f>+C134+C135+C136+C137+C138+C139</f>
        <v>0</v>
      </c>
      <c r="D133" s="222">
        <f>+D134+D135+D136+D137+D138+D139</f>
        <v>0</v>
      </c>
      <c r="E133" s="332">
        <f t="shared" si="1"/>
        <v>0</v>
      </c>
    </row>
    <row r="134" spans="1:5" ht="12" customHeight="1">
      <c r="A134" s="172" t="s">
        <v>49</v>
      </c>
      <c r="B134" s="7" t="s">
        <v>344</v>
      </c>
      <c r="C134" s="354"/>
      <c r="D134" s="423"/>
      <c r="E134" s="414">
        <f t="shared" si="1"/>
        <v>0</v>
      </c>
    </row>
    <row r="135" spans="1:5" ht="12" customHeight="1">
      <c r="A135" s="172" t="s">
        <v>50</v>
      </c>
      <c r="B135" s="7" t="s">
        <v>336</v>
      </c>
      <c r="C135" s="354"/>
      <c r="D135" s="423"/>
      <c r="E135" s="408">
        <f t="shared" si="1"/>
        <v>0</v>
      </c>
    </row>
    <row r="136" spans="1:5" ht="12" customHeight="1">
      <c r="A136" s="172" t="s">
        <v>51</v>
      </c>
      <c r="B136" s="7" t="s">
        <v>337</v>
      </c>
      <c r="C136" s="354"/>
      <c r="D136" s="423"/>
      <c r="E136" s="408">
        <f t="shared" si="1"/>
        <v>0</v>
      </c>
    </row>
    <row r="137" spans="1:5" ht="12" customHeight="1">
      <c r="A137" s="172" t="s">
        <v>93</v>
      </c>
      <c r="B137" s="7" t="s">
        <v>389</v>
      </c>
      <c r="C137" s="354"/>
      <c r="D137" s="423"/>
      <c r="E137" s="408">
        <f aca="true" t="shared" si="2" ref="E137:E158">C137+D137</f>
        <v>0</v>
      </c>
    </row>
    <row r="138" spans="1:5" ht="12" customHeight="1">
      <c r="A138" s="172" t="s">
        <v>94</v>
      </c>
      <c r="B138" s="7" t="s">
        <v>339</v>
      </c>
      <c r="C138" s="354"/>
      <c r="D138" s="423"/>
      <c r="E138" s="408">
        <f t="shared" si="2"/>
        <v>0</v>
      </c>
    </row>
    <row r="139" spans="1:5" s="35" customFormat="1" ht="12" customHeight="1" thickBot="1">
      <c r="A139" s="181" t="s">
        <v>95</v>
      </c>
      <c r="B139" s="5" t="s">
        <v>340</v>
      </c>
      <c r="C139" s="354"/>
      <c r="D139" s="423"/>
      <c r="E139" s="409">
        <f t="shared" si="2"/>
        <v>0</v>
      </c>
    </row>
    <row r="140" spans="1:11" ht="12" customHeight="1" thickBot="1">
      <c r="A140" s="23" t="s">
        <v>10</v>
      </c>
      <c r="B140" s="37" t="s">
        <v>404</v>
      </c>
      <c r="C140" s="339">
        <f>+C141+C142+C144+C145+C143</f>
        <v>0</v>
      </c>
      <c r="D140" s="415">
        <f>+D141+D142+D144+D145+D143</f>
        <v>93491349</v>
      </c>
      <c r="E140" s="332">
        <f t="shared" si="2"/>
        <v>93491349</v>
      </c>
      <c r="K140" s="76"/>
    </row>
    <row r="141" spans="1:5" ht="12.75">
      <c r="A141" s="172" t="s">
        <v>52</v>
      </c>
      <c r="B141" s="7" t="s">
        <v>260</v>
      </c>
      <c r="C141" s="354"/>
      <c r="D141" s="423"/>
      <c r="E141" s="414">
        <f t="shared" si="2"/>
        <v>0</v>
      </c>
    </row>
    <row r="142" spans="1:5" ht="12" customHeight="1">
      <c r="A142" s="172" t="s">
        <v>53</v>
      </c>
      <c r="B142" s="7" t="s">
        <v>261</v>
      </c>
      <c r="C142" s="354"/>
      <c r="D142" s="423"/>
      <c r="E142" s="408">
        <f t="shared" si="2"/>
        <v>0</v>
      </c>
    </row>
    <row r="143" spans="1:5" s="35" customFormat="1" ht="12" customHeight="1">
      <c r="A143" s="172" t="s">
        <v>174</v>
      </c>
      <c r="B143" s="7" t="s">
        <v>403</v>
      </c>
      <c r="C143" s="354"/>
      <c r="D143" s="423">
        <v>93491349</v>
      </c>
      <c r="E143" s="408">
        <f t="shared" si="2"/>
        <v>93491349</v>
      </c>
    </row>
    <row r="144" spans="1:5" s="35" customFormat="1" ht="12" customHeight="1">
      <c r="A144" s="172" t="s">
        <v>175</v>
      </c>
      <c r="B144" s="7" t="s">
        <v>349</v>
      </c>
      <c r="C144" s="354"/>
      <c r="D144" s="423"/>
      <c r="E144" s="408">
        <f t="shared" si="2"/>
        <v>0</v>
      </c>
    </row>
    <row r="145" spans="1:5" s="35" customFormat="1" ht="12" customHeight="1" thickBot="1">
      <c r="A145" s="181" t="s">
        <v>176</v>
      </c>
      <c r="B145" s="5" t="s">
        <v>280</v>
      </c>
      <c r="C145" s="354"/>
      <c r="D145" s="423"/>
      <c r="E145" s="409">
        <f t="shared" si="2"/>
        <v>0</v>
      </c>
    </row>
    <row r="146" spans="1:5" s="35" customFormat="1" ht="12" customHeight="1" thickBot="1">
      <c r="A146" s="23" t="s">
        <v>11</v>
      </c>
      <c r="B146" s="37" t="s">
        <v>350</v>
      </c>
      <c r="C146" s="356">
        <f>+C147+C148+C149+C150+C151</f>
        <v>0</v>
      </c>
      <c r="D146" s="425">
        <f>+D147+D148+D149+D150+D151</f>
        <v>0</v>
      </c>
      <c r="E146" s="332">
        <f t="shared" si="2"/>
        <v>0</v>
      </c>
    </row>
    <row r="147" spans="1:5" s="35" customFormat="1" ht="12" customHeight="1">
      <c r="A147" s="172" t="s">
        <v>54</v>
      </c>
      <c r="B147" s="7" t="s">
        <v>345</v>
      </c>
      <c r="C147" s="354"/>
      <c r="D147" s="423"/>
      <c r="E147" s="412">
        <f t="shared" si="2"/>
        <v>0</v>
      </c>
    </row>
    <row r="148" spans="1:5" s="35" customFormat="1" ht="12" customHeight="1">
      <c r="A148" s="172" t="s">
        <v>55</v>
      </c>
      <c r="B148" s="7" t="s">
        <v>352</v>
      </c>
      <c r="C148" s="354"/>
      <c r="D148" s="423"/>
      <c r="E148" s="408">
        <f t="shared" si="2"/>
        <v>0</v>
      </c>
    </row>
    <row r="149" spans="1:5" s="35" customFormat="1" ht="12" customHeight="1">
      <c r="A149" s="172" t="s">
        <v>186</v>
      </c>
      <c r="B149" s="7" t="s">
        <v>347</v>
      </c>
      <c r="C149" s="354"/>
      <c r="D149" s="423"/>
      <c r="E149" s="408">
        <f t="shared" si="2"/>
        <v>0</v>
      </c>
    </row>
    <row r="150" spans="1:5" ht="12.75" customHeight="1">
      <c r="A150" s="172" t="s">
        <v>187</v>
      </c>
      <c r="B150" s="7" t="s">
        <v>392</v>
      </c>
      <c r="C150" s="354"/>
      <c r="D150" s="423"/>
      <c r="E150" s="408">
        <f t="shared" si="2"/>
        <v>0</v>
      </c>
    </row>
    <row r="151" spans="1:5" ht="12.75" customHeight="1" thickBot="1">
      <c r="A151" s="181" t="s">
        <v>351</v>
      </c>
      <c r="B151" s="5" t="s">
        <v>354</v>
      </c>
      <c r="C151" s="355"/>
      <c r="D151" s="424"/>
      <c r="E151" s="409">
        <f t="shared" si="2"/>
        <v>0</v>
      </c>
    </row>
    <row r="152" spans="1:5" ht="12.75" customHeight="1" thickBot="1">
      <c r="A152" s="207" t="s">
        <v>12</v>
      </c>
      <c r="B152" s="37" t="s">
        <v>355</v>
      </c>
      <c r="C152" s="356"/>
      <c r="D152" s="425"/>
      <c r="E152" s="332">
        <f t="shared" si="2"/>
        <v>0</v>
      </c>
    </row>
    <row r="153" spans="1:5" ht="12" customHeight="1" thickBot="1">
      <c r="A153" s="207" t="s">
        <v>13</v>
      </c>
      <c r="B153" s="37" t="s">
        <v>356</v>
      </c>
      <c r="C153" s="356"/>
      <c r="D153" s="425"/>
      <c r="E153" s="332">
        <f t="shared" si="2"/>
        <v>0</v>
      </c>
    </row>
    <row r="154" spans="1:5" ht="15" customHeight="1" thickBot="1">
      <c r="A154" s="23" t="s">
        <v>14</v>
      </c>
      <c r="B154" s="37" t="s">
        <v>358</v>
      </c>
      <c r="C154" s="357">
        <f>+C129+C133+C140+C146+C152+C153</f>
        <v>0</v>
      </c>
      <c r="D154" s="426">
        <f>+D129+D133+D140+D146+D152+D153</f>
        <v>93491349</v>
      </c>
      <c r="E154" s="332">
        <f t="shared" si="2"/>
        <v>93491349</v>
      </c>
    </row>
    <row r="155" spans="1:5" ht="13.5" thickBot="1">
      <c r="A155" s="183" t="s">
        <v>15</v>
      </c>
      <c r="B155" s="128" t="s">
        <v>357</v>
      </c>
      <c r="C155" s="357">
        <f>+C128+C154</f>
        <v>0</v>
      </c>
      <c r="D155" s="426">
        <f>+D128+D154</f>
        <v>93491349</v>
      </c>
      <c r="E155" s="332">
        <f t="shared" si="2"/>
        <v>93491349</v>
      </c>
    </row>
    <row r="156" spans="4:5" ht="15" customHeight="1" thickBot="1">
      <c r="D156" s="136"/>
      <c r="E156" s="427">
        <f t="shared" si="2"/>
        <v>0</v>
      </c>
    </row>
    <row r="157" spans="1:5" ht="14.25" customHeight="1" thickBot="1">
      <c r="A157" s="74" t="s">
        <v>393</v>
      </c>
      <c r="B157" s="75"/>
      <c r="C157" s="358"/>
      <c r="D157" s="358"/>
      <c r="E157" s="331">
        <f t="shared" si="2"/>
        <v>0</v>
      </c>
    </row>
    <row r="158" spans="1:5" ht="13.5" thickBot="1">
      <c r="A158" s="74" t="s">
        <v>116</v>
      </c>
      <c r="B158" s="75"/>
      <c r="C158" s="358"/>
      <c r="D158" s="358"/>
      <c r="E158" s="331">
        <f t="shared" si="2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4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30" workbookViewId="0" topLeftCell="A1">
      <selection activeCell="E1" sqref="E1"/>
    </sheetView>
  </sheetViews>
  <sheetFormatPr defaultColWidth="9.00390625" defaultRowHeight="12.75"/>
  <cols>
    <col min="1" max="1" width="13.00390625" style="72" customWidth="1"/>
    <col min="2" max="2" width="59.00390625" style="73" customWidth="1"/>
    <col min="3" max="5" width="15.875" style="73" customWidth="1"/>
    <col min="6" max="16384" width="9.375" style="73" customWidth="1"/>
  </cols>
  <sheetData>
    <row r="1" spans="1:5" s="59" customFormat="1" ht="21" customHeight="1" thickBot="1">
      <c r="A1" s="58"/>
      <c r="B1" s="60"/>
      <c r="C1" s="1"/>
      <c r="D1" s="1"/>
      <c r="E1" s="254" t="s">
        <v>528</v>
      </c>
    </row>
    <row r="2" spans="1:5" s="192" customFormat="1" ht="24.75" thickBot="1">
      <c r="A2" s="51" t="s">
        <v>427</v>
      </c>
      <c r="B2" s="449" t="s">
        <v>289</v>
      </c>
      <c r="C2" s="450"/>
      <c r="D2" s="451"/>
      <c r="E2" s="266" t="s">
        <v>40</v>
      </c>
    </row>
    <row r="3" spans="1:5" s="192" customFormat="1" ht="24.75" thickBot="1">
      <c r="A3" s="51" t="s">
        <v>114</v>
      </c>
      <c r="B3" s="449" t="s">
        <v>288</v>
      </c>
      <c r="C3" s="450"/>
      <c r="D3" s="451"/>
      <c r="E3" s="266" t="s">
        <v>36</v>
      </c>
    </row>
    <row r="4" spans="1:5" s="193" customFormat="1" ht="15.75" customHeight="1" thickBot="1">
      <c r="A4" s="61"/>
      <c r="B4" s="61"/>
      <c r="C4" s="62"/>
      <c r="D4" s="32"/>
      <c r="E4" s="62">
        <f>'3.1.3. sz. mell'!E4</f>
        <v>0</v>
      </c>
    </row>
    <row r="5" spans="1:5" ht="24.75" thickBot="1">
      <c r="A5" s="148" t="s">
        <v>115</v>
      </c>
      <c r="B5" s="63" t="s">
        <v>466</v>
      </c>
      <c r="C5" s="293" t="s">
        <v>405</v>
      </c>
      <c r="D5" s="293" t="s">
        <v>460</v>
      </c>
      <c r="E5" s="294" t="str">
        <f>+CONCATENATE(LEFT(ÖSSZEFÜGGÉSEK!A7,4),"……….",CHAR(10),"Módosítás utáni")</f>
        <v>……….
Módosítás utáni</v>
      </c>
    </row>
    <row r="6" spans="1:5" s="194" customFormat="1" ht="12.75" customHeight="1" thickBot="1">
      <c r="A6" s="52" t="s">
        <v>372</v>
      </c>
      <c r="B6" s="53" t="s">
        <v>373</v>
      </c>
      <c r="C6" s="53" t="s">
        <v>374</v>
      </c>
      <c r="D6" s="258" t="s">
        <v>376</v>
      </c>
      <c r="E6" s="304" t="s">
        <v>464</v>
      </c>
    </row>
    <row r="7" spans="1:5" s="194" customFormat="1" ht="15.75" customHeight="1" thickBot="1">
      <c r="A7" s="445" t="s">
        <v>37</v>
      </c>
      <c r="B7" s="446"/>
      <c r="C7" s="446"/>
      <c r="D7" s="446"/>
      <c r="E7" s="447"/>
    </row>
    <row r="8" spans="1:5" s="127" customFormat="1" ht="12" customHeight="1" thickBot="1">
      <c r="A8" s="52" t="s">
        <v>5</v>
      </c>
      <c r="B8" s="64" t="s">
        <v>394</v>
      </c>
      <c r="C8" s="88">
        <f>SUM(C9:C19)</f>
        <v>0</v>
      </c>
      <c r="D8" s="88">
        <f>SUM(D9:D19)</f>
        <v>0</v>
      </c>
      <c r="E8" s="122">
        <f>SUM(E9:E19)</f>
        <v>0</v>
      </c>
    </row>
    <row r="9" spans="1:5" s="127" customFormat="1" ht="12" customHeight="1">
      <c r="A9" s="187" t="s">
        <v>56</v>
      </c>
      <c r="B9" s="8" t="s">
        <v>163</v>
      </c>
      <c r="C9" s="243"/>
      <c r="D9" s="243"/>
      <c r="E9" s="295">
        <f>C9+D9</f>
        <v>0</v>
      </c>
    </row>
    <row r="10" spans="1:5" s="127" customFormat="1" ht="12" customHeight="1">
      <c r="A10" s="188" t="s">
        <v>57</v>
      </c>
      <c r="B10" s="6" t="s">
        <v>164</v>
      </c>
      <c r="C10" s="85"/>
      <c r="D10" s="85"/>
      <c r="E10" s="289">
        <f aca="true" t="shared" si="0" ref="E10:E18">C10+D10</f>
        <v>0</v>
      </c>
    </row>
    <row r="11" spans="1:5" s="127" customFormat="1" ht="12" customHeight="1">
      <c r="A11" s="188" t="s">
        <v>58</v>
      </c>
      <c r="B11" s="6" t="s">
        <v>165</v>
      </c>
      <c r="C11" s="85"/>
      <c r="D11" s="85"/>
      <c r="E11" s="289">
        <f t="shared" si="0"/>
        <v>0</v>
      </c>
    </row>
    <row r="12" spans="1:5" s="127" customFormat="1" ht="12" customHeight="1">
      <c r="A12" s="188" t="s">
        <v>59</v>
      </c>
      <c r="B12" s="6" t="s">
        <v>166</v>
      </c>
      <c r="C12" s="85"/>
      <c r="D12" s="85"/>
      <c r="E12" s="289">
        <f t="shared" si="0"/>
        <v>0</v>
      </c>
    </row>
    <row r="13" spans="1:5" s="127" customFormat="1" ht="12" customHeight="1">
      <c r="A13" s="188" t="s">
        <v>76</v>
      </c>
      <c r="B13" s="6" t="s">
        <v>167</v>
      </c>
      <c r="C13" s="85"/>
      <c r="D13" s="85"/>
      <c r="E13" s="289">
        <f t="shared" si="0"/>
        <v>0</v>
      </c>
    </row>
    <row r="14" spans="1:5" s="127" customFormat="1" ht="12" customHeight="1">
      <c r="A14" s="188" t="s">
        <v>60</v>
      </c>
      <c r="B14" s="6" t="s">
        <v>290</v>
      </c>
      <c r="C14" s="85"/>
      <c r="D14" s="85"/>
      <c r="E14" s="289">
        <f t="shared" si="0"/>
        <v>0</v>
      </c>
    </row>
    <row r="15" spans="1:5" s="127" customFormat="1" ht="12" customHeight="1">
      <c r="A15" s="188" t="s">
        <v>61</v>
      </c>
      <c r="B15" s="5" t="s">
        <v>291</v>
      </c>
      <c r="C15" s="85"/>
      <c r="D15" s="85"/>
      <c r="E15" s="289">
        <f t="shared" si="0"/>
        <v>0</v>
      </c>
    </row>
    <row r="16" spans="1:5" s="127" customFormat="1" ht="12" customHeight="1">
      <c r="A16" s="188" t="s">
        <v>68</v>
      </c>
      <c r="B16" s="6" t="s">
        <v>170</v>
      </c>
      <c r="C16" s="241"/>
      <c r="D16" s="241"/>
      <c r="E16" s="290">
        <f t="shared" si="0"/>
        <v>0</v>
      </c>
    </row>
    <row r="17" spans="1:5" s="195" customFormat="1" ht="12" customHeight="1">
      <c r="A17" s="188" t="s">
        <v>69</v>
      </c>
      <c r="B17" s="6" t="s">
        <v>171</v>
      </c>
      <c r="C17" s="85"/>
      <c r="D17" s="85"/>
      <c r="E17" s="289">
        <f t="shared" si="0"/>
        <v>0</v>
      </c>
    </row>
    <row r="18" spans="1:5" s="195" customFormat="1" ht="12" customHeight="1">
      <c r="A18" s="188" t="s">
        <v>70</v>
      </c>
      <c r="B18" s="6" t="s">
        <v>321</v>
      </c>
      <c r="C18" s="87"/>
      <c r="D18" s="87"/>
      <c r="E18" s="296">
        <f t="shared" si="0"/>
        <v>0</v>
      </c>
    </row>
    <row r="19" spans="1:5" s="195" customFormat="1" ht="12" customHeight="1" thickBot="1">
      <c r="A19" s="188" t="s">
        <v>71</v>
      </c>
      <c r="B19" s="5" t="s">
        <v>172</v>
      </c>
      <c r="C19" s="87"/>
      <c r="D19" s="87"/>
      <c r="E19" s="296">
        <f>C19+D19</f>
        <v>0</v>
      </c>
    </row>
    <row r="20" spans="1:5" s="127" customFormat="1" ht="12" customHeight="1" thickBot="1">
      <c r="A20" s="52" t="s">
        <v>6</v>
      </c>
      <c r="B20" s="64" t="s">
        <v>292</v>
      </c>
      <c r="C20" s="88">
        <f>SUM(C21:C23)</f>
        <v>0</v>
      </c>
      <c r="D20" s="88">
        <f>SUM(D21:D23)</f>
        <v>0</v>
      </c>
      <c r="E20" s="122">
        <f>SUM(E21:E23)</f>
        <v>0</v>
      </c>
    </row>
    <row r="21" spans="1:5" s="195" customFormat="1" ht="12" customHeight="1">
      <c r="A21" s="188" t="s">
        <v>62</v>
      </c>
      <c r="B21" s="7" t="s">
        <v>145</v>
      </c>
      <c r="C21" s="85"/>
      <c r="D21" s="85"/>
      <c r="E21" s="289">
        <f>C21+D21</f>
        <v>0</v>
      </c>
    </row>
    <row r="22" spans="1:5" s="195" customFormat="1" ht="12" customHeight="1">
      <c r="A22" s="188" t="s">
        <v>63</v>
      </c>
      <c r="B22" s="6" t="s">
        <v>293</v>
      </c>
      <c r="C22" s="85"/>
      <c r="D22" s="85"/>
      <c r="E22" s="289">
        <f>C22+D22</f>
        <v>0</v>
      </c>
    </row>
    <row r="23" spans="1:5" s="195" customFormat="1" ht="12" customHeight="1">
      <c r="A23" s="188" t="s">
        <v>64</v>
      </c>
      <c r="B23" s="6" t="s">
        <v>294</v>
      </c>
      <c r="C23" s="85"/>
      <c r="D23" s="85"/>
      <c r="E23" s="289">
        <f>C23+D23</f>
        <v>0</v>
      </c>
    </row>
    <row r="24" spans="1:5" s="195" customFormat="1" ht="12" customHeight="1" thickBot="1">
      <c r="A24" s="188" t="s">
        <v>65</v>
      </c>
      <c r="B24" s="6" t="s">
        <v>395</v>
      </c>
      <c r="C24" s="85"/>
      <c r="D24" s="85"/>
      <c r="E24" s="289">
        <f>C24+D24</f>
        <v>0</v>
      </c>
    </row>
    <row r="25" spans="1:5" s="195" customFormat="1" ht="12" customHeight="1" thickBot="1">
      <c r="A25" s="54" t="s">
        <v>7</v>
      </c>
      <c r="B25" s="37" t="s">
        <v>92</v>
      </c>
      <c r="C25" s="267"/>
      <c r="D25" s="267"/>
      <c r="E25" s="122"/>
    </row>
    <row r="26" spans="1:5" s="195" customFormat="1" ht="12" customHeight="1" thickBot="1">
      <c r="A26" s="54" t="s">
        <v>8</v>
      </c>
      <c r="B26" s="37" t="s">
        <v>396</v>
      </c>
      <c r="C26" s="88">
        <f>+C27+C28+C29</f>
        <v>0</v>
      </c>
      <c r="D26" s="88">
        <f>+D27+D28+D29</f>
        <v>0</v>
      </c>
      <c r="E26" s="122">
        <f>+E27+E28+E29</f>
        <v>0</v>
      </c>
    </row>
    <row r="27" spans="1:5" s="195" customFormat="1" ht="12" customHeight="1">
      <c r="A27" s="189" t="s">
        <v>154</v>
      </c>
      <c r="B27" s="190" t="s">
        <v>150</v>
      </c>
      <c r="C27" s="242"/>
      <c r="D27" s="242"/>
      <c r="E27" s="291">
        <f>C27+D27</f>
        <v>0</v>
      </c>
    </row>
    <row r="28" spans="1:5" s="195" customFormat="1" ht="12" customHeight="1">
      <c r="A28" s="189" t="s">
        <v>155</v>
      </c>
      <c r="B28" s="190" t="s">
        <v>293</v>
      </c>
      <c r="C28" s="85"/>
      <c r="D28" s="85"/>
      <c r="E28" s="289">
        <f>C28+D28</f>
        <v>0</v>
      </c>
    </row>
    <row r="29" spans="1:5" s="195" customFormat="1" ht="12" customHeight="1">
      <c r="A29" s="189" t="s">
        <v>156</v>
      </c>
      <c r="B29" s="191" t="s">
        <v>296</v>
      </c>
      <c r="C29" s="85"/>
      <c r="D29" s="85"/>
      <c r="E29" s="289">
        <f>C29+D29</f>
        <v>0</v>
      </c>
    </row>
    <row r="30" spans="1:5" s="195" customFormat="1" ht="12" customHeight="1" thickBot="1">
      <c r="A30" s="188" t="s">
        <v>157</v>
      </c>
      <c r="B30" s="42" t="s">
        <v>397</v>
      </c>
      <c r="C30" s="30"/>
      <c r="D30" s="30"/>
      <c r="E30" s="297">
        <f>C30+D30</f>
        <v>0</v>
      </c>
    </row>
    <row r="31" spans="1:5" s="195" customFormat="1" ht="12" customHeight="1" thickBot="1">
      <c r="A31" s="54" t="s">
        <v>9</v>
      </c>
      <c r="B31" s="37" t="s">
        <v>297</v>
      </c>
      <c r="C31" s="88">
        <f>+C32+C33+C34</f>
        <v>0</v>
      </c>
      <c r="D31" s="88">
        <f>+D32+D33+D34</f>
        <v>0</v>
      </c>
      <c r="E31" s="122">
        <f>+E32+E33+E34</f>
        <v>0</v>
      </c>
    </row>
    <row r="32" spans="1:5" s="195" customFormat="1" ht="12" customHeight="1">
      <c r="A32" s="189" t="s">
        <v>49</v>
      </c>
      <c r="B32" s="190" t="s">
        <v>177</v>
      </c>
      <c r="C32" s="242"/>
      <c r="D32" s="242"/>
      <c r="E32" s="291">
        <f>C32+D32</f>
        <v>0</v>
      </c>
    </row>
    <row r="33" spans="1:5" s="195" customFormat="1" ht="12" customHeight="1">
      <c r="A33" s="189" t="s">
        <v>50</v>
      </c>
      <c r="B33" s="191" t="s">
        <v>178</v>
      </c>
      <c r="C33" s="89"/>
      <c r="D33" s="89"/>
      <c r="E33" s="286">
        <f>C33+D33</f>
        <v>0</v>
      </c>
    </row>
    <row r="34" spans="1:5" s="195" customFormat="1" ht="12" customHeight="1" thickBot="1">
      <c r="A34" s="188" t="s">
        <v>51</v>
      </c>
      <c r="B34" s="42" t="s">
        <v>179</v>
      </c>
      <c r="C34" s="30"/>
      <c r="D34" s="30"/>
      <c r="E34" s="297">
        <f>C34+D34</f>
        <v>0</v>
      </c>
    </row>
    <row r="35" spans="1:5" s="127" customFormat="1" ht="12" customHeight="1" thickBot="1">
      <c r="A35" s="54" t="s">
        <v>10</v>
      </c>
      <c r="B35" s="37" t="s">
        <v>265</v>
      </c>
      <c r="C35" s="267"/>
      <c r="D35" s="267"/>
      <c r="E35" s="122">
        <f>C35+D35</f>
        <v>0</v>
      </c>
    </row>
    <row r="36" spans="1:5" s="127" customFormat="1" ht="12" customHeight="1" thickBot="1">
      <c r="A36" s="54" t="s">
        <v>11</v>
      </c>
      <c r="B36" s="37" t="s">
        <v>298</v>
      </c>
      <c r="C36" s="267"/>
      <c r="D36" s="267"/>
      <c r="E36" s="122">
        <f>C36+D36</f>
        <v>0</v>
      </c>
    </row>
    <row r="37" spans="1:5" s="127" customFormat="1" ht="12" customHeight="1" thickBot="1">
      <c r="A37" s="52" t="s">
        <v>12</v>
      </c>
      <c r="B37" s="37" t="s">
        <v>299</v>
      </c>
      <c r="C37" s="88">
        <f>+C8+C20+C25+C26+C31+C35+C36</f>
        <v>0</v>
      </c>
      <c r="D37" s="88">
        <f>+D8+D20+D25+D26+D31+D35+D36</f>
        <v>0</v>
      </c>
      <c r="E37" s="122">
        <f>+E8+E20+E25+E26+E31+E35+E36</f>
        <v>0</v>
      </c>
    </row>
    <row r="38" spans="1:5" s="127" customFormat="1" ht="12" customHeight="1" thickBot="1">
      <c r="A38" s="65" t="s">
        <v>13</v>
      </c>
      <c r="B38" s="37" t="s">
        <v>300</v>
      </c>
      <c r="C38" s="88">
        <f>+C39+C40+C41</f>
        <v>98590000</v>
      </c>
      <c r="D38" s="88">
        <f>+D39+D40+D41</f>
        <v>-420222</v>
      </c>
      <c r="E38" s="122">
        <f>+E39+E40+E41</f>
        <v>98169778</v>
      </c>
    </row>
    <row r="39" spans="1:5" s="127" customFormat="1" ht="12" customHeight="1">
      <c r="A39" s="189" t="s">
        <v>301</v>
      </c>
      <c r="B39" s="190" t="s">
        <v>127</v>
      </c>
      <c r="C39" s="242">
        <v>5098651</v>
      </c>
      <c r="D39" s="242">
        <v>-420222</v>
      </c>
      <c r="E39" s="291">
        <f>C39+D39</f>
        <v>4678429</v>
      </c>
    </row>
    <row r="40" spans="1:5" s="127" customFormat="1" ht="12" customHeight="1">
      <c r="A40" s="189" t="s">
        <v>302</v>
      </c>
      <c r="B40" s="191" t="s">
        <v>0</v>
      </c>
      <c r="C40" s="89"/>
      <c r="D40" s="89"/>
      <c r="E40" s="286">
        <f>C40+D40</f>
        <v>0</v>
      </c>
    </row>
    <row r="41" spans="1:5" s="195" customFormat="1" ht="12" customHeight="1" thickBot="1">
      <c r="A41" s="188" t="s">
        <v>303</v>
      </c>
      <c r="B41" s="42" t="s">
        <v>304</v>
      </c>
      <c r="C41" s="30">
        <v>93491349</v>
      </c>
      <c r="D41" s="30"/>
      <c r="E41" s="297">
        <f>C41+D41</f>
        <v>93491349</v>
      </c>
    </row>
    <row r="42" spans="1:5" s="195" customFormat="1" ht="15" customHeight="1" thickBot="1">
      <c r="A42" s="65" t="s">
        <v>14</v>
      </c>
      <c r="B42" s="66" t="s">
        <v>305</v>
      </c>
      <c r="C42" s="268">
        <f>+C37+C38</f>
        <v>98590000</v>
      </c>
      <c r="D42" s="268">
        <f>+D37+D38</f>
        <v>-420222</v>
      </c>
      <c r="E42" s="125">
        <f>+E37+E38</f>
        <v>98169778</v>
      </c>
    </row>
    <row r="43" spans="1:3" s="195" customFormat="1" ht="15" customHeight="1">
      <c r="A43" s="67"/>
      <c r="B43" s="68"/>
      <c r="C43" s="123"/>
    </row>
    <row r="44" spans="1:3" ht="13.5" thickBot="1">
      <c r="A44" s="69"/>
      <c r="B44" s="70"/>
      <c r="C44" s="124"/>
    </row>
    <row r="45" spans="1:5" s="194" customFormat="1" ht="16.5" customHeight="1" thickBot="1">
      <c r="A45" s="445" t="s">
        <v>38</v>
      </c>
      <c r="B45" s="446"/>
      <c r="C45" s="446"/>
      <c r="D45" s="446"/>
      <c r="E45" s="447"/>
    </row>
    <row r="46" spans="1:5" s="196" customFormat="1" ht="12" customHeight="1" thickBot="1">
      <c r="A46" s="54" t="s">
        <v>5</v>
      </c>
      <c r="B46" s="37" t="s">
        <v>306</v>
      </c>
      <c r="C46" s="88">
        <f>SUM(C47:C51)</f>
        <v>98590000</v>
      </c>
      <c r="D46" s="88">
        <f>SUM(D47:D51)</f>
        <v>-420222</v>
      </c>
      <c r="E46" s="122">
        <f>SUM(E47:E51)</f>
        <v>98169778</v>
      </c>
    </row>
    <row r="47" spans="1:5" ht="12" customHeight="1">
      <c r="A47" s="188" t="s">
        <v>56</v>
      </c>
      <c r="B47" s="7" t="s">
        <v>34</v>
      </c>
      <c r="C47" s="242">
        <v>68120000</v>
      </c>
      <c r="D47" s="242"/>
      <c r="E47" s="291">
        <f>C47+D47</f>
        <v>68120000</v>
      </c>
    </row>
    <row r="48" spans="1:5" ht="12" customHeight="1">
      <c r="A48" s="188" t="s">
        <v>57</v>
      </c>
      <c r="B48" s="6" t="s">
        <v>101</v>
      </c>
      <c r="C48" s="29">
        <v>15710000</v>
      </c>
      <c r="D48" s="29"/>
      <c r="E48" s="287">
        <f>C48+D48</f>
        <v>15710000</v>
      </c>
    </row>
    <row r="49" spans="1:5" ht="12" customHeight="1">
      <c r="A49" s="188" t="s">
        <v>58</v>
      </c>
      <c r="B49" s="6" t="s">
        <v>75</v>
      </c>
      <c r="C49" s="29">
        <v>14760000</v>
      </c>
      <c r="D49" s="29">
        <v>-420222</v>
      </c>
      <c r="E49" s="287">
        <f>C49+D49</f>
        <v>14339778</v>
      </c>
    </row>
    <row r="50" spans="1:5" ht="12" customHeight="1">
      <c r="A50" s="188" t="s">
        <v>59</v>
      </c>
      <c r="B50" s="6" t="s">
        <v>102</v>
      </c>
      <c r="C50" s="29"/>
      <c r="D50" s="29"/>
      <c r="E50" s="287">
        <f>C50+D50</f>
        <v>0</v>
      </c>
    </row>
    <row r="51" spans="1:5" ht="12" customHeight="1" thickBot="1">
      <c r="A51" s="188" t="s">
        <v>76</v>
      </c>
      <c r="B51" s="6" t="s">
        <v>103</v>
      </c>
      <c r="C51" s="29"/>
      <c r="D51" s="29"/>
      <c r="E51" s="287">
        <f>C51+D51</f>
        <v>0</v>
      </c>
    </row>
    <row r="52" spans="1:5" ht="12" customHeight="1" thickBot="1">
      <c r="A52" s="54" t="s">
        <v>6</v>
      </c>
      <c r="B52" s="37" t="s">
        <v>307</v>
      </c>
      <c r="C52" s="88">
        <f>SUM(C53:C55)</f>
        <v>0</v>
      </c>
      <c r="D52" s="88">
        <f>SUM(D53:D55)</f>
        <v>0</v>
      </c>
      <c r="E52" s="122">
        <f>SUM(E53:E55)</f>
        <v>0</v>
      </c>
    </row>
    <row r="53" spans="1:5" s="196" customFormat="1" ht="12" customHeight="1">
      <c r="A53" s="188" t="s">
        <v>62</v>
      </c>
      <c r="B53" s="7" t="s">
        <v>120</v>
      </c>
      <c r="C53" s="242"/>
      <c r="D53" s="242"/>
      <c r="E53" s="291">
        <f>C53+D53</f>
        <v>0</v>
      </c>
    </row>
    <row r="54" spans="1:5" ht="12" customHeight="1">
      <c r="A54" s="188" t="s">
        <v>63</v>
      </c>
      <c r="B54" s="6" t="s">
        <v>105</v>
      </c>
      <c r="C54" s="29"/>
      <c r="D54" s="29"/>
      <c r="E54" s="287">
        <f>C54+D54</f>
        <v>0</v>
      </c>
    </row>
    <row r="55" spans="1:5" ht="12" customHeight="1">
      <c r="A55" s="188" t="s">
        <v>64</v>
      </c>
      <c r="B55" s="6" t="s">
        <v>39</v>
      </c>
      <c r="C55" s="29"/>
      <c r="D55" s="29"/>
      <c r="E55" s="287">
        <f>C55+D55</f>
        <v>0</v>
      </c>
    </row>
    <row r="56" spans="1:5" ht="12" customHeight="1" thickBot="1">
      <c r="A56" s="188" t="s">
        <v>65</v>
      </c>
      <c r="B56" s="6" t="s">
        <v>398</v>
      </c>
      <c r="C56" s="29"/>
      <c r="D56" s="29"/>
      <c r="E56" s="287">
        <f>C56+D56</f>
        <v>0</v>
      </c>
    </row>
    <row r="57" spans="1:5" ht="12" customHeight="1" thickBot="1">
      <c r="A57" s="54" t="s">
        <v>7</v>
      </c>
      <c r="B57" s="37" t="s">
        <v>2</v>
      </c>
      <c r="C57" s="267"/>
      <c r="D57" s="267"/>
      <c r="E57" s="122">
        <f>C57+D57</f>
        <v>0</v>
      </c>
    </row>
    <row r="58" spans="1:5" ht="15" customHeight="1" thickBot="1">
      <c r="A58" s="54" t="s">
        <v>8</v>
      </c>
      <c r="B58" s="71" t="s">
        <v>402</v>
      </c>
      <c r="C58" s="268">
        <f>+C46+C52+C57</f>
        <v>98590000</v>
      </c>
      <c r="D58" s="268">
        <f>+D46+D52+D57</f>
        <v>-420222</v>
      </c>
      <c r="E58" s="125">
        <f>+E46+E52+E57</f>
        <v>98169778</v>
      </c>
    </row>
    <row r="59" spans="3:5" ht="13.5" thickBot="1">
      <c r="C59" s="126"/>
      <c r="D59" s="126"/>
      <c r="E59" s="126"/>
    </row>
    <row r="60" spans="1:5" ht="15" customHeight="1" thickBot="1">
      <c r="A60" s="74" t="s">
        <v>393</v>
      </c>
      <c r="B60" s="75"/>
      <c r="C60" s="263"/>
      <c r="D60" s="263"/>
      <c r="E60" s="279">
        <f>C60+D60</f>
        <v>0</v>
      </c>
    </row>
    <row r="61" spans="1:5" ht="14.25" customHeight="1" thickBot="1">
      <c r="A61" s="74" t="s">
        <v>116</v>
      </c>
      <c r="B61" s="75"/>
      <c r="C61" s="263"/>
      <c r="D61" s="263"/>
      <c r="E61" s="279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">
      <selection activeCell="I42" sqref="I42"/>
    </sheetView>
  </sheetViews>
  <sheetFormatPr defaultColWidth="9.00390625" defaultRowHeight="12.75"/>
  <cols>
    <col min="1" max="1" width="13.875" style="72" customWidth="1"/>
    <col min="2" max="2" width="54.50390625" style="73" customWidth="1"/>
    <col min="3" max="5" width="15.875" style="73" customWidth="1"/>
    <col min="6" max="16384" width="9.375" style="73" customWidth="1"/>
  </cols>
  <sheetData>
    <row r="1" spans="1:5" s="59" customFormat="1" ht="16.5" thickBot="1">
      <c r="A1" s="58"/>
      <c r="B1" s="60"/>
      <c r="C1" s="1"/>
      <c r="D1" s="1"/>
      <c r="E1" s="254" t="s">
        <v>529</v>
      </c>
    </row>
    <row r="2" spans="1:5" s="192" customFormat="1" ht="25.5" customHeight="1" thickBot="1">
      <c r="A2" s="51" t="s">
        <v>427</v>
      </c>
      <c r="B2" s="449" t="s">
        <v>471</v>
      </c>
      <c r="C2" s="450"/>
      <c r="D2" s="451"/>
      <c r="E2" s="266" t="s">
        <v>41</v>
      </c>
    </row>
    <row r="3" spans="1:5" s="192" customFormat="1" ht="24.75" thickBot="1">
      <c r="A3" s="51" t="s">
        <v>114</v>
      </c>
      <c r="B3" s="449" t="s">
        <v>288</v>
      </c>
      <c r="C3" s="450"/>
      <c r="D3" s="451"/>
      <c r="E3" s="266" t="s">
        <v>36</v>
      </c>
    </row>
    <row r="4" spans="1:5" s="193" customFormat="1" ht="15.75" customHeight="1" thickBot="1">
      <c r="A4" s="61"/>
      <c r="B4" s="61"/>
      <c r="C4" s="62"/>
      <c r="D4" s="32"/>
      <c r="E4" s="62" t="e">
        <f>#REF!</f>
        <v>#REF!</v>
      </c>
    </row>
    <row r="5" spans="1:5" ht="24.75" thickBot="1">
      <c r="A5" s="148" t="s">
        <v>115</v>
      </c>
      <c r="B5" s="63" t="s">
        <v>466</v>
      </c>
      <c r="C5" s="293" t="s">
        <v>405</v>
      </c>
      <c r="D5" s="293" t="s">
        <v>460</v>
      </c>
      <c r="E5" s="294" t="str">
        <f>+CONCATENATE(LEFT(ÖSSZEFÜGGÉSEK!A7,4),"……….",CHAR(10),"Módosítás utáni")</f>
        <v>……….
Módosítás utáni</v>
      </c>
    </row>
    <row r="6" spans="1:5" s="194" customFormat="1" ht="12.75" customHeight="1" thickBot="1">
      <c r="A6" s="52" t="s">
        <v>372</v>
      </c>
      <c r="B6" s="53" t="s">
        <v>373</v>
      </c>
      <c r="C6" s="53" t="s">
        <v>374</v>
      </c>
      <c r="D6" s="258" t="s">
        <v>376</v>
      </c>
      <c r="E6" s="304" t="s">
        <v>464</v>
      </c>
    </row>
    <row r="7" spans="1:5" s="194" customFormat="1" ht="15.75" customHeight="1" thickBot="1">
      <c r="A7" s="445" t="s">
        <v>37</v>
      </c>
      <c r="B7" s="446"/>
      <c r="C7" s="446"/>
      <c r="D7" s="446"/>
      <c r="E7" s="447"/>
    </row>
    <row r="8" spans="1:5" s="127" customFormat="1" ht="12" customHeight="1" thickBot="1">
      <c r="A8" s="52" t="s">
        <v>5</v>
      </c>
      <c r="B8" s="64" t="s">
        <v>394</v>
      </c>
      <c r="C8" s="88">
        <f>SUM(C9:C19)</f>
        <v>9411000</v>
      </c>
      <c r="D8" s="88">
        <f>SUM(D9:D19)</f>
        <v>0</v>
      </c>
      <c r="E8" s="122">
        <f>SUM(E9:E19)</f>
        <v>9411000</v>
      </c>
    </row>
    <row r="9" spans="1:5" s="127" customFormat="1" ht="12" customHeight="1">
      <c r="A9" s="187" t="s">
        <v>56</v>
      </c>
      <c r="B9" s="8" t="s">
        <v>163</v>
      </c>
      <c r="C9" s="243"/>
      <c r="D9" s="243"/>
      <c r="E9" s="295">
        <f>C9+D9</f>
        <v>0</v>
      </c>
    </row>
    <row r="10" spans="1:5" s="127" customFormat="1" ht="12" customHeight="1">
      <c r="A10" s="188" t="s">
        <v>57</v>
      </c>
      <c r="B10" s="6" t="s">
        <v>164</v>
      </c>
      <c r="C10" s="85">
        <v>6510000</v>
      </c>
      <c r="D10" s="234"/>
      <c r="E10" s="289">
        <f aca="true" t="shared" si="0" ref="E10:E25">C10+D10</f>
        <v>6510000</v>
      </c>
    </row>
    <row r="11" spans="1:5" s="127" customFormat="1" ht="12" customHeight="1">
      <c r="A11" s="188" t="s">
        <v>58</v>
      </c>
      <c r="B11" s="6" t="s">
        <v>165</v>
      </c>
      <c r="C11" s="85">
        <v>900000</v>
      </c>
      <c r="D11" s="234"/>
      <c r="E11" s="289">
        <f t="shared" si="0"/>
        <v>900000</v>
      </c>
    </row>
    <row r="12" spans="1:5" s="127" customFormat="1" ht="12" customHeight="1">
      <c r="A12" s="188" t="s">
        <v>59</v>
      </c>
      <c r="B12" s="6" t="s">
        <v>166</v>
      </c>
      <c r="C12" s="85"/>
      <c r="D12" s="234"/>
      <c r="E12" s="289">
        <f t="shared" si="0"/>
        <v>0</v>
      </c>
    </row>
    <row r="13" spans="1:5" s="127" customFormat="1" ht="12" customHeight="1">
      <c r="A13" s="188" t="s">
        <v>76</v>
      </c>
      <c r="B13" s="6" t="s">
        <v>167</v>
      </c>
      <c r="C13" s="85"/>
      <c r="D13" s="234"/>
      <c r="E13" s="289">
        <f t="shared" si="0"/>
        <v>0</v>
      </c>
    </row>
    <row r="14" spans="1:5" s="127" customFormat="1" ht="12" customHeight="1">
      <c r="A14" s="188" t="s">
        <v>60</v>
      </c>
      <c r="B14" s="6" t="s">
        <v>290</v>
      </c>
      <c r="C14" s="85">
        <v>2001000</v>
      </c>
      <c r="D14" s="234"/>
      <c r="E14" s="289">
        <f t="shared" si="0"/>
        <v>2001000</v>
      </c>
    </row>
    <row r="15" spans="1:5" s="127" customFormat="1" ht="12" customHeight="1">
      <c r="A15" s="188" t="s">
        <v>61</v>
      </c>
      <c r="B15" s="5" t="s">
        <v>291</v>
      </c>
      <c r="C15" s="85"/>
      <c r="D15" s="234"/>
      <c r="E15" s="289">
        <f t="shared" si="0"/>
        <v>0</v>
      </c>
    </row>
    <row r="16" spans="1:5" s="127" customFormat="1" ht="12" customHeight="1">
      <c r="A16" s="188" t="s">
        <v>68</v>
      </c>
      <c r="B16" s="6" t="s">
        <v>170</v>
      </c>
      <c r="C16" s="241"/>
      <c r="D16" s="270"/>
      <c r="E16" s="290">
        <f t="shared" si="0"/>
        <v>0</v>
      </c>
    </row>
    <row r="17" spans="1:5" s="195" customFormat="1" ht="12" customHeight="1">
      <c r="A17" s="188" t="s">
        <v>69</v>
      </c>
      <c r="B17" s="6" t="s">
        <v>171</v>
      </c>
      <c r="C17" s="85"/>
      <c r="D17" s="234"/>
      <c r="E17" s="289">
        <f t="shared" si="0"/>
        <v>0</v>
      </c>
    </row>
    <row r="18" spans="1:5" s="195" customFormat="1" ht="12" customHeight="1">
      <c r="A18" s="188" t="s">
        <v>70</v>
      </c>
      <c r="B18" s="6" t="s">
        <v>321</v>
      </c>
      <c r="C18" s="87"/>
      <c r="D18" s="235"/>
      <c r="E18" s="296">
        <f t="shared" si="0"/>
        <v>0</v>
      </c>
    </row>
    <row r="19" spans="1:5" s="195" customFormat="1" ht="12" customHeight="1" thickBot="1">
      <c r="A19" s="188" t="s">
        <v>71</v>
      </c>
      <c r="B19" s="5" t="s">
        <v>172</v>
      </c>
      <c r="C19" s="87"/>
      <c r="D19" s="235"/>
      <c r="E19" s="296">
        <f t="shared" si="0"/>
        <v>0</v>
      </c>
    </row>
    <row r="20" spans="1:5" s="127" customFormat="1" ht="12" customHeight="1" thickBot="1">
      <c r="A20" s="52" t="s">
        <v>6</v>
      </c>
      <c r="B20" s="64" t="s">
        <v>292</v>
      </c>
      <c r="C20" s="88">
        <f>SUM(C21:C23)</f>
        <v>0</v>
      </c>
      <c r="D20" s="236">
        <f>SUM(D21:D23)</f>
        <v>0</v>
      </c>
      <c r="E20" s="122">
        <f>SUM(E21:E23)</f>
        <v>0</v>
      </c>
    </row>
    <row r="21" spans="1:5" s="195" customFormat="1" ht="12" customHeight="1">
      <c r="A21" s="188" t="s">
        <v>62</v>
      </c>
      <c r="B21" s="7" t="s">
        <v>145</v>
      </c>
      <c r="C21" s="85"/>
      <c r="D21" s="234"/>
      <c r="E21" s="289">
        <f t="shared" si="0"/>
        <v>0</v>
      </c>
    </row>
    <row r="22" spans="1:5" s="195" customFormat="1" ht="12" customHeight="1">
      <c r="A22" s="188" t="s">
        <v>63</v>
      </c>
      <c r="B22" s="6" t="s">
        <v>293</v>
      </c>
      <c r="C22" s="85"/>
      <c r="D22" s="234"/>
      <c r="E22" s="289">
        <f t="shared" si="0"/>
        <v>0</v>
      </c>
    </row>
    <row r="23" spans="1:5" s="195" customFormat="1" ht="12" customHeight="1">
      <c r="A23" s="188" t="s">
        <v>64</v>
      </c>
      <c r="B23" s="6" t="s">
        <v>294</v>
      </c>
      <c r="C23" s="85"/>
      <c r="D23" s="234"/>
      <c r="E23" s="289">
        <f t="shared" si="0"/>
        <v>0</v>
      </c>
    </row>
    <row r="24" spans="1:5" s="195" customFormat="1" ht="12" customHeight="1" thickBot="1">
      <c r="A24" s="188" t="s">
        <v>65</v>
      </c>
      <c r="B24" s="6" t="s">
        <v>399</v>
      </c>
      <c r="C24" s="85"/>
      <c r="D24" s="234"/>
      <c r="E24" s="289">
        <f t="shared" si="0"/>
        <v>0</v>
      </c>
    </row>
    <row r="25" spans="1:5" s="195" customFormat="1" ht="12" customHeight="1" thickBot="1">
      <c r="A25" s="54" t="s">
        <v>7</v>
      </c>
      <c r="B25" s="37" t="s">
        <v>92</v>
      </c>
      <c r="C25" s="267"/>
      <c r="D25" s="269"/>
      <c r="E25" s="122">
        <f t="shared" si="0"/>
        <v>0</v>
      </c>
    </row>
    <row r="26" spans="1:5" s="195" customFormat="1" ht="12" customHeight="1" thickBot="1">
      <c r="A26" s="54" t="s">
        <v>8</v>
      </c>
      <c r="B26" s="37" t="s">
        <v>295</v>
      </c>
      <c r="C26" s="88">
        <f>+C27+C28</f>
        <v>0</v>
      </c>
      <c r="D26" s="236">
        <f>+D27+D28</f>
        <v>0</v>
      </c>
      <c r="E26" s="122">
        <f>+E27+E28+E29</f>
        <v>0</v>
      </c>
    </row>
    <row r="27" spans="1:5" s="195" customFormat="1" ht="12" customHeight="1">
      <c r="A27" s="189" t="s">
        <v>154</v>
      </c>
      <c r="B27" s="190" t="s">
        <v>293</v>
      </c>
      <c r="C27" s="242"/>
      <c r="D27" s="39"/>
      <c r="E27" s="291">
        <f>C27+D27</f>
        <v>0</v>
      </c>
    </row>
    <row r="28" spans="1:5" s="195" customFormat="1" ht="12" customHeight="1">
      <c r="A28" s="189" t="s">
        <v>155</v>
      </c>
      <c r="B28" s="191" t="s">
        <v>296</v>
      </c>
      <c r="C28" s="89"/>
      <c r="D28" s="237"/>
      <c r="E28" s="289">
        <f>C28+D28</f>
        <v>0</v>
      </c>
    </row>
    <row r="29" spans="1:5" s="195" customFormat="1" ht="12" customHeight="1" thickBot="1">
      <c r="A29" s="188" t="s">
        <v>156</v>
      </c>
      <c r="B29" s="42" t="s">
        <v>400</v>
      </c>
      <c r="C29" s="30"/>
      <c r="D29" s="299"/>
      <c r="E29" s="296">
        <f>C29+D29</f>
        <v>0</v>
      </c>
    </row>
    <row r="30" spans="1:5" s="195" customFormat="1" ht="12" customHeight="1" thickBot="1">
      <c r="A30" s="54" t="s">
        <v>9</v>
      </c>
      <c r="B30" s="37" t="s">
        <v>297</v>
      </c>
      <c r="C30" s="88">
        <f>+C31+C32+C33</f>
        <v>0</v>
      </c>
      <c r="D30" s="88">
        <f>+D31+D32+D33</f>
        <v>0</v>
      </c>
      <c r="E30" s="300">
        <f>C30+D30</f>
        <v>0</v>
      </c>
    </row>
    <row r="31" spans="1:5" s="195" customFormat="1" ht="12" customHeight="1">
      <c r="A31" s="189" t="s">
        <v>49</v>
      </c>
      <c r="B31" s="190" t="s">
        <v>177</v>
      </c>
      <c r="C31" s="242"/>
      <c r="D31" s="39"/>
      <c r="E31" s="301">
        <f>+E32+E33+E34</f>
        <v>0</v>
      </c>
    </row>
    <row r="32" spans="1:5" s="195" customFormat="1" ht="12" customHeight="1">
      <c r="A32" s="189" t="s">
        <v>50</v>
      </c>
      <c r="B32" s="191" t="s">
        <v>178</v>
      </c>
      <c r="C32" s="89"/>
      <c r="D32" s="237"/>
      <c r="E32" s="291">
        <f>C32+D32</f>
        <v>0</v>
      </c>
    </row>
    <row r="33" spans="1:5" s="195" customFormat="1" ht="12" customHeight="1" thickBot="1">
      <c r="A33" s="188" t="s">
        <v>51</v>
      </c>
      <c r="B33" s="42" t="s">
        <v>179</v>
      </c>
      <c r="C33" s="30"/>
      <c r="D33" s="271"/>
      <c r="E33" s="286">
        <f>C33+D33</f>
        <v>0</v>
      </c>
    </row>
    <row r="34" spans="1:5" s="127" customFormat="1" ht="12" customHeight="1" thickBot="1">
      <c r="A34" s="54" t="s">
        <v>10</v>
      </c>
      <c r="B34" s="37" t="s">
        <v>265</v>
      </c>
      <c r="C34" s="267"/>
      <c r="D34" s="269"/>
      <c r="E34" s="302">
        <f>C34+D34</f>
        <v>0</v>
      </c>
    </row>
    <row r="35" spans="1:5" s="127" customFormat="1" ht="12" customHeight="1" thickBot="1">
      <c r="A35" s="54" t="s">
        <v>11</v>
      </c>
      <c r="B35" s="37" t="s">
        <v>298</v>
      </c>
      <c r="C35" s="267"/>
      <c r="D35" s="269"/>
      <c r="E35" s="122">
        <f>C35+D35</f>
        <v>0</v>
      </c>
    </row>
    <row r="36" spans="1:5" s="127" customFormat="1" ht="12" customHeight="1" thickBot="1">
      <c r="A36" s="52" t="s">
        <v>12</v>
      </c>
      <c r="B36" s="37" t="s">
        <v>401</v>
      </c>
      <c r="C36" s="88">
        <f>+C8+C20+C25+C26+C30+C34+C35</f>
        <v>9411000</v>
      </c>
      <c r="D36" s="236">
        <f>+D8+D20+D25+D26+D30+D34+D35</f>
        <v>0</v>
      </c>
      <c r="E36" s="122">
        <f>C36+D36</f>
        <v>9411000</v>
      </c>
    </row>
    <row r="37" spans="1:5" s="127" customFormat="1" ht="12" customHeight="1" thickBot="1">
      <c r="A37" s="65" t="s">
        <v>13</v>
      </c>
      <c r="B37" s="37" t="s">
        <v>300</v>
      </c>
      <c r="C37" s="88">
        <f>+C38+C39+C40</f>
        <v>31698000</v>
      </c>
      <c r="D37" s="236">
        <f>+D38+D39+D40</f>
        <v>4909179</v>
      </c>
      <c r="E37" s="122">
        <f>+E8+E20+E25+E26+E31+E35+E36</f>
        <v>18822000</v>
      </c>
    </row>
    <row r="38" spans="1:5" s="127" customFormat="1" ht="12" customHeight="1">
      <c r="A38" s="189" t="s">
        <v>301</v>
      </c>
      <c r="B38" s="190" t="s">
        <v>127</v>
      </c>
      <c r="C38" s="242">
        <v>392658</v>
      </c>
      <c r="D38" s="39">
        <v>-180821</v>
      </c>
      <c r="E38" s="429">
        <v>211837</v>
      </c>
    </row>
    <row r="39" spans="1:5" s="127" customFormat="1" ht="12" customHeight="1">
      <c r="A39" s="189" t="s">
        <v>302</v>
      </c>
      <c r="B39" s="191" t="s">
        <v>0</v>
      </c>
      <c r="C39" s="89"/>
      <c r="D39" s="237"/>
      <c r="E39" s="291">
        <f>C39+D39</f>
        <v>0</v>
      </c>
    </row>
    <row r="40" spans="1:5" s="195" customFormat="1" ht="12" customHeight="1" thickBot="1">
      <c r="A40" s="188" t="s">
        <v>303</v>
      </c>
      <c r="B40" s="42" t="s">
        <v>304</v>
      </c>
      <c r="C40" s="30">
        <v>31305342</v>
      </c>
      <c r="D40" s="271">
        <v>5090000</v>
      </c>
      <c r="E40" s="286">
        <f>C40+D40</f>
        <v>36395342</v>
      </c>
    </row>
    <row r="41" spans="1:5" s="195" customFormat="1" ht="15" customHeight="1" thickBot="1">
      <c r="A41" s="65" t="s">
        <v>14</v>
      </c>
      <c r="B41" s="66" t="s">
        <v>305</v>
      </c>
      <c r="C41" s="268">
        <f>+C36+C37</f>
        <v>41109000</v>
      </c>
      <c r="D41" s="265">
        <f>+D36+D37</f>
        <v>4909179</v>
      </c>
      <c r="E41" s="302">
        <f>C41+D41</f>
        <v>46018179</v>
      </c>
    </row>
    <row r="42" spans="1:5" s="195" customFormat="1" ht="15" customHeight="1">
      <c r="A42" s="67"/>
      <c r="B42" s="68"/>
      <c r="C42" s="123"/>
      <c r="E42" s="298"/>
    </row>
    <row r="43" spans="1:3" ht="13.5" thickBot="1">
      <c r="A43" s="69"/>
      <c r="B43" s="70"/>
      <c r="C43" s="124"/>
    </row>
    <row r="44" spans="1:5" s="194" customFormat="1" ht="16.5" customHeight="1" thickBot="1">
      <c r="A44" s="445" t="s">
        <v>38</v>
      </c>
      <c r="B44" s="446"/>
      <c r="C44" s="446"/>
      <c r="D44" s="446"/>
      <c r="E44" s="447"/>
    </row>
    <row r="45" spans="1:5" s="196" customFormat="1" ht="12" customHeight="1" thickBot="1">
      <c r="A45" s="54" t="s">
        <v>5</v>
      </c>
      <c r="B45" s="37" t="s">
        <v>306</v>
      </c>
      <c r="C45" s="88">
        <f>SUM(C46:C50)</f>
        <v>38713000</v>
      </c>
      <c r="D45" s="236">
        <f>SUM(D46:D50)</f>
        <v>-110821</v>
      </c>
      <c r="E45" s="122">
        <f>SUM(E46:E50)</f>
        <v>38602179</v>
      </c>
    </row>
    <row r="46" spans="1:5" ht="12" customHeight="1">
      <c r="A46" s="188" t="s">
        <v>56</v>
      </c>
      <c r="B46" s="7" t="s">
        <v>34</v>
      </c>
      <c r="C46" s="242">
        <v>8917000</v>
      </c>
      <c r="D46" s="39"/>
      <c r="E46" s="291">
        <f>C46+D46</f>
        <v>8917000</v>
      </c>
    </row>
    <row r="47" spans="1:5" ht="12" customHeight="1">
      <c r="A47" s="188" t="s">
        <v>57</v>
      </c>
      <c r="B47" s="6" t="s">
        <v>101</v>
      </c>
      <c r="C47" s="29">
        <v>2050000</v>
      </c>
      <c r="D47" s="40"/>
      <c r="E47" s="287">
        <f>C47+D47</f>
        <v>2050000</v>
      </c>
    </row>
    <row r="48" spans="1:5" ht="12" customHeight="1">
      <c r="A48" s="188" t="s">
        <v>58</v>
      </c>
      <c r="B48" s="6" t="s">
        <v>75</v>
      </c>
      <c r="C48" s="29">
        <v>27746000</v>
      </c>
      <c r="D48" s="40">
        <v>-110821</v>
      </c>
      <c r="E48" s="287">
        <f>C48+D48</f>
        <v>27635179</v>
      </c>
    </row>
    <row r="49" spans="1:5" ht="12" customHeight="1">
      <c r="A49" s="188" t="s">
        <v>59</v>
      </c>
      <c r="B49" s="6" t="s">
        <v>102</v>
      </c>
      <c r="C49" s="29"/>
      <c r="D49" s="40"/>
      <c r="E49" s="287">
        <f>C49+D49</f>
        <v>0</v>
      </c>
    </row>
    <row r="50" spans="1:5" ht="12" customHeight="1" thickBot="1">
      <c r="A50" s="188" t="s">
        <v>76</v>
      </c>
      <c r="B50" s="6" t="s">
        <v>103</v>
      </c>
      <c r="C50" s="29"/>
      <c r="D50" s="40"/>
      <c r="E50" s="287">
        <f>C50+D50</f>
        <v>0</v>
      </c>
    </row>
    <row r="51" spans="1:5" ht="12" customHeight="1" thickBot="1">
      <c r="A51" s="54" t="s">
        <v>6</v>
      </c>
      <c r="B51" s="37" t="s">
        <v>307</v>
      </c>
      <c r="C51" s="88">
        <f>SUM(C52:C54)</f>
        <v>2396000</v>
      </c>
      <c r="D51" s="236">
        <f>SUM(D52:D54)</f>
        <v>5020000</v>
      </c>
      <c r="E51" s="122">
        <f>SUM(E52:E54)</f>
        <v>7416000</v>
      </c>
    </row>
    <row r="52" spans="1:5" s="196" customFormat="1" ht="12" customHeight="1">
      <c r="A52" s="188" t="s">
        <v>62</v>
      </c>
      <c r="B52" s="7" t="s">
        <v>120</v>
      </c>
      <c r="C52" s="242">
        <v>2396000</v>
      </c>
      <c r="D52" s="39"/>
      <c r="E52" s="291">
        <f>C52+D52</f>
        <v>2396000</v>
      </c>
    </row>
    <row r="53" spans="1:5" ht="12" customHeight="1">
      <c r="A53" s="188" t="s">
        <v>63</v>
      </c>
      <c r="B53" s="6" t="s">
        <v>105</v>
      </c>
      <c r="C53" s="29"/>
      <c r="D53" s="40">
        <v>5020000</v>
      </c>
      <c r="E53" s="287">
        <f>C53+D53</f>
        <v>5020000</v>
      </c>
    </row>
    <row r="54" spans="1:5" ht="12" customHeight="1">
      <c r="A54" s="188" t="s">
        <v>64</v>
      </c>
      <c r="B54" s="6" t="s">
        <v>39</v>
      </c>
      <c r="C54" s="29"/>
      <c r="D54" s="40"/>
      <c r="E54" s="287">
        <f>C54+D54</f>
        <v>0</v>
      </c>
    </row>
    <row r="55" spans="1:5" ht="12" customHeight="1" thickBot="1">
      <c r="A55" s="188" t="s">
        <v>65</v>
      </c>
      <c r="B55" s="6" t="s">
        <v>398</v>
      </c>
      <c r="C55" s="29"/>
      <c r="D55" s="40"/>
      <c r="E55" s="287">
        <f>C55+D55</f>
        <v>0</v>
      </c>
    </row>
    <row r="56" spans="1:5" ht="15" customHeight="1" thickBot="1">
      <c r="A56" s="54" t="s">
        <v>7</v>
      </c>
      <c r="B56" s="37" t="s">
        <v>2</v>
      </c>
      <c r="C56" s="267"/>
      <c r="D56" s="269"/>
      <c r="E56" s="122">
        <f>C56+D56</f>
        <v>0</v>
      </c>
    </row>
    <row r="57" spans="1:5" ht="13.5" thickBot="1">
      <c r="A57" s="54" t="s">
        <v>8</v>
      </c>
      <c r="B57" s="71" t="s">
        <v>402</v>
      </c>
      <c r="C57" s="268">
        <f>+C45+C51+C56</f>
        <v>41109000</v>
      </c>
      <c r="D57" s="265">
        <f>+D45+D51+D56</f>
        <v>4909179</v>
      </c>
      <c r="E57" s="125">
        <f>+E45+E51+E56</f>
        <v>46018179</v>
      </c>
    </row>
    <row r="58" spans="3:5" ht="15" customHeight="1" thickBot="1">
      <c r="C58" s="126"/>
      <c r="E58" s="126"/>
    </row>
    <row r="59" spans="1:5" ht="14.25" customHeight="1" thickBot="1">
      <c r="A59" s="74" t="s">
        <v>393</v>
      </c>
      <c r="B59" s="75"/>
      <c r="C59" s="263"/>
      <c r="D59" s="263"/>
      <c r="E59" s="279">
        <f>C59+D59</f>
        <v>0</v>
      </c>
    </row>
    <row r="60" spans="1:5" ht="13.5" thickBot="1">
      <c r="A60" s="74" t="s">
        <v>116</v>
      </c>
      <c r="B60" s="75"/>
      <c r="C60" s="263"/>
      <c r="D60" s="263"/>
      <c r="E60" s="27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2" sqref="U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118" sqref="D118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30" t="s">
        <v>3</v>
      </c>
      <c r="B1" s="430"/>
      <c r="C1" s="430"/>
      <c r="D1" s="430"/>
      <c r="E1" s="430"/>
    </row>
    <row r="2" spans="1:5" ht="15.75" customHeight="1" thickBot="1">
      <c r="A2" s="431" t="s">
        <v>79</v>
      </c>
      <c r="B2" s="431"/>
      <c r="C2" s="218"/>
      <c r="E2" s="218" t="s">
        <v>467</v>
      </c>
    </row>
    <row r="3" spans="1:5" ht="15.75">
      <c r="A3" s="433" t="s">
        <v>44</v>
      </c>
      <c r="B3" s="435" t="s">
        <v>4</v>
      </c>
      <c r="C3" s="437" t="str">
        <f>+CONCATENATE(LEFT(ÖSSZEFÜGGÉSEK!A6,4),". évi")</f>
        <v>2017. évi</v>
      </c>
      <c r="D3" s="438"/>
      <c r="E3" s="439"/>
    </row>
    <row r="4" spans="1:5" ht="28.5" thickBot="1">
      <c r="A4" s="434"/>
      <c r="B4" s="436"/>
      <c r="C4" s="221" t="s">
        <v>405</v>
      </c>
      <c r="D4" s="219" t="s">
        <v>459</v>
      </c>
      <c r="E4" s="220" t="str">
        <f>+CONCATENATE(LEFT(ÖSSZEFÜGGÉSEK!A6,4),"",CHAR(10),"Módosítás utáni")</f>
        <v>2017
Módosítás utáni</v>
      </c>
    </row>
    <row r="5" spans="1:5" s="153" customFormat="1" ht="12" customHeight="1" thickBot="1">
      <c r="A5" s="149" t="s">
        <v>372</v>
      </c>
      <c r="B5" s="150" t="s">
        <v>373</v>
      </c>
      <c r="C5" s="150" t="s">
        <v>374</v>
      </c>
      <c r="D5" s="150" t="s">
        <v>376</v>
      </c>
      <c r="E5" s="292" t="s">
        <v>464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219280750</v>
      </c>
      <c r="D6" s="141">
        <f>+D7+D8+D9+D10+D11+D12</f>
        <v>0</v>
      </c>
      <c r="E6" s="77">
        <f>+E7+E8+E9+E10+E11+E12</f>
        <v>219280750</v>
      </c>
    </row>
    <row r="7" spans="1:5" s="154" customFormat="1" ht="12" customHeight="1">
      <c r="A7" s="13" t="s">
        <v>56</v>
      </c>
      <c r="B7" s="155" t="s">
        <v>140</v>
      </c>
      <c r="C7" s="143">
        <v>107775281</v>
      </c>
      <c r="D7" s="143"/>
      <c r="E7" s="185">
        <f>C7+D7</f>
        <v>107775281</v>
      </c>
    </row>
    <row r="8" spans="1:5" s="154" customFormat="1" ht="12" customHeight="1">
      <c r="A8" s="12" t="s">
        <v>57</v>
      </c>
      <c r="B8" s="156" t="s">
        <v>141</v>
      </c>
      <c r="C8" s="142">
        <v>43185033</v>
      </c>
      <c r="D8" s="142"/>
      <c r="E8" s="185">
        <f aca="true" t="shared" si="0" ref="E8:E62">C8+D8</f>
        <v>43185033</v>
      </c>
    </row>
    <row r="9" spans="1:5" s="154" customFormat="1" ht="12" customHeight="1">
      <c r="A9" s="12" t="s">
        <v>58</v>
      </c>
      <c r="B9" s="156" t="s">
        <v>142</v>
      </c>
      <c r="C9" s="142">
        <v>60746216</v>
      </c>
      <c r="D9" s="142"/>
      <c r="E9" s="185">
        <f t="shared" si="0"/>
        <v>60746216</v>
      </c>
    </row>
    <row r="10" spans="1:5" s="154" customFormat="1" ht="12" customHeight="1">
      <c r="A10" s="12" t="s">
        <v>59</v>
      </c>
      <c r="B10" s="156" t="s">
        <v>143</v>
      </c>
      <c r="C10" s="142">
        <v>7574220</v>
      </c>
      <c r="D10" s="142"/>
      <c r="E10" s="185">
        <f t="shared" si="0"/>
        <v>7574220</v>
      </c>
    </row>
    <row r="11" spans="1:5" s="154" customFormat="1" ht="12" customHeight="1">
      <c r="A11" s="12" t="s">
        <v>76</v>
      </c>
      <c r="B11" s="79" t="s">
        <v>317</v>
      </c>
      <c r="C11" s="142"/>
      <c r="D11" s="142"/>
      <c r="E11" s="185">
        <f t="shared" si="0"/>
        <v>0</v>
      </c>
    </row>
    <row r="12" spans="1:5" s="154" customFormat="1" ht="12" customHeight="1" thickBot="1">
      <c r="A12" s="14" t="s">
        <v>60</v>
      </c>
      <c r="B12" s="80" t="s">
        <v>318</v>
      </c>
      <c r="C12" s="142"/>
      <c r="D12" s="142"/>
      <c r="E12" s="185">
        <f t="shared" si="0"/>
        <v>0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41493000</v>
      </c>
      <c r="D13" s="141">
        <f>+D14+D15+D16+D17+D18</f>
        <v>12900000</v>
      </c>
      <c r="E13" s="77">
        <f>+E14+E15+E16+E17+E18</f>
        <v>54393000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309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310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>
        <v>41493000</v>
      </c>
      <c r="D18" s="142">
        <v>12900000</v>
      </c>
      <c r="E18" s="185">
        <f t="shared" si="0"/>
        <v>54393000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0</v>
      </c>
      <c r="E20" s="77">
        <f>+E21+E22+E23+E24+E25</f>
        <v>0</v>
      </c>
    </row>
    <row r="21" spans="1:5" s="154" customFormat="1" ht="12" customHeight="1">
      <c r="A21" s="13" t="s">
        <v>45</v>
      </c>
      <c r="B21" s="155" t="s">
        <v>150</v>
      </c>
      <c r="C21" s="143"/>
      <c r="D21" s="143"/>
      <c r="E21" s="185">
        <f t="shared" si="0"/>
        <v>0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311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312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/>
      <c r="E25" s="185">
        <f t="shared" si="0"/>
        <v>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457</v>
      </c>
      <c r="C27" s="147">
        <f>+C28+C29+C30+C31+C32+C33+C34</f>
        <v>246250000</v>
      </c>
      <c r="D27" s="147">
        <f>+D28+D29+D30+D31+D32+D33+D34</f>
        <v>0</v>
      </c>
      <c r="E27" s="184">
        <f>+E28+E29+E30+E31+E32+E33+E34</f>
        <v>246250000</v>
      </c>
    </row>
    <row r="28" spans="1:5" s="154" customFormat="1" ht="12" customHeight="1">
      <c r="A28" s="13" t="s">
        <v>154</v>
      </c>
      <c r="B28" s="155" t="s">
        <v>450</v>
      </c>
      <c r="C28" s="186">
        <v>153500000</v>
      </c>
      <c r="D28" s="186"/>
      <c r="E28" s="185">
        <f t="shared" si="0"/>
        <v>153500000</v>
      </c>
    </row>
    <row r="29" spans="1:5" s="154" customFormat="1" ht="12" customHeight="1">
      <c r="A29" s="12" t="s">
        <v>155</v>
      </c>
      <c r="B29" s="156" t="s">
        <v>451</v>
      </c>
      <c r="C29" s="142">
        <v>25500000</v>
      </c>
      <c r="D29" s="142"/>
      <c r="E29" s="185">
        <f t="shared" si="0"/>
        <v>25500000</v>
      </c>
    </row>
    <row r="30" spans="1:5" s="154" customFormat="1" ht="12" customHeight="1">
      <c r="A30" s="12" t="s">
        <v>156</v>
      </c>
      <c r="B30" s="156" t="s">
        <v>452</v>
      </c>
      <c r="C30" s="142">
        <v>45000000</v>
      </c>
      <c r="D30" s="142"/>
      <c r="E30" s="185">
        <f t="shared" si="0"/>
        <v>45000000</v>
      </c>
    </row>
    <row r="31" spans="1:5" s="154" customFormat="1" ht="12" customHeight="1">
      <c r="A31" s="12" t="s">
        <v>157</v>
      </c>
      <c r="B31" s="156" t="s">
        <v>453</v>
      </c>
      <c r="C31" s="142">
        <v>950000</v>
      </c>
      <c r="D31" s="142"/>
      <c r="E31" s="185">
        <f t="shared" si="0"/>
        <v>950000</v>
      </c>
    </row>
    <row r="32" spans="1:5" s="154" customFormat="1" ht="12" customHeight="1">
      <c r="A32" s="12" t="s">
        <v>454</v>
      </c>
      <c r="B32" s="156" t="s">
        <v>158</v>
      </c>
      <c r="C32" s="142">
        <v>6800000</v>
      </c>
      <c r="D32" s="142"/>
      <c r="E32" s="185">
        <f t="shared" si="0"/>
        <v>6800000</v>
      </c>
    </row>
    <row r="33" spans="1:5" s="154" customFormat="1" ht="12" customHeight="1">
      <c r="A33" s="12" t="s">
        <v>455</v>
      </c>
      <c r="B33" s="156" t="s">
        <v>159</v>
      </c>
      <c r="C33" s="142">
        <v>13700000</v>
      </c>
      <c r="D33" s="142"/>
      <c r="E33" s="185">
        <f t="shared" si="0"/>
        <v>13700000</v>
      </c>
    </row>
    <row r="34" spans="1:5" s="154" customFormat="1" ht="12" customHeight="1" thickBot="1">
      <c r="A34" s="14" t="s">
        <v>456</v>
      </c>
      <c r="B34" s="157" t="s">
        <v>160</v>
      </c>
      <c r="C34" s="144">
        <v>800000</v>
      </c>
      <c r="D34" s="144"/>
      <c r="E34" s="185">
        <f t="shared" si="0"/>
        <v>800000</v>
      </c>
    </row>
    <row r="35" spans="1:5" s="154" customFormat="1" ht="12" customHeight="1" thickBot="1">
      <c r="A35" s="18" t="s">
        <v>9</v>
      </c>
      <c r="B35" s="19" t="s">
        <v>319</v>
      </c>
      <c r="C35" s="141">
        <f>SUM(C36:C46)</f>
        <v>41041000</v>
      </c>
      <c r="D35" s="141">
        <f>SUM(D36:D46)</f>
        <v>0</v>
      </c>
      <c r="E35" s="77">
        <f>SUM(E36:E46)</f>
        <v>41041000</v>
      </c>
    </row>
    <row r="36" spans="1:5" s="154" customFormat="1" ht="12" customHeight="1">
      <c r="A36" s="13" t="s">
        <v>49</v>
      </c>
      <c r="B36" s="155" t="s">
        <v>163</v>
      </c>
      <c r="C36" s="143">
        <v>650000</v>
      </c>
      <c r="D36" s="143"/>
      <c r="E36" s="185">
        <f t="shared" si="0"/>
        <v>650000</v>
      </c>
    </row>
    <row r="37" spans="1:5" s="154" customFormat="1" ht="12" customHeight="1">
      <c r="A37" s="12" t="s">
        <v>50</v>
      </c>
      <c r="B37" s="156" t="s">
        <v>164</v>
      </c>
      <c r="C37" s="142">
        <v>11510000</v>
      </c>
      <c r="D37" s="142"/>
      <c r="E37" s="185">
        <f t="shared" si="0"/>
        <v>11510000</v>
      </c>
    </row>
    <row r="38" spans="1:5" s="154" customFormat="1" ht="12" customHeight="1">
      <c r="A38" s="12" t="s">
        <v>51</v>
      </c>
      <c r="B38" s="156" t="s">
        <v>165</v>
      </c>
      <c r="C38" s="142">
        <v>4400000</v>
      </c>
      <c r="D38" s="142"/>
      <c r="E38" s="185">
        <f t="shared" si="0"/>
        <v>4400000</v>
      </c>
    </row>
    <row r="39" spans="1:5" s="154" customFormat="1" ht="12" customHeight="1">
      <c r="A39" s="12" t="s">
        <v>93</v>
      </c>
      <c r="B39" s="156" t="s">
        <v>166</v>
      </c>
      <c r="C39" s="142">
        <v>15100000</v>
      </c>
      <c r="D39" s="142"/>
      <c r="E39" s="185">
        <f t="shared" si="0"/>
        <v>15100000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>
        <v>9061000</v>
      </c>
      <c r="D41" s="142"/>
      <c r="E41" s="185">
        <f t="shared" si="0"/>
        <v>9061000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458</v>
      </c>
      <c r="C43" s="142">
        <v>20000</v>
      </c>
      <c r="D43" s="142"/>
      <c r="E43" s="185">
        <f t="shared" si="0"/>
        <v>20000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321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320</v>
      </c>
      <c r="B46" s="80" t="s">
        <v>172</v>
      </c>
      <c r="C46" s="146">
        <v>300000</v>
      </c>
      <c r="D46" s="146"/>
      <c r="E46" s="185">
        <f t="shared" si="0"/>
        <v>300000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180000</v>
      </c>
      <c r="D53" s="141">
        <f>SUM(D54:D56)</f>
        <v>0</v>
      </c>
      <c r="E53" s="77">
        <f>SUM(E54:E56)</f>
        <v>180000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313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>
        <v>180000</v>
      </c>
      <c r="D56" s="142"/>
      <c r="E56" s="185">
        <f t="shared" si="0"/>
        <v>180000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314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361</v>
      </c>
      <c r="B63" s="19" t="s">
        <v>193</v>
      </c>
      <c r="C63" s="147">
        <f>+C6+C13+C20+C27+C35+C47+C53+C58</f>
        <v>548244750</v>
      </c>
      <c r="D63" s="147">
        <f>+D6+D13+D20+D27+D35+D47+D53+D58</f>
        <v>12900000</v>
      </c>
      <c r="E63" s="184">
        <f>+E6+E13+E20+E27+E35+E47+E53+E58</f>
        <v>561144750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346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96438639</v>
      </c>
      <c r="D73" s="141">
        <f>SUM(D74:D75)</f>
        <v>330628</v>
      </c>
      <c r="E73" s="77">
        <f>SUM(E74:E75)</f>
        <v>96769267</v>
      </c>
    </row>
    <row r="74" spans="1:5" s="154" customFormat="1" ht="12" customHeight="1">
      <c r="A74" s="13" t="s">
        <v>229</v>
      </c>
      <c r="B74" s="155" t="s">
        <v>207</v>
      </c>
      <c r="C74" s="145">
        <v>96438639</v>
      </c>
      <c r="D74" s="145">
        <v>330628</v>
      </c>
      <c r="E74" s="274">
        <f t="shared" si="1"/>
        <v>96769267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360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363</v>
      </c>
      <c r="C87" s="147">
        <f>+C64+C68+C73+C76+C80+C86+C85</f>
        <v>96438639</v>
      </c>
      <c r="D87" s="147">
        <f>+D64+D68+D73+D76+D80+D86+D85</f>
        <v>330628</v>
      </c>
      <c r="E87" s="184">
        <f>+E64+E68+E73+E76+E80+E86+E85</f>
        <v>96769267</v>
      </c>
    </row>
    <row r="88" spans="1:5" s="154" customFormat="1" ht="25.5" customHeight="1" thickBot="1">
      <c r="A88" s="199" t="s">
        <v>362</v>
      </c>
      <c r="B88" s="163" t="s">
        <v>364</v>
      </c>
      <c r="C88" s="147">
        <f>+C63+C87</f>
        <v>644683389</v>
      </c>
      <c r="D88" s="147">
        <f>+D63+D87</f>
        <v>13230628</v>
      </c>
      <c r="E88" s="184">
        <f>+E63+E87</f>
        <v>657914017</v>
      </c>
    </row>
    <row r="89" spans="1:3" s="154" customFormat="1" ht="30.75" customHeight="1">
      <c r="A89" s="3"/>
      <c r="B89" s="4"/>
      <c r="C89" s="82"/>
    </row>
    <row r="90" spans="1:5" ht="16.5" customHeight="1">
      <c r="A90" s="430" t="s">
        <v>33</v>
      </c>
      <c r="B90" s="430"/>
      <c r="C90" s="430"/>
      <c r="D90" s="430"/>
      <c r="E90" s="430"/>
    </row>
    <row r="91" spans="1:5" s="164" customFormat="1" ht="16.5" customHeight="1" thickBot="1">
      <c r="A91" s="432" t="s">
        <v>80</v>
      </c>
      <c r="B91" s="432"/>
      <c r="C91" s="41"/>
      <c r="E91" s="41" t="str">
        <f>E2</f>
        <v>Forintban!</v>
      </c>
    </row>
    <row r="92" spans="1:5" ht="15.75">
      <c r="A92" s="433" t="s">
        <v>44</v>
      </c>
      <c r="B92" s="435" t="s">
        <v>406</v>
      </c>
      <c r="C92" s="437" t="str">
        <f>+CONCATENATE(LEFT(ÖSSZEFÜGGÉSEK!A6,4),". évi")</f>
        <v>2017. évi</v>
      </c>
      <c r="D92" s="438"/>
      <c r="E92" s="439"/>
    </row>
    <row r="93" spans="1:5" ht="24.75" thickBot="1">
      <c r="A93" s="434"/>
      <c r="B93" s="436"/>
      <c r="C93" s="221" t="s">
        <v>405</v>
      </c>
      <c r="D93" s="219" t="s">
        <v>460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372</v>
      </c>
      <c r="B94" s="24" t="s">
        <v>373</v>
      </c>
      <c r="C94" s="24" t="s">
        <v>374</v>
      </c>
      <c r="D94" s="24" t="s">
        <v>376</v>
      </c>
      <c r="E94" s="304" t="s">
        <v>464</v>
      </c>
    </row>
    <row r="95" spans="1:5" ht="12" customHeight="1" thickBot="1">
      <c r="A95" s="20" t="s">
        <v>5</v>
      </c>
      <c r="B95" s="22" t="s">
        <v>322</v>
      </c>
      <c r="C95" s="140">
        <f>C96+C97+C98+C99+C100+C113</f>
        <v>591937000</v>
      </c>
      <c r="D95" s="140">
        <f>D96+D97+D98+D99+D100+D113</f>
        <v>4230628</v>
      </c>
      <c r="E95" s="208">
        <f>E96+E97+E98+E99+E100+E113</f>
        <v>596167628</v>
      </c>
    </row>
    <row r="96" spans="1:5" ht="12" customHeight="1">
      <c r="A96" s="15" t="s">
        <v>56</v>
      </c>
      <c r="B96" s="8" t="s">
        <v>34</v>
      </c>
      <c r="C96" s="212">
        <v>144030000</v>
      </c>
      <c r="D96" s="212">
        <v>8820000</v>
      </c>
      <c r="E96" s="277">
        <f aca="true" t="shared" si="2" ref="E96:E129">C96+D96</f>
        <v>152850000</v>
      </c>
    </row>
    <row r="97" spans="1:5" ht="12" customHeight="1">
      <c r="A97" s="12" t="s">
        <v>57</v>
      </c>
      <c r="B97" s="6" t="s">
        <v>101</v>
      </c>
      <c r="C97" s="142">
        <v>33379000</v>
      </c>
      <c r="D97" s="142">
        <v>2380000</v>
      </c>
      <c r="E97" s="272">
        <f t="shared" si="2"/>
        <v>35759000</v>
      </c>
    </row>
    <row r="98" spans="1:5" ht="12" customHeight="1">
      <c r="A98" s="12" t="s">
        <v>58</v>
      </c>
      <c r="B98" s="6" t="s">
        <v>75</v>
      </c>
      <c r="C98" s="144">
        <v>187506000</v>
      </c>
      <c r="D98" s="144">
        <v>2700957</v>
      </c>
      <c r="E98" s="273">
        <f t="shared" si="2"/>
        <v>190206957</v>
      </c>
    </row>
    <row r="99" spans="1:5" ht="12" customHeight="1">
      <c r="A99" s="12" t="s">
        <v>59</v>
      </c>
      <c r="B99" s="9" t="s">
        <v>102</v>
      </c>
      <c r="C99" s="144">
        <v>9400000</v>
      </c>
      <c r="D99" s="144"/>
      <c r="E99" s="273">
        <f t="shared" si="2"/>
        <v>9400000</v>
      </c>
    </row>
    <row r="100" spans="1:5" ht="12" customHeight="1">
      <c r="A100" s="12" t="s">
        <v>67</v>
      </c>
      <c r="B100" s="17" t="s">
        <v>103</v>
      </c>
      <c r="C100" s="144">
        <v>177622000</v>
      </c>
      <c r="D100" s="144">
        <v>5881671</v>
      </c>
      <c r="E100" s="273">
        <f t="shared" si="2"/>
        <v>183503671</v>
      </c>
    </row>
    <row r="101" spans="1:5" ht="12" customHeight="1">
      <c r="A101" s="12" t="s">
        <v>60</v>
      </c>
      <c r="B101" s="6" t="s">
        <v>327</v>
      </c>
      <c r="C101" s="144">
        <v>12861000</v>
      </c>
      <c r="D101" s="144"/>
      <c r="E101" s="273">
        <f t="shared" si="2"/>
        <v>12861000</v>
      </c>
    </row>
    <row r="102" spans="1:5" ht="12" customHeight="1">
      <c r="A102" s="12" t="s">
        <v>61</v>
      </c>
      <c r="B102" s="45" t="s">
        <v>326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325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>
        <v>91301000</v>
      </c>
      <c r="D107" s="144">
        <v>5481671</v>
      </c>
      <c r="E107" s="273">
        <f t="shared" si="2"/>
        <v>96782671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/>
      <c r="E109" s="273">
        <f t="shared" si="2"/>
        <v>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323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324</v>
      </c>
      <c r="B112" s="45" t="s">
        <v>248</v>
      </c>
      <c r="C112" s="144">
        <v>73460000</v>
      </c>
      <c r="D112" s="144">
        <v>400000</v>
      </c>
      <c r="E112" s="273">
        <f t="shared" si="2"/>
        <v>73860000</v>
      </c>
    </row>
    <row r="113" spans="1:5" ht="12" customHeight="1">
      <c r="A113" s="12" t="s">
        <v>328</v>
      </c>
      <c r="B113" s="9" t="s">
        <v>35</v>
      </c>
      <c r="C113" s="142">
        <v>40000000</v>
      </c>
      <c r="D113" s="142">
        <v>-15552000</v>
      </c>
      <c r="E113" s="272">
        <f t="shared" si="2"/>
        <v>24448000</v>
      </c>
    </row>
    <row r="114" spans="1:5" ht="12" customHeight="1">
      <c r="A114" s="12" t="s">
        <v>329</v>
      </c>
      <c r="B114" s="6" t="s">
        <v>331</v>
      </c>
      <c r="C114" s="142">
        <v>40000000</v>
      </c>
      <c r="D114" s="142">
        <v>-15552000</v>
      </c>
      <c r="E114" s="272">
        <f t="shared" si="2"/>
        <v>24448000</v>
      </c>
    </row>
    <row r="115" spans="1:5" ht="12" customHeight="1" thickBot="1">
      <c r="A115" s="16" t="s">
        <v>330</v>
      </c>
      <c r="B115" s="204" t="s">
        <v>332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44769000</v>
      </c>
      <c r="D116" s="141">
        <f>+D117+D119+D121</f>
        <v>9000000</v>
      </c>
      <c r="E116" s="209">
        <f>+E117+E119+E121</f>
        <v>53769000</v>
      </c>
    </row>
    <row r="117" spans="1:5" ht="12" customHeight="1">
      <c r="A117" s="13" t="s">
        <v>62</v>
      </c>
      <c r="B117" s="6" t="s">
        <v>120</v>
      </c>
      <c r="C117" s="143">
        <v>8396000</v>
      </c>
      <c r="D117" s="224">
        <v>9000000</v>
      </c>
      <c r="E117" s="185">
        <f t="shared" si="2"/>
        <v>17396000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>
        <v>36073000</v>
      </c>
      <c r="D119" s="225"/>
      <c r="E119" s="272">
        <f t="shared" si="2"/>
        <v>36073000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>
        <v>300000</v>
      </c>
      <c r="D121" s="225"/>
      <c r="E121" s="272">
        <f t="shared" si="2"/>
        <v>300000</v>
      </c>
    </row>
    <row r="122" spans="1:5" ht="12" customHeight="1">
      <c r="A122" s="13" t="s">
        <v>72</v>
      </c>
      <c r="B122" s="79" t="s">
        <v>315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/>
      <c r="D129" s="226"/>
      <c r="E129" s="273">
        <f t="shared" si="2"/>
        <v>0</v>
      </c>
    </row>
    <row r="130" spans="1:5" ht="12" customHeight="1" thickBot="1">
      <c r="A130" s="18" t="s">
        <v>7</v>
      </c>
      <c r="B130" s="37" t="s">
        <v>333</v>
      </c>
      <c r="C130" s="141">
        <f>+C95+C116</f>
        <v>636706000</v>
      </c>
      <c r="D130" s="223">
        <f>+D95+D116</f>
        <v>13230628</v>
      </c>
      <c r="E130" s="77">
        <f>+E95+E116</f>
        <v>649936628</v>
      </c>
    </row>
    <row r="131" spans="1:5" ht="12" customHeight="1" thickBot="1">
      <c r="A131" s="18" t="s">
        <v>8</v>
      </c>
      <c r="B131" s="37" t="s">
        <v>407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341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342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343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335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344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336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337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338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339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340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348</v>
      </c>
      <c r="C142" s="147">
        <f>+C143+C144+C145+C146</f>
        <v>7977389</v>
      </c>
      <c r="D142" s="227">
        <f>+D143+D144+D145+D146</f>
        <v>0</v>
      </c>
      <c r="E142" s="184">
        <f>+E143+E144+E145+E146</f>
        <v>7977389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>
        <v>7977389</v>
      </c>
      <c r="D144" s="225"/>
      <c r="E144" s="272">
        <f t="shared" si="3"/>
        <v>7977389</v>
      </c>
    </row>
    <row r="145" spans="1:5" ht="12" customHeight="1">
      <c r="A145" s="13" t="s">
        <v>174</v>
      </c>
      <c r="B145" s="7" t="s">
        <v>349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350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345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352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347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353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351</v>
      </c>
      <c r="B152" s="7" t="s">
        <v>354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355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356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358</v>
      </c>
      <c r="C155" s="217">
        <f>+C131+C135+C142+C147+C153+C154</f>
        <v>7977389</v>
      </c>
      <c r="D155" s="230">
        <f>+D131+D135+D142+D147+D153+D154</f>
        <v>0</v>
      </c>
      <c r="E155" s="211">
        <f>+E131+E135+E142+E147+E153+E154</f>
        <v>7977389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357</v>
      </c>
      <c r="C156" s="217">
        <f>+C130+C155</f>
        <v>644683389</v>
      </c>
      <c r="D156" s="230">
        <f>+D130+D155</f>
        <v>13230628</v>
      </c>
      <c r="E156" s="211">
        <f>+E130+E155</f>
        <v>657914017</v>
      </c>
    </row>
    <row r="157" ht="7.5" customHeight="1"/>
    <row r="158" spans="1:5" ht="15.75">
      <c r="A158" s="440" t="s">
        <v>262</v>
      </c>
      <c r="B158" s="440"/>
      <c r="C158" s="440"/>
      <c r="D158" s="440"/>
      <c r="E158" s="440"/>
    </row>
    <row r="159" spans="1:5" ht="15" customHeight="1" thickBot="1">
      <c r="A159" s="431" t="s">
        <v>81</v>
      </c>
      <c r="B159" s="431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359</v>
      </c>
      <c r="C160" s="222">
        <f>+C63-C130</f>
        <v>-88461250</v>
      </c>
      <c r="D160" s="141">
        <f>+D63-D130</f>
        <v>-330628</v>
      </c>
      <c r="E160" s="77">
        <f>+E63-E130</f>
        <v>-88791878</v>
      </c>
    </row>
    <row r="161" spans="1:5" ht="32.25" customHeight="1" thickBot="1">
      <c r="A161" s="18" t="s">
        <v>6</v>
      </c>
      <c r="B161" s="21" t="s">
        <v>365</v>
      </c>
      <c r="C161" s="141">
        <f>+C87-C155</f>
        <v>88461250</v>
      </c>
      <c r="D161" s="141">
        <f>+D87-D155</f>
        <v>330628</v>
      </c>
      <c r="E161" s="77">
        <f>+E87-E155</f>
        <v>88791878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
Balatonszárszói Önkormányzat
2017. ÉVI KÖLTSÉGVETÉSÉNEK ÖSSZEVONT MÓDOSÍTOTT MÉRLEGE&amp;10
&amp;R&amp;"Times New Roman CE,Félkövér dőlt"&amp;11 1.1. melléklet a 10/2017.(VI.30..) önkormányzati rendelethez </oddHeader>
  </headerFooter>
  <rowBreaks count="1" manualBreakCount="1"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118" sqref="D118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30" t="s">
        <v>3</v>
      </c>
      <c r="B1" s="430"/>
      <c r="C1" s="430"/>
      <c r="D1" s="430"/>
      <c r="E1" s="430"/>
    </row>
    <row r="2" spans="1:5" ht="15.75" customHeight="1" thickBot="1">
      <c r="A2" s="431" t="s">
        <v>79</v>
      </c>
      <c r="B2" s="431"/>
      <c r="C2" s="218"/>
      <c r="E2" s="218" t="str">
        <f>'1.1.sz.mell.'!E2</f>
        <v>Forintban!</v>
      </c>
    </row>
    <row r="3" spans="1:5" ht="15.75">
      <c r="A3" s="433" t="s">
        <v>44</v>
      </c>
      <c r="B3" s="435" t="s">
        <v>4</v>
      </c>
      <c r="C3" s="437" t="str">
        <f>+CONCATENATE(LEFT(ÖSSZEFÜGGÉSEK!A6,4),". évi")</f>
        <v>2017. évi</v>
      </c>
      <c r="D3" s="438"/>
      <c r="E3" s="439"/>
    </row>
    <row r="4" spans="1:5" ht="24.75" thickBot="1">
      <c r="A4" s="434"/>
      <c r="B4" s="436"/>
      <c r="C4" s="221" t="s">
        <v>405</v>
      </c>
      <c r="D4" s="219" t="s">
        <v>460</v>
      </c>
      <c r="E4" s="220" t="str">
        <f>+CONCATENATE(LEFT(ÖSSZEFÜGGÉSEK!A6,4),"……….",CHAR(10),"Módosítás utáni")</f>
        <v>2017……….
Módosítás utáni</v>
      </c>
    </row>
    <row r="5" spans="1:5" s="153" customFormat="1" ht="12" customHeight="1" thickBot="1">
      <c r="A5" s="149" t="s">
        <v>372</v>
      </c>
      <c r="B5" s="150" t="s">
        <v>373</v>
      </c>
      <c r="C5" s="150" t="s">
        <v>374</v>
      </c>
      <c r="D5" s="150" t="s">
        <v>376</v>
      </c>
      <c r="E5" s="304" t="s">
        <v>464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172870130</v>
      </c>
      <c r="D6" s="141">
        <f>+D7+D8+D9+D10+D11+D12</f>
        <v>0</v>
      </c>
      <c r="E6" s="77">
        <f>+E7+E8+E9+E10+E11+E12</f>
        <v>172870130</v>
      </c>
    </row>
    <row r="7" spans="1:5" s="154" customFormat="1" ht="12" customHeight="1">
      <c r="A7" s="13" t="s">
        <v>56</v>
      </c>
      <c r="B7" s="155" t="s">
        <v>140</v>
      </c>
      <c r="C7" s="143">
        <v>63898881</v>
      </c>
      <c r="D7" s="143"/>
      <c r="E7" s="185">
        <f>C7+D7</f>
        <v>63898881</v>
      </c>
    </row>
    <row r="8" spans="1:5" s="154" customFormat="1" ht="12" customHeight="1">
      <c r="A8" s="12" t="s">
        <v>57</v>
      </c>
      <c r="B8" s="156" t="s">
        <v>141</v>
      </c>
      <c r="C8" s="142">
        <v>43185033</v>
      </c>
      <c r="D8" s="142"/>
      <c r="E8" s="185">
        <f aca="true" t="shared" si="0" ref="E8:E62">C8+D8</f>
        <v>43185033</v>
      </c>
    </row>
    <row r="9" spans="1:5" s="154" customFormat="1" ht="12" customHeight="1">
      <c r="A9" s="12" t="s">
        <v>58</v>
      </c>
      <c r="B9" s="156" t="s">
        <v>142</v>
      </c>
      <c r="C9" s="142">
        <v>60746216</v>
      </c>
      <c r="D9" s="142"/>
      <c r="E9" s="185">
        <f t="shared" si="0"/>
        <v>60746216</v>
      </c>
    </row>
    <row r="10" spans="1:5" s="154" customFormat="1" ht="12" customHeight="1">
      <c r="A10" s="12" t="s">
        <v>59</v>
      </c>
      <c r="B10" s="156" t="s">
        <v>143</v>
      </c>
      <c r="C10" s="142">
        <v>5040000</v>
      </c>
      <c r="D10" s="142"/>
      <c r="E10" s="185">
        <f t="shared" si="0"/>
        <v>5040000</v>
      </c>
    </row>
    <row r="11" spans="1:5" s="154" customFormat="1" ht="12" customHeight="1">
      <c r="A11" s="12" t="s">
        <v>76</v>
      </c>
      <c r="B11" s="79" t="s">
        <v>317</v>
      </c>
      <c r="C11" s="142"/>
      <c r="D11" s="142"/>
      <c r="E11" s="185">
        <f t="shared" si="0"/>
        <v>0</v>
      </c>
    </row>
    <row r="12" spans="1:5" s="154" customFormat="1" ht="12" customHeight="1" thickBot="1">
      <c r="A12" s="14" t="s">
        <v>60</v>
      </c>
      <c r="B12" s="80" t="s">
        <v>318</v>
      </c>
      <c r="C12" s="142"/>
      <c r="D12" s="142"/>
      <c r="E12" s="185">
        <f t="shared" si="0"/>
        <v>0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40349000</v>
      </c>
      <c r="D13" s="141">
        <f>+D14+D15+D16+D17+D18</f>
        <v>12900000</v>
      </c>
      <c r="E13" s="77">
        <f>+E14+E15+E16+E17+E18</f>
        <v>53249000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309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310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>
        <v>40349000</v>
      </c>
      <c r="D18" s="142">
        <v>12900000</v>
      </c>
      <c r="E18" s="185">
        <f t="shared" si="0"/>
        <v>53249000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0</v>
      </c>
      <c r="E20" s="77">
        <f>+E21+E22+E23+E24+E25</f>
        <v>0</v>
      </c>
    </row>
    <row r="21" spans="1:5" s="154" customFormat="1" ht="12" customHeight="1">
      <c r="A21" s="13" t="s">
        <v>45</v>
      </c>
      <c r="B21" s="155" t="s">
        <v>150</v>
      </c>
      <c r="C21" s="143"/>
      <c r="D21" s="143"/>
      <c r="E21" s="185">
        <f t="shared" si="0"/>
        <v>0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311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312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/>
      <c r="E25" s="185">
        <f t="shared" si="0"/>
        <v>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457</v>
      </c>
      <c r="C27" s="147">
        <f>+C28+C29+C30+C31+C32+C33+C34</f>
        <v>246250000</v>
      </c>
      <c r="D27" s="147">
        <f>+D28+D29+D30+D31+D32+D33+D34</f>
        <v>0</v>
      </c>
      <c r="E27" s="184">
        <f>+E28+E29+E30+E31+E32+E33+E34</f>
        <v>246250000</v>
      </c>
    </row>
    <row r="28" spans="1:5" s="154" customFormat="1" ht="12" customHeight="1">
      <c r="A28" s="13" t="s">
        <v>154</v>
      </c>
      <c r="B28" s="155" t="s">
        <v>450</v>
      </c>
      <c r="C28" s="186">
        <v>153500000</v>
      </c>
      <c r="D28" s="186">
        <f>+D29+D30+D31</f>
        <v>0</v>
      </c>
      <c r="E28" s="185">
        <f t="shared" si="0"/>
        <v>153500000</v>
      </c>
    </row>
    <row r="29" spans="1:5" s="154" customFormat="1" ht="12" customHeight="1">
      <c r="A29" s="12" t="s">
        <v>155</v>
      </c>
      <c r="B29" s="156" t="s">
        <v>451</v>
      </c>
      <c r="C29" s="142">
        <v>25500000</v>
      </c>
      <c r="D29" s="142"/>
      <c r="E29" s="185">
        <f t="shared" si="0"/>
        <v>25500000</v>
      </c>
    </row>
    <row r="30" spans="1:5" s="154" customFormat="1" ht="12" customHeight="1">
      <c r="A30" s="12" t="s">
        <v>156</v>
      </c>
      <c r="B30" s="156" t="s">
        <v>452</v>
      </c>
      <c r="C30" s="142">
        <v>45000000</v>
      </c>
      <c r="D30" s="142"/>
      <c r="E30" s="185">
        <f t="shared" si="0"/>
        <v>45000000</v>
      </c>
    </row>
    <row r="31" spans="1:5" s="154" customFormat="1" ht="12" customHeight="1">
      <c r="A31" s="12" t="s">
        <v>157</v>
      </c>
      <c r="B31" s="156" t="s">
        <v>453</v>
      </c>
      <c r="C31" s="142">
        <v>950000</v>
      </c>
      <c r="D31" s="142"/>
      <c r="E31" s="185">
        <f t="shared" si="0"/>
        <v>950000</v>
      </c>
    </row>
    <row r="32" spans="1:5" s="154" customFormat="1" ht="12" customHeight="1">
      <c r="A32" s="12" t="s">
        <v>454</v>
      </c>
      <c r="B32" s="156" t="s">
        <v>158</v>
      </c>
      <c r="C32" s="142">
        <v>6800000</v>
      </c>
      <c r="D32" s="142"/>
      <c r="E32" s="185">
        <f t="shared" si="0"/>
        <v>6800000</v>
      </c>
    </row>
    <row r="33" spans="1:5" s="154" customFormat="1" ht="12" customHeight="1">
      <c r="A33" s="12" t="s">
        <v>455</v>
      </c>
      <c r="B33" s="156" t="s">
        <v>159</v>
      </c>
      <c r="C33" s="142">
        <v>13700000</v>
      </c>
      <c r="D33" s="142"/>
      <c r="E33" s="185">
        <f t="shared" si="0"/>
        <v>13700000</v>
      </c>
    </row>
    <row r="34" spans="1:5" s="154" customFormat="1" ht="12" customHeight="1" thickBot="1">
      <c r="A34" s="14" t="s">
        <v>456</v>
      </c>
      <c r="B34" s="157" t="s">
        <v>160</v>
      </c>
      <c r="C34" s="144">
        <v>800000</v>
      </c>
      <c r="D34" s="144"/>
      <c r="E34" s="185">
        <f t="shared" si="0"/>
        <v>800000</v>
      </c>
    </row>
    <row r="35" spans="1:5" s="154" customFormat="1" ht="12" customHeight="1" thickBot="1">
      <c r="A35" s="18" t="s">
        <v>9</v>
      </c>
      <c r="B35" s="19" t="s">
        <v>319</v>
      </c>
      <c r="C35" s="141">
        <f>SUM(C36:C46)</f>
        <v>24340000</v>
      </c>
      <c r="D35" s="141">
        <f>SUM(D36:D46)</f>
        <v>0</v>
      </c>
      <c r="E35" s="77">
        <f>SUM(E36:E46)</f>
        <v>24340000</v>
      </c>
    </row>
    <row r="36" spans="1:5" s="154" customFormat="1" ht="12" customHeight="1">
      <c r="A36" s="13" t="s">
        <v>49</v>
      </c>
      <c r="B36" s="155" t="s">
        <v>163</v>
      </c>
      <c r="C36" s="143"/>
      <c r="D36" s="143"/>
      <c r="E36" s="185">
        <f t="shared" si="0"/>
        <v>0</v>
      </c>
    </row>
    <row r="37" spans="1:5" s="154" customFormat="1" ht="12" customHeight="1">
      <c r="A37" s="12" t="s">
        <v>50</v>
      </c>
      <c r="B37" s="156" t="s">
        <v>164</v>
      </c>
      <c r="C37" s="142">
        <v>1700000</v>
      </c>
      <c r="D37" s="142"/>
      <c r="E37" s="185">
        <f t="shared" si="0"/>
        <v>1700000</v>
      </c>
    </row>
    <row r="38" spans="1:5" s="154" customFormat="1" ht="12" customHeight="1">
      <c r="A38" s="12" t="s">
        <v>51</v>
      </c>
      <c r="B38" s="156" t="s">
        <v>165</v>
      </c>
      <c r="C38" s="142">
        <v>1900000</v>
      </c>
      <c r="D38" s="142"/>
      <c r="E38" s="185">
        <f t="shared" si="0"/>
        <v>1900000</v>
      </c>
    </row>
    <row r="39" spans="1:5" s="154" customFormat="1" ht="12" customHeight="1">
      <c r="A39" s="12" t="s">
        <v>93</v>
      </c>
      <c r="B39" s="156" t="s">
        <v>166</v>
      </c>
      <c r="C39" s="142">
        <v>15100000</v>
      </c>
      <c r="D39" s="142"/>
      <c r="E39" s="185">
        <f t="shared" si="0"/>
        <v>15100000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>
        <v>5320000</v>
      </c>
      <c r="D41" s="142"/>
      <c r="E41" s="185">
        <f t="shared" si="0"/>
        <v>5320000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170</v>
      </c>
      <c r="C43" s="142">
        <v>20000</v>
      </c>
      <c r="D43" s="142"/>
      <c r="E43" s="185">
        <f t="shared" si="0"/>
        <v>20000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321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320</v>
      </c>
      <c r="B46" s="80" t="s">
        <v>172</v>
      </c>
      <c r="C46" s="146">
        <v>300000</v>
      </c>
      <c r="D46" s="146"/>
      <c r="E46" s="185">
        <f t="shared" si="0"/>
        <v>300000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0</v>
      </c>
      <c r="D53" s="141">
        <f>SUM(D54:D56)</f>
        <v>0</v>
      </c>
      <c r="E53" s="77">
        <f>SUM(E54:E56)</f>
        <v>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313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/>
      <c r="D56" s="142"/>
      <c r="E56" s="185">
        <f t="shared" si="0"/>
        <v>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314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361</v>
      </c>
      <c r="B63" s="19" t="s">
        <v>193</v>
      </c>
      <c r="C63" s="147">
        <f>+C6+C13+C20+C27+C35+C47+C53+C58</f>
        <v>483809130</v>
      </c>
      <c r="D63" s="147">
        <f>+D6+D13+D20+D27+D35+D47+D53+D58</f>
        <v>12900000</v>
      </c>
      <c r="E63" s="184">
        <f>+E6+E13+E20+E27+E35+E47+E53+E58</f>
        <v>496709130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346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90947330</v>
      </c>
      <c r="D73" s="141">
        <f>SUM(D74:D75)</f>
        <v>511449</v>
      </c>
      <c r="E73" s="77">
        <f>SUM(E74:E75)</f>
        <v>91458779</v>
      </c>
    </row>
    <row r="74" spans="1:5" s="154" customFormat="1" ht="12" customHeight="1">
      <c r="A74" s="13" t="s">
        <v>229</v>
      </c>
      <c r="B74" s="155" t="s">
        <v>207</v>
      </c>
      <c r="C74" s="145">
        <v>90947330</v>
      </c>
      <c r="D74" s="145">
        <v>511449</v>
      </c>
      <c r="E74" s="274">
        <f t="shared" si="1"/>
        <v>91458779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360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363</v>
      </c>
      <c r="C87" s="147">
        <f>+C64+C68+C73+C76+C80+C86+C85</f>
        <v>90947330</v>
      </c>
      <c r="D87" s="147">
        <f>+D64+D68+D73+D76+D80+D86+D85</f>
        <v>511449</v>
      </c>
      <c r="E87" s="184">
        <f>+E64+E68+E73+E76+E80+E86+E85</f>
        <v>91458779</v>
      </c>
    </row>
    <row r="88" spans="1:5" s="154" customFormat="1" ht="25.5" customHeight="1" thickBot="1">
      <c r="A88" s="199" t="s">
        <v>362</v>
      </c>
      <c r="B88" s="163" t="s">
        <v>364</v>
      </c>
      <c r="C88" s="147">
        <f>+C63+C87</f>
        <v>574756460</v>
      </c>
      <c r="D88" s="147">
        <f>+D63+D87</f>
        <v>13411449</v>
      </c>
      <c r="E88" s="184">
        <f>+E63+E87</f>
        <v>588167909</v>
      </c>
    </row>
    <row r="89" spans="1:3" s="154" customFormat="1" ht="83.25" customHeight="1">
      <c r="A89" s="3"/>
      <c r="B89" s="4"/>
      <c r="C89" s="82"/>
    </row>
    <row r="90" spans="1:5" ht="16.5" customHeight="1">
      <c r="A90" s="430" t="s">
        <v>33</v>
      </c>
      <c r="B90" s="430"/>
      <c r="C90" s="430"/>
      <c r="D90" s="430"/>
      <c r="E90" s="430"/>
    </row>
    <row r="91" spans="1:5" s="164" customFormat="1" ht="16.5" customHeight="1" thickBot="1">
      <c r="A91" s="432" t="s">
        <v>80</v>
      </c>
      <c r="B91" s="432"/>
      <c r="C91" s="41"/>
      <c r="E91" s="41" t="str">
        <f>E2</f>
        <v>Forintban!</v>
      </c>
    </row>
    <row r="92" spans="1:5" ht="15.75">
      <c r="A92" s="433" t="s">
        <v>44</v>
      </c>
      <c r="B92" s="435" t="s">
        <v>406</v>
      </c>
      <c r="C92" s="437" t="str">
        <f>+CONCATENATE(LEFT(ÖSSZEFÜGGÉSEK!A6,4),". évi")</f>
        <v>2017. évi</v>
      </c>
      <c r="D92" s="438"/>
      <c r="E92" s="439"/>
    </row>
    <row r="93" spans="1:5" ht="24.75" thickBot="1">
      <c r="A93" s="434"/>
      <c r="B93" s="436"/>
      <c r="C93" s="221" t="s">
        <v>405</v>
      </c>
      <c r="D93" s="219" t="s">
        <v>460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372</v>
      </c>
      <c r="B94" s="24" t="s">
        <v>373</v>
      </c>
      <c r="C94" s="24" t="s">
        <v>374</v>
      </c>
      <c r="D94" s="24" t="s">
        <v>376</v>
      </c>
      <c r="E94" s="292" t="s">
        <v>464</v>
      </c>
    </row>
    <row r="95" spans="1:5" ht="12" customHeight="1" thickBot="1">
      <c r="A95" s="20" t="s">
        <v>5</v>
      </c>
      <c r="B95" s="22" t="s">
        <v>322</v>
      </c>
      <c r="C95" s="140">
        <f>C96+C97+C98+C99+C100+C113</f>
        <v>422825000</v>
      </c>
      <c r="D95" s="140">
        <f>D96+D97+D98+D99+D100+D113</f>
        <v>4431671</v>
      </c>
      <c r="E95" s="208">
        <f>E96+E97+E98+E99+E100+E113</f>
        <v>427256671</v>
      </c>
    </row>
    <row r="96" spans="1:5" ht="12" customHeight="1">
      <c r="A96" s="15" t="s">
        <v>56</v>
      </c>
      <c r="B96" s="8" t="s">
        <v>34</v>
      </c>
      <c r="C96" s="212">
        <v>64773000</v>
      </c>
      <c r="D96" s="212">
        <v>8820000</v>
      </c>
      <c r="E96" s="277">
        <f aca="true" t="shared" si="2" ref="E96:E129">C96+D96</f>
        <v>73593000</v>
      </c>
    </row>
    <row r="97" spans="1:5" ht="12" customHeight="1">
      <c r="A97" s="12" t="s">
        <v>57</v>
      </c>
      <c r="B97" s="6" t="s">
        <v>101</v>
      </c>
      <c r="C97" s="142">
        <v>15079000</v>
      </c>
      <c r="D97" s="142">
        <v>2380000</v>
      </c>
      <c r="E97" s="272">
        <f t="shared" si="2"/>
        <v>17459000</v>
      </c>
    </row>
    <row r="98" spans="1:5" ht="12" customHeight="1">
      <c r="A98" s="12" t="s">
        <v>58</v>
      </c>
      <c r="B98" s="6" t="s">
        <v>75</v>
      </c>
      <c r="C98" s="144">
        <v>135480000</v>
      </c>
      <c r="D98" s="144">
        <v>3352000</v>
      </c>
      <c r="E98" s="273">
        <f t="shared" si="2"/>
        <v>138832000</v>
      </c>
    </row>
    <row r="99" spans="1:5" ht="12" customHeight="1">
      <c r="A99" s="12" t="s">
        <v>59</v>
      </c>
      <c r="B99" s="9" t="s">
        <v>102</v>
      </c>
      <c r="C99" s="144">
        <v>9400000</v>
      </c>
      <c r="D99" s="144"/>
      <c r="E99" s="273">
        <f t="shared" si="2"/>
        <v>9400000</v>
      </c>
    </row>
    <row r="100" spans="1:5" ht="12" customHeight="1">
      <c r="A100" s="12" t="s">
        <v>67</v>
      </c>
      <c r="B100" s="17" t="s">
        <v>103</v>
      </c>
      <c r="C100" s="144">
        <v>158093000</v>
      </c>
      <c r="D100" s="144">
        <v>5431671</v>
      </c>
      <c r="E100" s="273">
        <f t="shared" si="2"/>
        <v>163524671</v>
      </c>
    </row>
    <row r="101" spans="1:5" ht="12" customHeight="1">
      <c r="A101" s="12" t="s">
        <v>60</v>
      </c>
      <c r="B101" s="6" t="s">
        <v>327</v>
      </c>
      <c r="C101" s="144">
        <v>12861000</v>
      </c>
      <c r="D101" s="144"/>
      <c r="E101" s="273">
        <f t="shared" si="2"/>
        <v>12861000</v>
      </c>
    </row>
    <row r="102" spans="1:5" ht="12" customHeight="1">
      <c r="A102" s="12" t="s">
        <v>61</v>
      </c>
      <c r="B102" s="45" t="s">
        <v>326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325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>
        <v>80232000</v>
      </c>
      <c r="D107" s="144">
        <v>5431671</v>
      </c>
      <c r="E107" s="273">
        <f t="shared" si="2"/>
        <v>85663671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/>
      <c r="E109" s="273">
        <f t="shared" si="2"/>
        <v>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323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324</v>
      </c>
      <c r="B112" s="45" t="s">
        <v>248</v>
      </c>
      <c r="C112" s="144">
        <v>65000000</v>
      </c>
      <c r="D112" s="144"/>
      <c r="E112" s="273">
        <f t="shared" si="2"/>
        <v>65000000</v>
      </c>
    </row>
    <row r="113" spans="1:5" ht="12" customHeight="1">
      <c r="A113" s="12" t="s">
        <v>328</v>
      </c>
      <c r="B113" s="9" t="s">
        <v>35</v>
      </c>
      <c r="C113" s="142">
        <v>40000000</v>
      </c>
      <c r="D113" s="142">
        <v>-15552000</v>
      </c>
      <c r="E113" s="272">
        <f t="shared" si="2"/>
        <v>24448000</v>
      </c>
    </row>
    <row r="114" spans="1:5" ht="12" customHeight="1">
      <c r="A114" s="12" t="s">
        <v>329</v>
      </c>
      <c r="B114" s="6" t="s">
        <v>331</v>
      </c>
      <c r="C114" s="142">
        <v>40000000</v>
      </c>
      <c r="D114" s="142">
        <v>-15552000</v>
      </c>
      <c r="E114" s="272">
        <f t="shared" si="2"/>
        <v>24448000</v>
      </c>
    </row>
    <row r="115" spans="1:5" ht="12" customHeight="1" thickBot="1">
      <c r="A115" s="16" t="s">
        <v>330</v>
      </c>
      <c r="B115" s="204" t="s">
        <v>332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42073000</v>
      </c>
      <c r="D116" s="141">
        <f>+D117+D119+D121</f>
        <v>9000000</v>
      </c>
      <c r="E116" s="209">
        <f>+E117+E119+E121</f>
        <v>51073000</v>
      </c>
    </row>
    <row r="117" spans="1:5" ht="12" customHeight="1">
      <c r="A117" s="13" t="s">
        <v>62</v>
      </c>
      <c r="B117" s="6" t="s">
        <v>120</v>
      </c>
      <c r="C117" s="143">
        <v>6000000</v>
      </c>
      <c r="D117" s="224">
        <v>9000000</v>
      </c>
      <c r="E117" s="185">
        <f t="shared" si="2"/>
        <v>15000000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>
        <v>36073000</v>
      </c>
      <c r="D119" s="225"/>
      <c r="E119" s="272">
        <f t="shared" si="2"/>
        <v>36073000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/>
      <c r="D121" s="225"/>
      <c r="E121" s="272">
        <f t="shared" si="2"/>
        <v>0</v>
      </c>
    </row>
    <row r="122" spans="1:5" ht="12" customHeight="1">
      <c r="A122" s="13" t="s">
        <v>72</v>
      </c>
      <c r="B122" s="79" t="s">
        <v>315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/>
      <c r="D129" s="226"/>
      <c r="E129" s="273">
        <f t="shared" si="2"/>
        <v>0</v>
      </c>
    </row>
    <row r="130" spans="1:5" ht="12" customHeight="1" thickBot="1">
      <c r="A130" s="18" t="s">
        <v>7</v>
      </c>
      <c r="B130" s="37" t="s">
        <v>333</v>
      </c>
      <c r="C130" s="141">
        <f>+C95+C116</f>
        <v>464898000</v>
      </c>
      <c r="D130" s="223">
        <f>+D95+D116</f>
        <v>13431671</v>
      </c>
      <c r="E130" s="77">
        <f>+E95+E116</f>
        <v>478329671</v>
      </c>
    </row>
    <row r="131" spans="1:5" ht="12" customHeight="1" thickBot="1">
      <c r="A131" s="18" t="s">
        <v>8</v>
      </c>
      <c r="B131" s="37" t="s">
        <v>407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341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342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343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335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344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336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337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338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339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340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348</v>
      </c>
      <c r="C142" s="147">
        <f>+C143+C144+C145+C146</f>
        <v>7977389</v>
      </c>
      <c r="D142" s="227">
        <f>+D143+D144+D145+D146</f>
        <v>0</v>
      </c>
      <c r="E142" s="184">
        <f>+E143+E144+E145+E146</f>
        <v>7977389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>
        <v>7977389</v>
      </c>
      <c r="D144" s="225"/>
      <c r="E144" s="272">
        <f t="shared" si="3"/>
        <v>7977389</v>
      </c>
    </row>
    <row r="145" spans="1:5" ht="12" customHeight="1">
      <c r="A145" s="13" t="s">
        <v>174</v>
      </c>
      <c r="B145" s="7" t="s">
        <v>349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350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345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352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347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353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351</v>
      </c>
      <c r="B152" s="7" t="s">
        <v>354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355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356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358</v>
      </c>
      <c r="C155" s="217">
        <f>+C131+C135+C142+C147+C153+C154</f>
        <v>7977389</v>
      </c>
      <c r="D155" s="230">
        <f>+D131+D135+D142+D147+D153+D154</f>
        <v>0</v>
      </c>
      <c r="E155" s="211">
        <f>+E131+E135+E142+E147+E153+E154</f>
        <v>7977389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357</v>
      </c>
      <c r="C156" s="217">
        <f>+C130+C155</f>
        <v>472875389</v>
      </c>
      <c r="D156" s="230">
        <f>+D130+D155</f>
        <v>13431671</v>
      </c>
      <c r="E156" s="211">
        <f>+E130+E155</f>
        <v>486307060</v>
      </c>
    </row>
    <row r="157" ht="7.5" customHeight="1"/>
    <row r="158" spans="1:5" ht="15.75">
      <c r="A158" s="440" t="s">
        <v>262</v>
      </c>
      <c r="B158" s="440"/>
      <c r="C158" s="440"/>
      <c r="D158" s="440"/>
      <c r="E158" s="440"/>
    </row>
    <row r="159" spans="1:5" ht="15" customHeight="1" thickBot="1">
      <c r="A159" s="431" t="s">
        <v>81</v>
      </c>
      <c r="B159" s="431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359</v>
      </c>
      <c r="C160" s="222">
        <f>+C63-C130</f>
        <v>18911130</v>
      </c>
      <c r="D160" s="141">
        <f>+D63-D130</f>
        <v>-531671</v>
      </c>
      <c r="E160" s="77">
        <f>+E63-E130</f>
        <v>18379459</v>
      </c>
    </row>
    <row r="161" spans="1:5" ht="32.25" customHeight="1" thickBot="1">
      <c r="A161" s="18" t="s">
        <v>6</v>
      </c>
      <c r="B161" s="21" t="s">
        <v>365</v>
      </c>
      <c r="C161" s="141">
        <f>+C87-C155</f>
        <v>82969941</v>
      </c>
      <c r="D161" s="141">
        <f>+D87-D155</f>
        <v>511449</v>
      </c>
      <c r="E161" s="77">
        <f>+E87-E155</f>
        <v>83481390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Balatonszárszói Önkormányzat
2017. ÉVI KÖLTSÉGVETÉS
KÖTELEZŐ FELADATAINAK MÓDOSÍTOTT MÉRLEGE&amp;10
&amp;R&amp;"Times New Roman CE,Félkövér dőlt"&amp;11 1.2. melléklet a 10/2017.(VI.30.) önkormányzati rendelethez </oddHeader>
  </headerFooter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F98" sqref="F98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30" t="s">
        <v>3</v>
      </c>
      <c r="B1" s="430"/>
      <c r="C1" s="430"/>
      <c r="D1" s="430"/>
      <c r="E1" s="430"/>
    </row>
    <row r="2" spans="1:5" ht="15.75" customHeight="1" thickBot="1">
      <c r="A2" s="431" t="s">
        <v>79</v>
      </c>
      <c r="B2" s="431"/>
      <c r="C2" s="218"/>
      <c r="E2" s="218" t="str">
        <f>'1.2.sz.mell.'!E2</f>
        <v>Forintban!</v>
      </c>
    </row>
    <row r="3" spans="1:5" ht="15.75">
      <c r="A3" s="433" t="s">
        <v>44</v>
      </c>
      <c r="B3" s="435" t="s">
        <v>4</v>
      </c>
      <c r="C3" s="437" t="str">
        <f>+CONCATENATE(LEFT(ÖSSZEFÜGGÉSEK!A6,4),". évi")</f>
        <v>2017. évi</v>
      </c>
      <c r="D3" s="438"/>
      <c r="E3" s="439"/>
    </row>
    <row r="4" spans="1:5" ht="24.75" thickBot="1">
      <c r="A4" s="434"/>
      <c r="B4" s="436"/>
      <c r="C4" s="221" t="s">
        <v>405</v>
      </c>
      <c r="D4" s="219" t="s">
        <v>460</v>
      </c>
      <c r="E4" s="220" t="str">
        <f>+CONCATENATE(LEFT(ÖSSZEFÜGGÉSEK!A6,4),"……….",CHAR(10),"Módosítás utáni")</f>
        <v>2017……….
Módosítás utáni</v>
      </c>
    </row>
    <row r="5" spans="1:5" s="153" customFormat="1" ht="12" customHeight="1" thickBot="1">
      <c r="A5" s="149" t="s">
        <v>372</v>
      </c>
      <c r="B5" s="150" t="s">
        <v>373</v>
      </c>
      <c r="C5" s="150" t="s">
        <v>374</v>
      </c>
      <c r="D5" s="150" t="s">
        <v>376</v>
      </c>
      <c r="E5" s="304" t="s">
        <v>464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2534220</v>
      </c>
      <c r="D6" s="141">
        <f>+D7+D8+D9+D10+D11+D12</f>
        <v>0</v>
      </c>
      <c r="E6" s="77">
        <f>+E7+E8+E9+E10+E11+E12</f>
        <v>2534220</v>
      </c>
    </row>
    <row r="7" spans="1:5" s="154" customFormat="1" ht="12" customHeight="1">
      <c r="A7" s="13" t="s">
        <v>56</v>
      </c>
      <c r="B7" s="155" t="s">
        <v>140</v>
      </c>
      <c r="C7" s="143">
        <v>2534220</v>
      </c>
      <c r="D7" s="143"/>
      <c r="E7" s="185">
        <f>C7+D7</f>
        <v>2534220</v>
      </c>
    </row>
    <row r="8" spans="1:5" s="154" customFormat="1" ht="12" customHeight="1">
      <c r="A8" s="12" t="s">
        <v>57</v>
      </c>
      <c r="B8" s="156" t="s">
        <v>141</v>
      </c>
      <c r="C8" s="142"/>
      <c r="D8" s="142"/>
      <c r="E8" s="185">
        <f aca="true" t="shared" si="0" ref="E8:E62">C8+D8</f>
        <v>0</v>
      </c>
    </row>
    <row r="9" spans="1:5" s="154" customFormat="1" ht="12" customHeight="1">
      <c r="A9" s="12" t="s">
        <v>58</v>
      </c>
      <c r="B9" s="156" t="s">
        <v>142</v>
      </c>
      <c r="C9" s="142"/>
      <c r="D9" s="142"/>
      <c r="E9" s="185">
        <f t="shared" si="0"/>
        <v>0</v>
      </c>
    </row>
    <row r="10" spans="1:5" s="154" customFormat="1" ht="12" customHeight="1">
      <c r="A10" s="12" t="s">
        <v>59</v>
      </c>
      <c r="B10" s="156" t="s">
        <v>143</v>
      </c>
      <c r="C10" s="142"/>
      <c r="D10" s="142"/>
      <c r="E10" s="185">
        <f t="shared" si="0"/>
        <v>0</v>
      </c>
    </row>
    <row r="11" spans="1:5" s="154" customFormat="1" ht="12" customHeight="1">
      <c r="A11" s="12" t="s">
        <v>76</v>
      </c>
      <c r="B11" s="79" t="s">
        <v>317</v>
      </c>
      <c r="C11" s="142"/>
      <c r="D11" s="142"/>
      <c r="E11" s="185">
        <f t="shared" si="0"/>
        <v>0</v>
      </c>
    </row>
    <row r="12" spans="1:5" s="154" customFormat="1" ht="12" customHeight="1" thickBot="1">
      <c r="A12" s="14" t="s">
        <v>60</v>
      </c>
      <c r="B12" s="80" t="s">
        <v>318</v>
      </c>
      <c r="C12" s="142"/>
      <c r="D12" s="142"/>
      <c r="E12" s="185">
        <f t="shared" si="0"/>
        <v>0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1144000</v>
      </c>
      <c r="D13" s="141">
        <f>+D14+D15+D16+D17+D18</f>
        <v>0</v>
      </c>
      <c r="E13" s="77">
        <f>+E14+E15+E16+E17+E18</f>
        <v>1144000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309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310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>
        <v>1144000</v>
      </c>
      <c r="D18" s="142"/>
      <c r="E18" s="185">
        <f t="shared" si="0"/>
        <v>1144000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0</v>
      </c>
      <c r="E20" s="77">
        <f>+E21+E22+E23+E24+E25</f>
        <v>0</v>
      </c>
    </row>
    <row r="21" spans="1:5" s="154" customFormat="1" ht="12" customHeight="1">
      <c r="A21" s="13" t="s">
        <v>45</v>
      </c>
      <c r="B21" s="155" t="s">
        <v>150</v>
      </c>
      <c r="C21" s="143"/>
      <c r="D21" s="143"/>
      <c r="E21" s="185">
        <f t="shared" si="0"/>
        <v>0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311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312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/>
      <c r="E25" s="185">
        <f t="shared" si="0"/>
        <v>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457</v>
      </c>
      <c r="C27" s="147">
        <f>+C28+C29+C30+C31+C32+C33+C34</f>
        <v>0</v>
      </c>
      <c r="D27" s="147">
        <f>+D28+D29+D30+D31+D32+D33+D34</f>
        <v>0</v>
      </c>
      <c r="E27" s="184">
        <f>+E28+E29+E30+E31+E32+E33+E34</f>
        <v>0</v>
      </c>
    </row>
    <row r="28" spans="1:5" s="154" customFormat="1" ht="12" customHeight="1">
      <c r="A28" s="13" t="s">
        <v>154</v>
      </c>
      <c r="B28" s="155" t="s">
        <v>450</v>
      </c>
      <c r="C28" s="186"/>
      <c r="D28" s="186">
        <f>+D29+D30+D31</f>
        <v>0</v>
      </c>
      <c r="E28" s="185">
        <f t="shared" si="0"/>
        <v>0</v>
      </c>
    </row>
    <row r="29" spans="1:5" s="154" customFormat="1" ht="12" customHeight="1">
      <c r="A29" s="12" t="s">
        <v>155</v>
      </c>
      <c r="B29" s="156" t="s">
        <v>451</v>
      </c>
      <c r="C29" s="142"/>
      <c r="D29" s="142"/>
      <c r="E29" s="185">
        <f t="shared" si="0"/>
        <v>0</v>
      </c>
    </row>
    <row r="30" spans="1:5" s="154" customFormat="1" ht="12" customHeight="1">
      <c r="A30" s="12" t="s">
        <v>156</v>
      </c>
      <c r="B30" s="156" t="s">
        <v>452</v>
      </c>
      <c r="C30" s="142"/>
      <c r="D30" s="142"/>
      <c r="E30" s="185">
        <f t="shared" si="0"/>
        <v>0</v>
      </c>
    </row>
    <row r="31" spans="1:5" s="154" customFormat="1" ht="12" customHeight="1">
      <c r="A31" s="12" t="s">
        <v>157</v>
      </c>
      <c r="B31" s="156" t="s">
        <v>453</v>
      </c>
      <c r="C31" s="142"/>
      <c r="D31" s="142"/>
      <c r="E31" s="185">
        <f t="shared" si="0"/>
        <v>0</v>
      </c>
    </row>
    <row r="32" spans="1:5" s="154" customFormat="1" ht="12" customHeight="1">
      <c r="A32" s="12" t="s">
        <v>454</v>
      </c>
      <c r="B32" s="156" t="s">
        <v>158</v>
      </c>
      <c r="C32" s="142"/>
      <c r="D32" s="142"/>
      <c r="E32" s="185">
        <f t="shared" si="0"/>
        <v>0</v>
      </c>
    </row>
    <row r="33" spans="1:5" s="154" customFormat="1" ht="12" customHeight="1">
      <c r="A33" s="12" t="s">
        <v>455</v>
      </c>
      <c r="B33" s="156" t="s">
        <v>159</v>
      </c>
      <c r="C33" s="142"/>
      <c r="D33" s="142"/>
      <c r="E33" s="185">
        <f t="shared" si="0"/>
        <v>0</v>
      </c>
    </row>
    <row r="34" spans="1:5" s="154" customFormat="1" ht="12" customHeight="1" thickBot="1">
      <c r="A34" s="14" t="s">
        <v>456</v>
      </c>
      <c r="B34" s="157" t="s">
        <v>160</v>
      </c>
      <c r="C34" s="144"/>
      <c r="D34" s="144"/>
      <c r="E34" s="185">
        <f t="shared" si="0"/>
        <v>0</v>
      </c>
    </row>
    <row r="35" spans="1:5" s="154" customFormat="1" ht="12" customHeight="1" thickBot="1">
      <c r="A35" s="18" t="s">
        <v>9</v>
      </c>
      <c r="B35" s="19" t="s">
        <v>319</v>
      </c>
      <c r="C35" s="141">
        <f>SUM(C36:C46)</f>
        <v>16701000</v>
      </c>
      <c r="D35" s="141">
        <f>SUM(D36:D46)</f>
        <v>0</v>
      </c>
      <c r="E35" s="77">
        <f>SUM(E36:E46)</f>
        <v>16701000</v>
      </c>
    </row>
    <row r="36" spans="1:5" s="154" customFormat="1" ht="12" customHeight="1">
      <c r="A36" s="13" t="s">
        <v>49</v>
      </c>
      <c r="B36" s="155" t="s">
        <v>163</v>
      </c>
      <c r="C36" s="143">
        <v>650000</v>
      </c>
      <c r="D36" s="143"/>
      <c r="E36" s="185">
        <f t="shared" si="0"/>
        <v>650000</v>
      </c>
    </row>
    <row r="37" spans="1:5" s="154" customFormat="1" ht="12" customHeight="1">
      <c r="A37" s="12" t="s">
        <v>50</v>
      </c>
      <c r="B37" s="156" t="s">
        <v>164</v>
      </c>
      <c r="C37" s="142">
        <v>9810000</v>
      </c>
      <c r="D37" s="142"/>
      <c r="E37" s="185">
        <f t="shared" si="0"/>
        <v>9810000</v>
      </c>
    </row>
    <row r="38" spans="1:5" s="154" customFormat="1" ht="12" customHeight="1">
      <c r="A38" s="12" t="s">
        <v>51</v>
      </c>
      <c r="B38" s="156" t="s">
        <v>165</v>
      </c>
      <c r="C38" s="142">
        <v>2500000</v>
      </c>
      <c r="D38" s="142"/>
      <c r="E38" s="185">
        <f t="shared" si="0"/>
        <v>2500000</v>
      </c>
    </row>
    <row r="39" spans="1:5" s="154" customFormat="1" ht="12" customHeight="1">
      <c r="A39" s="12" t="s">
        <v>93</v>
      </c>
      <c r="B39" s="156" t="s">
        <v>166</v>
      </c>
      <c r="C39" s="142"/>
      <c r="D39" s="142"/>
      <c r="E39" s="185">
        <f t="shared" si="0"/>
        <v>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>
        <v>3741000</v>
      </c>
      <c r="D41" s="142"/>
      <c r="E41" s="185">
        <f t="shared" si="0"/>
        <v>3741000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170</v>
      </c>
      <c r="C43" s="142"/>
      <c r="D43" s="142"/>
      <c r="E43" s="185">
        <f t="shared" si="0"/>
        <v>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321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320</v>
      </c>
      <c r="B46" s="80" t="s">
        <v>172</v>
      </c>
      <c r="C46" s="146"/>
      <c r="D46" s="146"/>
      <c r="E46" s="185">
        <f t="shared" si="0"/>
        <v>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180000</v>
      </c>
      <c r="D53" s="141">
        <f>SUM(D54:D56)</f>
        <v>0</v>
      </c>
      <c r="E53" s="77">
        <f>SUM(E54:E56)</f>
        <v>180000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313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>
        <v>180000</v>
      </c>
      <c r="D56" s="142"/>
      <c r="E56" s="185">
        <f t="shared" si="0"/>
        <v>180000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314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361</v>
      </c>
      <c r="B63" s="19" t="s">
        <v>193</v>
      </c>
      <c r="C63" s="147">
        <f>+C6+C13+C20+C27+C35+C47+C53+C58</f>
        <v>20559220</v>
      </c>
      <c r="D63" s="147">
        <f>+D6+D13+D20+D27+D35+D47+D53+D58</f>
        <v>0</v>
      </c>
      <c r="E63" s="184">
        <f>+E6+E13+E20+E27+E35+E47+E53+E58</f>
        <v>20559220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346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392658</v>
      </c>
      <c r="D73" s="141">
        <f>SUM(D74:D75)</f>
        <v>-180821</v>
      </c>
      <c r="E73" s="77">
        <f>SUM(E74:E75)</f>
        <v>211837</v>
      </c>
    </row>
    <row r="74" spans="1:5" s="154" customFormat="1" ht="12" customHeight="1">
      <c r="A74" s="13" t="s">
        <v>229</v>
      </c>
      <c r="B74" s="155" t="s">
        <v>207</v>
      </c>
      <c r="C74" s="145">
        <v>392658</v>
      </c>
      <c r="D74" s="145">
        <v>-180821</v>
      </c>
      <c r="E74" s="274">
        <f t="shared" si="1"/>
        <v>211837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360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363</v>
      </c>
      <c r="C87" s="147">
        <f>+C64+C68+C73+C76+C80+C86+C85</f>
        <v>392658</v>
      </c>
      <c r="D87" s="147">
        <f>+D64+D68+D73+D76+D80+D86+D85</f>
        <v>-180821</v>
      </c>
      <c r="E87" s="184">
        <f>+E64+E68+E73+E76+E80+E86+E85</f>
        <v>211837</v>
      </c>
    </row>
    <row r="88" spans="1:5" s="154" customFormat="1" ht="25.5" customHeight="1" thickBot="1">
      <c r="A88" s="199" t="s">
        <v>362</v>
      </c>
      <c r="B88" s="163" t="s">
        <v>364</v>
      </c>
      <c r="C88" s="147">
        <f>+C63+C87</f>
        <v>20951878</v>
      </c>
      <c r="D88" s="147">
        <f>+D63+D87</f>
        <v>-180821</v>
      </c>
      <c r="E88" s="184">
        <f>+E63+E87</f>
        <v>20771057</v>
      </c>
    </row>
    <row r="89" spans="1:3" s="154" customFormat="1" ht="83.25" customHeight="1">
      <c r="A89" s="3"/>
      <c r="B89" s="4"/>
      <c r="C89" s="82"/>
    </row>
    <row r="90" spans="1:5" ht="16.5" customHeight="1">
      <c r="A90" s="430" t="s">
        <v>33</v>
      </c>
      <c r="B90" s="430"/>
      <c r="C90" s="430"/>
      <c r="D90" s="430"/>
      <c r="E90" s="430"/>
    </row>
    <row r="91" spans="1:5" s="164" customFormat="1" ht="16.5" customHeight="1" thickBot="1">
      <c r="A91" s="432" t="s">
        <v>80</v>
      </c>
      <c r="B91" s="432"/>
      <c r="C91" s="41"/>
      <c r="E91" s="41" t="str">
        <f>E2</f>
        <v>Forintban!</v>
      </c>
    </row>
    <row r="92" spans="1:5" ht="15.75">
      <c r="A92" s="433" t="s">
        <v>44</v>
      </c>
      <c r="B92" s="435" t="s">
        <v>406</v>
      </c>
      <c r="C92" s="437" t="str">
        <f>+CONCATENATE(LEFT(ÖSSZEFÜGGÉSEK!A6,4),". évi")</f>
        <v>2017. évi</v>
      </c>
      <c r="D92" s="438"/>
      <c r="E92" s="439"/>
    </row>
    <row r="93" spans="1:5" ht="24.75" thickBot="1">
      <c r="A93" s="434"/>
      <c r="B93" s="436"/>
      <c r="C93" s="221" t="s">
        <v>405</v>
      </c>
      <c r="D93" s="219" t="s">
        <v>460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372</v>
      </c>
      <c r="B94" s="24" t="s">
        <v>373</v>
      </c>
      <c r="C94" s="24" t="s">
        <v>374</v>
      </c>
      <c r="D94" s="24" t="s">
        <v>376</v>
      </c>
      <c r="E94" s="292" t="s">
        <v>464</v>
      </c>
    </row>
    <row r="95" spans="1:5" ht="12" customHeight="1" thickBot="1">
      <c r="A95" s="20" t="s">
        <v>5</v>
      </c>
      <c r="B95" s="22" t="s">
        <v>322</v>
      </c>
      <c r="C95" s="140">
        <f>C96+C97+C98+C99+C100+C113</f>
        <v>70522000</v>
      </c>
      <c r="D95" s="140">
        <f>D96+D97+D98+D99+D100+D113</f>
        <v>219179</v>
      </c>
      <c r="E95" s="208">
        <f>E96+E97+E98+E99+E100+E113</f>
        <v>70741179</v>
      </c>
    </row>
    <row r="96" spans="1:5" ht="12" customHeight="1">
      <c r="A96" s="15" t="s">
        <v>56</v>
      </c>
      <c r="B96" s="8" t="s">
        <v>34</v>
      </c>
      <c r="C96" s="212">
        <v>11137000</v>
      </c>
      <c r="D96" s="212"/>
      <c r="E96" s="277">
        <f aca="true" t="shared" si="2" ref="E96:E129">C96+D96</f>
        <v>11137000</v>
      </c>
    </row>
    <row r="97" spans="1:5" ht="12" customHeight="1">
      <c r="A97" s="12" t="s">
        <v>57</v>
      </c>
      <c r="B97" s="6" t="s">
        <v>101</v>
      </c>
      <c r="C97" s="142">
        <v>2590000</v>
      </c>
      <c r="D97" s="142"/>
      <c r="E97" s="272">
        <f t="shared" si="2"/>
        <v>2590000</v>
      </c>
    </row>
    <row r="98" spans="1:5" ht="12" customHeight="1">
      <c r="A98" s="12" t="s">
        <v>58</v>
      </c>
      <c r="B98" s="6" t="s">
        <v>75</v>
      </c>
      <c r="C98" s="144">
        <v>37266000</v>
      </c>
      <c r="D98" s="144">
        <v>-180821</v>
      </c>
      <c r="E98" s="273">
        <f t="shared" si="2"/>
        <v>37085179</v>
      </c>
    </row>
    <row r="99" spans="1:5" ht="12" customHeight="1">
      <c r="A99" s="12" t="s">
        <v>59</v>
      </c>
      <c r="B99" s="9" t="s">
        <v>102</v>
      </c>
      <c r="C99" s="144"/>
      <c r="D99" s="144"/>
      <c r="E99" s="273">
        <f t="shared" si="2"/>
        <v>0</v>
      </c>
    </row>
    <row r="100" spans="1:5" ht="12" customHeight="1">
      <c r="A100" s="12" t="s">
        <v>67</v>
      </c>
      <c r="B100" s="17" t="s">
        <v>103</v>
      </c>
      <c r="C100" s="144">
        <v>19529000</v>
      </c>
      <c r="D100" s="144">
        <v>400000</v>
      </c>
      <c r="E100" s="273">
        <f t="shared" si="2"/>
        <v>19929000</v>
      </c>
    </row>
    <row r="101" spans="1:5" ht="12" customHeight="1">
      <c r="A101" s="12" t="s">
        <v>60</v>
      </c>
      <c r="B101" s="6" t="s">
        <v>327</v>
      </c>
      <c r="C101" s="144"/>
      <c r="D101" s="144"/>
      <c r="E101" s="273">
        <f t="shared" si="2"/>
        <v>0</v>
      </c>
    </row>
    <row r="102" spans="1:5" ht="12" customHeight="1">
      <c r="A102" s="12" t="s">
        <v>61</v>
      </c>
      <c r="B102" s="45" t="s">
        <v>326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325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>
        <v>11069000</v>
      </c>
      <c r="D107" s="144"/>
      <c r="E107" s="273">
        <f t="shared" si="2"/>
        <v>11069000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/>
      <c r="E109" s="273">
        <f t="shared" si="2"/>
        <v>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323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324</v>
      </c>
      <c r="B112" s="45" t="s">
        <v>248</v>
      </c>
      <c r="C112" s="144">
        <v>8460000</v>
      </c>
      <c r="D112" s="144">
        <v>400000</v>
      </c>
      <c r="E112" s="273">
        <f t="shared" si="2"/>
        <v>8860000</v>
      </c>
    </row>
    <row r="113" spans="1:5" ht="12" customHeight="1">
      <c r="A113" s="12" t="s">
        <v>328</v>
      </c>
      <c r="B113" s="9" t="s">
        <v>35</v>
      </c>
      <c r="C113" s="142"/>
      <c r="D113" s="142"/>
      <c r="E113" s="272">
        <f t="shared" si="2"/>
        <v>0</v>
      </c>
    </row>
    <row r="114" spans="1:5" ht="12" customHeight="1">
      <c r="A114" s="12" t="s">
        <v>329</v>
      </c>
      <c r="B114" s="6" t="s">
        <v>331</v>
      </c>
      <c r="C114" s="142"/>
      <c r="D114" s="142"/>
      <c r="E114" s="272">
        <f t="shared" si="2"/>
        <v>0</v>
      </c>
    </row>
    <row r="115" spans="1:5" ht="12" customHeight="1" thickBot="1">
      <c r="A115" s="16" t="s">
        <v>330</v>
      </c>
      <c r="B115" s="204" t="s">
        <v>332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2696000</v>
      </c>
      <c r="D116" s="141">
        <f>+D117+D119+D121</f>
        <v>0</v>
      </c>
      <c r="E116" s="209">
        <f>+E117+E119+E121</f>
        <v>2696000</v>
      </c>
    </row>
    <row r="117" spans="1:5" ht="12" customHeight="1">
      <c r="A117" s="13" t="s">
        <v>62</v>
      </c>
      <c r="B117" s="6" t="s">
        <v>120</v>
      </c>
      <c r="C117" s="143">
        <v>2396000</v>
      </c>
      <c r="D117" s="224"/>
      <c r="E117" s="185">
        <f t="shared" si="2"/>
        <v>2396000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/>
      <c r="D119" s="225"/>
      <c r="E119" s="272">
        <f t="shared" si="2"/>
        <v>0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>
        <v>300000</v>
      </c>
      <c r="D121" s="225"/>
      <c r="E121" s="272">
        <f t="shared" si="2"/>
        <v>300000</v>
      </c>
    </row>
    <row r="122" spans="1:5" ht="12" customHeight="1">
      <c r="A122" s="13" t="s">
        <v>72</v>
      </c>
      <c r="B122" s="79" t="s">
        <v>315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>
        <v>300000</v>
      </c>
      <c r="D129" s="226"/>
      <c r="E129" s="273">
        <f t="shared" si="2"/>
        <v>300000</v>
      </c>
    </row>
    <row r="130" spans="1:5" ht="12" customHeight="1" thickBot="1">
      <c r="A130" s="18" t="s">
        <v>7</v>
      </c>
      <c r="B130" s="37" t="s">
        <v>333</v>
      </c>
      <c r="C130" s="141">
        <f>+C95+C116</f>
        <v>73218000</v>
      </c>
      <c r="D130" s="223">
        <f>+D95+D116</f>
        <v>219179</v>
      </c>
      <c r="E130" s="77">
        <f>+E95+E116</f>
        <v>73437179</v>
      </c>
    </row>
    <row r="131" spans="1:5" ht="12" customHeight="1" thickBot="1">
      <c r="A131" s="18" t="s">
        <v>8</v>
      </c>
      <c r="B131" s="37" t="s">
        <v>407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341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342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343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335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344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336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337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338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339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340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348</v>
      </c>
      <c r="C142" s="147">
        <f>+C143+C144+C145+C146</f>
        <v>0</v>
      </c>
      <c r="D142" s="227">
        <f>+D143+D144+D145+D146</f>
        <v>0</v>
      </c>
      <c r="E142" s="184">
        <f>+E143+E144+E145+E146</f>
        <v>0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/>
      <c r="D144" s="225"/>
      <c r="E144" s="272">
        <f t="shared" si="3"/>
        <v>0</v>
      </c>
    </row>
    <row r="145" spans="1:5" ht="12" customHeight="1">
      <c r="A145" s="13" t="s">
        <v>174</v>
      </c>
      <c r="B145" s="7" t="s">
        <v>349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350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345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352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347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353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351</v>
      </c>
      <c r="B152" s="7" t="s">
        <v>354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355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356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358</v>
      </c>
      <c r="C155" s="217">
        <f>+C131+C135+C142+C147+C153+C154</f>
        <v>0</v>
      </c>
      <c r="D155" s="230">
        <f>+D131+D135+D142+D147+D153+D154</f>
        <v>0</v>
      </c>
      <c r="E155" s="211">
        <f>+E131+E135+E142+E147+E153+E154</f>
        <v>0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357</v>
      </c>
      <c r="C156" s="217">
        <f>+C130+C155</f>
        <v>73218000</v>
      </c>
      <c r="D156" s="230">
        <f>+D130+D155</f>
        <v>219179</v>
      </c>
      <c r="E156" s="211">
        <f>+E130+E155</f>
        <v>73437179</v>
      </c>
    </row>
    <row r="157" ht="7.5" customHeight="1"/>
    <row r="158" spans="1:5" ht="15.75">
      <c r="A158" s="440" t="s">
        <v>262</v>
      </c>
      <c r="B158" s="440"/>
      <c r="C158" s="440"/>
      <c r="D158" s="440"/>
      <c r="E158" s="440"/>
    </row>
    <row r="159" spans="1:5" ht="15" customHeight="1" thickBot="1">
      <c r="A159" s="431" t="s">
        <v>81</v>
      </c>
      <c r="B159" s="431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359</v>
      </c>
      <c r="C160" s="222">
        <f>+C63-C130</f>
        <v>-52658780</v>
      </c>
      <c r="D160" s="141">
        <f>+D63-D130</f>
        <v>-219179</v>
      </c>
      <c r="E160" s="77">
        <f>+E63-E130</f>
        <v>-52877959</v>
      </c>
    </row>
    <row r="161" spans="1:5" ht="32.25" customHeight="1" thickBot="1">
      <c r="A161" s="18" t="s">
        <v>6</v>
      </c>
      <c r="B161" s="21" t="s">
        <v>365</v>
      </c>
      <c r="C161" s="141">
        <f>+C87-C155</f>
        <v>392658</v>
      </c>
      <c r="D161" s="141">
        <f>+D87-D155</f>
        <v>-180821</v>
      </c>
      <c r="E161" s="77">
        <f>+E87-E155</f>
        <v>211837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Balatonszárszói Önkormányzat
2017. ÉVI KÖLTSÉGVETÉS
ÖNKÉNT VÁLLALT FELADATAINAK MÓDOSÍTOTT MÉRLEGE&amp;10
&amp;R&amp;"Times New Roman CE,Félkövér dőlt"&amp;11 1.3. melléklet a 10/2017.(VI.30.) önkormányzati rendelethez </oddHeader>
  </headerFooter>
  <rowBreaks count="1" manualBreakCount="1"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F100" sqref="F100"/>
    </sheetView>
  </sheetViews>
  <sheetFormatPr defaultColWidth="9.00390625" defaultRowHeight="12.75"/>
  <cols>
    <col min="1" max="1" width="9.50390625" style="129" customWidth="1"/>
    <col min="2" max="2" width="59.625" style="129" customWidth="1"/>
    <col min="3" max="3" width="17.375" style="130" customWidth="1"/>
    <col min="4" max="5" width="17.375" style="152" customWidth="1"/>
    <col min="6" max="16384" width="9.375" style="152" customWidth="1"/>
  </cols>
  <sheetData>
    <row r="1" spans="1:5" ht="15.75" customHeight="1">
      <c r="A1" s="430" t="s">
        <v>3</v>
      </c>
      <c r="B1" s="430"/>
      <c r="C1" s="430"/>
      <c r="D1" s="430"/>
      <c r="E1" s="430"/>
    </row>
    <row r="2" spans="1:5" ht="15.75" customHeight="1" thickBot="1">
      <c r="A2" s="431" t="s">
        <v>79</v>
      </c>
      <c r="B2" s="431"/>
      <c r="C2" s="218"/>
      <c r="E2" s="218" t="str">
        <f>'1.3.sz.mell.'!E2</f>
        <v>Forintban!</v>
      </c>
    </row>
    <row r="3" spans="1:5" ht="15.75">
      <c r="A3" s="433" t="s">
        <v>44</v>
      </c>
      <c r="B3" s="435" t="s">
        <v>4</v>
      </c>
      <c r="C3" s="437" t="str">
        <f>+CONCATENATE(LEFT(ÖSSZEFÜGGÉSEK!A6,4),". évi")</f>
        <v>2017. évi</v>
      </c>
      <c r="D3" s="438"/>
      <c r="E3" s="439"/>
    </row>
    <row r="4" spans="1:5" ht="24.75" thickBot="1">
      <c r="A4" s="434"/>
      <c r="B4" s="436"/>
      <c r="C4" s="221" t="s">
        <v>405</v>
      </c>
      <c r="D4" s="219" t="s">
        <v>460</v>
      </c>
      <c r="E4" s="220" t="str">
        <f>+CONCATENATE(LEFT(ÖSSZEFÜGGÉSEK!A6,4),"……….",CHAR(10),"Módosítás utáni")</f>
        <v>2017……….
Módosítás utáni</v>
      </c>
    </row>
    <row r="5" spans="1:5" s="153" customFormat="1" ht="12" customHeight="1" thickBot="1">
      <c r="A5" s="149" t="s">
        <v>372</v>
      </c>
      <c r="B5" s="150" t="s">
        <v>373</v>
      </c>
      <c r="C5" s="150" t="s">
        <v>374</v>
      </c>
      <c r="D5" s="150" t="s">
        <v>376</v>
      </c>
      <c r="E5" s="304" t="s">
        <v>464</v>
      </c>
    </row>
    <row r="6" spans="1:5" s="154" customFormat="1" ht="12" customHeight="1" thickBot="1">
      <c r="A6" s="18" t="s">
        <v>5</v>
      </c>
      <c r="B6" s="19" t="s">
        <v>139</v>
      </c>
      <c r="C6" s="141">
        <f>+C7+C8+C9+C10+C11+C12</f>
        <v>43876400</v>
      </c>
      <c r="D6" s="141">
        <f>+D7+D8+D9+D10+D11+D12</f>
        <v>0</v>
      </c>
      <c r="E6" s="77">
        <f>+E7+E8+E9+E10+E11+E12</f>
        <v>43876400</v>
      </c>
    </row>
    <row r="7" spans="1:5" s="154" customFormat="1" ht="12" customHeight="1">
      <c r="A7" s="13" t="s">
        <v>56</v>
      </c>
      <c r="B7" s="155" t="s">
        <v>140</v>
      </c>
      <c r="C7" s="143">
        <v>43876400</v>
      </c>
      <c r="D7" s="143"/>
      <c r="E7" s="185">
        <f>C7+D7</f>
        <v>43876400</v>
      </c>
    </row>
    <row r="8" spans="1:5" s="154" customFormat="1" ht="12" customHeight="1">
      <c r="A8" s="12" t="s">
        <v>57</v>
      </c>
      <c r="B8" s="156" t="s">
        <v>141</v>
      </c>
      <c r="C8" s="142"/>
      <c r="D8" s="142"/>
      <c r="E8" s="185">
        <f aca="true" t="shared" si="0" ref="E8:E62">C8+D8</f>
        <v>0</v>
      </c>
    </row>
    <row r="9" spans="1:5" s="154" customFormat="1" ht="12" customHeight="1">
      <c r="A9" s="12" t="s">
        <v>58</v>
      </c>
      <c r="B9" s="156" t="s">
        <v>142</v>
      </c>
      <c r="C9" s="142"/>
      <c r="D9" s="142"/>
      <c r="E9" s="185">
        <f t="shared" si="0"/>
        <v>0</v>
      </c>
    </row>
    <row r="10" spans="1:5" s="154" customFormat="1" ht="12" customHeight="1">
      <c r="A10" s="12" t="s">
        <v>59</v>
      </c>
      <c r="B10" s="156" t="s">
        <v>143</v>
      </c>
      <c r="C10" s="142"/>
      <c r="D10" s="142"/>
      <c r="E10" s="185">
        <f t="shared" si="0"/>
        <v>0</v>
      </c>
    </row>
    <row r="11" spans="1:5" s="154" customFormat="1" ht="12" customHeight="1">
      <c r="A11" s="12" t="s">
        <v>76</v>
      </c>
      <c r="B11" s="79" t="s">
        <v>317</v>
      </c>
      <c r="C11" s="142"/>
      <c r="D11" s="142"/>
      <c r="E11" s="185">
        <f t="shared" si="0"/>
        <v>0</v>
      </c>
    </row>
    <row r="12" spans="1:5" s="154" customFormat="1" ht="12" customHeight="1" thickBot="1">
      <c r="A12" s="14" t="s">
        <v>60</v>
      </c>
      <c r="B12" s="80" t="s">
        <v>318</v>
      </c>
      <c r="C12" s="142"/>
      <c r="D12" s="142"/>
      <c r="E12" s="185">
        <f t="shared" si="0"/>
        <v>0</v>
      </c>
    </row>
    <row r="13" spans="1:5" s="154" customFormat="1" ht="12" customHeight="1" thickBot="1">
      <c r="A13" s="18" t="s">
        <v>6</v>
      </c>
      <c r="B13" s="78" t="s">
        <v>144</v>
      </c>
      <c r="C13" s="141">
        <f>+C14+C15+C16+C17+C18</f>
        <v>0</v>
      </c>
      <c r="D13" s="141">
        <f>+D14+D15+D16+D17+D18</f>
        <v>0</v>
      </c>
      <c r="E13" s="77">
        <f>+E14+E15+E16+E17+E18</f>
        <v>0</v>
      </c>
    </row>
    <row r="14" spans="1:5" s="154" customFormat="1" ht="12" customHeight="1">
      <c r="A14" s="13" t="s">
        <v>62</v>
      </c>
      <c r="B14" s="155" t="s">
        <v>145</v>
      </c>
      <c r="C14" s="143"/>
      <c r="D14" s="143"/>
      <c r="E14" s="185">
        <f t="shared" si="0"/>
        <v>0</v>
      </c>
    </row>
    <row r="15" spans="1:5" s="154" customFormat="1" ht="12" customHeight="1">
      <c r="A15" s="12" t="s">
        <v>63</v>
      </c>
      <c r="B15" s="156" t="s">
        <v>146</v>
      </c>
      <c r="C15" s="142"/>
      <c r="D15" s="142"/>
      <c r="E15" s="185">
        <f t="shared" si="0"/>
        <v>0</v>
      </c>
    </row>
    <row r="16" spans="1:5" s="154" customFormat="1" ht="12" customHeight="1">
      <c r="A16" s="12" t="s">
        <v>64</v>
      </c>
      <c r="B16" s="156" t="s">
        <v>309</v>
      </c>
      <c r="C16" s="142"/>
      <c r="D16" s="142"/>
      <c r="E16" s="185">
        <f t="shared" si="0"/>
        <v>0</v>
      </c>
    </row>
    <row r="17" spans="1:5" s="154" customFormat="1" ht="12" customHeight="1">
      <c r="A17" s="12" t="s">
        <v>65</v>
      </c>
      <c r="B17" s="156" t="s">
        <v>310</v>
      </c>
      <c r="C17" s="142"/>
      <c r="D17" s="142"/>
      <c r="E17" s="185">
        <f t="shared" si="0"/>
        <v>0</v>
      </c>
    </row>
    <row r="18" spans="1:5" s="154" customFormat="1" ht="12" customHeight="1">
      <c r="A18" s="12" t="s">
        <v>66</v>
      </c>
      <c r="B18" s="156" t="s">
        <v>147</v>
      </c>
      <c r="C18" s="142"/>
      <c r="D18" s="142"/>
      <c r="E18" s="185">
        <f t="shared" si="0"/>
        <v>0</v>
      </c>
    </row>
    <row r="19" spans="1:5" s="154" customFormat="1" ht="12" customHeight="1" thickBot="1">
      <c r="A19" s="14" t="s">
        <v>72</v>
      </c>
      <c r="B19" s="80" t="s">
        <v>148</v>
      </c>
      <c r="C19" s="144"/>
      <c r="D19" s="144"/>
      <c r="E19" s="185">
        <f t="shared" si="0"/>
        <v>0</v>
      </c>
    </row>
    <row r="20" spans="1:5" s="154" customFormat="1" ht="12" customHeight="1" thickBot="1">
      <c r="A20" s="18" t="s">
        <v>7</v>
      </c>
      <c r="B20" s="19" t="s">
        <v>149</v>
      </c>
      <c r="C20" s="141">
        <f>+C21+C22+C23+C24+C25</f>
        <v>0</v>
      </c>
      <c r="D20" s="141">
        <f>+D21+D22+D23+D24+D25</f>
        <v>0</v>
      </c>
      <c r="E20" s="77">
        <f>+E21+E22+E23+E24+E25</f>
        <v>0</v>
      </c>
    </row>
    <row r="21" spans="1:5" s="154" customFormat="1" ht="12" customHeight="1">
      <c r="A21" s="13" t="s">
        <v>45</v>
      </c>
      <c r="B21" s="155" t="s">
        <v>150</v>
      </c>
      <c r="C21" s="143"/>
      <c r="D21" s="143"/>
      <c r="E21" s="185">
        <f t="shared" si="0"/>
        <v>0</v>
      </c>
    </row>
    <row r="22" spans="1:5" s="154" customFormat="1" ht="12" customHeight="1">
      <c r="A22" s="12" t="s">
        <v>46</v>
      </c>
      <c r="B22" s="156" t="s">
        <v>151</v>
      </c>
      <c r="C22" s="142"/>
      <c r="D22" s="142"/>
      <c r="E22" s="185">
        <f t="shared" si="0"/>
        <v>0</v>
      </c>
    </row>
    <row r="23" spans="1:5" s="154" customFormat="1" ht="12" customHeight="1">
      <c r="A23" s="12" t="s">
        <v>47</v>
      </c>
      <c r="B23" s="156" t="s">
        <v>311</v>
      </c>
      <c r="C23" s="142"/>
      <c r="D23" s="142"/>
      <c r="E23" s="185">
        <f t="shared" si="0"/>
        <v>0</v>
      </c>
    </row>
    <row r="24" spans="1:5" s="154" customFormat="1" ht="12" customHeight="1">
      <c r="A24" s="12" t="s">
        <v>48</v>
      </c>
      <c r="B24" s="156" t="s">
        <v>312</v>
      </c>
      <c r="C24" s="142"/>
      <c r="D24" s="142"/>
      <c r="E24" s="185">
        <f t="shared" si="0"/>
        <v>0</v>
      </c>
    </row>
    <row r="25" spans="1:5" s="154" customFormat="1" ht="12" customHeight="1">
      <c r="A25" s="12" t="s">
        <v>89</v>
      </c>
      <c r="B25" s="156" t="s">
        <v>152</v>
      </c>
      <c r="C25" s="142"/>
      <c r="D25" s="142"/>
      <c r="E25" s="185">
        <f t="shared" si="0"/>
        <v>0</v>
      </c>
    </row>
    <row r="26" spans="1:5" s="154" customFormat="1" ht="12" customHeight="1" thickBot="1">
      <c r="A26" s="14" t="s">
        <v>90</v>
      </c>
      <c r="B26" s="157" t="s">
        <v>153</v>
      </c>
      <c r="C26" s="144"/>
      <c r="D26" s="144"/>
      <c r="E26" s="185">
        <f t="shared" si="0"/>
        <v>0</v>
      </c>
    </row>
    <row r="27" spans="1:5" s="154" customFormat="1" ht="12" customHeight="1" thickBot="1">
      <c r="A27" s="18" t="s">
        <v>91</v>
      </c>
      <c r="B27" s="19" t="s">
        <v>457</v>
      </c>
      <c r="C27" s="147">
        <f>+C28+C29+C30+C31+C32+C33+C34</f>
        <v>0</v>
      </c>
      <c r="D27" s="147">
        <f>+D28+D29+D30+D31+D32+D33+D34</f>
        <v>0</v>
      </c>
      <c r="E27" s="184">
        <f>+E28+E29+E30+E31+E32+E33+E34</f>
        <v>0</v>
      </c>
    </row>
    <row r="28" spans="1:5" s="154" customFormat="1" ht="12" customHeight="1">
      <c r="A28" s="13" t="s">
        <v>154</v>
      </c>
      <c r="B28" s="155" t="s">
        <v>450</v>
      </c>
      <c r="C28" s="186"/>
      <c r="D28" s="186">
        <f>+D29+D30+D31</f>
        <v>0</v>
      </c>
      <c r="E28" s="185">
        <f t="shared" si="0"/>
        <v>0</v>
      </c>
    </row>
    <row r="29" spans="1:5" s="154" customFormat="1" ht="12" customHeight="1">
      <c r="A29" s="12" t="s">
        <v>155</v>
      </c>
      <c r="B29" s="156" t="s">
        <v>451</v>
      </c>
      <c r="C29" s="142"/>
      <c r="D29" s="142"/>
      <c r="E29" s="185">
        <f t="shared" si="0"/>
        <v>0</v>
      </c>
    </row>
    <row r="30" spans="1:5" s="154" customFormat="1" ht="12" customHeight="1">
      <c r="A30" s="12" t="s">
        <v>156</v>
      </c>
      <c r="B30" s="156" t="s">
        <v>452</v>
      </c>
      <c r="C30" s="142"/>
      <c r="D30" s="142"/>
      <c r="E30" s="185">
        <f t="shared" si="0"/>
        <v>0</v>
      </c>
    </row>
    <row r="31" spans="1:5" s="154" customFormat="1" ht="12" customHeight="1">
      <c r="A31" s="12" t="s">
        <v>157</v>
      </c>
      <c r="B31" s="156" t="s">
        <v>453</v>
      </c>
      <c r="C31" s="142"/>
      <c r="D31" s="142"/>
      <c r="E31" s="185">
        <f t="shared" si="0"/>
        <v>0</v>
      </c>
    </row>
    <row r="32" spans="1:5" s="154" customFormat="1" ht="12" customHeight="1">
      <c r="A32" s="12" t="s">
        <v>454</v>
      </c>
      <c r="B32" s="156" t="s">
        <v>158</v>
      </c>
      <c r="C32" s="142"/>
      <c r="D32" s="142"/>
      <c r="E32" s="185">
        <f t="shared" si="0"/>
        <v>0</v>
      </c>
    </row>
    <row r="33" spans="1:5" s="154" customFormat="1" ht="12" customHeight="1">
      <c r="A33" s="12" t="s">
        <v>455</v>
      </c>
      <c r="B33" s="156" t="s">
        <v>159</v>
      </c>
      <c r="C33" s="142"/>
      <c r="D33" s="142"/>
      <c r="E33" s="185">
        <f t="shared" si="0"/>
        <v>0</v>
      </c>
    </row>
    <row r="34" spans="1:5" s="154" customFormat="1" ht="12" customHeight="1" thickBot="1">
      <c r="A34" s="14" t="s">
        <v>456</v>
      </c>
      <c r="B34" s="157" t="s">
        <v>160</v>
      </c>
      <c r="C34" s="144"/>
      <c r="D34" s="144"/>
      <c r="E34" s="185">
        <f t="shared" si="0"/>
        <v>0</v>
      </c>
    </row>
    <row r="35" spans="1:5" s="154" customFormat="1" ht="12" customHeight="1" thickBot="1">
      <c r="A35" s="18" t="s">
        <v>9</v>
      </c>
      <c r="B35" s="19" t="s">
        <v>319</v>
      </c>
      <c r="C35" s="141">
        <f>SUM(C36:C46)</f>
        <v>0</v>
      </c>
      <c r="D35" s="141">
        <f>SUM(D36:D46)</f>
        <v>0</v>
      </c>
      <c r="E35" s="77">
        <f>SUM(E36:E46)</f>
        <v>0</v>
      </c>
    </row>
    <row r="36" spans="1:5" s="154" customFormat="1" ht="12" customHeight="1">
      <c r="A36" s="13" t="s">
        <v>49</v>
      </c>
      <c r="B36" s="155" t="s">
        <v>163</v>
      </c>
      <c r="C36" s="143"/>
      <c r="D36" s="143"/>
      <c r="E36" s="185">
        <f t="shared" si="0"/>
        <v>0</v>
      </c>
    </row>
    <row r="37" spans="1:5" s="154" customFormat="1" ht="12" customHeight="1">
      <c r="A37" s="12" t="s">
        <v>50</v>
      </c>
      <c r="B37" s="156" t="s">
        <v>164</v>
      </c>
      <c r="C37" s="142"/>
      <c r="D37" s="142"/>
      <c r="E37" s="185">
        <f t="shared" si="0"/>
        <v>0</v>
      </c>
    </row>
    <row r="38" spans="1:5" s="154" customFormat="1" ht="12" customHeight="1">
      <c r="A38" s="12" t="s">
        <v>51</v>
      </c>
      <c r="B38" s="156" t="s">
        <v>165</v>
      </c>
      <c r="C38" s="142"/>
      <c r="D38" s="142"/>
      <c r="E38" s="185">
        <f t="shared" si="0"/>
        <v>0</v>
      </c>
    </row>
    <row r="39" spans="1:5" s="154" customFormat="1" ht="12" customHeight="1">
      <c r="A39" s="12" t="s">
        <v>93</v>
      </c>
      <c r="B39" s="156" t="s">
        <v>166</v>
      </c>
      <c r="C39" s="142"/>
      <c r="D39" s="142"/>
      <c r="E39" s="185">
        <f t="shared" si="0"/>
        <v>0</v>
      </c>
    </row>
    <row r="40" spans="1:5" s="154" customFormat="1" ht="12" customHeight="1">
      <c r="A40" s="12" t="s">
        <v>94</v>
      </c>
      <c r="B40" s="156" t="s">
        <v>167</v>
      </c>
      <c r="C40" s="142"/>
      <c r="D40" s="142"/>
      <c r="E40" s="185">
        <f t="shared" si="0"/>
        <v>0</v>
      </c>
    </row>
    <row r="41" spans="1:5" s="154" customFormat="1" ht="12" customHeight="1">
      <c r="A41" s="12" t="s">
        <v>95</v>
      </c>
      <c r="B41" s="156" t="s">
        <v>168</v>
      </c>
      <c r="C41" s="142"/>
      <c r="D41" s="142"/>
      <c r="E41" s="185">
        <f t="shared" si="0"/>
        <v>0</v>
      </c>
    </row>
    <row r="42" spans="1:5" s="154" customFormat="1" ht="12" customHeight="1">
      <c r="A42" s="12" t="s">
        <v>96</v>
      </c>
      <c r="B42" s="156" t="s">
        <v>169</v>
      </c>
      <c r="C42" s="142"/>
      <c r="D42" s="142"/>
      <c r="E42" s="185">
        <f t="shared" si="0"/>
        <v>0</v>
      </c>
    </row>
    <row r="43" spans="1:5" s="154" customFormat="1" ht="12" customHeight="1">
      <c r="A43" s="12" t="s">
        <v>97</v>
      </c>
      <c r="B43" s="156" t="s">
        <v>170</v>
      </c>
      <c r="C43" s="142"/>
      <c r="D43" s="142"/>
      <c r="E43" s="185">
        <f t="shared" si="0"/>
        <v>0</v>
      </c>
    </row>
    <row r="44" spans="1:5" s="154" customFormat="1" ht="12" customHeight="1">
      <c r="A44" s="12" t="s">
        <v>161</v>
      </c>
      <c r="B44" s="156" t="s">
        <v>171</v>
      </c>
      <c r="C44" s="145"/>
      <c r="D44" s="145"/>
      <c r="E44" s="185">
        <f t="shared" si="0"/>
        <v>0</v>
      </c>
    </row>
    <row r="45" spans="1:5" s="154" customFormat="1" ht="12" customHeight="1">
      <c r="A45" s="14" t="s">
        <v>162</v>
      </c>
      <c r="B45" s="157" t="s">
        <v>321</v>
      </c>
      <c r="C45" s="146"/>
      <c r="D45" s="146"/>
      <c r="E45" s="185">
        <f t="shared" si="0"/>
        <v>0</v>
      </c>
    </row>
    <row r="46" spans="1:5" s="154" customFormat="1" ht="12" customHeight="1" thickBot="1">
      <c r="A46" s="14" t="s">
        <v>320</v>
      </c>
      <c r="B46" s="80" t="s">
        <v>172</v>
      </c>
      <c r="C46" s="146"/>
      <c r="D46" s="146"/>
      <c r="E46" s="185">
        <f t="shared" si="0"/>
        <v>0</v>
      </c>
    </row>
    <row r="47" spans="1:5" s="154" customFormat="1" ht="12" customHeight="1" thickBot="1">
      <c r="A47" s="18" t="s">
        <v>10</v>
      </c>
      <c r="B47" s="19" t="s">
        <v>173</v>
      </c>
      <c r="C47" s="141">
        <f>SUM(C48:C52)</f>
        <v>0</v>
      </c>
      <c r="D47" s="141">
        <f>SUM(D48:D52)</f>
        <v>0</v>
      </c>
      <c r="E47" s="77">
        <f>SUM(E48:E52)</f>
        <v>0</v>
      </c>
    </row>
    <row r="48" spans="1:5" s="154" customFormat="1" ht="12" customHeight="1">
      <c r="A48" s="13" t="s">
        <v>52</v>
      </c>
      <c r="B48" s="155" t="s">
        <v>177</v>
      </c>
      <c r="C48" s="197"/>
      <c r="D48" s="197"/>
      <c r="E48" s="276">
        <f t="shared" si="0"/>
        <v>0</v>
      </c>
    </row>
    <row r="49" spans="1:5" s="154" customFormat="1" ht="12" customHeight="1">
      <c r="A49" s="12" t="s">
        <v>53</v>
      </c>
      <c r="B49" s="156" t="s">
        <v>178</v>
      </c>
      <c r="C49" s="145"/>
      <c r="D49" s="145"/>
      <c r="E49" s="276">
        <f t="shared" si="0"/>
        <v>0</v>
      </c>
    </row>
    <row r="50" spans="1:5" s="154" customFormat="1" ht="12" customHeight="1">
      <c r="A50" s="12" t="s">
        <v>174</v>
      </c>
      <c r="B50" s="156" t="s">
        <v>179</v>
      </c>
      <c r="C50" s="145"/>
      <c r="D50" s="145"/>
      <c r="E50" s="276">
        <f t="shared" si="0"/>
        <v>0</v>
      </c>
    </row>
    <row r="51" spans="1:5" s="154" customFormat="1" ht="12" customHeight="1">
      <c r="A51" s="12" t="s">
        <v>175</v>
      </c>
      <c r="B51" s="156" t="s">
        <v>180</v>
      </c>
      <c r="C51" s="145"/>
      <c r="D51" s="145"/>
      <c r="E51" s="276">
        <f t="shared" si="0"/>
        <v>0</v>
      </c>
    </row>
    <row r="52" spans="1:5" s="154" customFormat="1" ht="12" customHeight="1" thickBot="1">
      <c r="A52" s="14" t="s">
        <v>176</v>
      </c>
      <c r="B52" s="80" t="s">
        <v>181</v>
      </c>
      <c r="C52" s="146"/>
      <c r="D52" s="146"/>
      <c r="E52" s="276">
        <f t="shared" si="0"/>
        <v>0</v>
      </c>
    </row>
    <row r="53" spans="1:5" s="154" customFormat="1" ht="12" customHeight="1" thickBot="1">
      <c r="A53" s="18" t="s">
        <v>98</v>
      </c>
      <c r="B53" s="19" t="s">
        <v>182</v>
      </c>
      <c r="C53" s="141">
        <f>SUM(C54:C56)</f>
        <v>0</v>
      </c>
      <c r="D53" s="141">
        <f>SUM(D54:D56)</f>
        <v>0</v>
      </c>
      <c r="E53" s="77">
        <f>SUM(E54:E56)</f>
        <v>0</v>
      </c>
    </row>
    <row r="54" spans="1:5" s="154" customFormat="1" ht="12" customHeight="1">
      <c r="A54" s="13" t="s">
        <v>54</v>
      </c>
      <c r="B54" s="155" t="s">
        <v>183</v>
      </c>
      <c r="C54" s="143"/>
      <c r="D54" s="143"/>
      <c r="E54" s="185">
        <f t="shared" si="0"/>
        <v>0</v>
      </c>
    </row>
    <row r="55" spans="1:5" s="154" customFormat="1" ht="12" customHeight="1">
      <c r="A55" s="12" t="s">
        <v>55</v>
      </c>
      <c r="B55" s="156" t="s">
        <v>313</v>
      </c>
      <c r="C55" s="142"/>
      <c r="D55" s="142"/>
      <c r="E55" s="185">
        <f t="shared" si="0"/>
        <v>0</v>
      </c>
    </row>
    <row r="56" spans="1:5" s="154" customFormat="1" ht="12" customHeight="1">
      <c r="A56" s="12" t="s">
        <v>186</v>
      </c>
      <c r="B56" s="156" t="s">
        <v>184</v>
      </c>
      <c r="C56" s="142"/>
      <c r="D56" s="142"/>
      <c r="E56" s="185">
        <f t="shared" si="0"/>
        <v>0</v>
      </c>
    </row>
    <row r="57" spans="1:5" s="154" customFormat="1" ht="12" customHeight="1" thickBot="1">
      <c r="A57" s="14" t="s">
        <v>187</v>
      </c>
      <c r="B57" s="80" t="s">
        <v>185</v>
      </c>
      <c r="C57" s="144"/>
      <c r="D57" s="144"/>
      <c r="E57" s="185">
        <f t="shared" si="0"/>
        <v>0</v>
      </c>
    </row>
    <row r="58" spans="1:5" s="154" customFormat="1" ht="12" customHeight="1" thickBot="1">
      <c r="A58" s="18" t="s">
        <v>12</v>
      </c>
      <c r="B58" s="78" t="s">
        <v>188</v>
      </c>
      <c r="C58" s="141">
        <f>SUM(C59:C61)</f>
        <v>0</v>
      </c>
      <c r="D58" s="141">
        <f>SUM(D59:D61)</f>
        <v>0</v>
      </c>
      <c r="E58" s="77">
        <f>SUM(E59:E61)</f>
        <v>0</v>
      </c>
    </row>
    <row r="59" spans="1:5" s="154" customFormat="1" ht="12" customHeight="1">
      <c r="A59" s="13" t="s">
        <v>99</v>
      </c>
      <c r="B59" s="155" t="s">
        <v>190</v>
      </c>
      <c r="C59" s="145"/>
      <c r="D59" s="145"/>
      <c r="E59" s="274">
        <f t="shared" si="0"/>
        <v>0</v>
      </c>
    </row>
    <row r="60" spans="1:5" s="154" customFormat="1" ht="12" customHeight="1">
      <c r="A60" s="12" t="s">
        <v>100</v>
      </c>
      <c r="B60" s="156" t="s">
        <v>314</v>
      </c>
      <c r="C60" s="145"/>
      <c r="D60" s="145"/>
      <c r="E60" s="274">
        <f t="shared" si="0"/>
        <v>0</v>
      </c>
    </row>
    <row r="61" spans="1:5" s="154" customFormat="1" ht="12" customHeight="1">
      <c r="A61" s="12" t="s">
        <v>121</v>
      </c>
      <c r="B61" s="156" t="s">
        <v>191</v>
      </c>
      <c r="C61" s="145"/>
      <c r="D61" s="145"/>
      <c r="E61" s="274">
        <f t="shared" si="0"/>
        <v>0</v>
      </c>
    </row>
    <row r="62" spans="1:5" s="154" customFormat="1" ht="12" customHeight="1" thickBot="1">
      <c r="A62" s="14" t="s">
        <v>189</v>
      </c>
      <c r="B62" s="80" t="s">
        <v>192</v>
      </c>
      <c r="C62" s="145"/>
      <c r="D62" s="145"/>
      <c r="E62" s="274">
        <f t="shared" si="0"/>
        <v>0</v>
      </c>
    </row>
    <row r="63" spans="1:5" s="154" customFormat="1" ht="12" customHeight="1" thickBot="1">
      <c r="A63" s="205" t="s">
        <v>361</v>
      </c>
      <c r="B63" s="19" t="s">
        <v>193</v>
      </c>
      <c r="C63" s="147">
        <f>+C6+C13+C20+C27+C35+C47+C53+C58</f>
        <v>43876400</v>
      </c>
      <c r="D63" s="147">
        <f>+D6+D13+D20+D27+D35+D47+D53+D58</f>
        <v>0</v>
      </c>
      <c r="E63" s="184">
        <f>+E6+E13+E20+E27+E35+E47+E53+E58</f>
        <v>43876400</v>
      </c>
    </row>
    <row r="64" spans="1:5" s="154" customFormat="1" ht="12" customHeight="1" thickBot="1">
      <c r="A64" s="198" t="s">
        <v>194</v>
      </c>
      <c r="B64" s="78" t="s">
        <v>195</v>
      </c>
      <c r="C64" s="141">
        <f>SUM(C65:C67)</f>
        <v>0</v>
      </c>
      <c r="D64" s="141">
        <f>SUM(D65:D67)</f>
        <v>0</v>
      </c>
      <c r="E64" s="77">
        <f>SUM(E65:E67)</f>
        <v>0</v>
      </c>
    </row>
    <row r="65" spans="1:5" s="154" customFormat="1" ht="12" customHeight="1">
      <c r="A65" s="13" t="s">
        <v>226</v>
      </c>
      <c r="B65" s="155" t="s">
        <v>196</v>
      </c>
      <c r="C65" s="145"/>
      <c r="D65" s="145"/>
      <c r="E65" s="274">
        <f aca="true" t="shared" si="1" ref="E65:E86">C65+D65</f>
        <v>0</v>
      </c>
    </row>
    <row r="66" spans="1:5" s="154" customFormat="1" ht="12" customHeight="1">
      <c r="A66" s="12" t="s">
        <v>235</v>
      </c>
      <c r="B66" s="156" t="s">
        <v>197</v>
      </c>
      <c r="C66" s="145"/>
      <c r="D66" s="145"/>
      <c r="E66" s="274">
        <f t="shared" si="1"/>
        <v>0</v>
      </c>
    </row>
    <row r="67" spans="1:5" s="154" customFormat="1" ht="12" customHeight="1" thickBot="1">
      <c r="A67" s="14" t="s">
        <v>236</v>
      </c>
      <c r="B67" s="201" t="s">
        <v>346</v>
      </c>
      <c r="C67" s="145"/>
      <c r="D67" s="145"/>
      <c r="E67" s="274">
        <f t="shared" si="1"/>
        <v>0</v>
      </c>
    </row>
    <row r="68" spans="1:5" s="154" customFormat="1" ht="12" customHeight="1" thickBot="1">
      <c r="A68" s="198" t="s">
        <v>199</v>
      </c>
      <c r="B68" s="78" t="s">
        <v>200</v>
      </c>
      <c r="C68" s="141">
        <f>SUM(C69:C72)</f>
        <v>0</v>
      </c>
      <c r="D68" s="141">
        <f>SUM(D69:D72)</f>
        <v>0</v>
      </c>
      <c r="E68" s="77">
        <f>SUM(E69:E72)</f>
        <v>0</v>
      </c>
    </row>
    <row r="69" spans="1:5" s="154" customFormat="1" ht="12" customHeight="1">
      <c r="A69" s="13" t="s">
        <v>77</v>
      </c>
      <c r="B69" s="155" t="s">
        <v>201</v>
      </c>
      <c r="C69" s="145"/>
      <c r="D69" s="145"/>
      <c r="E69" s="274">
        <f t="shared" si="1"/>
        <v>0</v>
      </c>
    </row>
    <row r="70" spans="1:5" s="154" customFormat="1" ht="12" customHeight="1">
      <c r="A70" s="12" t="s">
        <v>78</v>
      </c>
      <c r="B70" s="156" t="s">
        <v>202</v>
      </c>
      <c r="C70" s="145"/>
      <c r="D70" s="145"/>
      <c r="E70" s="274">
        <f t="shared" si="1"/>
        <v>0</v>
      </c>
    </row>
    <row r="71" spans="1:5" s="154" customFormat="1" ht="12" customHeight="1">
      <c r="A71" s="12" t="s">
        <v>227</v>
      </c>
      <c r="B71" s="156" t="s">
        <v>203</v>
      </c>
      <c r="C71" s="145"/>
      <c r="D71" s="145"/>
      <c r="E71" s="274">
        <f t="shared" si="1"/>
        <v>0</v>
      </c>
    </row>
    <row r="72" spans="1:5" s="154" customFormat="1" ht="12" customHeight="1" thickBot="1">
      <c r="A72" s="14" t="s">
        <v>228</v>
      </c>
      <c r="B72" s="80" t="s">
        <v>204</v>
      </c>
      <c r="C72" s="145"/>
      <c r="D72" s="145"/>
      <c r="E72" s="274">
        <f t="shared" si="1"/>
        <v>0</v>
      </c>
    </row>
    <row r="73" spans="1:5" s="154" customFormat="1" ht="12" customHeight="1" thickBot="1">
      <c r="A73" s="198" t="s">
        <v>205</v>
      </c>
      <c r="B73" s="78" t="s">
        <v>206</v>
      </c>
      <c r="C73" s="141">
        <f>SUM(C74:C75)</f>
        <v>0</v>
      </c>
      <c r="D73" s="141">
        <f>SUM(D74:D75)</f>
        <v>0</v>
      </c>
      <c r="E73" s="77">
        <f>SUM(E74:E75)</f>
        <v>0</v>
      </c>
    </row>
    <row r="74" spans="1:5" s="154" customFormat="1" ht="12" customHeight="1">
      <c r="A74" s="13" t="s">
        <v>229</v>
      </c>
      <c r="B74" s="155" t="s">
        <v>207</v>
      </c>
      <c r="C74" s="145"/>
      <c r="D74" s="145"/>
      <c r="E74" s="274">
        <f t="shared" si="1"/>
        <v>0</v>
      </c>
    </row>
    <row r="75" spans="1:5" s="154" customFormat="1" ht="12" customHeight="1" thickBot="1">
      <c r="A75" s="14" t="s">
        <v>230</v>
      </c>
      <c r="B75" s="80" t="s">
        <v>208</v>
      </c>
      <c r="C75" s="145"/>
      <c r="D75" s="145"/>
      <c r="E75" s="274">
        <f t="shared" si="1"/>
        <v>0</v>
      </c>
    </row>
    <row r="76" spans="1:5" s="154" customFormat="1" ht="12" customHeight="1" thickBot="1">
      <c r="A76" s="198" t="s">
        <v>209</v>
      </c>
      <c r="B76" s="78" t="s">
        <v>210</v>
      </c>
      <c r="C76" s="141">
        <f>SUM(C77:C79)</f>
        <v>0</v>
      </c>
      <c r="D76" s="141">
        <f>SUM(D77:D79)</f>
        <v>0</v>
      </c>
      <c r="E76" s="77">
        <f>SUM(E77:E79)</f>
        <v>0</v>
      </c>
    </row>
    <row r="77" spans="1:5" s="154" customFormat="1" ht="12" customHeight="1">
      <c r="A77" s="13" t="s">
        <v>231</v>
      </c>
      <c r="B77" s="155" t="s">
        <v>211</v>
      </c>
      <c r="C77" s="145"/>
      <c r="D77" s="145"/>
      <c r="E77" s="274">
        <f t="shared" si="1"/>
        <v>0</v>
      </c>
    </row>
    <row r="78" spans="1:5" s="154" customFormat="1" ht="12" customHeight="1">
      <c r="A78" s="12" t="s">
        <v>232</v>
      </c>
      <c r="B78" s="156" t="s">
        <v>212</v>
      </c>
      <c r="C78" s="145"/>
      <c r="D78" s="145"/>
      <c r="E78" s="274">
        <f t="shared" si="1"/>
        <v>0</v>
      </c>
    </row>
    <row r="79" spans="1:5" s="154" customFormat="1" ht="12" customHeight="1" thickBot="1">
      <c r="A79" s="14" t="s">
        <v>233</v>
      </c>
      <c r="B79" s="80" t="s">
        <v>213</v>
      </c>
      <c r="C79" s="145"/>
      <c r="D79" s="145"/>
      <c r="E79" s="274">
        <f t="shared" si="1"/>
        <v>0</v>
      </c>
    </row>
    <row r="80" spans="1:5" s="154" customFormat="1" ht="12" customHeight="1" thickBot="1">
      <c r="A80" s="198" t="s">
        <v>214</v>
      </c>
      <c r="B80" s="78" t="s">
        <v>234</v>
      </c>
      <c r="C80" s="141">
        <f>SUM(C81:C84)</f>
        <v>0</v>
      </c>
      <c r="D80" s="141">
        <f>SUM(D81:D84)</f>
        <v>0</v>
      </c>
      <c r="E80" s="77">
        <f>SUM(E81:E84)</f>
        <v>0</v>
      </c>
    </row>
    <row r="81" spans="1:5" s="154" customFormat="1" ht="12" customHeight="1">
      <c r="A81" s="159" t="s">
        <v>215</v>
      </c>
      <c r="B81" s="155" t="s">
        <v>216</v>
      </c>
      <c r="C81" s="145"/>
      <c r="D81" s="145"/>
      <c r="E81" s="274">
        <f t="shared" si="1"/>
        <v>0</v>
      </c>
    </row>
    <row r="82" spans="1:5" s="154" customFormat="1" ht="12" customHeight="1">
      <c r="A82" s="160" t="s">
        <v>217</v>
      </c>
      <c r="B82" s="156" t="s">
        <v>218</v>
      </c>
      <c r="C82" s="145"/>
      <c r="D82" s="145"/>
      <c r="E82" s="274">
        <f t="shared" si="1"/>
        <v>0</v>
      </c>
    </row>
    <row r="83" spans="1:5" s="154" customFormat="1" ht="12" customHeight="1">
      <c r="A83" s="160" t="s">
        <v>219</v>
      </c>
      <c r="B83" s="156" t="s">
        <v>220</v>
      </c>
      <c r="C83" s="145"/>
      <c r="D83" s="145"/>
      <c r="E83" s="274">
        <f t="shared" si="1"/>
        <v>0</v>
      </c>
    </row>
    <row r="84" spans="1:5" s="154" customFormat="1" ht="12" customHeight="1" thickBot="1">
      <c r="A84" s="161" t="s">
        <v>221</v>
      </c>
      <c r="B84" s="80" t="s">
        <v>222</v>
      </c>
      <c r="C84" s="145"/>
      <c r="D84" s="145"/>
      <c r="E84" s="274">
        <f t="shared" si="1"/>
        <v>0</v>
      </c>
    </row>
    <row r="85" spans="1:5" s="154" customFormat="1" ht="12" customHeight="1" thickBot="1">
      <c r="A85" s="198" t="s">
        <v>223</v>
      </c>
      <c r="B85" s="78" t="s">
        <v>360</v>
      </c>
      <c r="C85" s="200"/>
      <c r="D85" s="200"/>
      <c r="E85" s="77">
        <f t="shared" si="1"/>
        <v>0</v>
      </c>
    </row>
    <row r="86" spans="1:5" s="154" customFormat="1" ht="13.5" customHeight="1" thickBot="1">
      <c r="A86" s="198" t="s">
        <v>225</v>
      </c>
      <c r="B86" s="78" t="s">
        <v>224</v>
      </c>
      <c r="C86" s="200"/>
      <c r="D86" s="200"/>
      <c r="E86" s="77">
        <f t="shared" si="1"/>
        <v>0</v>
      </c>
    </row>
    <row r="87" spans="1:5" s="154" customFormat="1" ht="15.75" customHeight="1" thickBot="1">
      <c r="A87" s="198" t="s">
        <v>237</v>
      </c>
      <c r="B87" s="162" t="s">
        <v>363</v>
      </c>
      <c r="C87" s="147">
        <f>+C64+C68+C73+C76+C80+C86+C85</f>
        <v>0</v>
      </c>
      <c r="D87" s="147">
        <f>+D64+D68+D73+D76+D80+D86+D85</f>
        <v>0</v>
      </c>
      <c r="E87" s="184">
        <f>+E64+E68+E73+E76+E80+E86+E85</f>
        <v>0</v>
      </c>
    </row>
    <row r="88" spans="1:5" s="154" customFormat="1" ht="25.5" customHeight="1" thickBot="1">
      <c r="A88" s="199" t="s">
        <v>362</v>
      </c>
      <c r="B88" s="163" t="s">
        <v>364</v>
      </c>
      <c r="C88" s="147">
        <f>+C63+C87</f>
        <v>43876400</v>
      </c>
      <c r="D88" s="147">
        <f>+D63+D87</f>
        <v>0</v>
      </c>
      <c r="E88" s="184">
        <f>+E63+E87</f>
        <v>43876400</v>
      </c>
    </row>
    <row r="89" spans="1:3" s="154" customFormat="1" ht="83.25" customHeight="1">
      <c r="A89" s="3"/>
      <c r="B89" s="4"/>
      <c r="C89" s="82"/>
    </row>
    <row r="90" spans="1:5" ht="16.5" customHeight="1">
      <c r="A90" s="430" t="s">
        <v>33</v>
      </c>
      <c r="B90" s="430"/>
      <c r="C90" s="430"/>
      <c r="D90" s="430"/>
      <c r="E90" s="430"/>
    </row>
    <row r="91" spans="1:5" s="164" customFormat="1" ht="16.5" customHeight="1" thickBot="1">
      <c r="A91" s="432" t="s">
        <v>80</v>
      </c>
      <c r="B91" s="432"/>
      <c r="C91" s="41"/>
      <c r="E91" s="41" t="str">
        <f>E2</f>
        <v>Forintban!</v>
      </c>
    </row>
    <row r="92" spans="1:5" ht="15.75">
      <c r="A92" s="433" t="s">
        <v>44</v>
      </c>
      <c r="B92" s="435" t="s">
        <v>406</v>
      </c>
      <c r="C92" s="437" t="str">
        <f>+CONCATENATE(LEFT(ÖSSZEFÜGGÉSEK!A6,4),". évi")</f>
        <v>2017. évi</v>
      </c>
      <c r="D92" s="438"/>
      <c r="E92" s="439"/>
    </row>
    <row r="93" spans="1:5" ht="24.75" thickBot="1">
      <c r="A93" s="434"/>
      <c r="B93" s="436"/>
      <c r="C93" s="221" t="s">
        <v>405</v>
      </c>
      <c r="D93" s="219" t="s">
        <v>460</v>
      </c>
      <c r="E93" s="220" t="str">
        <f>+CONCATENATE(LEFT(ÖSSZEFÜGGÉSEK!A6,4),". ….",CHAR(10),"Módosítás utáni")</f>
        <v>2017. ….
Módosítás utáni</v>
      </c>
    </row>
    <row r="94" spans="1:5" s="153" customFormat="1" ht="12" customHeight="1" thickBot="1">
      <c r="A94" s="23" t="s">
        <v>372</v>
      </c>
      <c r="B94" s="24" t="s">
        <v>373</v>
      </c>
      <c r="C94" s="24" t="s">
        <v>374</v>
      </c>
      <c r="D94" s="24" t="s">
        <v>376</v>
      </c>
      <c r="E94" s="292" t="s">
        <v>464</v>
      </c>
    </row>
    <row r="95" spans="1:5" ht="12" customHeight="1" thickBot="1">
      <c r="A95" s="20" t="s">
        <v>5</v>
      </c>
      <c r="B95" s="22" t="s">
        <v>322</v>
      </c>
      <c r="C95" s="140">
        <f>C96+C97+C98+C99+C100+C113</f>
        <v>98590000</v>
      </c>
      <c r="D95" s="140">
        <f>D96+D97+D98+D99+D100+D113</f>
        <v>-420222</v>
      </c>
      <c r="E95" s="208">
        <f>E96+E97+E98+E99+E100+E113</f>
        <v>98169778</v>
      </c>
    </row>
    <row r="96" spans="1:5" ht="12" customHeight="1">
      <c r="A96" s="15" t="s">
        <v>56</v>
      </c>
      <c r="B96" s="8" t="s">
        <v>34</v>
      </c>
      <c r="C96" s="212">
        <v>68120000</v>
      </c>
      <c r="D96" s="212"/>
      <c r="E96" s="277">
        <f aca="true" t="shared" si="2" ref="E96:E129">C96+D96</f>
        <v>68120000</v>
      </c>
    </row>
    <row r="97" spans="1:5" ht="12" customHeight="1">
      <c r="A97" s="12" t="s">
        <v>57</v>
      </c>
      <c r="B97" s="6" t="s">
        <v>101</v>
      </c>
      <c r="C97" s="142">
        <v>15710000</v>
      </c>
      <c r="D97" s="142"/>
      <c r="E97" s="272">
        <f t="shared" si="2"/>
        <v>15710000</v>
      </c>
    </row>
    <row r="98" spans="1:5" ht="12" customHeight="1">
      <c r="A98" s="12" t="s">
        <v>58</v>
      </c>
      <c r="B98" s="6" t="s">
        <v>75</v>
      </c>
      <c r="C98" s="144">
        <v>14760000</v>
      </c>
      <c r="D98" s="144">
        <v>-420222</v>
      </c>
      <c r="E98" s="273">
        <f t="shared" si="2"/>
        <v>14339778</v>
      </c>
    </row>
    <row r="99" spans="1:5" ht="12" customHeight="1">
      <c r="A99" s="12" t="s">
        <v>59</v>
      </c>
      <c r="B99" s="9" t="s">
        <v>102</v>
      </c>
      <c r="C99" s="144"/>
      <c r="D99" s="144"/>
      <c r="E99" s="273">
        <f t="shared" si="2"/>
        <v>0</v>
      </c>
    </row>
    <row r="100" spans="1:5" ht="12" customHeight="1">
      <c r="A100" s="12" t="s">
        <v>67</v>
      </c>
      <c r="B100" s="17" t="s">
        <v>103</v>
      </c>
      <c r="C100" s="144"/>
      <c r="D100" s="144"/>
      <c r="E100" s="273">
        <f t="shared" si="2"/>
        <v>0</v>
      </c>
    </row>
    <row r="101" spans="1:5" ht="12" customHeight="1">
      <c r="A101" s="12" t="s">
        <v>60</v>
      </c>
      <c r="B101" s="6" t="s">
        <v>327</v>
      </c>
      <c r="C101" s="144"/>
      <c r="D101" s="144"/>
      <c r="E101" s="273">
        <f t="shared" si="2"/>
        <v>0</v>
      </c>
    </row>
    <row r="102" spans="1:5" ht="12" customHeight="1">
      <c r="A102" s="12" t="s">
        <v>61</v>
      </c>
      <c r="B102" s="45" t="s">
        <v>326</v>
      </c>
      <c r="C102" s="144"/>
      <c r="D102" s="144"/>
      <c r="E102" s="273">
        <f t="shared" si="2"/>
        <v>0</v>
      </c>
    </row>
    <row r="103" spans="1:5" ht="12" customHeight="1">
      <c r="A103" s="12" t="s">
        <v>68</v>
      </c>
      <c r="B103" s="45" t="s">
        <v>325</v>
      </c>
      <c r="C103" s="144"/>
      <c r="D103" s="144"/>
      <c r="E103" s="273">
        <f t="shared" si="2"/>
        <v>0</v>
      </c>
    </row>
    <row r="104" spans="1:5" ht="12" customHeight="1">
      <c r="A104" s="12" t="s">
        <v>69</v>
      </c>
      <c r="B104" s="43" t="s">
        <v>240</v>
      </c>
      <c r="C104" s="144"/>
      <c r="D104" s="144"/>
      <c r="E104" s="273">
        <f t="shared" si="2"/>
        <v>0</v>
      </c>
    </row>
    <row r="105" spans="1:5" ht="12" customHeight="1">
      <c r="A105" s="12" t="s">
        <v>70</v>
      </c>
      <c r="B105" s="44" t="s">
        <v>241</v>
      </c>
      <c r="C105" s="144"/>
      <c r="D105" s="144"/>
      <c r="E105" s="273">
        <f t="shared" si="2"/>
        <v>0</v>
      </c>
    </row>
    <row r="106" spans="1:5" ht="12" customHeight="1">
      <c r="A106" s="12" t="s">
        <v>71</v>
      </c>
      <c r="B106" s="44" t="s">
        <v>242</v>
      </c>
      <c r="C106" s="144"/>
      <c r="D106" s="144"/>
      <c r="E106" s="273">
        <f t="shared" si="2"/>
        <v>0</v>
      </c>
    </row>
    <row r="107" spans="1:5" ht="12" customHeight="1">
      <c r="A107" s="12" t="s">
        <v>73</v>
      </c>
      <c r="B107" s="43" t="s">
        <v>243</v>
      </c>
      <c r="C107" s="144"/>
      <c r="D107" s="144"/>
      <c r="E107" s="273">
        <f t="shared" si="2"/>
        <v>0</v>
      </c>
    </row>
    <row r="108" spans="1:5" ht="12" customHeight="1">
      <c r="A108" s="12" t="s">
        <v>104</v>
      </c>
      <c r="B108" s="43" t="s">
        <v>244</v>
      </c>
      <c r="C108" s="144"/>
      <c r="D108" s="144"/>
      <c r="E108" s="273">
        <f t="shared" si="2"/>
        <v>0</v>
      </c>
    </row>
    <row r="109" spans="1:5" ht="12" customHeight="1">
      <c r="A109" s="12" t="s">
        <v>238</v>
      </c>
      <c r="B109" s="44" t="s">
        <v>245</v>
      </c>
      <c r="C109" s="144"/>
      <c r="D109" s="144"/>
      <c r="E109" s="273">
        <f t="shared" si="2"/>
        <v>0</v>
      </c>
    </row>
    <row r="110" spans="1:5" ht="12" customHeight="1">
      <c r="A110" s="11" t="s">
        <v>239</v>
      </c>
      <c r="B110" s="45" t="s">
        <v>246</v>
      </c>
      <c r="C110" s="144"/>
      <c r="D110" s="144"/>
      <c r="E110" s="273">
        <f t="shared" si="2"/>
        <v>0</v>
      </c>
    </row>
    <row r="111" spans="1:5" ht="12" customHeight="1">
      <c r="A111" s="12" t="s">
        <v>323</v>
      </c>
      <c r="B111" s="45" t="s">
        <v>247</v>
      </c>
      <c r="C111" s="144"/>
      <c r="D111" s="144"/>
      <c r="E111" s="273">
        <f t="shared" si="2"/>
        <v>0</v>
      </c>
    </row>
    <row r="112" spans="1:5" ht="12" customHeight="1">
      <c r="A112" s="14" t="s">
        <v>324</v>
      </c>
      <c r="B112" s="45" t="s">
        <v>248</v>
      </c>
      <c r="C112" s="144"/>
      <c r="D112" s="144"/>
      <c r="E112" s="273">
        <f t="shared" si="2"/>
        <v>0</v>
      </c>
    </row>
    <row r="113" spans="1:5" ht="12" customHeight="1">
      <c r="A113" s="12" t="s">
        <v>328</v>
      </c>
      <c r="B113" s="9" t="s">
        <v>35</v>
      </c>
      <c r="C113" s="142"/>
      <c r="D113" s="142"/>
      <c r="E113" s="272">
        <f t="shared" si="2"/>
        <v>0</v>
      </c>
    </row>
    <row r="114" spans="1:5" ht="12" customHeight="1">
      <c r="A114" s="12" t="s">
        <v>329</v>
      </c>
      <c r="B114" s="6" t="s">
        <v>331</v>
      </c>
      <c r="C114" s="142"/>
      <c r="D114" s="142"/>
      <c r="E114" s="272">
        <f t="shared" si="2"/>
        <v>0</v>
      </c>
    </row>
    <row r="115" spans="1:5" ht="12" customHeight="1" thickBot="1">
      <c r="A115" s="16" t="s">
        <v>330</v>
      </c>
      <c r="B115" s="204" t="s">
        <v>332</v>
      </c>
      <c r="C115" s="213"/>
      <c r="D115" s="213"/>
      <c r="E115" s="278">
        <f t="shared" si="2"/>
        <v>0</v>
      </c>
    </row>
    <row r="116" spans="1:5" ht="12" customHeight="1" thickBot="1">
      <c r="A116" s="202" t="s">
        <v>6</v>
      </c>
      <c r="B116" s="203" t="s">
        <v>249</v>
      </c>
      <c r="C116" s="214">
        <f>+C117+C119+C121</f>
        <v>0</v>
      </c>
      <c r="D116" s="141">
        <f>+D117+D119+D121</f>
        <v>0</v>
      </c>
      <c r="E116" s="209">
        <f>+E117+E119+E121</f>
        <v>0</v>
      </c>
    </row>
    <row r="117" spans="1:5" ht="12" customHeight="1">
      <c r="A117" s="13" t="s">
        <v>62</v>
      </c>
      <c r="B117" s="6" t="s">
        <v>120</v>
      </c>
      <c r="C117" s="143"/>
      <c r="D117" s="224"/>
      <c r="E117" s="185">
        <f t="shared" si="2"/>
        <v>0</v>
      </c>
    </row>
    <row r="118" spans="1:5" ht="12" customHeight="1">
      <c r="A118" s="13" t="s">
        <v>63</v>
      </c>
      <c r="B118" s="10" t="s">
        <v>253</v>
      </c>
      <c r="C118" s="143"/>
      <c r="D118" s="224"/>
      <c r="E118" s="185">
        <f t="shared" si="2"/>
        <v>0</v>
      </c>
    </row>
    <row r="119" spans="1:5" ht="12" customHeight="1">
      <c r="A119" s="13" t="s">
        <v>64</v>
      </c>
      <c r="B119" s="10" t="s">
        <v>105</v>
      </c>
      <c r="C119" s="142"/>
      <c r="D119" s="225"/>
      <c r="E119" s="272">
        <f t="shared" si="2"/>
        <v>0</v>
      </c>
    </row>
    <row r="120" spans="1:5" ht="12" customHeight="1">
      <c r="A120" s="13" t="s">
        <v>65</v>
      </c>
      <c r="B120" s="10" t="s">
        <v>254</v>
      </c>
      <c r="C120" s="142"/>
      <c r="D120" s="225"/>
      <c r="E120" s="272">
        <f t="shared" si="2"/>
        <v>0</v>
      </c>
    </row>
    <row r="121" spans="1:5" ht="12" customHeight="1">
      <c r="A121" s="13" t="s">
        <v>66</v>
      </c>
      <c r="B121" s="80" t="s">
        <v>122</v>
      </c>
      <c r="C121" s="142"/>
      <c r="D121" s="225"/>
      <c r="E121" s="272">
        <f t="shared" si="2"/>
        <v>0</v>
      </c>
    </row>
    <row r="122" spans="1:5" ht="12" customHeight="1">
      <c r="A122" s="13" t="s">
        <v>72</v>
      </c>
      <c r="B122" s="79" t="s">
        <v>315</v>
      </c>
      <c r="C122" s="142"/>
      <c r="D122" s="225"/>
      <c r="E122" s="272">
        <f t="shared" si="2"/>
        <v>0</v>
      </c>
    </row>
    <row r="123" spans="1:5" ht="12" customHeight="1">
      <c r="A123" s="13" t="s">
        <v>74</v>
      </c>
      <c r="B123" s="151" t="s">
        <v>259</v>
      </c>
      <c r="C123" s="142"/>
      <c r="D123" s="225"/>
      <c r="E123" s="272">
        <f t="shared" si="2"/>
        <v>0</v>
      </c>
    </row>
    <row r="124" spans="1:5" ht="22.5">
      <c r="A124" s="13" t="s">
        <v>106</v>
      </c>
      <c r="B124" s="44" t="s">
        <v>242</v>
      </c>
      <c r="C124" s="142"/>
      <c r="D124" s="225"/>
      <c r="E124" s="272">
        <f t="shared" si="2"/>
        <v>0</v>
      </c>
    </row>
    <row r="125" spans="1:5" ht="12" customHeight="1">
      <c r="A125" s="13" t="s">
        <v>107</v>
      </c>
      <c r="B125" s="44" t="s">
        <v>258</v>
      </c>
      <c r="C125" s="142"/>
      <c r="D125" s="225"/>
      <c r="E125" s="272">
        <f t="shared" si="2"/>
        <v>0</v>
      </c>
    </row>
    <row r="126" spans="1:5" ht="12" customHeight="1">
      <c r="A126" s="13" t="s">
        <v>108</v>
      </c>
      <c r="B126" s="44" t="s">
        <v>257</v>
      </c>
      <c r="C126" s="142"/>
      <c r="D126" s="225"/>
      <c r="E126" s="272">
        <f t="shared" si="2"/>
        <v>0</v>
      </c>
    </row>
    <row r="127" spans="1:5" ht="12" customHeight="1">
      <c r="A127" s="13" t="s">
        <v>250</v>
      </c>
      <c r="B127" s="44" t="s">
        <v>245</v>
      </c>
      <c r="C127" s="142"/>
      <c r="D127" s="225"/>
      <c r="E127" s="272">
        <f t="shared" si="2"/>
        <v>0</v>
      </c>
    </row>
    <row r="128" spans="1:5" ht="12" customHeight="1">
      <c r="A128" s="13" t="s">
        <v>251</v>
      </c>
      <c r="B128" s="44" t="s">
        <v>256</v>
      </c>
      <c r="C128" s="142"/>
      <c r="D128" s="225"/>
      <c r="E128" s="272">
        <f t="shared" si="2"/>
        <v>0</v>
      </c>
    </row>
    <row r="129" spans="1:5" ht="23.25" thickBot="1">
      <c r="A129" s="11" t="s">
        <v>252</v>
      </c>
      <c r="B129" s="44" t="s">
        <v>255</v>
      </c>
      <c r="C129" s="144"/>
      <c r="D129" s="226"/>
      <c r="E129" s="273">
        <f t="shared" si="2"/>
        <v>0</v>
      </c>
    </row>
    <row r="130" spans="1:5" ht="12" customHeight="1" thickBot="1">
      <c r="A130" s="18" t="s">
        <v>7</v>
      </c>
      <c r="B130" s="37" t="s">
        <v>333</v>
      </c>
      <c r="C130" s="141">
        <f>+C95+C116</f>
        <v>98590000</v>
      </c>
      <c r="D130" s="223">
        <f>+D95+D116</f>
        <v>-420222</v>
      </c>
      <c r="E130" s="77">
        <f>+E95+E116</f>
        <v>98169778</v>
      </c>
    </row>
    <row r="131" spans="1:5" ht="12" customHeight="1" thickBot="1">
      <c r="A131" s="18" t="s">
        <v>8</v>
      </c>
      <c r="B131" s="37" t="s">
        <v>407</v>
      </c>
      <c r="C131" s="141">
        <f>+C132+C133+C134</f>
        <v>0</v>
      </c>
      <c r="D131" s="223">
        <f>+D132+D133+D134</f>
        <v>0</v>
      </c>
      <c r="E131" s="77">
        <f>+E132+E133+E134</f>
        <v>0</v>
      </c>
    </row>
    <row r="132" spans="1:5" ht="12" customHeight="1">
      <c r="A132" s="13" t="s">
        <v>154</v>
      </c>
      <c r="B132" s="10" t="s">
        <v>341</v>
      </c>
      <c r="C132" s="142"/>
      <c r="D132" s="225"/>
      <c r="E132" s="272">
        <f aca="true" t="shared" si="3" ref="E132:E154">C132+D132</f>
        <v>0</v>
      </c>
    </row>
    <row r="133" spans="1:5" ht="12" customHeight="1">
      <c r="A133" s="13" t="s">
        <v>155</v>
      </c>
      <c r="B133" s="10" t="s">
        <v>342</v>
      </c>
      <c r="C133" s="142"/>
      <c r="D133" s="225"/>
      <c r="E133" s="272">
        <f t="shared" si="3"/>
        <v>0</v>
      </c>
    </row>
    <row r="134" spans="1:5" ht="12" customHeight="1" thickBot="1">
      <c r="A134" s="11" t="s">
        <v>156</v>
      </c>
      <c r="B134" s="10" t="s">
        <v>343</v>
      </c>
      <c r="C134" s="142"/>
      <c r="D134" s="225"/>
      <c r="E134" s="272">
        <f t="shared" si="3"/>
        <v>0</v>
      </c>
    </row>
    <row r="135" spans="1:5" ht="12" customHeight="1" thickBot="1">
      <c r="A135" s="18" t="s">
        <v>9</v>
      </c>
      <c r="B135" s="37" t="s">
        <v>335</v>
      </c>
      <c r="C135" s="141">
        <f>SUM(C136:C141)</f>
        <v>0</v>
      </c>
      <c r="D135" s="223">
        <f>SUM(D136:D141)</f>
        <v>0</v>
      </c>
      <c r="E135" s="77">
        <f>SUM(E136:E141)</f>
        <v>0</v>
      </c>
    </row>
    <row r="136" spans="1:5" ht="12" customHeight="1">
      <c r="A136" s="13" t="s">
        <v>49</v>
      </c>
      <c r="B136" s="7" t="s">
        <v>344</v>
      </c>
      <c r="C136" s="142"/>
      <c r="D136" s="225"/>
      <c r="E136" s="272">
        <f t="shared" si="3"/>
        <v>0</v>
      </c>
    </row>
    <row r="137" spans="1:5" ht="12" customHeight="1">
      <c r="A137" s="13" t="s">
        <v>50</v>
      </c>
      <c r="B137" s="7" t="s">
        <v>336</v>
      </c>
      <c r="C137" s="142"/>
      <c r="D137" s="225"/>
      <c r="E137" s="272">
        <f t="shared" si="3"/>
        <v>0</v>
      </c>
    </row>
    <row r="138" spans="1:5" ht="12" customHeight="1">
      <c r="A138" s="13" t="s">
        <v>51</v>
      </c>
      <c r="B138" s="7" t="s">
        <v>337</v>
      </c>
      <c r="C138" s="142"/>
      <c r="D138" s="225"/>
      <c r="E138" s="272">
        <f t="shared" si="3"/>
        <v>0</v>
      </c>
    </row>
    <row r="139" spans="1:5" ht="12" customHeight="1">
      <c r="A139" s="13" t="s">
        <v>93</v>
      </c>
      <c r="B139" s="7" t="s">
        <v>338</v>
      </c>
      <c r="C139" s="142"/>
      <c r="D139" s="225"/>
      <c r="E139" s="272">
        <f t="shared" si="3"/>
        <v>0</v>
      </c>
    </row>
    <row r="140" spans="1:5" ht="12" customHeight="1">
      <c r="A140" s="13" t="s">
        <v>94</v>
      </c>
      <c r="B140" s="7" t="s">
        <v>339</v>
      </c>
      <c r="C140" s="142"/>
      <c r="D140" s="225"/>
      <c r="E140" s="272">
        <f t="shared" si="3"/>
        <v>0</v>
      </c>
    </row>
    <row r="141" spans="1:5" ht="12" customHeight="1" thickBot="1">
      <c r="A141" s="11" t="s">
        <v>95</v>
      </c>
      <c r="B141" s="7" t="s">
        <v>340</v>
      </c>
      <c r="C141" s="142"/>
      <c r="D141" s="225"/>
      <c r="E141" s="272">
        <f t="shared" si="3"/>
        <v>0</v>
      </c>
    </row>
    <row r="142" spans="1:5" ht="12" customHeight="1" thickBot="1">
      <c r="A142" s="18" t="s">
        <v>10</v>
      </c>
      <c r="B142" s="37" t="s">
        <v>348</v>
      </c>
      <c r="C142" s="147">
        <f>+C143+C144+C145+C146</f>
        <v>0</v>
      </c>
      <c r="D142" s="227">
        <f>+D143+D144+D145+D146</f>
        <v>0</v>
      </c>
      <c r="E142" s="184">
        <f>+E143+E144+E145+E146</f>
        <v>0</v>
      </c>
    </row>
    <row r="143" spans="1:5" ht="12" customHeight="1">
      <c r="A143" s="13" t="s">
        <v>52</v>
      </c>
      <c r="B143" s="7" t="s">
        <v>260</v>
      </c>
      <c r="C143" s="142"/>
      <c r="D143" s="225"/>
      <c r="E143" s="272">
        <f t="shared" si="3"/>
        <v>0</v>
      </c>
    </row>
    <row r="144" spans="1:5" ht="12" customHeight="1">
      <c r="A144" s="13" t="s">
        <v>53</v>
      </c>
      <c r="B144" s="7" t="s">
        <v>261</v>
      </c>
      <c r="C144" s="142"/>
      <c r="D144" s="225"/>
      <c r="E144" s="272">
        <f t="shared" si="3"/>
        <v>0</v>
      </c>
    </row>
    <row r="145" spans="1:5" ht="12" customHeight="1">
      <c r="A145" s="13" t="s">
        <v>174</v>
      </c>
      <c r="B145" s="7" t="s">
        <v>349</v>
      </c>
      <c r="C145" s="142"/>
      <c r="D145" s="225"/>
      <c r="E145" s="272">
        <f t="shared" si="3"/>
        <v>0</v>
      </c>
    </row>
    <row r="146" spans="1:5" ht="12" customHeight="1" thickBot="1">
      <c r="A146" s="11" t="s">
        <v>175</v>
      </c>
      <c r="B146" s="5" t="s">
        <v>280</v>
      </c>
      <c r="C146" s="142"/>
      <c r="D146" s="225"/>
      <c r="E146" s="272">
        <f t="shared" si="3"/>
        <v>0</v>
      </c>
    </row>
    <row r="147" spans="1:5" ht="12" customHeight="1" thickBot="1">
      <c r="A147" s="18" t="s">
        <v>11</v>
      </c>
      <c r="B147" s="37" t="s">
        <v>350</v>
      </c>
      <c r="C147" s="215">
        <f>SUM(C148:C152)</f>
        <v>0</v>
      </c>
      <c r="D147" s="228">
        <f>SUM(D148:D152)</f>
        <v>0</v>
      </c>
      <c r="E147" s="210">
        <f>SUM(E148:E152)</f>
        <v>0</v>
      </c>
    </row>
    <row r="148" spans="1:5" ht="12" customHeight="1">
      <c r="A148" s="13" t="s">
        <v>54</v>
      </c>
      <c r="B148" s="7" t="s">
        <v>345</v>
      </c>
      <c r="C148" s="142"/>
      <c r="D148" s="225"/>
      <c r="E148" s="272">
        <f t="shared" si="3"/>
        <v>0</v>
      </c>
    </row>
    <row r="149" spans="1:5" ht="12" customHeight="1">
      <c r="A149" s="13" t="s">
        <v>55</v>
      </c>
      <c r="B149" s="7" t="s">
        <v>352</v>
      </c>
      <c r="C149" s="142"/>
      <c r="D149" s="225"/>
      <c r="E149" s="272">
        <f t="shared" si="3"/>
        <v>0</v>
      </c>
    </row>
    <row r="150" spans="1:5" ht="12" customHeight="1">
      <c r="A150" s="13" t="s">
        <v>186</v>
      </c>
      <c r="B150" s="7" t="s">
        <v>347</v>
      </c>
      <c r="C150" s="142"/>
      <c r="D150" s="225"/>
      <c r="E150" s="272">
        <f t="shared" si="3"/>
        <v>0</v>
      </c>
    </row>
    <row r="151" spans="1:5" ht="12" customHeight="1">
      <c r="A151" s="13" t="s">
        <v>187</v>
      </c>
      <c r="B151" s="7" t="s">
        <v>353</v>
      </c>
      <c r="C151" s="142"/>
      <c r="D151" s="225"/>
      <c r="E151" s="272">
        <f t="shared" si="3"/>
        <v>0</v>
      </c>
    </row>
    <row r="152" spans="1:5" ht="12" customHeight="1" thickBot="1">
      <c r="A152" s="13" t="s">
        <v>351</v>
      </c>
      <c r="B152" s="7" t="s">
        <v>354</v>
      </c>
      <c r="C152" s="142"/>
      <c r="D152" s="225"/>
      <c r="E152" s="273">
        <f t="shared" si="3"/>
        <v>0</v>
      </c>
    </row>
    <row r="153" spans="1:5" ht="12" customHeight="1" thickBot="1">
      <c r="A153" s="18" t="s">
        <v>12</v>
      </c>
      <c r="B153" s="37" t="s">
        <v>355</v>
      </c>
      <c r="C153" s="216"/>
      <c r="D153" s="229"/>
      <c r="E153" s="280">
        <f t="shared" si="3"/>
        <v>0</v>
      </c>
    </row>
    <row r="154" spans="1:5" ht="12" customHeight="1" thickBot="1">
      <c r="A154" s="18" t="s">
        <v>13</v>
      </c>
      <c r="B154" s="37" t="s">
        <v>356</v>
      </c>
      <c r="C154" s="216"/>
      <c r="D154" s="229"/>
      <c r="E154" s="185">
        <f t="shared" si="3"/>
        <v>0</v>
      </c>
    </row>
    <row r="155" spans="1:9" ht="15" customHeight="1" thickBot="1">
      <c r="A155" s="18" t="s">
        <v>14</v>
      </c>
      <c r="B155" s="37" t="s">
        <v>358</v>
      </c>
      <c r="C155" s="217">
        <f>+C131+C135+C142+C147+C153+C154</f>
        <v>0</v>
      </c>
      <c r="D155" s="230">
        <f>+D131+D135+D142+D147+D153+D154</f>
        <v>0</v>
      </c>
      <c r="E155" s="211">
        <f>+E131+E135+E142+E147+E153+E154</f>
        <v>0</v>
      </c>
      <c r="F155" s="165"/>
      <c r="G155" s="166"/>
      <c r="H155" s="166"/>
      <c r="I155" s="166"/>
    </row>
    <row r="156" spans="1:5" s="154" customFormat="1" ht="12.75" customHeight="1" thickBot="1">
      <c r="A156" s="81" t="s">
        <v>15</v>
      </c>
      <c r="B156" s="128" t="s">
        <v>357</v>
      </c>
      <c r="C156" s="217">
        <f>+C130+C155</f>
        <v>98590000</v>
      </c>
      <c r="D156" s="230">
        <f>+D130+D155</f>
        <v>-420222</v>
      </c>
      <c r="E156" s="211">
        <f>+E130+E155</f>
        <v>98169778</v>
      </c>
    </row>
    <row r="157" ht="7.5" customHeight="1"/>
    <row r="158" spans="1:5" ht="15.75">
      <c r="A158" s="440" t="s">
        <v>262</v>
      </c>
      <c r="B158" s="440"/>
      <c r="C158" s="440"/>
      <c r="D158" s="440"/>
      <c r="E158" s="440"/>
    </row>
    <row r="159" spans="1:5" ht="15" customHeight="1" thickBot="1">
      <c r="A159" s="431" t="s">
        <v>81</v>
      </c>
      <c r="B159" s="431"/>
      <c r="C159" s="83"/>
      <c r="E159" s="83" t="str">
        <f>E91</f>
        <v>Forintban!</v>
      </c>
    </row>
    <row r="160" spans="1:5" ht="25.5" customHeight="1" thickBot="1">
      <c r="A160" s="18">
        <v>1</v>
      </c>
      <c r="B160" s="21" t="s">
        <v>359</v>
      </c>
      <c r="C160" s="222">
        <f>+C63-C130</f>
        <v>-54713600</v>
      </c>
      <c r="D160" s="141">
        <f>+D63-D130</f>
        <v>420222</v>
      </c>
      <c r="E160" s="77">
        <f>+E63-E130</f>
        <v>-54293378</v>
      </c>
    </row>
    <row r="161" spans="1:5" ht="32.25" customHeight="1" thickBot="1">
      <c r="A161" s="18" t="s">
        <v>6</v>
      </c>
      <c r="B161" s="21" t="s">
        <v>365</v>
      </c>
      <c r="C161" s="141">
        <f>+C87-C155</f>
        <v>0</v>
      </c>
      <c r="D161" s="141">
        <f>+D87-D155</f>
        <v>0</v>
      </c>
      <c r="E161" s="77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
Balatonszárszói Önkormányzat
2017. ÉVI KÖLTSÉGVETÉS 
ÁLLAMIGAZGATÁSI FELADATOK MÓDOSÍTOTT MÉRLEGE&amp;10
&amp;R&amp;"Times New Roman CE,Félkövér dőlt"&amp;11 1.4. melléklet a 10/2017.(VI.30.) önkormányzati rendelethez </oddHeader>
  </headerFooter>
  <rowBreaks count="1" manualBreakCount="1"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30" zoomScaleSheetLayoutView="100" workbookViewId="0" topLeftCell="A1">
      <selection activeCell="J1" sqref="J1:J32"/>
    </sheetView>
  </sheetViews>
  <sheetFormatPr defaultColWidth="9.00390625" defaultRowHeight="12.75"/>
  <cols>
    <col min="1" max="1" width="6.875" style="26" customWidth="1"/>
    <col min="2" max="2" width="48.00390625" style="48" customWidth="1"/>
    <col min="3" max="5" width="15.50390625" style="26" customWidth="1"/>
    <col min="6" max="6" width="55.125" style="26" customWidth="1"/>
    <col min="7" max="9" width="15.50390625" style="26" customWidth="1"/>
    <col min="10" max="10" width="4.875" style="26" customWidth="1"/>
    <col min="11" max="16384" width="9.375" style="26" customWidth="1"/>
  </cols>
  <sheetData>
    <row r="1" spans="2:10" ht="39.75" customHeight="1">
      <c r="B1" s="90" t="s">
        <v>85</v>
      </c>
      <c r="C1" s="91"/>
      <c r="D1" s="91"/>
      <c r="E1" s="91"/>
      <c r="F1" s="91"/>
      <c r="G1" s="91"/>
      <c r="H1" s="91"/>
      <c r="I1" s="91"/>
      <c r="J1" s="443" t="s">
        <v>523</v>
      </c>
    </row>
    <row r="2" spans="7:10" ht="14.25" thickBot="1">
      <c r="G2" s="92"/>
      <c r="H2" s="92"/>
      <c r="I2" s="92" t="str">
        <f>'1.4.sz.mell.'!E2</f>
        <v>Forintban!</v>
      </c>
      <c r="J2" s="443"/>
    </row>
    <row r="3" spans="1:10" ht="18" customHeight="1" thickBot="1">
      <c r="A3" s="441" t="s">
        <v>44</v>
      </c>
      <c r="B3" s="93" t="s">
        <v>37</v>
      </c>
      <c r="C3" s="94"/>
      <c r="D3" s="231"/>
      <c r="E3" s="231"/>
      <c r="F3" s="93" t="s">
        <v>38</v>
      </c>
      <c r="G3" s="95"/>
      <c r="H3" s="238"/>
      <c r="I3" s="239"/>
      <c r="J3" s="443"/>
    </row>
    <row r="4" spans="1:10" s="96" customFormat="1" ht="35.25" customHeight="1" thickBot="1">
      <c r="A4" s="442"/>
      <c r="B4" s="49" t="s">
        <v>42</v>
      </c>
      <c r="C4" s="50" t="str">
        <f>+CONCATENATE('1.1.sz.mell.'!C3," eredeti előirányzat")</f>
        <v>2017. évi eredeti előirányzat</v>
      </c>
      <c r="D4" s="232" t="str">
        <f>+CONCATENATE('1.1.sz.mell.'!C3," 1. sz. módosítás (±)")</f>
        <v>2017. évi 1. sz. módosítás (±)</v>
      </c>
      <c r="E4" s="232" t="str">
        <f>+CONCATENATE(LEFT('1.1.sz.mell.'!C3,4),". …….. Módisítás után")</f>
        <v>2017. …….. Módisítás után</v>
      </c>
      <c r="F4" s="49" t="s">
        <v>42</v>
      </c>
      <c r="G4" s="50" t="str">
        <f>+C4</f>
        <v>2017. évi eredeti előirányzat</v>
      </c>
      <c r="H4" s="50" t="str">
        <f>+D4</f>
        <v>2017. évi 1. sz. módosítás (±)</v>
      </c>
      <c r="I4" s="240" t="str">
        <f>+E4</f>
        <v>2017. …….. Módisítás után</v>
      </c>
      <c r="J4" s="443"/>
    </row>
    <row r="5" spans="1:10" s="100" customFormat="1" ht="12" customHeight="1" thickBot="1">
      <c r="A5" s="97" t="s">
        <v>372</v>
      </c>
      <c r="B5" s="98" t="s">
        <v>373</v>
      </c>
      <c r="C5" s="99" t="s">
        <v>374</v>
      </c>
      <c r="D5" s="233" t="s">
        <v>376</v>
      </c>
      <c r="E5" s="233" t="s">
        <v>464</v>
      </c>
      <c r="F5" s="98" t="s">
        <v>408</v>
      </c>
      <c r="G5" s="99" t="s">
        <v>378</v>
      </c>
      <c r="H5" s="99" t="s">
        <v>379</v>
      </c>
      <c r="I5" s="305" t="s">
        <v>465</v>
      </c>
      <c r="J5" s="443"/>
    </row>
    <row r="6" spans="1:10" ht="12.75" customHeight="1">
      <c r="A6" s="101" t="s">
        <v>5</v>
      </c>
      <c r="B6" s="102" t="s">
        <v>263</v>
      </c>
      <c r="C6" s="84">
        <v>219280750</v>
      </c>
      <c r="D6" s="84"/>
      <c r="E6" s="281">
        <f>C6+D6</f>
        <v>219280750</v>
      </c>
      <c r="F6" s="102" t="s">
        <v>43</v>
      </c>
      <c r="G6" s="84">
        <v>144030000</v>
      </c>
      <c r="H6" s="84">
        <v>8820000</v>
      </c>
      <c r="I6" s="285">
        <f>G6+H6</f>
        <v>152850000</v>
      </c>
      <c r="J6" s="443"/>
    </row>
    <row r="7" spans="1:10" ht="12.75" customHeight="1">
      <c r="A7" s="103" t="s">
        <v>6</v>
      </c>
      <c r="B7" s="104" t="s">
        <v>264</v>
      </c>
      <c r="C7" s="85">
        <v>41493000</v>
      </c>
      <c r="D7" s="85">
        <v>12900000</v>
      </c>
      <c r="E7" s="281">
        <f aca="true" t="shared" si="0" ref="E7:E16">C7+D7</f>
        <v>54393000</v>
      </c>
      <c r="F7" s="104" t="s">
        <v>101</v>
      </c>
      <c r="G7" s="85">
        <v>33379000</v>
      </c>
      <c r="H7" s="85">
        <v>2380000</v>
      </c>
      <c r="I7" s="285">
        <f aca="true" t="shared" si="1" ref="I7:I17">G7+H7</f>
        <v>35759000</v>
      </c>
      <c r="J7" s="443"/>
    </row>
    <row r="8" spans="1:10" ht="12.75" customHeight="1">
      <c r="A8" s="103" t="s">
        <v>7</v>
      </c>
      <c r="B8" s="104" t="s">
        <v>285</v>
      </c>
      <c r="C8" s="85"/>
      <c r="D8" s="85"/>
      <c r="E8" s="281">
        <f t="shared" si="0"/>
        <v>0</v>
      </c>
      <c r="F8" s="104" t="s">
        <v>125</v>
      </c>
      <c r="G8" s="85">
        <v>187506000</v>
      </c>
      <c r="H8" s="85">
        <v>2700957</v>
      </c>
      <c r="I8" s="285">
        <f t="shared" si="1"/>
        <v>190206957</v>
      </c>
      <c r="J8" s="443"/>
    </row>
    <row r="9" spans="1:10" ht="12.75" customHeight="1">
      <c r="A9" s="103" t="s">
        <v>8</v>
      </c>
      <c r="B9" s="104" t="s">
        <v>92</v>
      </c>
      <c r="C9" s="85">
        <v>246250000</v>
      </c>
      <c r="D9" s="85"/>
      <c r="E9" s="281">
        <f t="shared" si="0"/>
        <v>246250000</v>
      </c>
      <c r="F9" s="104" t="s">
        <v>102</v>
      </c>
      <c r="G9" s="85">
        <v>9400000</v>
      </c>
      <c r="H9" s="85"/>
      <c r="I9" s="285">
        <f t="shared" si="1"/>
        <v>9400000</v>
      </c>
      <c r="J9" s="443"/>
    </row>
    <row r="10" spans="1:10" ht="12.75" customHeight="1">
      <c r="A10" s="103" t="s">
        <v>9</v>
      </c>
      <c r="B10" s="105" t="s">
        <v>308</v>
      </c>
      <c r="C10" s="85">
        <v>41041000</v>
      </c>
      <c r="D10" s="85"/>
      <c r="E10" s="281">
        <f t="shared" si="0"/>
        <v>41041000</v>
      </c>
      <c r="F10" s="104" t="s">
        <v>103</v>
      </c>
      <c r="G10" s="85">
        <v>177622000</v>
      </c>
      <c r="H10" s="85">
        <v>5881671</v>
      </c>
      <c r="I10" s="285">
        <f t="shared" si="1"/>
        <v>183503671</v>
      </c>
      <c r="J10" s="443"/>
    </row>
    <row r="11" spans="1:10" ht="12.75" customHeight="1">
      <c r="A11" s="103" t="s">
        <v>10</v>
      </c>
      <c r="B11" s="104" t="s">
        <v>265</v>
      </c>
      <c r="C11" s="86"/>
      <c r="D11" s="86"/>
      <c r="E11" s="281">
        <f t="shared" si="0"/>
        <v>0</v>
      </c>
      <c r="F11" s="104" t="s">
        <v>35</v>
      </c>
      <c r="G11" s="85">
        <v>40000000</v>
      </c>
      <c r="H11" s="85">
        <v>-6552000</v>
      </c>
      <c r="I11" s="285">
        <f t="shared" si="1"/>
        <v>33448000</v>
      </c>
      <c r="J11" s="443"/>
    </row>
    <row r="12" spans="1:10" ht="12.75" customHeight="1">
      <c r="A12" s="103" t="s">
        <v>11</v>
      </c>
      <c r="B12" s="104" t="s">
        <v>366</v>
      </c>
      <c r="C12" s="85"/>
      <c r="D12" s="85"/>
      <c r="E12" s="281">
        <f t="shared" si="0"/>
        <v>0</v>
      </c>
      <c r="F12" s="25"/>
      <c r="G12" s="85"/>
      <c r="H12" s="85"/>
      <c r="I12" s="285">
        <f t="shared" si="1"/>
        <v>0</v>
      </c>
      <c r="J12" s="443"/>
    </row>
    <row r="13" spans="1:10" ht="12.75" customHeight="1">
      <c r="A13" s="103" t="s">
        <v>12</v>
      </c>
      <c r="B13" s="25"/>
      <c r="C13" s="85"/>
      <c r="D13" s="85"/>
      <c r="E13" s="281">
        <f t="shared" si="0"/>
        <v>0</v>
      </c>
      <c r="F13" s="25"/>
      <c r="G13" s="85"/>
      <c r="H13" s="85"/>
      <c r="I13" s="285">
        <f t="shared" si="1"/>
        <v>0</v>
      </c>
      <c r="J13" s="443"/>
    </row>
    <row r="14" spans="1:10" ht="12.75" customHeight="1">
      <c r="A14" s="103" t="s">
        <v>13</v>
      </c>
      <c r="B14" s="167"/>
      <c r="C14" s="86"/>
      <c r="D14" s="86"/>
      <c r="E14" s="281">
        <f t="shared" si="0"/>
        <v>0</v>
      </c>
      <c r="F14" s="25"/>
      <c r="G14" s="85"/>
      <c r="H14" s="85"/>
      <c r="I14" s="285">
        <f t="shared" si="1"/>
        <v>0</v>
      </c>
      <c r="J14" s="443"/>
    </row>
    <row r="15" spans="1:10" ht="12.75" customHeight="1">
      <c r="A15" s="103" t="s">
        <v>14</v>
      </c>
      <c r="B15" s="25"/>
      <c r="C15" s="85"/>
      <c r="D15" s="85"/>
      <c r="E15" s="281">
        <f t="shared" si="0"/>
        <v>0</v>
      </c>
      <c r="F15" s="25"/>
      <c r="G15" s="85"/>
      <c r="H15" s="85"/>
      <c r="I15" s="285">
        <f t="shared" si="1"/>
        <v>0</v>
      </c>
      <c r="J15" s="443"/>
    </row>
    <row r="16" spans="1:10" ht="12.75" customHeight="1">
      <c r="A16" s="103" t="s">
        <v>15</v>
      </c>
      <c r="B16" s="25"/>
      <c r="C16" s="85"/>
      <c r="D16" s="85"/>
      <c r="E16" s="281">
        <f t="shared" si="0"/>
        <v>0</v>
      </c>
      <c r="F16" s="25"/>
      <c r="G16" s="85"/>
      <c r="H16" s="85"/>
      <c r="I16" s="285">
        <f t="shared" si="1"/>
        <v>0</v>
      </c>
      <c r="J16" s="443"/>
    </row>
    <row r="17" spans="1:10" ht="12.75" customHeight="1" thickBot="1">
      <c r="A17" s="103" t="s">
        <v>16</v>
      </c>
      <c r="B17" s="27"/>
      <c r="C17" s="87"/>
      <c r="D17" s="87"/>
      <c r="E17" s="282"/>
      <c r="F17" s="25"/>
      <c r="G17" s="87"/>
      <c r="H17" s="87"/>
      <c r="I17" s="285">
        <f t="shared" si="1"/>
        <v>0</v>
      </c>
      <c r="J17" s="443"/>
    </row>
    <row r="18" spans="1:10" ht="21.75" thickBot="1">
      <c r="A18" s="106" t="s">
        <v>17</v>
      </c>
      <c r="B18" s="38" t="s">
        <v>367</v>
      </c>
      <c r="C18" s="88">
        <f>SUM(C6:C17)</f>
        <v>548064750</v>
      </c>
      <c r="D18" s="88">
        <f>SUM(D6:D17)</f>
        <v>12900000</v>
      </c>
      <c r="E18" s="88">
        <f>SUM(E6:E17)</f>
        <v>560964750</v>
      </c>
      <c r="F18" s="38" t="s">
        <v>271</v>
      </c>
      <c r="G18" s="88">
        <f>SUM(G6:G17)</f>
        <v>591937000</v>
      </c>
      <c r="H18" s="88">
        <f>SUM(H6:H17)</f>
        <v>13230628</v>
      </c>
      <c r="I18" s="122">
        <f>SUM(I6:I17)</f>
        <v>605167628</v>
      </c>
      <c r="J18" s="443"/>
    </row>
    <row r="19" spans="1:10" ht="12.75" customHeight="1">
      <c r="A19" s="107" t="s">
        <v>18</v>
      </c>
      <c r="B19" s="108" t="s">
        <v>268</v>
      </c>
      <c r="C19" s="206">
        <f>+C20+C21+C22+C23</f>
        <v>51849639</v>
      </c>
      <c r="D19" s="206">
        <f>+D20+D21+D22+D23</f>
        <v>330628</v>
      </c>
      <c r="E19" s="206">
        <f>+E20+E21+E22+E23</f>
        <v>52180267</v>
      </c>
      <c r="F19" s="109" t="s">
        <v>109</v>
      </c>
      <c r="G19" s="89"/>
      <c r="H19" s="89"/>
      <c r="I19" s="286">
        <f>G19+H19</f>
        <v>0</v>
      </c>
      <c r="J19" s="443"/>
    </row>
    <row r="20" spans="1:10" ht="12.75" customHeight="1">
      <c r="A20" s="110" t="s">
        <v>19</v>
      </c>
      <c r="B20" s="109" t="s">
        <v>118</v>
      </c>
      <c r="C20" s="29">
        <v>51849639</v>
      </c>
      <c r="D20" s="29">
        <v>330628</v>
      </c>
      <c r="E20" s="283">
        <f>C20+D20</f>
        <v>52180267</v>
      </c>
      <c r="F20" s="109" t="s">
        <v>270</v>
      </c>
      <c r="G20" s="29"/>
      <c r="H20" s="29"/>
      <c r="I20" s="287">
        <f aca="true" t="shared" si="2" ref="I20:I28">G20+H20</f>
        <v>0</v>
      </c>
      <c r="J20" s="443"/>
    </row>
    <row r="21" spans="1:10" ht="12.75" customHeight="1">
      <c r="A21" s="110" t="s">
        <v>20</v>
      </c>
      <c r="B21" s="109" t="s">
        <v>119</v>
      </c>
      <c r="C21" s="29"/>
      <c r="D21" s="29"/>
      <c r="E21" s="283">
        <f>C21+D21</f>
        <v>0</v>
      </c>
      <c r="F21" s="109" t="s">
        <v>83</v>
      </c>
      <c r="G21" s="29"/>
      <c r="H21" s="29"/>
      <c r="I21" s="287">
        <f t="shared" si="2"/>
        <v>0</v>
      </c>
      <c r="J21" s="443"/>
    </row>
    <row r="22" spans="1:10" ht="12.75" customHeight="1">
      <c r="A22" s="110" t="s">
        <v>21</v>
      </c>
      <c r="B22" s="109" t="s">
        <v>123</v>
      </c>
      <c r="C22" s="29"/>
      <c r="D22" s="29"/>
      <c r="E22" s="283">
        <f>C22+D22</f>
        <v>0</v>
      </c>
      <c r="F22" s="109" t="s">
        <v>84</v>
      </c>
      <c r="G22" s="29"/>
      <c r="H22" s="29"/>
      <c r="I22" s="287">
        <f t="shared" si="2"/>
        <v>0</v>
      </c>
      <c r="J22" s="443"/>
    </row>
    <row r="23" spans="1:10" ht="12.75" customHeight="1">
      <c r="A23" s="110" t="s">
        <v>22</v>
      </c>
      <c r="B23" s="109" t="s">
        <v>124</v>
      </c>
      <c r="C23" s="29"/>
      <c r="D23" s="29"/>
      <c r="E23" s="283">
        <f>C23+D23</f>
        <v>0</v>
      </c>
      <c r="F23" s="108" t="s">
        <v>126</v>
      </c>
      <c r="G23" s="29"/>
      <c r="H23" s="29"/>
      <c r="I23" s="287">
        <f t="shared" si="2"/>
        <v>0</v>
      </c>
      <c r="J23" s="443"/>
    </row>
    <row r="24" spans="1:10" ht="12.75" customHeight="1">
      <c r="A24" s="110" t="s">
        <v>23</v>
      </c>
      <c r="B24" s="109" t="s">
        <v>269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110</v>
      </c>
      <c r="G24" s="29"/>
      <c r="H24" s="29"/>
      <c r="I24" s="287">
        <f t="shared" si="2"/>
        <v>0</v>
      </c>
      <c r="J24" s="443"/>
    </row>
    <row r="25" spans="1:10" ht="12.75" customHeight="1">
      <c r="A25" s="107" t="s">
        <v>24</v>
      </c>
      <c r="B25" s="108" t="s">
        <v>266</v>
      </c>
      <c r="C25" s="89"/>
      <c r="D25" s="89"/>
      <c r="E25" s="284">
        <f>C25+D25</f>
        <v>0</v>
      </c>
      <c r="F25" s="102" t="s">
        <v>349</v>
      </c>
      <c r="G25" s="89"/>
      <c r="H25" s="89"/>
      <c r="I25" s="286">
        <f t="shared" si="2"/>
        <v>0</v>
      </c>
      <c r="J25" s="443"/>
    </row>
    <row r="26" spans="1:10" ht="12.75" customHeight="1">
      <c r="A26" s="110" t="s">
        <v>25</v>
      </c>
      <c r="B26" s="109" t="s">
        <v>267</v>
      </c>
      <c r="C26" s="29"/>
      <c r="D26" s="29"/>
      <c r="E26" s="283">
        <f>C26+D26</f>
        <v>0</v>
      </c>
      <c r="F26" s="104" t="s">
        <v>355</v>
      </c>
      <c r="G26" s="29"/>
      <c r="H26" s="29"/>
      <c r="I26" s="287">
        <f t="shared" si="2"/>
        <v>0</v>
      </c>
      <c r="J26" s="443"/>
    </row>
    <row r="27" spans="1:10" ht="12.75" customHeight="1">
      <c r="A27" s="103" t="s">
        <v>26</v>
      </c>
      <c r="B27" s="109" t="s">
        <v>462</v>
      </c>
      <c r="C27" s="29"/>
      <c r="D27" s="29"/>
      <c r="E27" s="283">
        <f>C27+D27</f>
        <v>0</v>
      </c>
      <c r="F27" s="104" t="s">
        <v>356</v>
      </c>
      <c r="G27" s="29"/>
      <c r="H27" s="29"/>
      <c r="I27" s="287">
        <f t="shared" si="2"/>
        <v>0</v>
      </c>
      <c r="J27" s="443"/>
    </row>
    <row r="28" spans="1:10" ht="12.75" customHeight="1" thickBot="1">
      <c r="A28" s="137" t="s">
        <v>27</v>
      </c>
      <c r="B28" s="108" t="s">
        <v>224</v>
      </c>
      <c r="C28" s="89"/>
      <c r="D28" s="89"/>
      <c r="E28" s="284">
        <f>C28+D28</f>
        <v>0</v>
      </c>
      <c r="F28" s="169" t="s">
        <v>261</v>
      </c>
      <c r="G28" s="89">
        <v>7977389</v>
      </c>
      <c r="H28" s="89"/>
      <c r="I28" s="286">
        <f t="shared" si="2"/>
        <v>7977389</v>
      </c>
      <c r="J28" s="443"/>
    </row>
    <row r="29" spans="1:10" ht="24" customHeight="1" thickBot="1">
      <c r="A29" s="106" t="s">
        <v>28</v>
      </c>
      <c r="B29" s="38" t="s">
        <v>368</v>
      </c>
      <c r="C29" s="88">
        <f>+C19+C24+C27+C28</f>
        <v>51849639</v>
      </c>
      <c r="D29" s="88">
        <f>+D19+D24+D27+D28</f>
        <v>330628</v>
      </c>
      <c r="E29" s="236">
        <f>+E19+E24+E27+E28</f>
        <v>52180267</v>
      </c>
      <c r="F29" s="38" t="s">
        <v>370</v>
      </c>
      <c r="G29" s="88">
        <f>SUM(G19:G28)</f>
        <v>7977389</v>
      </c>
      <c r="H29" s="88">
        <f>SUM(H19:H28)</f>
        <v>0</v>
      </c>
      <c r="I29" s="122">
        <f>SUM(I19:I28)</f>
        <v>7977389</v>
      </c>
      <c r="J29" s="443"/>
    </row>
    <row r="30" spans="1:10" ht="13.5" thickBot="1">
      <c r="A30" s="106" t="s">
        <v>29</v>
      </c>
      <c r="B30" s="112" t="s">
        <v>369</v>
      </c>
      <c r="C30" s="306">
        <f>+C18+C29</f>
        <v>599914389</v>
      </c>
      <c r="D30" s="306">
        <f>+D18+D29</f>
        <v>13230628</v>
      </c>
      <c r="E30" s="307">
        <f>+E18+E29</f>
        <v>613145017</v>
      </c>
      <c r="F30" s="112" t="s">
        <v>371</v>
      </c>
      <c r="G30" s="306">
        <f>+G18+G29</f>
        <v>599914389</v>
      </c>
      <c r="H30" s="306">
        <f>+H18+H29</f>
        <v>13230628</v>
      </c>
      <c r="I30" s="307">
        <f>+I18+I29</f>
        <v>613145017</v>
      </c>
      <c r="J30" s="443"/>
    </row>
    <row r="31" spans="1:10" ht="13.5" thickBot="1">
      <c r="A31" s="106" t="s">
        <v>30</v>
      </c>
      <c r="B31" s="112" t="s">
        <v>87</v>
      </c>
      <c r="C31" s="306">
        <f>IF(C18-G18&lt;0,G18-C18,"-")</f>
        <v>43872250</v>
      </c>
      <c r="D31" s="306">
        <f>IF(D18-H18&lt;0,H18-D18,"-")</f>
        <v>330628</v>
      </c>
      <c r="E31" s="307">
        <f>IF(E18-I18&lt;0,I18-E18,"-")</f>
        <v>44202878</v>
      </c>
      <c r="F31" s="112" t="s">
        <v>88</v>
      </c>
      <c r="G31" s="306" t="str">
        <f>IF(C18-G18&gt;0,C18-G18,"-")</f>
        <v>-</v>
      </c>
      <c r="H31" s="306" t="str">
        <f>IF(D18-H18&gt;0,D18-H18,"-")</f>
        <v>-</v>
      </c>
      <c r="I31" s="307" t="str">
        <f>IF(E18-I18&gt;0,E18-I18,"-")</f>
        <v>-</v>
      </c>
      <c r="J31" s="443"/>
    </row>
    <row r="32" spans="1:10" ht="13.5" thickBot="1">
      <c r="A32" s="106" t="s">
        <v>31</v>
      </c>
      <c r="B32" s="112" t="s">
        <v>469</v>
      </c>
      <c r="C32" s="306" t="str">
        <f>IF(C30-G30&lt;0,G30-C30,"-")</f>
        <v>-</v>
      </c>
      <c r="D32" s="306" t="str">
        <f>IF(D30-H30&lt;0,H30-D30,"-")</f>
        <v>-</v>
      </c>
      <c r="E32" s="306" t="str">
        <f>IF(E30-I30&lt;0,I30-E30,"-")</f>
        <v>-</v>
      </c>
      <c r="F32" s="112" t="s">
        <v>470</v>
      </c>
      <c r="G32" s="306" t="str">
        <f>IF(C30-G30&gt;0,C30-G30,"-")</f>
        <v>-</v>
      </c>
      <c r="H32" s="306" t="str">
        <f>IF(D30-H30&gt;0,D30-H30,"-")</f>
        <v>-</v>
      </c>
      <c r="I32" s="308" t="str">
        <f>IF(E30-I30&gt;0,E30-I30,"-")</f>
        <v>-</v>
      </c>
      <c r="J32" s="443"/>
    </row>
    <row r="33" spans="2:6" ht="18.75">
      <c r="B33" s="444"/>
      <c r="C33" s="444"/>
      <c r="D33" s="444"/>
      <c r="E33" s="444"/>
      <c r="F33" s="44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&amp;CBalatonszárszói Önkormányzat&amp;R&amp;"Times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26" customWidth="1"/>
    <col min="2" max="2" width="49.875" style="48" customWidth="1"/>
    <col min="3" max="5" width="15.50390625" style="26" customWidth="1"/>
    <col min="6" max="6" width="49.875" style="26" customWidth="1"/>
    <col min="7" max="9" width="15.50390625" style="26" customWidth="1"/>
    <col min="10" max="10" width="4.875" style="26" customWidth="1"/>
    <col min="11" max="16384" width="9.375" style="26" customWidth="1"/>
  </cols>
  <sheetData>
    <row r="1" spans="2:10" ht="31.5">
      <c r="B1" s="90" t="s">
        <v>86</v>
      </c>
      <c r="C1" s="91"/>
      <c r="D1" s="91"/>
      <c r="E1" s="91"/>
      <c r="F1" s="91"/>
      <c r="G1" s="91"/>
      <c r="H1" s="91"/>
      <c r="I1" s="91"/>
      <c r="J1" s="443" t="s">
        <v>524</v>
      </c>
    </row>
    <row r="2" spans="7:10" ht="14.25" thickBot="1">
      <c r="G2" s="92"/>
      <c r="H2" s="92"/>
      <c r="I2" s="92" t="str">
        <f>'2.1.sz.mell  '!I2</f>
        <v>Forintban!</v>
      </c>
      <c r="J2" s="443"/>
    </row>
    <row r="3" spans="1:10" ht="13.5" customHeight="1" thickBot="1">
      <c r="A3" s="441" t="s">
        <v>44</v>
      </c>
      <c r="B3" s="93" t="s">
        <v>37</v>
      </c>
      <c r="C3" s="94"/>
      <c r="D3" s="231"/>
      <c r="E3" s="231"/>
      <c r="F3" s="93" t="s">
        <v>38</v>
      </c>
      <c r="G3" s="95"/>
      <c r="H3" s="238"/>
      <c r="I3" s="239"/>
      <c r="J3" s="443"/>
    </row>
    <row r="4" spans="1:10" s="96" customFormat="1" ht="24.75" thickBot="1">
      <c r="A4" s="442"/>
      <c r="B4" s="49" t="s">
        <v>42</v>
      </c>
      <c r="C4" s="50" t="str">
        <f>+CONCATENATE('1.1.sz.mell.'!C3," eredeti előirányzat")</f>
        <v>2017. évi eredeti előirányzat</v>
      </c>
      <c r="D4" s="232" t="str">
        <f>+CONCATENATE('1.1.sz.mell.'!C3," 1. sz. módosítás (±)")</f>
        <v>2017. évi 1. sz. módosítás (±)</v>
      </c>
      <c r="E4" s="232" t="str">
        <f>+CONCATENATE(LEFT('1.1.sz.mell.'!C3,4),". …….. Módisítás után")</f>
        <v>2017. …….. Módisítás után</v>
      </c>
      <c r="F4" s="49" t="s">
        <v>42</v>
      </c>
      <c r="G4" s="50" t="str">
        <f>+C4</f>
        <v>2017. évi eredeti előirányzat</v>
      </c>
      <c r="H4" s="50" t="str">
        <f>+D4</f>
        <v>2017. évi 1. sz. módosítás (±)</v>
      </c>
      <c r="I4" s="240" t="str">
        <f>+E4</f>
        <v>2017. …….. Módisítás után</v>
      </c>
      <c r="J4" s="443"/>
    </row>
    <row r="5" spans="1:10" s="96" customFormat="1" ht="13.5" thickBot="1">
      <c r="A5" s="97" t="s">
        <v>372</v>
      </c>
      <c r="B5" s="98" t="s">
        <v>373</v>
      </c>
      <c r="C5" s="99" t="s">
        <v>374</v>
      </c>
      <c r="D5" s="233" t="s">
        <v>376</v>
      </c>
      <c r="E5" s="233" t="s">
        <v>464</v>
      </c>
      <c r="F5" s="98" t="s">
        <v>408</v>
      </c>
      <c r="G5" s="99" t="s">
        <v>378</v>
      </c>
      <c r="H5" s="99" t="s">
        <v>379</v>
      </c>
      <c r="I5" s="305" t="s">
        <v>465</v>
      </c>
      <c r="J5" s="443"/>
    </row>
    <row r="6" spans="1:10" ht="12.75" customHeight="1">
      <c r="A6" s="101" t="s">
        <v>5</v>
      </c>
      <c r="B6" s="102" t="s">
        <v>272</v>
      </c>
      <c r="C6" s="84"/>
      <c r="D6" s="84"/>
      <c r="E6" s="281">
        <f>C6+D6</f>
        <v>0</v>
      </c>
      <c r="F6" s="102" t="s">
        <v>120</v>
      </c>
      <c r="G6" s="84">
        <v>8396000</v>
      </c>
      <c r="H6" s="243">
        <v>9000000</v>
      </c>
      <c r="I6" s="288">
        <f>G6+H6</f>
        <v>17396000</v>
      </c>
      <c r="J6" s="443"/>
    </row>
    <row r="7" spans="1:10" ht="12.75">
      <c r="A7" s="103" t="s">
        <v>6</v>
      </c>
      <c r="B7" s="104" t="s">
        <v>273</v>
      </c>
      <c r="C7" s="85"/>
      <c r="D7" s="85"/>
      <c r="E7" s="281">
        <f aca="true" t="shared" si="0" ref="E7:E16">C7+D7</f>
        <v>0</v>
      </c>
      <c r="F7" s="104" t="s">
        <v>278</v>
      </c>
      <c r="G7" s="85"/>
      <c r="H7" s="85"/>
      <c r="I7" s="289">
        <f aca="true" t="shared" si="1" ref="I7:I29">G7+H7</f>
        <v>0</v>
      </c>
      <c r="J7" s="443"/>
    </row>
    <row r="8" spans="1:10" ht="12.75" customHeight="1">
      <c r="A8" s="103" t="s">
        <v>7</v>
      </c>
      <c r="B8" s="104" t="s">
        <v>1</v>
      </c>
      <c r="C8" s="85"/>
      <c r="D8" s="85"/>
      <c r="E8" s="281">
        <f t="shared" si="0"/>
        <v>0</v>
      </c>
      <c r="F8" s="104" t="s">
        <v>105</v>
      </c>
      <c r="G8" s="85">
        <v>36073000</v>
      </c>
      <c r="H8" s="85"/>
      <c r="I8" s="289">
        <f t="shared" si="1"/>
        <v>36073000</v>
      </c>
      <c r="J8" s="443"/>
    </row>
    <row r="9" spans="1:10" ht="12.75" customHeight="1">
      <c r="A9" s="103" t="s">
        <v>8</v>
      </c>
      <c r="B9" s="104" t="s">
        <v>274</v>
      </c>
      <c r="C9" s="85"/>
      <c r="D9" s="85"/>
      <c r="E9" s="281">
        <f t="shared" si="0"/>
        <v>0</v>
      </c>
      <c r="F9" s="104" t="s">
        <v>279</v>
      </c>
      <c r="G9" s="85"/>
      <c r="H9" s="85"/>
      <c r="I9" s="289">
        <f t="shared" si="1"/>
        <v>0</v>
      </c>
      <c r="J9" s="443"/>
    </row>
    <row r="10" spans="1:10" ht="12.75" customHeight="1">
      <c r="A10" s="103" t="s">
        <v>9</v>
      </c>
      <c r="B10" s="104" t="s">
        <v>275</v>
      </c>
      <c r="C10" s="85"/>
      <c r="D10" s="85"/>
      <c r="E10" s="281">
        <f t="shared" si="0"/>
        <v>0</v>
      </c>
      <c r="F10" s="104" t="s">
        <v>122</v>
      </c>
      <c r="G10" s="85">
        <v>300000</v>
      </c>
      <c r="H10" s="85"/>
      <c r="I10" s="289">
        <f t="shared" si="1"/>
        <v>300000</v>
      </c>
      <c r="J10" s="443"/>
    </row>
    <row r="11" spans="1:10" ht="12.75" customHeight="1">
      <c r="A11" s="103" t="s">
        <v>10</v>
      </c>
      <c r="B11" s="104" t="s">
        <v>276</v>
      </c>
      <c r="C11" s="86">
        <v>180000</v>
      </c>
      <c r="D11" s="86"/>
      <c r="E11" s="281">
        <f t="shared" si="0"/>
        <v>180000</v>
      </c>
      <c r="F11" s="428" t="s">
        <v>35</v>
      </c>
      <c r="G11" s="85"/>
      <c r="H11" s="85">
        <v>-9000000</v>
      </c>
      <c r="I11" s="289">
        <f t="shared" si="1"/>
        <v>-9000000</v>
      </c>
      <c r="J11" s="443"/>
    </row>
    <row r="12" spans="1:10" ht="12.75" customHeight="1">
      <c r="A12" s="103" t="s">
        <v>11</v>
      </c>
      <c r="B12" s="25"/>
      <c r="C12" s="85"/>
      <c r="D12" s="85"/>
      <c r="E12" s="281">
        <f t="shared" si="0"/>
        <v>0</v>
      </c>
      <c r="F12" s="170"/>
      <c r="G12" s="85"/>
      <c r="H12" s="85"/>
      <c r="I12" s="289">
        <f t="shared" si="1"/>
        <v>0</v>
      </c>
      <c r="J12" s="443"/>
    </row>
    <row r="13" spans="1:10" ht="12.75" customHeight="1">
      <c r="A13" s="103" t="s">
        <v>12</v>
      </c>
      <c r="B13" s="25"/>
      <c r="C13" s="85"/>
      <c r="D13" s="85"/>
      <c r="E13" s="281">
        <f t="shared" si="0"/>
        <v>0</v>
      </c>
      <c r="F13" s="171"/>
      <c r="G13" s="85"/>
      <c r="H13" s="85"/>
      <c r="I13" s="289">
        <f t="shared" si="1"/>
        <v>0</v>
      </c>
      <c r="J13" s="443"/>
    </row>
    <row r="14" spans="1:10" ht="12.75" customHeight="1">
      <c r="A14" s="103" t="s">
        <v>13</v>
      </c>
      <c r="B14" s="168"/>
      <c r="C14" s="86"/>
      <c r="D14" s="86"/>
      <c r="E14" s="281">
        <f t="shared" si="0"/>
        <v>0</v>
      </c>
      <c r="F14" s="170"/>
      <c r="G14" s="85"/>
      <c r="H14" s="85"/>
      <c r="I14" s="289">
        <f t="shared" si="1"/>
        <v>0</v>
      </c>
      <c r="J14" s="443"/>
    </row>
    <row r="15" spans="1:10" ht="12.75">
      <c r="A15" s="103" t="s">
        <v>14</v>
      </c>
      <c r="B15" s="25"/>
      <c r="C15" s="86"/>
      <c r="D15" s="86"/>
      <c r="E15" s="281">
        <f t="shared" si="0"/>
        <v>0</v>
      </c>
      <c r="F15" s="170"/>
      <c r="G15" s="85"/>
      <c r="H15" s="85"/>
      <c r="I15" s="289">
        <f t="shared" si="1"/>
        <v>0</v>
      </c>
      <c r="J15" s="443"/>
    </row>
    <row r="16" spans="1:10" ht="12.75" customHeight="1" thickBot="1">
      <c r="A16" s="137" t="s">
        <v>15</v>
      </c>
      <c r="B16" s="169"/>
      <c r="C16" s="139"/>
      <c r="D16" s="139"/>
      <c r="E16" s="281">
        <f t="shared" si="0"/>
        <v>0</v>
      </c>
      <c r="F16" s="138" t="s">
        <v>35</v>
      </c>
      <c r="G16" s="241"/>
      <c r="H16" s="241"/>
      <c r="I16" s="290">
        <f t="shared" si="1"/>
        <v>0</v>
      </c>
      <c r="J16" s="443"/>
    </row>
    <row r="17" spans="1:10" ht="15.75" customHeight="1" thickBot="1">
      <c r="A17" s="106" t="s">
        <v>16</v>
      </c>
      <c r="B17" s="38" t="s">
        <v>286</v>
      </c>
      <c r="C17" s="88">
        <f>+C6+C8+C9+C11+C12+C13+C14+C15+C16</f>
        <v>180000</v>
      </c>
      <c r="D17" s="88">
        <f>+D6+D8+D9+D11+D12+D13+D14+D15+D16</f>
        <v>0</v>
      </c>
      <c r="E17" s="88">
        <f>+E6+E8+E9+E11+E12+E13+E14+E15+E16</f>
        <v>180000</v>
      </c>
      <c r="F17" s="38" t="s">
        <v>287</v>
      </c>
      <c r="G17" s="88">
        <f>+G6+G8+G10+G11+G12+G13+G14+G15+G16</f>
        <v>44769000</v>
      </c>
      <c r="H17" s="88">
        <f>+H6+H8+H10+H11+H12+H13+H14+H15+H16</f>
        <v>0</v>
      </c>
      <c r="I17" s="122">
        <f>+I6+I8+I10+I11+I12+I13+I14+I15+I16</f>
        <v>44769000</v>
      </c>
      <c r="J17" s="443"/>
    </row>
    <row r="18" spans="1:10" ht="12.75" customHeight="1">
      <c r="A18" s="101" t="s">
        <v>17</v>
      </c>
      <c r="B18" s="114" t="s">
        <v>138</v>
      </c>
      <c r="C18" s="121">
        <f>+C19+C20+C21+C22+C23</f>
        <v>44589000</v>
      </c>
      <c r="D18" s="121">
        <f>+D19+D20+D21+D22+D23</f>
        <v>0</v>
      </c>
      <c r="E18" s="121">
        <f>+E19+E20+E21+E22+E23</f>
        <v>44589000</v>
      </c>
      <c r="F18" s="109" t="s">
        <v>109</v>
      </c>
      <c r="G18" s="242"/>
      <c r="H18" s="242"/>
      <c r="I18" s="291">
        <f t="shared" si="1"/>
        <v>0</v>
      </c>
      <c r="J18" s="443"/>
    </row>
    <row r="19" spans="1:10" ht="12.75" customHeight="1">
      <c r="A19" s="103" t="s">
        <v>18</v>
      </c>
      <c r="B19" s="115" t="s">
        <v>127</v>
      </c>
      <c r="C19" s="29">
        <v>44589000</v>
      </c>
      <c r="D19" s="29"/>
      <c r="E19" s="283">
        <f aca="true" t="shared" si="2" ref="E19:E29">C19+D19</f>
        <v>44589000</v>
      </c>
      <c r="F19" s="109" t="s">
        <v>112</v>
      </c>
      <c r="G19" s="29"/>
      <c r="H19" s="29"/>
      <c r="I19" s="287">
        <f t="shared" si="1"/>
        <v>0</v>
      </c>
      <c r="J19" s="443"/>
    </row>
    <row r="20" spans="1:10" ht="12.75" customHeight="1">
      <c r="A20" s="101" t="s">
        <v>19</v>
      </c>
      <c r="B20" s="115" t="s">
        <v>128</v>
      </c>
      <c r="C20" s="29"/>
      <c r="D20" s="29"/>
      <c r="E20" s="283">
        <f t="shared" si="2"/>
        <v>0</v>
      </c>
      <c r="F20" s="109" t="s">
        <v>83</v>
      </c>
      <c r="G20" s="29"/>
      <c r="H20" s="29"/>
      <c r="I20" s="287">
        <f t="shared" si="1"/>
        <v>0</v>
      </c>
      <c r="J20" s="443"/>
    </row>
    <row r="21" spans="1:10" ht="12.75" customHeight="1">
      <c r="A21" s="103" t="s">
        <v>20</v>
      </c>
      <c r="B21" s="115" t="s">
        <v>129</v>
      </c>
      <c r="C21" s="29"/>
      <c r="D21" s="29"/>
      <c r="E21" s="283">
        <f t="shared" si="2"/>
        <v>0</v>
      </c>
      <c r="F21" s="109" t="s">
        <v>84</v>
      </c>
      <c r="G21" s="29"/>
      <c r="H21" s="29"/>
      <c r="I21" s="287">
        <f t="shared" si="1"/>
        <v>0</v>
      </c>
      <c r="J21" s="443"/>
    </row>
    <row r="22" spans="1:10" ht="12.75" customHeight="1">
      <c r="A22" s="101" t="s">
        <v>21</v>
      </c>
      <c r="B22" s="115" t="s">
        <v>130</v>
      </c>
      <c r="C22" s="29"/>
      <c r="D22" s="29"/>
      <c r="E22" s="283">
        <f t="shared" si="2"/>
        <v>0</v>
      </c>
      <c r="F22" s="108" t="s">
        <v>126</v>
      </c>
      <c r="G22" s="29"/>
      <c r="H22" s="29"/>
      <c r="I22" s="287">
        <f t="shared" si="1"/>
        <v>0</v>
      </c>
      <c r="J22" s="443"/>
    </row>
    <row r="23" spans="1:10" ht="12.75" customHeight="1">
      <c r="A23" s="103" t="s">
        <v>22</v>
      </c>
      <c r="B23" s="116" t="s">
        <v>131</v>
      </c>
      <c r="C23" s="29"/>
      <c r="D23" s="29"/>
      <c r="E23" s="283">
        <f t="shared" si="2"/>
        <v>0</v>
      </c>
      <c r="F23" s="109" t="s">
        <v>113</v>
      </c>
      <c r="G23" s="29"/>
      <c r="H23" s="29"/>
      <c r="I23" s="287">
        <f t="shared" si="1"/>
        <v>0</v>
      </c>
      <c r="J23" s="443"/>
    </row>
    <row r="24" spans="1:10" ht="12.75" customHeight="1">
      <c r="A24" s="101" t="s">
        <v>23</v>
      </c>
      <c r="B24" s="117" t="s">
        <v>132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111</v>
      </c>
      <c r="G24" s="29"/>
      <c r="H24" s="29"/>
      <c r="I24" s="287">
        <f t="shared" si="1"/>
        <v>0</v>
      </c>
      <c r="J24" s="443"/>
    </row>
    <row r="25" spans="1:10" ht="12.75" customHeight="1">
      <c r="A25" s="103" t="s">
        <v>24</v>
      </c>
      <c r="B25" s="116" t="s">
        <v>133</v>
      </c>
      <c r="C25" s="29"/>
      <c r="D25" s="29"/>
      <c r="E25" s="283">
        <f t="shared" si="2"/>
        <v>0</v>
      </c>
      <c r="F25" s="118" t="s">
        <v>280</v>
      </c>
      <c r="G25" s="29"/>
      <c r="H25" s="29"/>
      <c r="I25" s="287">
        <f t="shared" si="1"/>
        <v>0</v>
      </c>
      <c r="J25" s="443"/>
    </row>
    <row r="26" spans="1:10" ht="12.75" customHeight="1">
      <c r="A26" s="101" t="s">
        <v>25</v>
      </c>
      <c r="B26" s="116" t="s">
        <v>134</v>
      </c>
      <c r="C26" s="29"/>
      <c r="D26" s="29"/>
      <c r="E26" s="283">
        <f t="shared" si="2"/>
        <v>0</v>
      </c>
      <c r="F26" s="113"/>
      <c r="G26" s="29"/>
      <c r="H26" s="29"/>
      <c r="I26" s="287">
        <f t="shared" si="1"/>
        <v>0</v>
      </c>
      <c r="J26" s="443"/>
    </row>
    <row r="27" spans="1:10" ht="12.75" customHeight="1">
      <c r="A27" s="103" t="s">
        <v>26</v>
      </c>
      <c r="B27" s="115" t="s">
        <v>135</v>
      </c>
      <c r="C27" s="29"/>
      <c r="D27" s="29"/>
      <c r="E27" s="283">
        <f t="shared" si="2"/>
        <v>0</v>
      </c>
      <c r="F27" s="36"/>
      <c r="G27" s="29"/>
      <c r="H27" s="29"/>
      <c r="I27" s="287">
        <f t="shared" si="1"/>
        <v>0</v>
      </c>
      <c r="J27" s="443"/>
    </row>
    <row r="28" spans="1:10" ht="12.75" customHeight="1">
      <c r="A28" s="101" t="s">
        <v>27</v>
      </c>
      <c r="B28" s="119" t="s">
        <v>136</v>
      </c>
      <c r="C28" s="29"/>
      <c r="D28" s="29"/>
      <c r="E28" s="283">
        <f t="shared" si="2"/>
        <v>0</v>
      </c>
      <c r="F28" s="25"/>
      <c r="G28" s="29"/>
      <c r="H28" s="29"/>
      <c r="I28" s="287">
        <f t="shared" si="1"/>
        <v>0</v>
      </c>
      <c r="J28" s="443"/>
    </row>
    <row r="29" spans="1:10" ht="12.75" customHeight="1" thickBot="1">
      <c r="A29" s="103" t="s">
        <v>28</v>
      </c>
      <c r="B29" s="120" t="s">
        <v>137</v>
      </c>
      <c r="C29" s="29"/>
      <c r="D29" s="29"/>
      <c r="E29" s="283">
        <f t="shared" si="2"/>
        <v>0</v>
      </c>
      <c r="F29" s="36"/>
      <c r="G29" s="29"/>
      <c r="H29" s="29"/>
      <c r="I29" s="287">
        <f t="shared" si="1"/>
        <v>0</v>
      </c>
      <c r="J29" s="443"/>
    </row>
    <row r="30" spans="1:10" ht="21.75" customHeight="1" thickBot="1">
      <c r="A30" s="106" t="s">
        <v>29</v>
      </c>
      <c r="B30" s="38" t="s">
        <v>277</v>
      </c>
      <c r="C30" s="88">
        <f>+C18+C24</f>
        <v>44589000</v>
      </c>
      <c r="D30" s="88">
        <f>+D18+D24</f>
        <v>0</v>
      </c>
      <c r="E30" s="88">
        <f>+E18+E24</f>
        <v>44589000</v>
      </c>
      <c r="F30" s="38" t="s">
        <v>281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443"/>
    </row>
    <row r="31" spans="1:10" ht="13.5" thickBot="1">
      <c r="A31" s="106" t="s">
        <v>30</v>
      </c>
      <c r="B31" s="112" t="s">
        <v>282</v>
      </c>
      <c r="C31" s="306">
        <f>+C17+C30</f>
        <v>44769000</v>
      </c>
      <c r="D31" s="306">
        <f>+D17+D30</f>
        <v>0</v>
      </c>
      <c r="E31" s="307">
        <f>+E17+E30</f>
        <v>44769000</v>
      </c>
      <c r="F31" s="112" t="s">
        <v>283</v>
      </c>
      <c r="G31" s="306">
        <f>+G17+G30</f>
        <v>44769000</v>
      </c>
      <c r="H31" s="306">
        <f>+H17+H30</f>
        <v>0</v>
      </c>
      <c r="I31" s="307">
        <f>+I17+I30</f>
        <v>44769000</v>
      </c>
      <c r="J31" s="443"/>
    </row>
    <row r="32" spans="1:10" ht="13.5" thickBot="1">
      <c r="A32" s="106" t="s">
        <v>31</v>
      </c>
      <c r="B32" s="112" t="s">
        <v>87</v>
      </c>
      <c r="C32" s="306">
        <f>IF(C17-G17&lt;0,G17-C17,"-")</f>
        <v>44589000</v>
      </c>
      <c r="D32" s="306" t="str">
        <f>IF(D17-H17&lt;0,H17-D17,"-")</f>
        <v>-</v>
      </c>
      <c r="E32" s="307">
        <f>IF(E17-I17&lt;0,I17-E17,"-")</f>
        <v>44589000</v>
      </c>
      <c r="F32" s="112" t="s">
        <v>88</v>
      </c>
      <c r="G32" s="306" t="str">
        <f>IF(C17-G17&gt;0,C17-G17,"-")</f>
        <v>-</v>
      </c>
      <c r="H32" s="306" t="str">
        <f>IF(D17-H17&gt;0,D17-H17,"-")</f>
        <v>-</v>
      </c>
      <c r="I32" s="307" t="str">
        <f>IF(E17-I17&gt;0,E17-I17,"-")</f>
        <v>-</v>
      </c>
      <c r="J32" s="443"/>
    </row>
    <row r="33" spans="1:10" ht="13.5" thickBot="1">
      <c r="A33" s="106" t="s">
        <v>32</v>
      </c>
      <c r="B33" s="112" t="s">
        <v>469</v>
      </c>
      <c r="C33" s="306" t="str">
        <f>IF(C31-G31&lt;0,G31-C31,"-")</f>
        <v>-</v>
      </c>
      <c r="D33" s="306" t="str">
        <f>IF(D31-H31&lt;0,H31-D31,"-")</f>
        <v>-</v>
      </c>
      <c r="E33" s="306" t="str">
        <f>IF(E31-I31&lt;0,I31-E31,"-")</f>
        <v>-</v>
      </c>
      <c r="F33" s="112" t="s">
        <v>470</v>
      </c>
      <c r="G33" s="306" t="str">
        <f>IF(C31-G31&gt;0,C31-G31,"-")</f>
        <v>-</v>
      </c>
      <c r="H33" s="306" t="str">
        <f>IF(D31-H31&gt;0,D31-H31,"-")</f>
        <v>-</v>
      </c>
      <c r="I33" s="308" t="str">
        <f>IF(E31-I31&gt;0,E31-I31,"-")</f>
        <v>-</v>
      </c>
      <c r="J33" s="44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44" t="s">
        <v>463</v>
      </c>
      <c r="B1" s="55"/>
      <c r="C1" s="55"/>
      <c r="D1" s="55"/>
      <c r="E1" s="245" t="s">
        <v>82</v>
      </c>
    </row>
    <row r="2" spans="1:5" ht="12.75">
      <c r="A2" s="55"/>
      <c r="B2" s="55"/>
      <c r="C2" s="55"/>
      <c r="D2" s="55"/>
      <c r="E2" s="55"/>
    </row>
    <row r="3" spans="1:5" ht="12.75">
      <c r="A3" s="246"/>
      <c r="B3" s="247"/>
      <c r="C3" s="246"/>
      <c r="D3" s="248"/>
      <c r="E3" s="247"/>
    </row>
    <row r="4" spans="1:5" ht="15.75">
      <c r="A4" s="57" t="str">
        <f>+ÖSSZEFÜGGÉSEK!A6</f>
        <v>2017. évi eredeti előirányzat BEVÉTELEK</v>
      </c>
      <c r="B4" s="249"/>
      <c r="C4" s="250"/>
      <c r="D4" s="248"/>
      <c r="E4" s="247"/>
    </row>
    <row r="5" spans="1:5" ht="12.75">
      <c r="A5" s="246"/>
      <c r="B5" s="247"/>
      <c r="C5" s="246"/>
      <c r="D5" s="248"/>
      <c r="E5" s="247"/>
    </row>
    <row r="6" spans="1:5" ht="12.75">
      <c r="A6" s="246" t="s">
        <v>430</v>
      </c>
      <c r="B6" s="247">
        <f>+'1.1.sz.mell.'!C63</f>
        <v>548244750</v>
      </c>
      <c r="C6" s="246" t="s">
        <v>409</v>
      </c>
      <c r="D6" s="248">
        <f>+'2.1.sz.mell  '!C18+'2.2.sz.mell  '!C17</f>
        <v>548244750</v>
      </c>
      <c r="E6" s="247">
        <f>+B6-D6</f>
        <v>0</v>
      </c>
    </row>
    <row r="7" spans="1:5" ht="12.75">
      <c r="A7" s="246" t="s">
        <v>446</v>
      </c>
      <c r="B7" s="247">
        <f>+'1.1.sz.mell.'!C87</f>
        <v>96438639</v>
      </c>
      <c r="C7" s="246" t="s">
        <v>415</v>
      </c>
      <c r="D7" s="248">
        <f>+'2.1.sz.mell  '!C29+'2.2.sz.mell  '!C30</f>
        <v>96438639</v>
      </c>
      <c r="E7" s="247">
        <f>+B7-D7</f>
        <v>0</v>
      </c>
    </row>
    <row r="8" spans="1:5" ht="12.75">
      <c r="A8" s="246" t="s">
        <v>447</v>
      </c>
      <c r="B8" s="247">
        <f>+'1.1.sz.mell.'!C88</f>
        <v>644683389</v>
      </c>
      <c r="C8" s="246" t="s">
        <v>416</v>
      </c>
      <c r="D8" s="248">
        <f>+'2.1.sz.mell  '!C30+'2.2.sz.mell  '!C31</f>
        <v>644683389</v>
      </c>
      <c r="E8" s="247">
        <f>+B8-D8</f>
        <v>0</v>
      </c>
    </row>
    <row r="9" spans="1:5" ht="12.75">
      <c r="A9" s="246"/>
      <c r="B9" s="247"/>
      <c r="C9" s="246"/>
      <c r="D9" s="248"/>
      <c r="E9" s="247"/>
    </row>
    <row r="10" spans="1:5" ht="15.75">
      <c r="A10" s="57" t="str">
        <f>+ÖSSZEFÜGGÉSEK!A13</f>
        <v>2017. évi előirányzat módosítások BEVÉTELEK</v>
      </c>
      <c r="B10" s="249"/>
      <c r="C10" s="250"/>
      <c r="D10" s="248"/>
      <c r="E10" s="247"/>
    </row>
    <row r="11" spans="1:5" ht="12.75">
      <c r="A11" s="246"/>
      <c r="B11" s="247"/>
      <c r="C11" s="246"/>
      <c r="D11" s="248"/>
      <c r="E11" s="247"/>
    </row>
    <row r="12" spans="1:5" ht="12.75">
      <c r="A12" s="246" t="s">
        <v>431</v>
      </c>
      <c r="B12" s="247">
        <f>+'1.1.sz.mell.'!D63</f>
        <v>12900000</v>
      </c>
      <c r="C12" s="246" t="s">
        <v>410</v>
      </c>
      <c r="D12" s="248">
        <f>+'2.1.sz.mell  '!D18+'2.2.sz.mell  '!D17</f>
        <v>12900000</v>
      </c>
      <c r="E12" s="247">
        <f>+B12-D12</f>
        <v>0</v>
      </c>
    </row>
    <row r="13" spans="1:5" ht="12.75">
      <c r="A13" s="246" t="s">
        <v>432</v>
      </c>
      <c r="B13" s="247">
        <f>+'1.1.sz.mell.'!D87</f>
        <v>330628</v>
      </c>
      <c r="C13" s="246" t="s">
        <v>417</v>
      </c>
      <c r="D13" s="248">
        <f>+'2.1.sz.mell  '!D29+'2.2.sz.mell  '!D30</f>
        <v>330628</v>
      </c>
      <c r="E13" s="247">
        <f>+B13-D13</f>
        <v>0</v>
      </c>
    </row>
    <row r="14" spans="1:5" ht="12.75">
      <c r="A14" s="246" t="s">
        <v>433</v>
      </c>
      <c r="B14" s="247">
        <f>+'1.1.sz.mell.'!D88</f>
        <v>13230628</v>
      </c>
      <c r="C14" s="246" t="s">
        <v>418</v>
      </c>
      <c r="D14" s="248">
        <f>+'2.1.sz.mell  '!D30+'2.2.sz.mell  '!D31</f>
        <v>13230628</v>
      </c>
      <c r="E14" s="247">
        <f>+B14-D14</f>
        <v>0</v>
      </c>
    </row>
    <row r="15" spans="1:5" ht="12.75">
      <c r="A15" s="246"/>
      <c r="B15" s="247"/>
      <c r="C15" s="246"/>
      <c r="D15" s="248"/>
      <c r="E15" s="247"/>
    </row>
    <row r="16" spans="1:5" ht="14.25">
      <c r="A16" s="251" t="str">
        <f>+ÖSSZEFÜGGÉSEK!A19</f>
        <v>2017. módosítás utáni módosított előrirányzatok BEVÉTELEK</v>
      </c>
      <c r="B16" s="56"/>
      <c r="C16" s="250"/>
      <c r="D16" s="248"/>
      <c r="E16" s="247"/>
    </row>
    <row r="17" spans="1:5" ht="12.75">
      <c r="A17" s="246"/>
      <c r="B17" s="247"/>
      <c r="C17" s="246"/>
      <c r="D17" s="248"/>
      <c r="E17" s="247"/>
    </row>
    <row r="18" spans="1:5" ht="12.75">
      <c r="A18" s="246" t="s">
        <v>434</v>
      </c>
      <c r="B18" s="247">
        <f>+'1.1.sz.mell.'!E63</f>
        <v>561144750</v>
      </c>
      <c r="C18" s="246" t="s">
        <v>411</v>
      </c>
      <c r="D18" s="248">
        <f>+'2.1.sz.mell  '!E18+'2.2.sz.mell  '!E17</f>
        <v>561144750</v>
      </c>
      <c r="E18" s="247">
        <f>+B18-D18</f>
        <v>0</v>
      </c>
    </row>
    <row r="19" spans="1:5" ht="12.75">
      <c r="A19" s="246" t="s">
        <v>435</v>
      </c>
      <c r="B19" s="247">
        <f>+'1.1.sz.mell.'!E87</f>
        <v>96769267</v>
      </c>
      <c r="C19" s="246" t="s">
        <v>419</v>
      </c>
      <c r="D19" s="248">
        <f>+'2.1.sz.mell  '!E29+'2.2.sz.mell  '!E30</f>
        <v>96769267</v>
      </c>
      <c r="E19" s="247">
        <f>+B19-D19</f>
        <v>0</v>
      </c>
    </row>
    <row r="20" spans="1:5" ht="12.75">
      <c r="A20" s="246" t="s">
        <v>436</v>
      </c>
      <c r="B20" s="247">
        <f>+'1.1.sz.mell.'!E88</f>
        <v>657914017</v>
      </c>
      <c r="C20" s="246" t="s">
        <v>420</v>
      </c>
      <c r="D20" s="248">
        <f>+'2.1.sz.mell  '!E30+'2.2.sz.mell  '!E31</f>
        <v>657914017</v>
      </c>
      <c r="E20" s="247">
        <f>+B20-D20</f>
        <v>0</v>
      </c>
    </row>
    <row r="21" spans="1:5" ht="12.75">
      <c r="A21" s="246"/>
      <c r="B21" s="247"/>
      <c r="C21" s="246"/>
      <c r="D21" s="248"/>
      <c r="E21" s="247"/>
    </row>
    <row r="22" spans="1:5" ht="15.75">
      <c r="A22" s="57" t="str">
        <f>+ÖSSZEFÜGGÉSEK!A25</f>
        <v>2017. évi eredeti előirányzat KIADÁSOK</v>
      </c>
      <c r="B22" s="249"/>
      <c r="C22" s="250"/>
      <c r="D22" s="248"/>
      <c r="E22" s="247"/>
    </row>
    <row r="23" spans="1:5" ht="12.75">
      <c r="A23" s="246"/>
      <c r="B23" s="247"/>
      <c r="C23" s="246"/>
      <c r="D23" s="248"/>
      <c r="E23" s="247"/>
    </row>
    <row r="24" spans="1:5" ht="12.75">
      <c r="A24" s="246" t="s">
        <v>448</v>
      </c>
      <c r="B24" s="247">
        <f>+'1.1.sz.mell.'!C130</f>
        <v>636706000</v>
      </c>
      <c r="C24" s="246" t="s">
        <v>412</v>
      </c>
      <c r="D24" s="248">
        <f>+'2.1.sz.mell  '!G18+'2.2.sz.mell  '!G17</f>
        <v>636706000</v>
      </c>
      <c r="E24" s="247">
        <f>+B24-D24</f>
        <v>0</v>
      </c>
    </row>
    <row r="25" spans="1:5" ht="12.75">
      <c r="A25" s="246" t="s">
        <v>438</v>
      </c>
      <c r="B25" s="247">
        <f>+'1.1.sz.mell.'!C155</f>
        <v>7977389</v>
      </c>
      <c r="C25" s="246" t="s">
        <v>421</v>
      </c>
      <c r="D25" s="248">
        <f>+'2.1.sz.mell  '!G29+'2.2.sz.mell  '!G30</f>
        <v>7977389</v>
      </c>
      <c r="E25" s="247">
        <f>+B25-D25</f>
        <v>0</v>
      </c>
    </row>
    <row r="26" spans="1:5" ht="12.75">
      <c r="A26" s="246" t="s">
        <v>439</v>
      </c>
      <c r="B26" s="247">
        <f>+'1.1.sz.mell.'!C156</f>
        <v>644683389</v>
      </c>
      <c r="C26" s="246" t="s">
        <v>422</v>
      </c>
      <c r="D26" s="248">
        <f>+'2.1.sz.mell  '!G30+'2.2.sz.mell  '!G31</f>
        <v>644683389</v>
      </c>
      <c r="E26" s="247">
        <f>+B26-D26</f>
        <v>0</v>
      </c>
    </row>
    <row r="27" spans="1:5" ht="12.75">
      <c r="A27" s="246"/>
      <c r="B27" s="247"/>
      <c r="C27" s="246"/>
      <c r="D27" s="248"/>
      <c r="E27" s="247"/>
    </row>
    <row r="28" spans="1:5" ht="15.75">
      <c r="A28" s="57" t="str">
        <f>+ÖSSZEFÜGGÉSEK!A31</f>
        <v>2017. évi előirányzat módosítások KIADÁSOK</v>
      </c>
      <c r="B28" s="249"/>
      <c r="C28" s="250"/>
      <c r="D28" s="248"/>
      <c r="E28" s="247"/>
    </row>
    <row r="29" spans="1:5" ht="12.75">
      <c r="A29" s="246"/>
      <c r="B29" s="247"/>
      <c r="C29" s="246"/>
      <c r="D29" s="248"/>
      <c r="E29" s="247"/>
    </row>
    <row r="30" spans="1:5" ht="12.75">
      <c r="A30" s="246" t="s">
        <v>440</v>
      </c>
      <c r="B30" s="247">
        <f>+'1.1.sz.mell.'!D130</f>
        <v>13230628</v>
      </c>
      <c r="C30" s="246" t="s">
        <v>413</v>
      </c>
      <c r="D30" s="248">
        <f>+'2.1.sz.mell  '!H18+'2.2.sz.mell  '!H17</f>
        <v>13230628</v>
      </c>
      <c r="E30" s="247">
        <f>+B30-D30</f>
        <v>0</v>
      </c>
    </row>
    <row r="31" spans="1:5" ht="12.75">
      <c r="A31" s="246" t="s">
        <v>441</v>
      </c>
      <c r="B31" s="247">
        <f>+'1.1.sz.mell.'!D155</f>
        <v>0</v>
      </c>
      <c r="C31" s="246" t="s">
        <v>423</v>
      </c>
      <c r="D31" s="248">
        <f>+'2.1.sz.mell  '!H29+'2.2.sz.mell  '!H30</f>
        <v>0</v>
      </c>
      <c r="E31" s="247">
        <f>+B31-D31</f>
        <v>0</v>
      </c>
    </row>
    <row r="32" spans="1:5" ht="12.75">
      <c r="A32" s="246" t="s">
        <v>442</v>
      </c>
      <c r="B32" s="247">
        <f>+'1.1.sz.mell.'!D156</f>
        <v>13230628</v>
      </c>
      <c r="C32" s="246" t="s">
        <v>424</v>
      </c>
      <c r="D32" s="248">
        <f>+'2.1.sz.mell  '!H30+'2.2.sz.mell  '!H31</f>
        <v>13230628</v>
      </c>
      <c r="E32" s="247">
        <f>+B32-D32</f>
        <v>0</v>
      </c>
    </row>
    <row r="33" spans="1:5" ht="12.75">
      <c r="A33" s="246"/>
      <c r="B33" s="247"/>
      <c r="C33" s="246"/>
      <c r="D33" s="248"/>
      <c r="E33" s="247"/>
    </row>
    <row r="34" spans="1:5" ht="15.75">
      <c r="A34" s="252" t="str">
        <f>+ÖSSZEFÜGGÉSEK!A37</f>
        <v>2017. módosítás utáni módosított előirányzatok KIADÁSOK</v>
      </c>
      <c r="B34" s="249"/>
      <c r="C34" s="250"/>
      <c r="D34" s="248"/>
      <c r="E34" s="247"/>
    </row>
    <row r="35" spans="1:5" ht="12.75">
      <c r="A35" s="246"/>
      <c r="B35" s="247"/>
      <c r="C35" s="246"/>
      <c r="D35" s="248"/>
      <c r="E35" s="247"/>
    </row>
    <row r="36" spans="1:5" ht="12.75">
      <c r="A36" s="246" t="s">
        <v>443</v>
      </c>
      <c r="B36" s="247">
        <f>+'1.1.sz.mell.'!E130</f>
        <v>649936628</v>
      </c>
      <c r="C36" s="246" t="s">
        <v>414</v>
      </c>
      <c r="D36" s="248">
        <f>+'2.1.sz.mell  '!I18+'2.2.sz.mell  '!I17</f>
        <v>649936628</v>
      </c>
      <c r="E36" s="247">
        <f>+B36-D36</f>
        <v>0</v>
      </c>
    </row>
    <row r="37" spans="1:5" ht="12.75">
      <c r="A37" s="246" t="s">
        <v>444</v>
      </c>
      <c r="B37" s="247">
        <f>+'1.1.sz.mell.'!E155</f>
        <v>7977389</v>
      </c>
      <c r="C37" s="246" t="s">
        <v>425</v>
      </c>
      <c r="D37" s="248">
        <f>+'2.1.sz.mell  '!I29+'2.2.sz.mell  '!I30</f>
        <v>7977389</v>
      </c>
      <c r="E37" s="247">
        <f>+B37-D37</f>
        <v>0</v>
      </c>
    </row>
    <row r="38" spans="1:5" ht="12.75">
      <c r="A38" s="246" t="s">
        <v>449</v>
      </c>
      <c r="B38" s="247">
        <f>+'1.1.sz.mell.'!E156</f>
        <v>657914017</v>
      </c>
      <c r="C38" s="246" t="s">
        <v>426</v>
      </c>
      <c r="D38" s="248">
        <f>+'2.1.sz.mell  '!I30+'2.2.sz.mell  '!I31</f>
        <v>657914017</v>
      </c>
      <c r="E38" s="24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3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34" customWidth="1"/>
    <col min="2" max="2" width="62.00390625" style="135" customWidth="1"/>
    <col min="3" max="3" width="14.125" style="13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58"/>
      <c r="B1" s="60"/>
      <c r="E1" s="254" t="s">
        <v>525</v>
      </c>
    </row>
    <row r="2" spans="1:5" s="31" customFormat="1" ht="21" customHeight="1" thickBot="1">
      <c r="A2" s="255" t="s">
        <v>42</v>
      </c>
      <c r="B2" s="448" t="s">
        <v>117</v>
      </c>
      <c r="C2" s="448"/>
      <c r="D2" s="448"/>
      <c r="E2" s="256" t="s">
        <v>36</v>
      </c>
    </row>
    <row r="3" spans="1:5" s="31" customFormat="1" ht="24.75" thickBot="1">
      <c r="A3" s="255" t="s">
        <v>114</v>
      </c>
      <c r="B3" s="448" t="s">
        <v>288</v>
      </c>
      <c r="C3" s="448"/>
      <c r="D3" s="448"/>
      <c r="E3" s="257" t="s">
        <v>36</v>
      </c>
    </row>
    <row r="4" spans="1:5" s="32" customFormat="1" ht="15.75" customHeight="1" thickBot="1">
      <c r="A4" s="61"/>
      <c r="B4" s="61"/>
      <c r="C4" s="62"/>
      <c r="E4" s="303" t="e">
        <f>#REF!</f>
        <v>#REF!</v>
      </c>
    </row>
    <row r="5" spans="1:5" ht="36.75" thickBot="1">
      <c r="A5" s="148" t="s">
        <v>115</v>
      </c>
      <c r="B5" s="63" t="s">
        <v>466</v>
      </c>
      <c r="C5" s="293" t="s">
        <v>405</v>
      </c>
      <c r="D5" s="293" t="s">
        <v>460</v>
      </c>
      <c r="E5" s="294" t="str">
        <f>+CONCATENATE(LEFT(ÖSSZEFÜGGÉSEK!A7,4),"……….",CHAR(10),"Módosítás utáni")</f>
        <v>……….
Módosítás utáni</v>
      </c>
    </row>
    <row r="6" spans="1:5" s="28" customFormat="1" ht="12.75" customHeight="1" thickBot="1">
      <c r="A6" s="52" t="s">
        <v>372</v>
      </c>
      <c r="B6" s="53" t="s">
        <v>373</v>
      </c>
      <c r="C6" s="53" t="s">
        <v>374</v>
      </c>
      <c r="D6" s="258" t="s">
        <v>376</v>
      </c>
      <c r="E6" s="304" t="s">
        <v>464</v>
      </c>
    </row>
    <row r="7" spans="1:5" s="28" customFormat="1" ht="15.75" customHeight="1" thickBot="1">
      <c r="A7" s="445" t="s">
        <v>37</v>
      </c>
      <c r="B7" s="446"/>
      <c r="C7" s="446"/>
      <c r="D7" s="446"/>
      <c r="E7" s="447"/>
    </row>
    <row r="8" spans="1:5" s="28" customFormat="1" ht="12" customHeight="1" thickBot="1">
      <c r="A8" s="23" t="s">
        <v>5</v>
      </c>
      <c r="B8" s="19" t="s">
        <v>139</v>
      </c>
      <c r="C8" s="141">
        <f>+C9+C10+C11+C12+C13+C14</f>
        <v>219280750</v>
      </c>
      <c r="D8" s="223">
        <f>+D9+D10+D11+D12+D13+D14</f>
        <v>0</v>
      </c>
      <c r="E8" s="77">
        <f>+E9+E10+E11+E12+E13+E14</f>
        <v>219280750</v>
      </c>
    </row>
    <row r="9" spans="1:5" s="33" customFormat="1" ht="12" customHeight="1">
      <c r="A9" s="172" t="s">
        <v>56</v>
      </c>
      <c r="B9" s="155" t="s">
        <v>140</v>
      </c>
      <c r="C9" s="143">
        <v>107775281</v>
      </c>
      <c r="D9" s="224"/>
      <c r="E9" s="185">
        <f aca="true" t="shared" si="0" ref="E9:E14">C9+D9</f>
        <v>107775281</v>
      </c>
    </row>
    <row r="10" spans="1:5" s="34" customFormat="1" ht="12" customHeight="1">
      <c r="A10" s="173" t="s">
        <v>57</v>
      </c>
      <c r="B10" s="156" t="s">
        <v>141</v>
      </c>
      <c r="C10" s="142">
        <v>43185033</v>
      </c>
      <c r="D10" s="225"/>
      <c r="E10" s="272">
        <f t="shared" si="0"/>
        <v>43185033</v>
      </c>
    </row>
    <row r="11" spans="1:5" s="34" customFormat="1" ht="12" customHeight="1">
      <c r="A11" s="173" t="s">
        <v>58</v>
      </c>
      <c r="B11" s="156" t="s">
        <v>142</v>
      </c>
      <c r="C11" s="142">
        <v>60746216</v>
      </c>
      <c r="D11" s="225"/>
      <c r="E11" s="272">
        <f t="shared" si="0"/>
        <v>60746216</v>
      </c>
    </row>
    <row r="12" spans="1:5" s="34" customFormat="1" ht="12" customHeight="1">
      <c r="A12" s="173" t="s">
        <v>59</v>
      </c>
      <c r="B12" s="156" t="s">
        <v>143</v>
      </c>
      <c r="C12" s="142">
        <v>7574220</v>
      </c>
      <c r="D12" s="225"/>
      <c r="E12" s="272">
        <f t="shared" si="0"/>
        <v>7574220</v>
      </c>
    </row>
    <row r="13" spans="1:5" s="34" customFormat="1" ht="12" customHeight="1">
      <c r="A13" s="173" t="s">
        <v>76</v>
      </c>
      <c r="B13" s="156" t="s">
        <v>380</v>
      </c>
      <c r="C13" s="142"/>
      <c r="D13" s="225"/>
      <c r="E13" s="272">
        <f t="shared" si="0"/>
        <v>0</v>
      </c>
    </row>
    <row r="14" spans="1:5" s="33" customFormat="1" ht="12" customHeight="1" thickBot="1">
      <c r="A14" s="174" t="s">
        <v>60</v>
      </c>
      <c r="B14" s="157" t="s">
        <v>318</v>
      </c>
      <c r="C14" s="142"/>
      <c r="D14" s="225"/>
      <c r="E14" s="272">
        <f t="shared" si="0"/>
        <v>0</v>
      </c>
    </row>
    <row r="15" spans="1:5" s="33" customFormat="1" ht="12" customHeight="1" thickBot="1">
      <c r="A15" s="23" t="s">
        <v>6</v>
      </c>
      <c r="B15" s="78" t="s">
        <v>144</v>
      </c>
      <c r="C15" s="141">
        <f>+C16+C17+C18+C19+C20</f>
        <v>41493000</v>
      </c>
      <c r="D15" s="223">
        <f>+D16+D17+D18+D19+D20</f>
        <v>12900000</v>
      </c>
      <c r="E15" s="77">
        <f>+E16+E17+E18+E19+E20</f>
        <v>54393000</v>
      </c>
    </row>
    <row r="16" spans="1:5" s="33" customFormat="1" ht="12" customHeight="1">
      <c r="A16" s="172" t="s">
        <v>62</v>
      </c>
      <c r="B16" s="155" t="s">
        <v>145</v>
      </c>
      <c r="C16" s="143"/>
      <c r="D16" s="224"/>
      <c r="E16" s="185">
        <f aca="true" t="shared" si="1" ref="E16:E21">C16+D16</f>
        <v>0</v>
      </c>
    </row>
    <row r="17" spans="1:5" s="33" customFormat="1" ht="12" customHeight="1">
      <c r="A17" s="173" t="s">
        <v>63</v>
      </c>
      <c r="B17" s="156" t="s">
        <v>146</v>
      </c>
      <c r="C17" s="142"/>
      <c r="D17" s="225"/>
      <c r="E17" s="272">
        <f t="shared" si="1"/>
        <v>0</v>
      </c>
    </row>
    <row r="18" spans="1:5" s="33" customFormat="1" ht="12" customHeight="1">
      <c r="A18" s="173" t="s">
        <v>64</v>
      </c>
      <c r="B18" s="156" t="s">
        <v>309</v>
      </c>
      <c r="C18" s="142"/>
      <c r="D18" s="225"/>
      <c r="E18" s="272">
        <f t="shared" si="1"/>
        <v>0</v>
      </c>
    </row>
    <row r="19" spans="1:5" s="33" customFormat="1" ht="12" customHeight="1">
      <c r="A19" s="173" t="s">
        <v>65</v>
      </c>
      <c r="B19" s="156" t="s">
        <v>310</v>
      </c>
      <c r="C19" s="142"/>
      <c r="D19" s="225"/>
      <c r="E19" s="272">
        <f t="shared" si="1"/>
        <v>0</v>
      </c>
    </row>
    <row r="20" spans="1:5" s="33" customFormat="1" ht="12" customHeight="1">
      <c r="A20" s="173" t="s">
        <v>66</v>
      </c>
      <c r="B20" s="156" t="s">
        <v>147</v>
      </c>
      <c r="C20" s="142">
        <v>41493000</v>
      </c>
      <c r="D20" s="225">
        <v>12900000</v>
      </c>
      <c r="E20" s="272">
        <f t="shared" si="1"/>
        <v>54393000</v>
      </c>
    </row>
    <row r="21" spans="1:5" s="34" customFormat="1" ht="12" customHeight="1" thickBot="1">
      <c r="A21" s="174" t="s">
        <v>72</v>
      </c>
      <c r="B21" s="157" t="s">
        <v>148</v>
      </c>
      <c r="C21" s="144"/>
      <c r="D21" s="226"/>
      <c r="E21" s="273">
        <f t="shared" si="1"/>
        <v>0</v>
      </c>
    </row>
    <row r="22" spans="1:5" s="34" customFormat="1" ht="12" customHeight="1" thickBot="1">
      <c r="A22" s="23" t="s">
        <v>7</v>
      </c>
      <c r="B22" s="19" t="s">
        <v>149</v>
      </c>
      <c r="C22" s="141">
        <f>+C23+C24+C25+C26+C27</f>
        <v>0</v>
      </c>
      <c r="D22" s="223">
        <f>+D23+D24+D25+D26+D27</f>
        <v>0</v>
      </c>
      <c r="E22" s="77">
        <f>+E23+E24+E25+E26+E27</f>
        <v>0</v>
      </c>
    </row>
    <row r="23" spans="1:5" s="34" customFormat="1" ht="12" customHeight="1">
      <c r="A23" s="172" t="s">
        <v>45</v>
      </c>
      <c r="B23" s="155" t="s">
        <v>150</v>
      </c>
      <c r="C23" s="143"/>
      <c r="D23" s="224"/>
      <c r="E23" s="185">
        <f aca="true" t="shared" si="2" ref="E23:E64">C23+D23</f>
        <v>0</v>
      </c>
    </row>
    <row r="24" spans="1:5" s="33" customFormat="1" ht="12" customHeight="1">
      <c r="A24" s="173" t="s">
        <v>46</v>
      </c>
      <c r="B24" s="156" t="s">
        <v>151</v>
      </c>
      <c r="C24" s="142"/>
      <c r="D24" s="225"/>
      <c r="E24" s="272">
        <f t="shared" si="2"/>
        <v>0</v>
      </c>
    </row>
    <row r="25" spans="1:5" s="34" customFormat="1" ht="12" customHeight="1">
      <c r="A25" s="173" t="s">
        <v>47</v>
      </c>
      <c r="B25" s="156" t="s">
        <v>311</v>
      </c>
      <c r="C25" s="142"/>
      <c r="D25" s="225"/>
      <c r="E25" s="272">
        <f t="shared" si="2"/>
        <v>0</v>
      </c>
    </row>
    <row r="26" spans="1:5" s="34" customFormat="1" ht="12" customHeight="1">
      <c r="A26" s="173" t="s">
        <v>48</v>
      </c>
      <c r="B26" s="156" t="s">
        <v>312</v>
      </c>
      <c r="C26" s="142"/>
      <c r="D26" s="225"/>
      <c r="E26" s="272">
        <f t="shared" si="2"/>
        <v>0</v>
      </c>
    </row>
    <row r="27" spans="1:5" s="34" customFormat="1" ht="12" customHeight="1">
      <c r="A27" s="173" t="s">
        <v>89</v>
      </c>
      <c r="B27" s="156" t="s">
        <v>152</v>
      </c>
      <c r="C27" s="142"/>
      <c r="D27" s="225"/>
      <c r="E27" s="272">
        <f t="shared" si="2"/>
        <v>0</v>
      </c>
    </row>
    <row r="28" spans="1:5" s="34" customFormat="1" ht="12" customHeight="1" thickBot="1">
      <c r="A28" s="174" t="s">
        <v>90</v>
      </c>
      <c r="B28" s="157" t="s">
        <v>153</v>
      </c>
      <c r="C28" s="144"/>
      <c r="D28" s="226"/>
      <c r="E28" s="273">
        <f t="shared" si="2"/>
        <v>0</v>
      </c>
    </row>
    <row r="29" spans="1:5" s="34" customFormat="1" ht="12" customHeight="1" thickBot="1">
      <c r="A29" s="23" t="s">
        <v>91</v>
      </c>
      <c r="B29" s="19" t="s">
        <v>457</v>
      </c>
      <c r="C29" s="147">
        <f>+C30+C31+C32+C33+C34+C35+C36</f>
        <v>246250000</v>
      </c>
      <c r="D29" s="147">
        <f>+D30+D31+D32+D33+D34+D35+D36</f>
        <v>0</v>
      </c>
      <c r="E29" s="184">
        <f>+E30+E31+E32+E33+E34+E35+E36</f>
        <v>246250000</v>
      </c>
    </row>
    <row r="30" spans="1:5" s="34" customFormat="1" ht="12" customHeight="1">
      <c r="A30" s="172" t="s">
        <v>154</v>
      </c>
      <c r="B30" s="155" t="s">
        <v>450</v>
      </c>
      <c r="C30" s="143">
        <v>153500000</v>
      </c>
      <c r="D30" s="143"/>
      <c r="E30" s="185">
        <f t="shared" si="2"/>
        <v>153500000</v>
      </c>
    </row>
    <row r="31" spans="1:5" s="34" customFormat="1" ht="12" customHeight="1">
      <c r="A31" s="173" t="s">
        <v>155</v>
      </c>
      <c r="B31" s="156" t="s">
        <v>451</v>
      </c>
      <c r="C31" s="142">
        <v>25500000</v>
      </c>
      <c r="D31" s="142"/>
      <c r="E31" s="272">
        <f t="shared" si="2"/>
        <v>25500000</v>
      </c>
    </row>
    <row r="32" spans="1:5" s="34" customFormat="1" ht="12" customHeight="1">
      <c r="A32" s="173" t="s">
        <v>156</v>
      </c>
      <c r="B32" s="156" t="s">
        <v>452</v>
      </c>
      <c r="C32" s="142">
        <v>45000000</v>
      </c>
      <c r="D32" s="142"/>
      <c r="E32" s="272">
        <f t="shared" si="2"/>
        <v>45000000</v>
      </c>
    </row>
    <row r="33" spans="1:5" s="34" customFormat="1" ht="12" customHeight="1">
      <c r="A33" s="173" t="s">
        <v>157</v>
      </c>
      <c r="B33" s="156" t="s">
        <v>453</v>
      </c>
      <c r="C33" s="142">
        <v>950000</v>
      </c>
      <c r="D33" s="142"/>
      <c r="E33" s="272">
        <f t="shared" si="2"/>
        <v>950000</v>
      </c>
    </row>
    <row r="34" spans="1:5" s="34" customFormat="1" ht="12" customHeight="1">
      <c r="A34" s="173" t="s">
        <v>454</v>
      </c>
      <c r="B34" s="156" t="s">
        <v>158</v>
      </c>
      <c r="C34" s="142">
        <v>6800000</v>
      </c>
      <c r="D34" s="142"/>
      <c r="E34" s="272">
        <f t="shared" si="2"/>
        <v>6800000</v>
      </c>
    </row>
    <row r="35" spans="1:5" s="34" customFormat="1" ht="12" customHeight="1">
      <c r="A35" s="173" t="s">
        <v>455</v>
      </c>
      <c r="B35" s="156" t="s">
        <v>159</v>
      </c>
      <c r="C35" s="142">
        <v>13700000</v>
      </c>
      <c r="D35" s="142"/>
      <c r="E35" s="272">
        <f t="shared" si="2"/>
        <v>13700000</v>
      </c>
    </row>
    <row r="36" spans="1:5" s="34" customFormat="1" ht="12" customHeight="1" thickBot="1">
      <c r="A36" s="174" t="s">
        <v>456</v>
      </c>
      <c r="B36" s="157" t="s">
        <v>160</v>
      </c>
      <c r="C36" s="144">
        <v>800000</v>
      </c>
      <c r="D36" s="144"/>
      <c r="E36" s="273">
        <f t="shared" si="2"/>
        <v>800000</v>
      </c>
    </row>
    <row r="37" spans="1:5" s="34" customFormat="1" ht="12" customHeight="1" thickBot="1">
      <c r="A37" s="23" t="s">
        <v>9</v>
      </c>
      <c r="B37" s="19" t="s">
        <v>319</v>
      </c>
      <c r="C37" s="141">
        <f>SUM(C38:C48)</f>
        <v>31630000</v>
      </c>
      <c r="D37" s="223">
        <f>SUM(D38:D48)</f>
        <v>0</v>
      </c>
      <c r="E37" s="77">
        <f>SUM(E38:E48)</f>
        <v>31630000</v>
      </c>
    </row>
    <row r="38" spans="1:5" s="34" customFormat="1" ht="12" customHeight="1">
      <c r="A38" s="172" t="s">
        <v>49</v>
      </c>
      <c r="B38" s="155" t="s">
        <v>163</v>
      </c>
      <c r="C38" s="143">
        <v>650000</v>
      </c>
      <c r="D38" s="224"/>
      <c r="E38" s="185">
        <f t="shared" si="2"/>
        <v>650000</v>
      </c>
    </row>
    <row r="39" spans="1:5" s="34" customFormat="1" ht="12" customHeight="1">
      <c r="A39" s="173" t="s">
        <v>50</v>
      </c>
      <c r="B39" s="156" t="s">
        <v>164</v>
      </c>
      <c r="C39" s="142">
        <v>5000000</v>
      </c>
      <c r="D39" s="225"/>
      <c r="E39" s="272">
        <f t="shared" si="2"/>
        <v>5000000</v>
      </c>
    </row>
    <row r="40" spans="1:5" s="34" customFormat="1" ht="12" customHeight="1">
      <c r="A40" s="173" t="s">
        <v>51</v>
      </c>
      <c r="B40" s="156" t="s">
        <v>165</v>
      </c>
      <c r="C40" s="142">
        <v>3500000</v>
      </c>
      <c r="D40" s="225"/>
      <c r="E40" s="272">
        <f t="shared" si="2"/>
        <v>3500000</v>
      </c>
    </row>
    <row r="41" spans="1:5" s="34" customFormat="1" ht="12" customHeight="1">
      <c r="A41" s="173" t="s">
        <v>93</v>
      </c>
      <c r="B41" s="156" t="s">
        <v>166</v>
      </c>
      <c r="C41" s="142">
        <v>15100000</v>
      </c>
      <c r="D41" s="225"/>
      <c r="E41" s="272">
        <f t="shared" si="2"/>
        <v>15100000</v>
      </c>
    </row>
    <row r="42" spans="1:5" s="34" customFormat="1" ht="12" customHeight="1">
      <c r="A42" s="173" t="s">
        <v>94</v>
      </c>
      <c r="B42" s="156" t="s">
        <v>167</v>
      </c>
      <c r="C42" s="142"/>
      <c r="D42" s="225"/>
      <c r="E42" s="272">
        <f t="shared" si="2"/>
        <v>0</v>
      </c>
    </row>
    <row r="43" spans="1:5" s="34" customFormat="1" ht="12" customHeight="1">
      <c r="A43" s="173" t="s">
        <v>95</v>
      </c>
      <c r="B43" s="156" t="s">
        <v>168</v>
      </c>
      <c r="C43" s="142">
        <v>7060000</v>
      </c>
      <c r="D43" s="225"/>
      <c r="E43" s="272">
        <f t="shared" si="2"/>
        <v>7060000</v>
      </c>
    </row>
    <row r="44" spans="1:5" s="34" customFormat="1" ht="12" customHeight="1">
      <c r="A44" s="173" t="s">
        <v>96</v>
      </c>
      <c r="B44" s="156" t="s">
        <v>169</v>
      </c>
      <c r="C44" s="142"/>
      <c r="D44" s="225"/>
      <c r="E44" s="272">
        <f t="shared" si="2"/>
        <v>0</v>
      </c>
    </row>
    <row r="45" spans="1:5" s="34" customFormat="1" ht="12" customHeight="1">
      <c r="A45" s="173" t="s">
        <v>97</v>
      </c>
      <c r="B45" s="156" t="s">
        <v>170</v>
      </c>
      <c r="C45" s="142">
        <v>20000</v>
      </c>
      <c r="D45" s="225"/>
      <c r="E45" s="272">
        <f t="shared" si="2"/>
        <v>20000</v>
      </c>
    </row>
    <row r="46" spans="1:5" s="34" customFormat="1" ht="12" customHeight="1">
      <c r="A46" s="173" t="s">
        <v>161</v>
      </c>
      <c r="B46" s="156" t="s">
        <v>171</v>
      </c>
      <c r="C46" s="145"/>
      <c r="D46" s="259"/>
      <c r="E46" s="274">
        <f t="shared" si="2"/>
        <v>0</v>
      </c>
    </row>
    <row r="47" spans="1:5" s="34" customFormat="1" ht="12" customHeight="1">
      <c r="A47" s="174" t="s">
        <v>162</v>
      </c>
      <c r="B47" s="157" t="s">
        <v>321</v>
      </c>
      <c r="C47" s="146"/>
      <c r="D47" s="260"/>
      <c r="E47" s="275">
        <f t="shared" si="2"/>
        <v>0</v>
      </c>
    </row>
    <row r="48" spans="1:5" s="34" customFormat="1" ht="12" customHeight="1" thickBot="1">
      <c r="A48" s="174" t="s">
        <v>320</v>
      </c>
      <c r="B48" s="157" t="s">
        <v>172</v>
      </c>
      <c r="C48" s="146">
        <v>300000</v>
      </c>
      <c r="D48" s="260"/>
      <c r="E48" s="275">
        <f t="shared" si="2"/>
        <v>300000</v>
      </c>
    </row>
    <row r="49" spans="1:5" s="34" customFormat="1" ht="12" customHeight="1" thickBot="1">
      <c r="A49" s="23" t="s">
        <v>10</v>
      </c>
      <c r="B49" s="19" t="s">
        <v>173</v>
      </c>
      <c r="C49" s="141">
        <f>SUM(C50:C54)</f>
        <v>0</v>
      </c>
      <c r="D49" s="223">
        <f>SUM(D50:D54)</f>
        <v>0</v>
      </c>
      <c r="E49" s="77">
        <f>SUM(E50:E54)</f>
        <v>0</v>
      </c>
    </row>
    <row r="50" spans="1:5" s="34" customFormat="1" ht="12" customHeight="1">
      <c r="A50" s="172" t="s">
        <v>52</v>
      </c>
      <c r="B50" s="155" t="s">
        <v>177</v>
      </c>
      <c r="C50" s="197"/>
      <c r="D50" s="261"/>
      <c r="E50" s="276">
        <f t="shared" si="2"/>
        <v>0</v>
      </c>
    </row>
    <row r="51" spans="1:5" s="34" customFormat="1" ht="12" customHeight="1">
      <c r="A51" s="173" t="s">
        <v>53</v>
      </c>
      <c r="B51" s="156" t="s">
        <v>178</v>
      </c>
      <c r="C51" s="145"/>
      <c r="D51" s="259"/>
      <c r="E51" s="274">
        <f t="shared" si="2"/>
        <v>0</v>
      </c>
    </row>
    <row r="52" spans="1:5" s="34" customFormat="1" ht="12" customHeight="1">
      <c r="A52" s="173" t="s">
        <v>174</v>
      </c>
      <c r="B52" s="156" t="s">
        <v>179</v>
      </c>
      <c r="C52" s="145"/>
      <c r="D52" s="259"/>
      <c r="E52" s="274">
        <f t="shared" si="2"/>
        <v>0</v>
      </c>
    </row>
    <row r="53" spans="1:5" s="34" customFormat="1" ht="12" customHeight="1">
      <c r="A53" s="173" t="s">
        <v>175</v>
      </c>
      <c r="B53" s="156" t="s">
        <v>180</v>
      </c>
      <c r="C53" s="145"/>
      <c r="D53" s="259"/>
      <c r="E53" s="274">
        <f t="shared" si="2"/>
        <v>0</v>
      </c>
    </row>
    <row r="54" spans="1:5" s="34" customFormat="1" ht="12" customHeight="1" thickBot="1">
      <c r="A54" s="174" t="s">
        <v>176</v>
      </c>
      <c r="B54" s="157" t="s">
        <v>181</v>
      </c>
      <c r="C54" s="146"/>
      <c r="D54" s="260"/>
      <c r="E54" s="275">
        <f t="shared" si="2"/>
        <v>0</v>
      </c>
    </row>
    <row r="55" spans="1:5" s="34" customFormat="1" ht="12" customHeight="1" thickBot="1">
      <c r="A55" s="23" t="s">
        <v>98</v>
      </c>
      <c r="B55" s="19" t="s">
        <v>182</v>
      </c>
      <c r="C55" s="141">
        <f>SUM(C56:C58)</f>
        <v>180000</v>
      </c>
      <c r="D55" s="223">
        <f>SUM(D56:D58)</f>
        <v>0</v>
      </c>
      <c r="E55" s="77">
        <f>SUM(E56:E58)</f>
        <v>180000</v>
      </c>
    </row>
    <row r="56" spans="1:5" s="34" customFormat="1" ht="12" customHeight="1">
      <c r="A56" s="172" t="s">
        <v>54</v>
      </c>
      <c r="B56" s="155" t="s">
        <v>183</v>
      </c>
      <c r="C56" s="143"/>
      <c r="D56" s="224"/>
      <c r="E56" s="185">
        <f t="shared" si="2"/>
        <v>0</v>
      </c>
    </row>
    <row r="57" spans="1:5" s="34" customFormat="1" ht="12" customHeight="1">
      <c r="A57" s="173" t="s">
        <v>55</v>
      </c>
      <c r="B57" s="156" t="s">
        <v>313</v>
      </c>
      <c r="C57" s="142"/>
      <c r="D57" s="225"/>
      <c r="E57" s="272">
        <f t="shared" si="2"/>
        <v>0</v>
      </c>
    </row>
    <row r="58" spans="1:5" s="34" customFormat="1" ht="12" customHeight="1">
      <c r="A58" s="173" t="s">
        <v>186</v>
      </c>
      <c r="B58" s="156" t="s">
        <v>184</v>
      </c>
      <c r="C58" s="142">
        <v>180000</v>
      </c>
      <c r="D58" s="225"/>
      <c r="E58" s="272">
        <f t="shared" si="2"/>
        <v>180000</v>
      </c>
    </row>
    <row r="59" spans="1:5" s="34" customFormat="1" ht="12" customHeight="1" thickBot="1">
      <c r="A59" s="174" t="s">
        <v>187</v>
      </c>
      <c r="B59" s="157" t="s">
        <v>185</v>
      </c>
      <c r="C59" s="144"/>
      <c r="D59" s="226"/>
      <c r="E59" s="273">
        <f t="shared" si="2"/>
        <v>0</v>
      </c>
    </row>
    <row r="60" spans="1:5" s="34" customFormat="1" ht="12" customHeight="1" thickBot="1">
      <c r="A60" s="23" t="s">
        <v>12</v>
      </c>
      <c r="B60" s="78" t="s">
        <v>188</v>
      </c>
      <c r="C60" s="141">
        <f>SUM(C61:C63)</f>
        <v>0</v>
      </c>
      <c r="D60" s="223">
        <f>SUM(D61:D63)</f>
        <v>0</v>
      </c>
      <c r="E60" s="77">
        <f>SUM(E61:E63)</f>
        <v>0</v>
      </c>
    </row>
    <row r="61" spans="1:5" s="34" customFormat="1" ht="12" customHeight="1">
      <c r="A61" s="172" t="s">
        <v>99</v>
      </c>
      <c r="B61" s="155" t="s">
        <v>190</v>
      </c>
      <c r="C61" s="145"/>
      <c r="D61" s="259"/>
      <c r="E61" s="274">
        <f t="shared" si="2"/>
        <v>0</v>
      </c>
    </row>
    <row r="62" spans="1:5" s="34" customFormat="1" ht="12" customHeight="1">
      <c r="A62" s="173" t="s">
        <v>100</v>
      </c>
      <c r="B62" s="156" t="s">
        <v>314</v>
      </c>
      <c r="C62" s="145"/>
      <c r="D62" s="259"/>
      <c r="E62" s="274">
        <f t="shared" si="2"/>
        <v>0</v>
      </c>
    </row>
    <row r="63" spans="1:5" s="34" customFormat="1" ht="12" customHeight="1">
      <c r="A63" s="173" t="s">
        <v>121</v>
      </c>
      <c r="B63" s="156" t="s">
        <v>191</v>
      </c>
      <c r="C63" s="145"/>
      <c r="D63" s="259"/>
      <c r="E63" s="274">
        <f t="shared" si="2"/>
        <v>0</v>
      </c>
    </row>
    <row r="64" spans="1:5" s="34" customFormat="1" ht="12" customHeight="1" thickBot="1">
      <c r="A64" s="174" t="s">
        <v>189</v>
      </c>
      <c r="B64" s="157" t="s">
        <v>192</v>
      </c>
      <c r="C64" s="145"/>
      <c r="D64" s="259"/>
      <c r="E64" s="274">
        <f t="shared" si="2"/>
        <v>0</v>
      </c>
    </row>
    <row r="65" spans="1:5" s="34" customFormat="1" ht="12" customHeight="1" thickBot="1">
      <c r="A65" s="23" t="s">
        <v>13</v>
      </c>
      <c r="B65" s="19" t="s">
        <v>193</v>
      </c>
      <c r="C65" s="147">
        <f>+C8+C15+C22+C29+C37+C49+C55+C60</f>
        <v>538833750</v>
      </c>
      <c r="D65" s="227">
        <f>+D8+D15+D22+D29+D37+D49+D55+D60</f>
        <v>12900000</v>
      </c>
      <c r="E65" s="184">
        <f>+E8+E15+E22+E29+E37+E49+E55+E60</f>
        <v>551733750</v>
      </c>
    </row>
    <row r="66" spans="1:5" s="34" customFormat="1" ht="12" customHeight="1" thickBot="1">
      <c r="A66" s="175" t="s">
        <v>284</v>
      </c>
      <c r="B66" s="78" t="s">
        <v>195</v>
      </c>
      <c r="C66" s="141">
        <f>SUM(C67:C69)</f>
        <v>0</v>
      </c>
      <c r="D66" s="223">
        <f>SUM(D67:D69)</f>
        <v>0</v>
      </c>
      <c r="E66" s="77">
        <f>SUM(E67:E69)</f>
        <v>0</v>
      </c>
    </row>
    <row r="67" spans="1:5" s="34" customFormat="1" ht="12" customHeight="1">
      <c r="A67" s="172" t="s">
        <v>226</v>
      </c>
      <c r="B67" s="155" t="s">
        <v>196</v>
      </c>
      <c r="C67" s="145"/>
      <c r="D67" s="259"/>
      <c r="E67" s="274">
        <f>C67+D67</f>
        <v>0</v>
      </c>
    </row>
    <row r="68" spans="1:5" s="34" customFormat="1" ht="12" customHeight="1">
      <c r="A68" s="173" t="s">
        <v>235</v>
      </c>
      <c r="B68" s="156" t="s">
        <v>197</v>
      </c>
      <c r="C68" s="145"/>
      <c r="D68" s="259"/>
      <c r="E68" s="274">
        <f>C68+D68</f>
        <v>0</v>
      </c>
    </row>
    <row r="69" spans="1:5" s="34" customFormat="1" ht="12" customHeight="1" thickBot="1">
      <c r="A69" s="174" t="s">
        <v>236</v>
      </c>
      <c r="B69" s="158" t="s">
        <v>198</v>
      </c>
      <c r="C69" s="145"/>
      <c r="D69" s="262"/>
      <c r="E69" s="274">
        <f>C69+D69</f>
        <v>0</v>
      </c>
    </row>
    <row r="70" spans="1:5" s="34" customFormat="1" ht="12" customHeight="1" thickBot="1">
      <c r="A70" s="175" t="s">
        <v>199</v>
      </c>
      <c r="B70" s="78" t="s">
        <v>200</v>
      </c>
      <c r="C70" s="141">
        <f>SUM(C71:C74)</f>
        <v>0</v>
      </c>
      <c r="D70" s="141">
        <f>SUM(D71:D74)</f>
        <v>0</v>
      </c>
      <c r="E70" s="77">
        <f>SUM(E71:E74)</f>
        <v>0</v>
      </c>
    </row>
    <row r="71" spans="1:5" s="34" customFormat="1" ht="12" customHeight="1">
      <c r="A71" s="172" t="s">
        <v>77</v>
      </c>
      <c r="B71" s="155" t="s">
        <v>201</v>
      </c>
      <c r="C71" s="145"/>
      <c r="D71" s="145"/>
      <c r="E71" s="274">
        <f>C71+D71</f>
        <v>0</v>
      </c>
    </row>
    <row r="72" spans="1:5" s="34" customFormat="1" ht="12" customHeight="1">
      <c r="A72" s="173" t="s">
        <v>78</v>
      </c>
      <c r="B72" s="156" t="s">
        <v>202</v>
      </c>
      <c r="C72" s="145"/>
      <c r="D72" s="145"/>
      <c r="E72" s="274">
        <f>C72+D72</f>
        <v>0</v>
      </c>
    </row>
    <row r="73" spans="1:5" s="34" customFormat="1" ht="12" customHeight="1">
      <c r="A73" s="173" t="s">
        <v>227</v>
      </c>
      <c r="B73" s="156" t="s">
        <v>203</v>
      </c>
      <c r="C73" s="145"/>
      <c r="D73" s="145"/>
      <c r="E73" s="274">
        <f>C73+D73</f>
        <v>0</v>
      </c>
    </row>
    <row r="74" spans="1:5" s="34" customFormat="1" ht="12" customHeight="1" thickBot="1">
      <c r="A74" s="174" t="s">
        <v>228</v>
      </c>
      <c r="B74" s="157" t="s">
        <v>204</v>
      </c>
      <c r="C74" s="145"/>
      <c r="D74" s="145"/>
      <c r="E74" s="274">
        <f>C74+D74</f>
        <v>0</v>
      </c>
    </row>
    <row r="75" spans="1:5" s="34" customFormat="1" ht="12" customHeight="1" thickBot="1">
      <c r="A75" s="175" t="s">
        <v>205</v>
      </c>
      <c r="B75" s="78" t="s">
        <v>206</v>
      </c>
      <c r="C75" s="141">
        <f>SUM(C76:C77)</f>
        <v>90947330</v>
      </c>
      <c r="D75" s="141">
        <f>SUM(D76:D77)</f>
        <v>931671</v>
      </c>
      <c r="E75" s="77">
        <f>SUM(E76:E77)</f>
        <v>91879001</v>
      </c>
    </row>
    <row r="76" spans="1:5" s="34" customFormat="1" ht="12" customHeight="1">
      <c r="A76" s="172" t="s">
        <v>229</v>
      </c>
      <c r="B76" s="155" t="s">
        <v>207</v>
      </c>
      <c r="C76" s="145">
        <v>90947330</v>
      </c>
      <c r="D76" s="145">
        <v>931671</v>
      </c>
      <c r="E76" s="274">
        <f>C76+D76</f>
        <v>91879001</v>
      </c>
    </row>
    <row r="77" spans="1:5" s="34" customFormat="1" ht="12" customHeight="1" thickBot="1">
      <c r="A77" s="174" t="s">
        <v>230</v>
      </c>
      <c r="B77" s="157" t="s">
        <v>208</v>
      </c>
      <c r="C77" s="145"/>
      <c r="D77" s="145"/>
      <c r="E77" s="274">
        <f>C77+D77</f>
        <v>0</v>
      </c>
    </row>
    <row r="78" spans="1:5" s="33" customFormat="1" ht="12" customHeight="1" thickBot="1">
      <c r="A78" s="175" t="s">
        <v>209</v>
      </c>
      <c r="B78" s="78" t="s">
        <v>210</v>
      </c>
      <c r="C78" s="141">
        <f>SUM(C79:C81)</f>
        <v>0</v>
      </c>
      <c r="D78" s="141">
        <f>SUM(D79:D81)</f>
        <v>0</v>
      </c>
      <c r="E78" s="77">
        <f>SUM(E79:E81)</f>
        <v>0</v>
      </c>
    </row>
    <row r="79" spans="1:5" s="34" customFormat="1" ht="12" customHeight="1">
      <c r="A79" s="172" t="s">
        <v>231</v>
      </c>
      <c r="B79" s="155" t="s">
        <v>211</v>
      </c>
      <c r="C79" s="145"/>
      <c r="D79" s="145"/>
      <c r="E79" s="274">
        <f>C79+D79</f>
        <v>0</v>
      </c>
    </row>
    <row r="80" spans="1:5" s="34" customFormat="1" ht="12" customHeight="1">
      <c r="A80" s="173" t="s">
        <v>232</v>
      </c>
      <c r="B80" s="156" t="s">
        <v>212</v>
      </c>
      <c r="C80" s="145"/>
      <c r="D80" s="145"/>
      <c r="E80" s="274">
        <f>C80+D80</f>
        <v>0</v>
      </c>
    </row>
    <row r="81" spans="1:5" s="34" customFormat="1" ht="12" customHeight="1" thickBot="1">
      <c r="A81" s="174" t="s">
        <v>233</v>
      </c>
      <c r="B81" s="157" t="s">
        <v>213</v>
      </c>
      <c r="C81" s="145"/>
      <c r="D81" s="145"/>
      <c r="E81" s="274">
        <f>C81+D81</f>
        <v>0</v>
      </c>
    </row>
    <row r="82" spans="1:5" s="34" customFormat="1" ht="12" customHeight="1" thickBot="1">
      <c r="A82" s="175" t="s">
        <v>214</v>
      </c>
      <c r="B82" s="78" t="s">
        <v>234</v>
      </c>
      <c r="C82" s="141">
        <f>SUM(C83:C86)</f>
        <v>0</v>
      </c>
      <c r="D82" s="141">
        <f>SUM(D83:D86)</f>
        <v>0</v>
      </c>
      <c r="E82" s="77">
        <f>SUM(E83:E86)</f>
        <v>0</v>
      </c>
    </row>
    <row r="83" spans="1:5" s="34" customFormat="1" ht="12" customHeight="1">
      <c r="A83" s="176" t="s">
        <v>215</v>
      </c>
      <c r="B83" s="155" t="s">
        <v>216</v>
      </c>
      <c r="C83" s="145"/>
      <c r="D83" s="145"/>
      <c r="E83" s="274">
        <f aca="true" t="shared" si="3" ref="E83:E88">C83+D83</f>
        <v>0</v>
      </c>
    </row>
    <row r="84" spans="1:5" s="34" customFormat="1" ht="12" customHeight="1">
      <c r="A84" s="177" t="s">
        <v>217</v>
      </c>
      <c r="B84" s="156" t="s">
        <v>218</v>
      </c>
      <c r="C84" s="145"/>
      <c r="D84" s="145"/>
      <c r="E84" s="274">
        <f t="shared" si="3"/>
        <v>0</v>
      </c>
    </row>
    <row r="85" spans="1:5" s="34" customFormat="1" ht="12" customHeight="1">
      <c r="A85" s="177" t="s">
        <v>219</v>
      </c>
      <c r="B85" s="156" t="s">
        <v>220</v>
      </c>
      <c r="C85" s="145"/>
      <c r="D85" s="145"/>
      <c r="E85" s="274">
        <f t="shared" si="3"/>
        <v>0</v>
      </c>
    </row>
    <row r="86" spans="1:5" s="33" customFormat="1" ht="12" customHeight="1" thickBot="1">
      <c r="A86" s="178" t="s">
        <v>221</v>
      </c>
      <c r="B86" s="157" t="s">
        <v>222</v>
      </c>
      <c r="C86" s="145"/>
      <c r="D86" s="145"/>
      <c r="E86" s="274">
        <f t="shared" si="3"/>
        <v>0</v>
      </c>
    </row>
    <row r="87" spans="1:5" s="33" customFormat="1" ht="12" customHeight="1" thickBot="1">
      <c r="A87" s="175" t="s">
        <v>223</v>
      </c>
      <c r="B87" s="78" t="s">
        <v>360</v>
      </c>
      <c r="C87" s="200"/>
      <c r="D87" s="200"/>
      <c r="E87" s="77">
        <f t="shared" si="3"/>
        <v>0</v>
      </c>
    </row>
    <row r="88" spans="1:5" s="33" customFormat="1" ht="12" customHeight="1" thickBot="1">
      <c r="A88" s="175" t="s">
        <v>381</v>
      </c>
      <c r="B88" s="78" t="s">
        <v>224</v>
      </c>
      <c r="C88" s="200"/>
      <c r="D88" s="200"/>
      <c r="E88" s="77">
        <f t="shared" si="3"/>
        <v>0</v>
      </c>
    </row>
    <row r="89" spans="1:5" s="33" customFormat="1" ht="12" customHeight="1" thickBot="1">
      <c r="A89" s="175" t="s">
        <v>382</v>
      </c>
      <c r="B89" s="162" t="s">
        <v>363</v>
      </c>
      <c r="C89" s="147">
        <f>+C66+C70+C75+C78+C82+C88+C87</f>
        <v>90947330</v>
      </c>
      <c r="D89" s="147">
        <f>+D66+D70+D75+D78+D82+D88+D87</f>
        <v>931671</v>
      </c>
      <c r="E89" s="184">
        <f>+E66+E70+E75+E78+E82+E88+E87</f>
        <v>91879001</v>
      </c>
    </row>
    <row r="90" spans="1:5" s="33" customFormat="1" ht="12" customHeight="1" thickBot="1">
      <c r="A90" s="179" t="s">
        <v>383</v>
      </c>
      <c r="B90" s="163" t="s">
        <v>384</v>
      </c>
      <c r="C90" s="147">
        <f>+C65+C89</f>
        <v>629781080</v>
      </c>
      <c r="D90" s="147">
        <f>+D65+D89</f>
        <v>13831671</v>
      </c>
      <c r="E90" s="184">
        <f>+E65+E89</f>
        <v>643612751</v>
      </c>
    </row>
    <row r="91" spans="1:3" s="34" customFormat="1" ht="15" customHeight="1" thickBot="1">
      <c r="A91" s="67"/>
      <c r="B91" s="68"/>
      <c r="C91" s="123"/>
    </row>
    <row r="92" spans="1:5" s="28" customFormat="1" ht="16.5" customHeight="1" thickBot="1">
      <c r="A92" s="445" t="s">
        <v>38</v>
      </c>
      <c r="B92" s="446"/>
      <c r="C92" s="446"/>
      <c r="D92" s="446"/>
      <c r="E92" s="447"/>
    </row>
    <row r="93" spans="1:5" s="35" customFormat="1" ht="12" customHeight="1" thickBot="1">
      <c r="A93" s="149" t="s">
        <v>5</v>
      </c>
      <c r="B93" s="22" t="s">
        <v>388</v>
      </c>
      <c r="C93" s="140">
        <f>+C94+C95+C96+C97+C98+C111</f>
        <v>454634000</v>
      </c>
      <c r="D93" s="140">
        <f>+D94+D95+D96+D97+D98+D111</f>
        <v>4761671</v>
      </c>
      <c r="E93" s="208">
        <f>+E94+E95+E96+E97+E98+E111</f>
        <v>459395671</v>
      </c>
    </row>
    <row r="94" spans="1:5" ht="12" customHeight="1">
      <c r="A94" s="180" t="s">
        <v>56</v>
      </c>
      <c r="B94" s="8" t="s">
        <v>34</v>
      </c>
      <c r="C94" s="212">
        <v>66993000</v>
      </c>
      <c r="D94" s="212">
        <v>8820000</v>
      </c>
      <c r="E94" s="277">
        <f aca="true" t="shared" si="4" ref="E94:E113">C94+D94</f>
        <v>75813000</v>
      </c>
    </row>
    <row r="95" spans="1:5" ht="12" customHeight="1">
      <c r="A95" s="173" t="s">
        <v>57</v>
      </c>
      <c r="B95" s="6" t="s">
        <v>101</v>
      </c>
      <c r="C95" s="142">
        <v>15619000</v>
      </c>
      <c r="D95" s="142">
        <v>2380000</v>
      </c>
      <c r="E95" s="272">
        <f t="shared" si="4"/>
        <v>17999000</v>
      </c>
    </row>
    <row r="96" spans="1:5" ht="12" customHeight="1">
      <c r="A96" s="173" t="s">
        <v>58</v>
      </c>
      <c r="B96" s="6" t="s">
        <v>75</v>
      </c>
      <c r="C96" s="144">
        <v>145000000</v>
      </c>
      <c r="D96" s="142">
        <v>3232000</v>
      </c>
      <c r="E96" s="273">
        <f t="shared" si="4"/>
        <v>148232000</v>
      </c>
    </row>
    <row r="97" spans="1:5" ht="12" customHeight="1">
      <c r="A97" s="173" t="s">
        <v>59</v>
      </c>
      <c r="B97" s="9" t="s">
        <v>102</v>
      </c>
      <c r="C97" s="144">
        <v>9400000</v>
      </c>
      <c r="D97" s="226"/>
      <c r="E97" s="273">
        <f t="shared" si="4"/>
        <v>9400000</v>
      </c>
    </row>
    <row r="98" spans="1:5" ht="12" customHeight="1">
      <c r="A98" s="173" t="s">
        <v>67</v>
      </c>
      <c r="B98" s="17" t="s">
        <v>103</v>
      </c>
      <c r="C98" s="144">
        <v>177622000</v>
      </c>
      <c r="D98" s="226">
        <v>5881671</v>
      </c>
      <c r="E98" s="273">
        <f t="shared" si="4"/>
        <v>183503671</v>
      </c>
    </row>
    <row r="99" spans="1:5" ht="12" customHeight="1">
      <c r="A99" s="173" t="s">
        <v>60</v>
      </c>
      <c r="B99" s="6" t="s">
        <v>385</v>
      </c>
      <c r="C99" s="144">
        <v>12861000</v>
      </c>
      <c r="D99" s="226"/>
      <c r="E99" s="273">
        <f t="shared" si="4"/>
        <v>12861000</v>
      </c>
    </row>
    <row r="100" spans="1:5" ht="12" customHeight="1">
      <c r="A100" s="173" t="s">
        <v>61</v>
      </c>
      <c r="B100" s="43" t="s">
        <v>326</v>
      </c>
      <c r="C100" s="144"/>
      <c r="D100" s="226"/>
      <c r="E100" s="273">
        <f t="shared" si="4"/>
        <v>0</v>
      </c>
    </row>
    <row r="101" spans="1:5" ht="12" customHeight="1">
      <c r="A101" s="173" t="s">
        <v>68</v>
      </c>
      <c r="B101" s="43" t="s">
        <v>325</v>
      </c>
      <c r="C101" s="144"/>
      <c r="D101" s="226"/>
      <c r="E101" s="273">
        <f t="shared" si="4"/>
        <v>0</v>
      </c>
    </row>
    <row r="102" spans="1:5" ht="12" customHeight="1">
      <c r="A102" s="173" t="s">
        <v>69</v>
      </c>
      <c r="B102" s="43" t="s">
        <v>240</v>
      </c>
      <c r="C102" s="144"/>
      <c r="D102" s="226"/>
      <c r="E102" s="273">
        <f t="shared" si="4"/>
        <v>0</v>
      </c>
    </row>
    <row r="103" spans="1:5" ht="12" customHeight="1">
      <c r="A103" s="173" t="s">
        <v>70</v>
      </c>
      <c r="B103" s="44" t="s">
        <v>241</v>
      </c>
      <c r="C103" s="144"/>
      <c r="D103" s="226"/>
      <c r="E103" s="273">
        <f t="shared" si="4"/>
        <v>0</v>
      </c>
    </row>
    <row r="104" spans="1:5" ht="12" customHeight="1">
      <c r="A104" s="173" t="s">
        <v>71</v>
      </c>
      <c r="B104" s="44" t="s">
        <v>242</v>
      </c>
      <c r="C104" s="144"/>
      <c r="D104" s="226"/>
      <c r="E104" s="273">
        <f t="shared" si="4"/>
        <v>0</v>
      </c>
    </row>
    <row r="105" spans="1:5" ht="12" customHeight="1">
      <c r="A105" s="173" t="s">
        <v>73</v>
      </c>
      <c r="B105" s="43" t="s">
        <v>243</v>
      </c>
      <c r="C105" s="144">
        <v>91301000</v>
      </c>
      <c r="D105" s="226">
        <v>5481671</v>
      </c>
      <c r="E105" s="273">
        <f t="shared" si="4"/>
        <v>96782671</v>
      </c>
    </row>
    <row r="106" spans="1:5" ht="12" customHeight="1">
      <c r="A106" s="173" t="s">
        <v>104</v>
      </c>
      <c r="B106" s="43" t="s">
        <v>244</v>
      </c>
      <c r="C106" s="144"/>
      <c r="D106" s="226"/>
      <c r="E106" s="273">
        <f t="shared" si="4"/>
        <v>0</v>
      </c>
    </row>
    <row r="107" spans="1:5" ht="12" customHeight="1">
      <c r="A107" s="173" t="s">
        <v>238</v>
      </c>
      <c r="B107" s="44" t="s">
        <v>245</v>
      </c>
      <c r="C107" s="142"/>
      <c r="D107" s="226"/>
      <c r="E107" s="273">
        <f t="shared" si="4"/>
        <v>0</v>
      </c>
    </row>
    <row r="108" spans="1:5" ht="12" customHeight="1">
      <c r="A108" s="181" t="s">
        <v>239</v>
      </c>
      <c r="B108" s="45" t="s">
        <v>246</v>
      </c>
      <c r="C108" s="144"/>
      <c r="D108" s="226"/>
      <c r="E108" s="273">
        <f t="shared" si="4"/>
        <v>0</v>
      </c>
    </row>
    <row r="109" spans="1:5" ht="12" customHeight="1">
      <c r="A109" s="173" t="s">
        <v>323</v>
      </c>
      <c r="B109" s="45" t="s">
        <v>247</v>
      </c>
      <c r="C109" s="144"/>
      <c r="D109" s="226"/>
      <c r="E109" s="273">
        <f t="shared" si="4"/>
        <v>0</v>
      </c>
    </row>
    <row r="110" spans="1:5" ht="12" customHeight="1">
      <c r="A110" s="173" t="s">
        <v>324</v>
      </c>
      <c r="B110" s="44" t="s">
        <v>248</v>
      </c>
      <c r="C110" s="142">
        <v>73460000</v>
      </c>
      <c r="D110" s="225">
        <v>400000</v>
      </c>
      <c r="E110" s="272">
        <f t="shared" si="4"/>
        <v>73860000</v>
      </c>
    </row>
    <row r="111" spans="1:5" ht="12" customHeight="1">
      <c r="A111" s="173" t="s">
        <v>328</v>
      </c>
      <c r="B111" s="9" t="s">
        <v>35</v>
      </c>
      <c r="C111" s="142">
        <v>40000000</v>
      </c>
      <c r="D111" s="225">
        <v>-15552000</v>
      </c>
      <c r="E111" s="272">
        <f t="shared" si="4"/>
        <v>24448000</v>
      </c>
    </row>
    <row r="112" spans="1:5" ht="12" customHeight="1">
      <c r="A112" s="174" t="s">
        <v>329</v>
      </c>
      <c r="B112" s="6" t="s">
        <v>386</v>
      </c>
      <c r="C112" s="144">
        <v>40000000</v>
      </c>
      <c r="D112" s="226">
        <v>-15552000</v>
      </c>
      <c r="E112" s="273">
        <f t="shared" si="4"/>
        <v>24448000</v>
      </c>
    </row>
    <row r="113" spans="1:5" ht="12" customHeight="1" thickBot="1">
      <c r="A113" s="182" t="s">
        <v>330</v>
      </c>
      <c r="B113" s="46" t="s">
        <v>387</v>
      </c>
      <c r="C113" s="213"/>
      <c r="D113" s="264"/>
      <c r="E113" s="278">
        <f t="shared" si="4"/>
        <v>0</v>
      </c>
    </row>
    <row r="114" spans="1:5" ht="12" customHeight="1" thickBot="1">
      <c r="A114" s="23" t="s">
        <v>6</v>
      </c>
      <c r="B114" s="21" t="s">
        <v>249</v>
      </c>
      <c r="C114" s="141">
        <f>+C115+C117+C119</f>
        <v>42373000</v>
      </c>
      <c r="D114" s="223">
        <f>+D115+D117+D119</f>
        <v>3980000</v>
      </c>
      <c r="E114" s="77">
        <f>+E115+E117+E119</f>
        <v>46353000</v>
      </c>
    </row>
    <row r="115" spans="1:5" ht="12" customHeight="1">
      <c r="A115" s="172" t="s">
        <v>62</v>
      </c>
      <c r="B115" s="6" t="s">
        <v>120</v>
      </c>
      <c r="C115" s="143">
        <v>6000000</v>
      </c>
      <c r="D115" s="224">
        <v>9000000</v>
      </c>
      <c r="E115" s="185">
        <f aca="true" t="shared" si="5" ref="E115:E127">C115+D115</f>
        <v>15000000</v>
      </c>
    </row>
    <row r="116" spans="1:5" ht="12" customHeight="1">
      <c r="A116" s="172" t="s">
        <v>63</v>
      </c>
      <c r="B116" s="10" t="s">
        <v>253</v>
      </c>
      <c r="C116" s="143"/>
      <c r="D116" s="224"/>
      <c r="E116" s="185">
        <f t="shared" si="5"/>
        <v>0</v>
      </c>
    </row>
    <row r="117" spans="1:5" ht="12" customHeight="1">
      <c r="A117" s="172" t="s">
        <v>64</v>
      </c>
      <c r="B117" s="10" t="s">
        <v>105</v>
      </c>
      <c r="C117" s="142">
        <v>36073000</v>
      </c>
      <c r="D117" s="225">
        <v>-5020000</v>
      </c>
      <c r="E117" s="272">
        <f t="shared" si="5"/>
        <v>31053000</v>
      </c>
    </row>
    <row r="118" spans="1:5" ht="12" customHeight="1">
      <c r="A118" s="172" t="s">
        <v>65</v>
      </c>
      <c r="B118" s="10" t="s">
        <v>254</v>
      </c>
      <c r="C118" s="142"/>
      <c r="D118" s="225"/>
      <c r="E118" s="272">
        <f t="shared" si="5"/>
        <v>0</v>
      </c>
    </row>
    <row r="119" spans="1:5" ht="12" customHeight="1">
      <c r="A119" s="172" t="s">
        <v>66</v>
      </c>
      <c r="B119" s="80" t="s">
        <v>122</v>
      </c>
      <c r="C119" s="142">
        <v>300000</v>
      </c>
      <c r="D119" s="225"/>
      <c r="E119" s="272">
        <f t="shared" si="5"/>
        <v>300000</v>
      </c>
    </row>
    <row r="120" spans="1:5" ht="12" customHeight="1">
      <c r="A120" s="172" t="s">
        <v>72</v>
      </c>
      <c r="B120" s="79" t="s">
        <v>315</v>
      </c>
      <c r="C120" s="142"/>
      <c r="D120" s="225"/>
      <c r="E120" s="272">
        <f t="shared" si="5"/>
        <v>0</v>
      </c>
    </row>
    <row r="121" spans="1:5" ht="12" customHeight="1">
      <c r="A121" s="172" t="s">
        <v>74</v>
      </c>
      <c r="B121" s="151" t="s">
        <v>259</v>
      </c>
      <c r="C121" s="142"/>
      <c r="D121" s="225"/>
      <c r="E121" s="272">
        <f t="shared" si="5"/>
        <v>0</v>
      </c>
    </row>
    <row r="122" spans="1:5" ht="12" customHeight="1">
      <c r="A122" s="172" t="s">
        <v>106</v>
      </c>
      <c r="B122" s="44" t="s">
        <v>242</v>
      </c>
      <c r="C122" s="142"/>
      <c r="D122" s="225"/>
      <c r="E122" s="272">
        <f t="shared" si="5"/>
        <v>0</v>
      </c>
    </row>
    <row r="123" spans="1:5" ht="12" customHeight="1">
      <c r="A123" s="172" t="s">
        <v>107</v>
      </c>
      <c r="B123" s="44" t="s">
        <v>258</v>
      </c>
      <c r="C123" s="142"/>
      <c r="D123" s="225"/>
      <c r="E123" s="272">
        <f t="shared" si="5"/>
        <v>0</v>
      </c>
    </row>
    <row r="124" spans="1:5" ht="12" customHeight="1">
      <c r="A124" s="172" t="s">
        <v>108</v>
      </c>
      <c r="B124" s="44" t="s">
        <v>257</v>
      </c>
      <c r="C124" s="142"/>
      <c r="D124" s="225"/>
      <c r="E124" s="272">
        <f t="shared" si="5"/>
        <v>0</v>
      </c>
    </row>
    <row r="125" spans="1:5" ht="12" customHeight="1">
      <c r="A125" s="172" t="s">
        <v>250</v>
      </c>
      <c r="B125" s="44" t="s">
        <v>245</v>
      </c>
      <c r="C125" s="142">
        <v>300000</v>
      </c>
      <c r="D125" s="225"/>
      <c r="E125" s="272">
        <f t="shared" si="5"/>
        <v>300000</v>
      </c>
    </row>
    <row r="126" spans="1:5" ht="12" customHeight="1">
      <c r="A126" s="172" t="s">
        <v>251</v>
      </c>
      <c r="B126" s="44" t="s">
        <v>256</v>
      </c>
      <c r="C126" s="142"/>
      <c r="D126" s="225"/>
      <c r="E126" s="272">
        <f t="shared" si="5"/>
        <v>0</v>
      </c>
    </row>
    <row r="127" spans="1:5" ht="12" customHeight="1" thickBot="1">
      <c r="A127" s="181" t="s">
        <v>252</v>
      </c>
      <c r="B127" s="44" t="s">
        <v>255</v>
      </c>
      <c r="C127" s="144"/>
      <c r="D127" s="226"/>
      <c r="E127" s="273">
        <f t="shared" si="5"/>
        <v>0</v>
      </c>
    </row>
    <row r="128" spans="1:5" ht="12" customHeight="1" thickBot="1">
      <c r="A128" s="23" t="s">
        <v>7</v>
      </c>
      <c r="B128" s="37" t="s">
        <v>333</v>
      </c>
      <c r="C128" s="141">
        <f>+C93+C114</f>
        <v>497007000</v>
      </c>
      <c r="D128" s="223">
        <f>+D93+D114</f>
        <v>8741671</v>
      </c>
      <c r="E128" s="77">
        <f>+E93+E114</f>
        <v>505748671</v>
      </c>
    </row>
    <row r="129" spans="1:5" ht="12" customHeight="1" thickBot="1">
      <c r="A129" s="23" t="s">
        <v>8</v>
      </c>
      <c r="B129" s="37" t="s">
        <v>334</v>
      </c>
      <c r="C129" s="141">
        <f>+C130+C131+C132</f>
        <v>0</v>
      </c>
      <c r="D129" s="223">
        <f>+D130+D131+D132</f>
        <v>0</v>
      </c>
      <c r="E129" s="77">
        <f>+E130+E131+E132</f>
        <v>0</v>
      </c>
    </row>
    <row r="130" spans="1:5" s="35" customFormat="1" ht="12" customHeight="1">
      <c r="A130" s="172" t="s">
        <v>154</v>
      </c>
      <c r="B130" s="7" t="s">
        <v>391</v>
      </c>
      <c r="C130" s="142"/>
      <c r="D130" s="225"/>
      <c r="E130" s="272">
        <f>C130+D130</f>
        <v>0</v>
      </c>
    </row>
    <row r="131" spans="1:5" ht="12" customHeight="1">
      <c r="A131" s="172" t="s">
        <v>155</v>
      </c>
      <c r="B131" s="7" t="s">
        <v>342</v>
      </c>
      <c r="C131" s="142"/>
      <c r="D131" s="225"/>
      <c r="E131" s="272">
        <f>C131+D131</f>
        <v>0</v>
      </c>
    </row>
    <row r="132" spans="1:5" ht="12" customHeight="1" thickBot="1">
      <c r="A132" s="181" t="s">
        <v>156</v>
      </c>
      <c r="B132" s="5" t="s">
        <v>390</v>
      </c>
      <c r="C132" s="142"/>
      <c r="D132" s="225"/>
      <c r="E132" s="272">
        <f>C132+D132</f>
        <v>0</v>
      </c>
    </row>
    <row r="133" spans="1:5" ht="12" customHeight="1" thickBot="1">
      <c r="A133" s="23" t="s">
        <v>9</v>
      </c>
      <c r="B133" s="37" t="s">
        <v>335</v>
      </c>
      <c r="C133" s="141">
        <f>+C134+C135+C136+C137+C138+C139</f>
        <v>0</v>
      </c>
      <c r="D133" s="223">
        <f>+D134+D135+D136+D137+D138+D139</f>
        <v>0</v>
      </c>
      <c r="E133" s="77">
        <f>+E134+E135+E136+E137+E138+E139</f>
        <v>0</v>
      </c>
    </row>
    <row r="134" spans="1:5" ht="12" customHeight="1">
      <c r="A134" s="172" t="s">
        <v>49</v>
      </c>
      <c r="B134" s="7" t="s">
        <v>344</v>
      </c>
      <c r="C134" s="142"/>
      <c r="D134" s="225"/>
      <c r="E134" s="272">
        <f aca="true" t="shared" si="6" ref="E134:E139">C134+D134</f>
        <v>0</v>
      </c>
    </row>
    <row r="135" spans="1:5" ht="12" customHeight="1">
      <c r="A135" s="172" t="s">
        <v>50</v>
      </c>
      <c r="B135" s="7" t="s">
        <v>336</v>
      </c>
      <c r="C135" s="142"/>
      <c r="D135" s="225"/>
      <c r="E135" s="272">
        <f t="shared" si="6"/>
        <v>0</v>
      </c>
    </row>
    <row r="136" spans="1:5" ht="12" customHeight="1">
      <c r="A136" s="172" t="s">
        <v>51</v>
      </c>
      <c r="B136" s="7" t="s">
        <v>337</v>
      </c>
      <c r="C136" s="142"/>
      <c r="D136" s="225"/>
      <c r="E136" s="272">
        <f t="shared" si="6"/>
        <v>0</v>
      </c>
    </row>
    <row r="137" spans="1:5" ht="12" customHeight="1">
      <c r="A137" s="172" t="s">
        <v>93</v>
      </c>
      <c r="B137" s="7" t="s">
        <v>389</v>
      </c>
      <c r="C137" s="142"/>
      <c r="D137" s="225"/>
      <c r="E137" s="272">
        <f t="shared" si="6"/>
        <v>0</v>
      </c>
    </row>
    <row r="138" spans="1:5" ht="12" customHeight="1">
      <c r="A138" s="172" t="s">
        <v>94</v>
      </c>
      <c r="B138" s="7" t="s">
        <v>339</v>
      </c>
      <c r="C138" s="142"/>
      <c r="D138" s="225"/>
      <c r="E138" s="272">
        <f t="shared" si="6"/>
        <v>0</v>
      </c>
    </row>
    <row r="139" spans="1:5" s="35" customFormat="1" ht="12" customHeight="1" thickBot="1">
      <c r="A139" s="181" t="s">
        <v>95</v>
      </c>
      <c r="B139" s="5" t="s">
        <v>340</v>
      </c>
      <c r="C139" s="142"/>
      <c r="D139" s="225"/>
      <c r="E139" s="272">
        <f t="shared" si="6"/>
        <v>0</v>
      </c>
    </row>
    <row r="140" spans="1:11" ht="12" customHeight="1" thickBot="1">
      <c r="A140" s="23" t="s">
        <v>10</v>
      </c>
      <c r="B140" s="37" t="s">
        <v>404</v>
      </c>
      <c r="C140" s="147">
        <f>+C141+C142+C144+C145+C143</f>
        <v>132774080</v>
      </c>
      <c r="D140" s="227">
        <f>+D141+D142+D144+D145+D143</f>
        <v>5090000</v>
      </c>
      <c r="E140" s="184">
        <f>+E141+E142+E144+E145+E143</f>
        <v>137864080</v>
      </c>
      <c r="K140" s="76"/>
    </row>
    <row r="141" spans="1:5" ht="12.75">
      <c r="A141" s="172" t="s">
        <v>52</v>
      </c>
      <c r="B141" s="7" t="s">
        <v>260</v>
      </c>
      <c r="C141" s="142"/>
      <c r="D141" s="225"/>
      <c r="E141" s="272">
        <f>C141+D141</f>
        <v>0</v>
      </c>
    </row>
    <row r="142" spans="1:5" ht="12" customHeight="1">
      <c r="A142" s="172" t="s">
        <v>53</v>
      </c>
      <c r="B142" s="7" t="s">
        <v>261</v>
      </c>
      <c r="C142" s="142">
        <v>7977389</v>
      </c>
      <c r="D142" s="225"/>
      <c r="E142" s="272">
        <f>C142+D142</f>
        <v>7977389</v>
      </c>
    </row>
    <row r="143" spans="1:5" ht="12" customHeight="1">
      <c r="A143" s="172" t="s">
        <v>174</v>
      </c>
      <c r="B143" s="7" t="s">
        <v>403</v>
      </c>
      <c r="C143" s="142">
        <v>124796691</v>
      </c>
      <c r="D143" s="225">
        <v>5090000</v>
      </c>
      <c r="E143" s="272">
        <f>C143+D143</f>
        <v>129886691</v>
      </c>
    </row>
    <row r="144" spans="1:5" s="35" customFormat="1" ht="12" customHeight="1">
      <c r="A144" s="172" t="s">
        <v>175</v>
      </c>
      <c r="B144" s="7" t="s">
        <v>349</v>
      </c>
      <c r="C144" s="142"/>
      <c r="D144" s="225"/>
      <c r="E144" s="272">
        <f>C144+D144</f>
        <v>0</v>
      </c>
    </row>
    <row r="145" spans="1:5" s="35" customFormat="1" ht="12" customHeight="1" thickBot="1">
      <c r="A145" s="181" t="s">
        <v>176</v>
      </c>
      <c r="B145" s="5" t="s">
        <v>280</v>
      </c>
      <c r="C145" s="142"/>
      <c r="D145" s="225"/>
      <c r="E145" s="272">
        <f>C145+D145</f>
        <v>0</v>
      </c>
    </row>
    <row r="146" spans="1:5" s="35" customFormat="1" ht="12" customHeight="1" thickBot="1">
      <c r="A146" s="23" t="s">
        <v>11</v>
      </c>
      <c r="B146" s="37" t="s">
        <v>350</v>
      </c>
      <c r="C146" s="215">
        <f>+C147+C148+C149+C150+C151</f>
        <v>0</v>
      </c>
      <c r="D146" s="228">
        <f>+D147+D148+D149+D150+D151</f>
        <v>0</v>
      </c>
      <c r="E146" s="210">
        <f>+E147+E148+E149+E150+E151</f>
        <v>0</v>
      </c>
    </row>
    <row r="147" spans="1:5" s="35" customFormat="1" ht="12" customHeight="1">
      <c r="A147" s="172" t="s">
        <v>54</v>
      </c>
      <c r="B147" s="7" t="s">
        <v>345</v>
      </c>
      <c r="C147" s="142"/>
      <c r="D147" s="225"/>
      <c r="E147" s="272">
        <f aca="true" t="shared" si="7" ref="E147:E153">C147+D147</f>
        <v>0</v>
      </c>
    </row>
    <row r="148" spans="1:5" s="35" customFormat="1" ht="12" customHeight="1">
      <c r="A148" s="172" t="s">
        <v>55</v>
      </c>
      <c r="B148" s="7" t="s">
        <v>352</v>
      </c>
      <c r="C148" s="142"/>
      <c r="D148" s="225"/>
      <c r="E148" s="272">
        <f t="shared" si="7"/>
        <v>0</v>
      </c>
    </row>
    <row r="149" spans="1:5" s="35" customFormat="1" ht="12" customHeight="1">
      <c r="A149" s="172" t="s">
        <v>186</v>
      </c>
      <c r="B149" s="7" t="s">
        <v>347</v>
      </c>
      <c r="C149" s="142"/>
      <c r="D149" s="225"/>
      <c r="E149" s="272">
        <f t="shared" si="7"/>
        <v>0</v>
      </c>
    </row>
    <row r="150" spans="1:5" s="35" customFormat="1" ht="12" customHeight="1">
      <c r="A150" s="172" t="s">
        <v>187</v>
      </c>
      <c r="B150" s="7" t="s">
        <v>392</v>
      </c>
      <c r="C150" s="142"/>
      <c r="D150" s="225"/>
      <c r="E150" s="272">
        <f t="shared" si="7"/>
        <v>0</v>
      </c>
    </row>
    <row r="151" spans="1:5" ht="12.75" customHeight="1" thickBot="1">
      <c r="A151" s="181" t="s">
        <v>351</v>
      </c>
      <c r="B151" s="5" t="s">
        <v>354</v>
      </c>
      <c r="C151" s="144"/>
      <c r="D151" s="226"/>
      <c r="E151" s="273">
        <f t="shared" si="7"/>
        <v>0</v>
      </c>
    </row>
    <row r="152" spans="1:5" ht="12.75" customHeight="1" thickBot="1">
      <c r="A152" s="207" t="s">
        <v>12</v>
      </c>
      <c r="B152" s="37" t="s">
        <v>355</v>
      </c>
      <c r="C152" s="216"/>
      <c r="D152" s="229"/>
      <c r="E152" s="210">
        <f t="shared" si="7"/>
        <v>0</v>
      </c>
    </row>
    <row r="153" spans="1:5" ht="12.75" customHeight="1" thickBot="1">
      <c r="A153" s="207" t="s">
        <v>13</v>
      </c>
      <c r="B153" s="37" t="s">
        <v>356</v>
      </c>
      <c r="C153" s="216"/>
      <c r="D153" s="229"/>
      <c r="E153" s="210">
        <f t="shared" si="7"/>
        <v>0</v>
      </c>
    </row>
    <row r="154" spans="1:5" ht="12" customHeight="1" thickBot="1">
      <c r="A154" s="23" t="s">
        <v>14</v>
      </c>
      <c r="B154" s="37" t="s">
        <v>358</v>
      </c>
      <c r="C154" s="217">
        <f>+C129+C133+C140+C146+C152+C153</f>
        <v>132774080</v>
      </c>
      <c r="D154" s="230">
        <f>+D129+D133+D140+D146+D152+D153</f>
        <v>5090000</v>
      </c>
      <c r="E154" s="211">
        <f>+E129+E133+E140+E146+E152+E153</f>
        <v>137864080</v>
      </c>
    </row>
    <row r="155" spans="1:5" ht="15" customHeight="1" thickBot="1">
      <c r="A155" s="183" t="s">
        <v>15</v>
      </c>
      <c r="B155" s="128" t="s">
        <v>357</v>
      </c>
      <c r="C155" s="217">
        <f>+C128+C154</f>
        <v>629781080</v>
      </c>
      <c r="D155" s="230">
        <f>+D128+D154</f>
        <v>13831671</v>
      </c>
      <c r="E155" s="211">
        <f>+E128+E154</f>
        <v>643612751</v>
      </c>
    </row>
    <row r="156" spans="1:5" ht="13.5" thickBot="1">
      <c r="A156" s="131"/>
      <c r="B156" s="132"/>
      <c r="C156" s="133"/>
      <c r="D156" s="133"/>
      <c r="E156" s="133"/>
    </row>
    <row r="157" spans="1:5" ht="15" customHeight="1" thickBot="1">
      <c r="A157" s="74" t="s">
        <v>393</v>
      </c>
      <c r="B157" s="75"/>
      <c r="C157" s="263"/>
      <c r="D157" s="263"/>
      <c r="E157" s="279">
        <f>C157+D157</f>
        <v>0</v>
      </c>
    </row>
    <row r="158" spans="1:5" ht="14.25" customHeight="1" thickBot="1">
      <c r="A158" s="74" t="s">
        <v>116</v>
      </c>
      <c r="B158" s="75"/>
      <c r="C158" s="263"/>
      <c r="D158" s="263"/>
      <c r="E158" s="279">
        <f>C158+D158</f>
        <v>0</v>
      </c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alignWithMargins="0">
    <oddHeader>&amp;CBalatonszárszói Önkormányzat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PENZUGY_2</cp:lastModifiedBy>
  <cp:lastPrinted>2017-07-04T13:24:42Z</cp:lastPrinted>
  <dcterms:created xsi:type="dcterms:W3CDTF">1999-10-30T10:30:45Z</dcterms:created>
  <dcterms:modified xsi:type="dcterms:W3CDTF">2017-07-17T08:50:43Z</dcterms:modified>
  <cp:category/>
  <cp:version/>
  <cp:contentType/>
  <cp:contentStatus/>
</cp:coreProperties>
</file>