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9" activeTab="19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state="hidden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sz.mell" sheetId="16" r:id="rId16"/>
    <sheet name="1.tájékoztató" sheetId="17" r:id="rId17"/>
    <sheet name="2. tájékoztató tábla" sheetId="18" r:id="rId18"/>
    <sheet name="3. tájékoztató tábla" sheetId="19" r:id="rId19"/>
    <sheet name="4. tájékoztató tábla" sheetId="20" r:id="rId20"/>
    <sheet name="5. tájékoztató tábla" sheetId="21" r:id="rId21"/>
    <sheet name="6. tájékoztató tábla" sheetId="22" r:id="rId22"/>
    <sheet name="7.1. tájékoztató tábla" sheetId="23" r:id="rId23"/>
    <sheet name="7.2. tájékoztató tábla" sheetId="24" r:id="rId24"/>
    <sheet name="7.3. tájékoztató tábla" sheetId="25" r:id="rId25"/>
    <sheet name="7.4. tájékoztató tábla" sheetId="26" r:id="rId26"/>
    <sheet name="8. tájékoztató tábla" sheetId="27" r:id="rId27"/>
    <sheet name="9. tájékoztató tábla" sheetId="28" r:id="rId28"/>
    <sheet name="Munka1" sheetId="29" r:id="rId29"/>
  </sheets>
  <definedNames>
    <definedName name="_ftn1" localSheetId="24">'7.3. tájékoztató tábla'!$A$27</definedName>
    <definedName name="_ftnref1" localSheetId="24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22">'7.1. tájékoztató tábla'!$2:$6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16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<sst xmlns="http://schemas.openxmlformats.org/spreadsheetml/2006/main" count="3593" uniqueCount="718">
  <si>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</si>
  <si>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</si>
  <si>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</si>
  <si>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</si>
  <si>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</si>
  <si>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</si>
  <si>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</si>
  <si>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</si>
  <si>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</si>
  <si>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</si>
  <si>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</si>
  <si>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</si>
  <si>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</si>
  <si>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</si>
  <si>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</si>
  <si>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</si>
  <si>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</si>
  <si>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</si>
  <si>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</si>
  <si>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</si>
  <si>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</si>
  <si>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</si>
  <si>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</si>
  <si>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</si>
  <si>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</si>
  <si>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</si>
  <si>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</si>
  <si>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</si>
  <si>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</si>
  <si>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</si>
  <si>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</si>
  <si>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</si>
  <si>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</si>
  <si>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</si>
  <si>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</si>
  <si>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</si>
  <si>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</si>
  <si>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</si>
  <si>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</si>
  <si>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</si>
  <si>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</si>
  <si>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</si>
  <si>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</si>
  <si>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</si>
  <si>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</si>
  <si>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</si>
  <si>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</si>
  <si>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</si>
  <si>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</si>
  <si>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</si>
  <si>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</si>
  <si>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</si>
  <si>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</si>
  <si>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</si>
  <si>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</si>
  <si>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</si>
  <si>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</si>
  <si>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</si>
  <si>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</si>
  <si>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</si>
  <si>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</si>
  <si>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</si>
  <si>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</si>
  <si>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</si>
  <si>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</si>
  <si>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</si>
  <si>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</si>
  <si>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</si>
  <si>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</si>
  <si>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</si>
  <si>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</si>
  <si>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</si>
  <si>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</si>
  <si>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</si>
  <si>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</si>
  <si>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</si>
  <si>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</si>
  <si>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</si>
  <si>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</si>
  <si>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</si>
  <si>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</si>
  <si>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</si>
  <si>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</si>
  <si>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</si>
  <si>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</si>
  <si>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</si>
  <si>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</si>
  <si>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</si>
  <si>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</si>
  <si>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</si>
  <si>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</si>
  <si>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</si>
  <si>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</si>
  <si>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</si>
  <si>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</si>
  <si>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</si>
  <si>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</si>
  <si>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</si>
  <si>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</si>
  <si>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</si>
  <si>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</si>
  <si>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</si>
  <si>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</si>
  <si>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</si>
  <si>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</si>
  <si>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</si>
  <si>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</si>
  <si>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</si>
  <si>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</si>
  <si>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</si>
  <si>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</si>
  <si>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</si>
  <si>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</si>
  <si>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</si>
  <si>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</si>
  <si>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</si>
  <si>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</si>
  <si>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</si>
  <si>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</si>
  <si>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</si>
  <si>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</si>
  <si>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</si>
  <si>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</si>
  <si>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</si>
  <si>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</si>
  <si>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</si>
  <si>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</si>
  <si>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</si>
  <si>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</si>
  <si>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</si>
  <si>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</si>
  <si>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</si>
  <si>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</si>
  <si>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</si>
  <si>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</si>
  <si>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</si>
  <si>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</si>
  <si>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</si>
  <si>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</si>
  <si>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</si>
  <si>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</si>
  <si>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</si>
  <si>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</si>
  <si>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</si>
  <si>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</si>
  <si>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</si>
  <si>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</si>
  <si>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</si>
  <si>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</si>
  <si>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</si>
  <si>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</si>
  <si>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</si>
  <si>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</si>
  <si>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</si>
  <si>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</si>
  <si>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</si>
  <si>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</si>
  <si>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</si>
  <si>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</si>
  <si>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</si>
  <si>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</si>
  <si>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</si>
  <si>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</si>
  <si>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</si>
  <si>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</si>
  <si>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</si>
  <si>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</si>
  <si>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</si>
  <si>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</si>
  <si>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</si>
  <si>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</si>
  <si>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</si>
  <si>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</si>
  <si>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</si>
  <si>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</si>
  <si>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</si>
  <si>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</si>
  <si>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</si>
  <si>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</si>
  <si>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</si>
  <si>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</si>
  <si>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</si>
  <si>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</si>
  <si>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</si>
  <si>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</si>
  <si>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</si>
  <si>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</si>
  <si>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</si>
  <si>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</si>
  <si>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</si>
  <si>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</si>
  <si>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</si>
  <si>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</si>
  <si>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</si>
  <si>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</si>
  <si>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</si>
  <si>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</si>
  <si>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</si>
  <si>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</si>
  <si>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</si>
  <si>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</si>
  <si>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</si>
  <si>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</si>
  <si>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</si>
  <si>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</si>
  <si>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</si>
  <si>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</si>
  <si>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</si>
  <si>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</si>
  <si>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</si>
  <si>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</si>
  <si>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</si>
  <si>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</si>
  <si>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</si>
  <si>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</si>
  <si>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</si>
  <si>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</si>
  <si>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</si>
  <si>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</si>
  <si>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</si>
  <si>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</si>
  <si>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</si>
  <si>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</si>
  <si>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</si>
  <si>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</si>
  <si>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</si>
  <si>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</si>
  <si>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</si>
  <si>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</si>
  <si>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</si>
  <si>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</si>
  <si>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</si>
  <si>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</si>
  <si>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</si>
  <si>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</si>
  <si>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</si>
  <si>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</si>
  <si>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</si>
  <si>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</si>
  <si>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</si>
  <si>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</si>
  <si>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</si>
  <si>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</si>
  <si>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</si>
  <si>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</si>
  <si>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</si>
  <si>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</si>
  <si>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</si>
  <si>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</si>
  <si>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</si>
  <si>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</si>
  <si>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</si>
  <si>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</si>
  <si>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</si>
  <si>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</si>
  <si>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</si>
  <si>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</si>
  <si>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</si>
  <si>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</si>
  <si>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</si>
  <si>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</si>
  <si>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</si>
  <si>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</si>
  <si>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</si>
  <si>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</si>
  <si>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</si>
  <si>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</si>
  <si>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</si>
  <si>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</si>
  <si>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</si>
  <si>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</si>
  <si>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</si>
  <si>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</si>
  <si>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</si>
  <si>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</si>
  <si>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</si>
  <si>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</si>
  <si>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</si>
  <si>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</si>
  <si>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</si>
  <si>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</si>
  <si>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</si>
  <si>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</si>
  <si>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</si>
  <si>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</si>
  <si>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</si>
  <si>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</si>
  <si>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</si>
  <si>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</si>
  <si>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</si>
  <si>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</si>
  <si>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</si>
  <si>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</si>
  <si>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</si>
  <si>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</si>
  <si>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</si>
  <si>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</si>
  <si>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</si>
  <si>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</si>
  <si>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</si>
  <si>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</si>
  <si>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</si>
  <si>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</si>
  <si>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</si>
  <si>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</si>
  <si>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</si>
  <si>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</si>
  <si>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</si>
  <si>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</si>
  <si>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</si>
  <si>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</si>
  <si>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</si>
  <si>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</si>
  <si>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</si>
  <si>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</si>
  <si>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</si>
  <si>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</si>
  <si>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</si>
  <si>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</si>
  <si>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</si>
  <si>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</si>
  <si>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</si>
  <si>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</si>
  <si>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</si>
  <si>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</si>
  <si>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</si>
  <si>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</si>
  <si>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</si>
  <si>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</si>
  <si>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</si>
  <si>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</si>
  <si>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</si>
  <si>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</si>
  <si>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</si>
  <si>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</si>
  <si>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</si>
  <si>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</si>
  <si>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</si>
  <si>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</si>
  <si>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</si>
  <si>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</si>
  <si>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</si>
  <si>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</si>
  <si>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</si>
  <si>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</si>
  <si>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</si>
  <si>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</si>
  <si>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</si>
  <si>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</si>
  <si>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</si>
  <si>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</si>
  <si>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</si>
  <si>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</si>
  <si>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</si>
  <si>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</si>
  <si>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</si>
  <si>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</si>
  <si>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</si>
  <si>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</si>
  <si>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</si>
  <si>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</si>
  <si>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</si>
  <si>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</si>
  <si>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</si>
  <si>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</si>
  <si>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</si>
  <si>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</si>
  <si>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</si>
  <si>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</si>
  <si>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</si>
  <si>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</si>
  <si>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</si>
  <si>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</si>
  <si>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</si>
  <si>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</si>
  <si>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</si>
  <si>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</si>
  <si>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</si>
  <si>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</si>
  <si>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</si>
  <si>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</si>
  <si>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</si>
  <si>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</si>
  <si>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</si>
  <si>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</si>
  <si>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</si>
  <si>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</si>
  <si>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</si>
  <si>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</si>
  <si>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</si>
  <si>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</si>
  <si>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</si>
  <si>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</si>
  <si>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</si>
  <si>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</si>
  <si>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</si>
  <si>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</si>
  <si>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</si>
  <si>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</si>
  <si>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</si>
  <si>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</si>
  <si>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</si>
  <si>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</si>
  <si>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</si>
  <si>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</si>
  <si>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</si>
  <si>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</si>
  <si>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</si>
  <si>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</si>
  <si>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</si>
  <si>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</si>
  <si>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</si>
  <si>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</si>
  <si>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</si>
  <si>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</si>
  <si>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</si>
  <si>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</si>
  <si>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</si>
  <si>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</si>
  <si>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</si>
  <si>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</si>
  <si>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</si>
  <si>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</si>
  <si>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</si>
  <si>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</si>
  <si>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</si>
  <si>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</si>
  <si>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</si>
  <si>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</si>
  <si>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</si>
  <si>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</si>
  <si>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</si>
  <si>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</si>
  <si>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</si>
  <si>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</si>
  <si>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</si>
  <si>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</si>
  <si>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</si>
  <si>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</si>
  <si>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</si>
  <si>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</si>
  <si>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</si>
  <si>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</si>
  <si>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</si>
  <si>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</si>
  <si>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</si>
  <si>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</si>
  <si>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</si>
  <si>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</si>
  <si>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</si>
  <si>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</si>
  <si>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</si>
  <si>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</si>
  <si>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</si>
  <si>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</si>
  <si>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</si>
  <si>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</si>
  <si>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</si>
  <si>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</si>
  <si>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</si>
  <si>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</si>
  <si>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</si>
  <si>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</si>
  <si>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</si>
  <si>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</si>
  <si>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</si>
  <si>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</si>
  <si>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</si>
  <si>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</si>
  <si>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</si>
  <si>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</si>
  <si>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</si>
  <si>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</si>
  <si>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</si>
  <si>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</si>
  <si>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</si>
  <si>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</si>
  <si>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</si>
  <si>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</si>
  <si>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</si>
  <si>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</si>
  <si>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</si>
  <si>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</si>
  <si>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</si>
  <si>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</si>
  <si>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</si>
  <si>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</si>
  <si>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</si>
  <si>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</si>
  <si>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</si>
  <si>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</si>
  <si>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</si>
  <si>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</si>
  <si>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</si>
  <si>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</si>
  <si>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</si>
  <si>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</si>
  <si>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</si>
  <si>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</si>
  <si>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</si>
  <si>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</si>
  <si>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</si>
  <si>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</si>
  <si>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</si>
  <si>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</si>
  <si>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</si>
  <si>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</si>
  <si>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</si>
  <si>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</si>
  <si>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</si>
  <si>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</si>
  <si>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</si>
  <si>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</si>
  <si>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</si>
  <si>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</si>
  <si>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</si>
  <si>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</si>
  <si>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</si>
  <si>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</si>
  <si>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</si>
  <si>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</si>
  <si>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</si>
  <si>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</si>
  <si>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</si>
  <si>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</si>
  <si>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</si>
  <si>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</si>
  <si>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</si>
  <si>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</si>
  <si>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</si>
  <si>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</si>
  <si>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</si>
  <si>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</si>
  <si>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</si>
  <si>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</si>
  <si>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</si>
  <si>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</si>
  <si>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</si>
  <si>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</si>
  <si>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</si>
  <si>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</si>
  <si>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</si>
  <si>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</si>
  <si>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</si>
  <si>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</si>
  <si>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</si>
  <si>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</si>
  <si>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</si>
  <si>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</si>
  <si>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</si>
  <si>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</si>
  <si>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</si>
  <si>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</si>
  <si>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</si>
  <si>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</si>
  <si>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</si>
  <si>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</si>
  <si>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</si>
  <si>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</si>
  <si>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</si>
  <si>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</si>
  <si>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</si>
  <si>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</si>
  <si>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</si>
  <si>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</si>
  <si>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</si>
  <si>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</si>
  <si>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</si>
  <si>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</si>
  <si>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</si>
  <si>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</si>
  <si>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</si>
  <si>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</si>
  <si>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</si>
  <si>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</si>
  <si>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</si>
  <si>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</si>
  <si>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</si>
  <si>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</si>
  <si>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</si>
  <si>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</si>
  <si>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</si>
  <si>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</si>
  <si>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</si>
  <si>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</si>
  <si>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</si>
  <si>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</si>
  <si>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</si>
  <si>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</si>
  <si>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</si>
  <si>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</si>
  <si>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</si>
  <si>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</si>
  <si>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</si>
  <si>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</si>
  <si>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</si>
  <si>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</si>
  <si>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</si>
  <si>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</si>
  <si>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</si>
  <si>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</si>
  <si>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</si>
  <si>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</si>
  <si>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</si>
  <si>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</si>
  <si>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</si>
  <si>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</si>
  <si>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</si>
  <si>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</si>
  <si>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</si>
  <si>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</si>
  <si>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</si>
  <si>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</si>
  <si>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</si>
  <si>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</si>
  <si>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</si>
  <si>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</si>
  <si>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</si>
  <si>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</si>
  <si>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</si>
  <si>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</si>
  <si>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</si>
  <si>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</si>
  <si>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</si>
  <si>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</si>
  <si>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</si>
  <si>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</si>
  <si>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</si>
  <si>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</si>
  <si>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</si>
  <si>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</si>
  <si>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</si>
  <si>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</si>
  <si>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</si>
  <si>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</si>
  <si>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</si>
  <si>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</si>
  <si>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</si>
  <si>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</si>
  <si>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</si>
  <si>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</si>
  <si>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</si>
  <si>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</si>
  <si>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</si>
  <si>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</si>
  <si>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</si>
  <si>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</si>
  <si>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</si>
  <si>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</si>
  <si>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</si>
  <si>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</si>
  <si>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</si>
  <si>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</si>
  <si>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</si>
  <si>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</si>
  <si>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</si>
  <si>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</si>
  <si>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</si>
  <si>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</si>
  <si>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</si>
  <si>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</si>
  <si>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</si>
  <si>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</si>
  <si>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</si>
  <si>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</si>
  <si>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</si>
  <si>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</si>
  <si>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</si>
  <si>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</si>
  <si>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</si>
  <si>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</si>
  <si>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</si>
  <si>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</si>
  <si>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</si>
  <si>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</si>
  <si>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</si>
  <si>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</si>
  <si>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</si>
  <si>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</si>
  <si>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</si>
  <si>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</si>
  <si>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</si>
  <si>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</si>
  <si>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</si>
  <si>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</si>
  <si>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</si>
  <si>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</si>
  <si>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</si>
  <si>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</si>
  <si>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</si>
  <si>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</si>
  <si>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</si>
  <si>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</si>
  <si>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</si>
  <si>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</si>
  <si>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</si>
  <si>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</si>
  <si>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</si>
  <si>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</si>
  <si>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</si>
  <si>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</si>
  <si>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</si>
  <si>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</si>
  <si>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</si>
  <si>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</si>
  <si>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</si>
  <si>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</si>
  <si>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</si>
  <si>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</si>
  <si>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</si>
  <si>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</si>
  <si>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2014-2014</t>
  </si>
  <si>
    <t>Beruházási kiadások beruházásonként</t>
  </si>
  <si>
    <t>megelőlegezések államháztartáson belülről</t>
  </si>
  <si>
    <t>Hungarocontrol pályázatból kulturház mögötti rész rendbetétele</t>
  </si>
  <si>
    <t>Csatornák, átereszek, felújítása</t>
  </si>
  <si>
    <t>Álamháztartáson belüli megelőlegezések visszafiz</t>
  </si>
  <si>
    <t>Pénzesgyőr Község Önkormányzat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</si>
</sst>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2" borderId="0" applyNumberFormat="0" applyBorder="0" applyAlignment="0" applyProtection="0"/>
    <xf numFmtId="0" fontId="65" fillId="5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9" borderId="0" applyNumberFormat="0" applyBorder="0" applyAlignment="0" applyProtection="0"/>
    <xf numFmtId="0" fontId="65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3" borderId="0" applyNumberFormat="0" applyBorder="0" applyAlignment="0" applyProtection="0"/>
    <xf numFmtId="0" fontId="67" fillId="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6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14" borderId="7" applyNumberFormat="0" applyFont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1" borderId="1" applyNumberFormat="0" applyAlignment="0" applyProtection="0"/>
    <xf numFmtId="9" fontId="0" fillId="0" borderId="0" applyFont="0" applyFill="0" applyBorder="0" applyAlignment="0" applyProtection="0"/>
  </cellStyleXfs>
  <cellXfs count="98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164" fontId="12" fillId="0" borderId="29" xfId="0" applyNumberFormat="1" applyFont="1" applyFill="1" applyBorder="1" applyAlignment="1">
      <alignment horizontal="right" vertical="center" wrapText="1"/>
    </xf>
    <xf numFmtId="49" fontId="19" fillId="0" borderId="30" xfId="0" applyNumberFormat="1" applyFont="1" applyFill="1" applyBorder="1" applyAlignment="1" quotePrefix="1">
      <alignment horizontal="left" vertical="center" indent="1"/>
    </xf>
    <xf numFmtId="3" fontId="19" fillId="0" borderId="31" xfId="0" applyNumberFormat="1" applyFont="1" applyFill="1" applyBorder="1" applyAlignment="1" applyProtection="1">
      <alignment horizontal="right" vertical="center"/>
      <protection locked="0"/>
    </xf>
    <xf numFmtId="3" fontId="19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1" xfId="0" applyNumberFormat="1" applyFont="1" applyFill="1" applyBorder="1" applyAlignment="1">
      <alignment horizontal="right" vertical="center" wrapText="1"/>
    </xf>
    <xf numFmtId="49" fontId="13" fillId="0" borderId="30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2" fillId="0" borderId="34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4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 applyProtection="1">
      <alignment vertical="center" wrapText="1"/>
      <protection locked="0"/>
    </xf>
    <xf numFmtId="49" fontId="12" fillId="0" borderId="35" xfId="0" applyNumberFormat="1" applyFont="1" applyFill="1" applyBorder="1" applyAlignment="1" applyProtection="1">
      <alignment vertical="center"/>
      <protection locked="0"/>
    </xf>
    <xf numFmtId="49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6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1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4" xfId="0" applyNumberFormat="1" applyFont="1" applyFill="1" applyBorder="1" applyAlignment="1">
      <alignment horizontal="left" vertical="center" wrapText="1" indent="1"/>
    </xf>
    <xf numFmtId="171" fontId="27" fillId="0" borderId="0" xfId="0" applyNumberFormat="1" applyFont="1" applyFill="1" applyBorder="1" applyAlignment="1">
      <alignment horizontal="left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4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3" fontId="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4" xfId="0" applyNumberFormat="1" applyFont="1" applyFill="1" applyBorder="1" applyAlignment="1" applyProtection="1">
      <alignment horizontal="centerContinuous" vertical="center"/>
      <protection/>
    </xf>
    <xf numFmtId="164" fontId="6" fillId="0" borderId="45" xfId="0" applyNumberFormat="1" applyFont="1" applyFill="1" applyBorder="1" applyAlignment="1" applyProtection="1">
      <alignment horizontal="centerContinuous" vertical="center"/>
      <protection/>
    </xf>
    <xf numFmtId="164" fontId="6" fillId="0" borderId="46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47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0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1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1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4" xfId="0" applyNumberFormat="1" applyFont="1" applyFill="1" applyBorder="1" applyAlignment="1">
      <alignment horizontal="left" vertical="center" wrapText="1" indent="1"/>
    </xf>
    <xf numFmtId="164" fontId="0" fillId="24" borderId="24" xfId="0" applyNumberFormat="1" applyFont="1" applyFill="1" applyBorder="1" applyAlignment="1">
      <alignment horizontal="left" vertical="center" wrapText="1" indent="2"/>
    </xf>
    <xf numFmtId="164" fontId="0" fillId="24" borderId="42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4" xfId="0" applyNumberFormat="1" applyFont="1" applyFill="1" applyBorder="1" applyAlignment="1">
      <alignment horizontal="right" vertical="center" wrapText="1" indent="2"/>
    </xf>
    <xf numFmtId="164" fontId="0" fillId="24" borderId="42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52" xfId="0" applyNumberFormat="1" applyFont="1" applyFill="1" applyBorder="1" applyAlignment="1" applyProtection="1">
      <alignment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47" xfId="0" applyNumberFormat="1" applyFont="1" applyFill="1" applyBorder="1" applyAlignment="1" applyProtection="1">
      <alignment vertical="center"/>
      <protection locked="0"/>
    </xf>
    <xf numFmtId="164" fontId="12" fillId="0" borderId="51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 applyProtection="1">
      <alignment horizontal="right" vertical="center" wrapText="1" indent="1"/>
      <protection/>
    </xf>
    <xf numFmtId="0" fontId="17" fillId="0" borderId="54" xfId="0" applyFont="1" applyFill="1" applyBorder="1" applyAlignment="1" applyProtection="1">
      <alignment horizontal="lef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3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right" vertical="center" indent="1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8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7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8" fillId="0" borderId="0" xfId="62" applyFont="1" applyFill="1">
      <alignment/>
      <protection/>
    </xf>
    <xf numFmtId="3" fontId="28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3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55" xfId="61" applyNumberFormat="1" applyFont="1" applyFill="1" applyBorder="1" applyAlignment="1" applyProtection="1">
      <alignment horizontal="center" vertical="center"/>
      <protection/>
    </xf>
    <xf numFmtId="174" fontId="13" fillId="0" borderId="56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3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28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left" indent="1"/>
      <protection locked="0"/>
    </xf>
    <xf numFmtId="0" fontId="17" fillId="0" borderId="55" xfId="62" applyFont="1" applyFill="1" applyBorder="1" applyAlignment="1">
      <alignment horizontal="right" indent="1"/>
      <protection/>
    </xf>
    <xf numFmtId="3" fontId="17" fillId="0" borderId="55" xfId="62" applyNumberFormat="1" applyFont="1" applyFill="1" applyBorder="1" applyProtection="1">
      <alignment/>
      <protection locked="0"/>
    </xf>
    <xf numFmtId="3" fontId="17" fillId="0" borderId="56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2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>
      <alignment/>
      <protection/>
    </xf>
    <xf numFmtId="0" fontId="33" fillId="0" borderId="0" xfId="62" applyFont="1" applyFill="1">
      <alignment/>
      <protection/>
    </xf>
    <xf numFmtId="0" fontId="34" fillId="0" borderId="16" xfId="62" applyFont="1" applyFill="1" applyBorder="1" applyAlignment="1">
      <alignment horizontal="center" vertical="center"/>
      <protection/>
    </xf>
    <xf numFmtId="0" fontId="34" fillId="0" borderId="14" xfId="62" applyFont="1" applyFill="1" applyBorder="1" applyAlignment="1">
      <alignment horizontal="center" vertical="center" wrapText="1"/>
      <protection/>
    </xf>
    <xf numFmtId="0" fontId="34" fillId="0" borderId="15" xfId="62" applyFont="1" applyFill="1" applyBorder="1" applyAlignment="1">
      <alignment horizontal="center" vertical="center" wrapText="1"/>
      <protection/>
    </xf>
    <xf numFmtId="0" fontId="17" fillId="0" borderId="53" xfId="62" applyFont="1" applyFill="1" applyBorder="1" applyAlignment="1" applyProtection="1">
      <alignment horizontal="left" indent="1"/>
      <protection locked="0"/>
    </xf>
    <xf numFmtId="0" fontId="17" fillId="0" borderId="20" xfId="62" applyFont="1" applyFill="1" applyBorder="1" applyAlignment="1">
      <alignment horizontal="right" indent="1"/>
      <protection/>
    </xf>
    <xf numFmtId="3" fontId="17" fillId="0" borderId="20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Protection="1">
      <alignment/>
      <protection locked="0"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55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48" xfId="0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left" vertical="center" wrapText="1" indent="1"/>
      <protection locked="0"/>
    </xf>
    <xf numFmtId="175" fontId="6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53" xfId="0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 horizontal="center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36" xfId="0" applyFont="1" applyBorder="1" applyAlignment="1" applyProtection="1">
      <alignment horizontal="center" vertical="top" wrapText="1"/>
      <protection/>
    </xf>
    <xf numFmtId="0" fontId="39" fillId="0" borderId="12" xfId="0" applyFont="1" applyBorder="1" applyAlignment="1" applyProtection="1">
      <alignment horizontal="center" vertical="top" wrapText="1"/>
      <protection/>
    </xf>
    <xf numFmtId="0" fontId="39" fillId="0" borderId="13" xfId="0" applyFont="1" applyBorder="1" applyAlignment="1" applyProtection="1">
      <alignment horizontal="center" vertical="top" wrapText="1"/>
      <protection/>
    </xf>
    <xf numFmtId="0" fontId="39" fillId="25" borderId="14" xfId="0" applyFont="1" applyFill="1" applyBorder="1" applyAlignment="1" applyProtection="1">
      <alignment horizontal="center" vertical="top" wrapText="1"/>
      <protection/>
    </xf>
    <xf numFmtId="0" fontId="41" fillId="0" borderId="55" xfId="0" applyFont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55" xfId="69" applyFont="1" applyBorder="1" applyAlignment="1" applyProtection="1">
      <alignment horizontal="center" vertical="center" wrapText="1"/>
      <protection locked="0"/>
    </xf>
    <xf numFmtId="9" fontId="41" fillId="0" borderId="10" xfId="69" applyFont="1" applyBorder="1" applyAlignment="1" applyProtection="1">
      <alignment horizontal="center" vertical="center" wrapText="1"/>
      <protection locked="0"/>
    </xf>
    <xf numFmtId="9" fontId="41" fillId="0" borderId="11" xfId="69" applyFont="1" applyBorder="1" applyAlignment="1" applyProtection="1">
      <alignment horizontal="center" vertical="center" wrapText="1"/>
      <protection locked="0"/>
    </xf>
    <xf numFmtId="166" fontId="41" fillId="0" borderId="55" xfId="40" applyNumberFormat="1" applyFont="1" applyBorder="1" applyAlignment="1" applyProtection="1">
      <alignment horizontal="center" vertical="center" wrapText="1"/>
      <protection locked="0"/>
    </xf>
    <xf numFmtId="166" fontId="41" fillId="0" borderId="10" xfId="40" applyNumberFormat="1" applyFont="1" applyBorder="1" applyAlignment="1" applyProtection="1">
      <alignment horizontal="center" vertical="center" wrapText="1"/>
      <protection locked="0"/>
    </xf>
    <xf numFmtId="166" fontId="41" fillId="0" borderId="11" xfId="40" applyNumberFormat="1" applyFont="1" applyBorder="1" applyAlignment="1" applyProtection="1">
      <alignment horizontal="center" vertical="center" wrapText="1"/>
      <protection locked="0"/>
    </xf>
    <xf numFmtId="166" fontId="41" fillId="0" borderId="14" xfId="40" applyNumberFormat="1" applyFont="1" applyBorder="1" applyAlignment="1" applyProtection="1">
      <alignment horizontal="center" vertical="center" wrapText="1"/>
      <protection/>
    </xf>
    <xf numFmtId="166" fontId="41" fillId="0" borderId="56" xfId="40" applyNumberFormat="1" applyFont="1" applyBorder="1" applyAlignment="1" applyProtection="1">
      <alignment horizontal="center" vertical="top" wrapText="1"/>
      <protection locked="0"/>
    </xf>
    <xf numFmtId="166" fontId="41" fillId="0" borderId="17" xfId="40" applyNumberFormat="1" applyFont="1" applyBorder="1" applyAlignment="1" applyProtection="1">
      <alignment horizontal="center" vertical="top" wrapText="1"/>
      <protection locked="0"/>
    </xf>
    <xf numFmtId="166" fontId="41" fillId="0" borderId="62" xfId="40" applyNumberFormat="1" applyFont="1" applyBorder="1" applyAlignment="1" applyProtection="1">
      <alignment horizontal="center" vertical="top" wrapText="1"/>
      <protection locked="0"/>
    </xf>
    <xf numFmtId="166" fontId="41" fillId="0" borderId="15" xfId="40" applyNumberFormat="1" applyFont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6" xfId="0" applyFont="1" applyFill="1" applyBorder="1" applyAlignment="1" applyProtection="1">
      <alignment horizontal="right" vertical="center" wrapText="1" indent="1"/>
      <protection/>
    </xf>
    <xf numFmtId="0" fontId="13" fillId="0" borderId="55" xfId="0" applyFont="1" applyFill="1" applyBorder="1" applyAlignment="1" applyProtection="1">
      <alignment horizontal="left"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1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1" xfId="0" applyNumberFormat="1" applyFont="1" applyBorder="1" applyAlignment="1" applyProtection="1">
      <alignment horizontal="right" vertical="center" wrapText="1" indent="1"/>
      <protection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5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5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8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55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55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6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1" xfId="60" applyFont="1" applyFill="1" applyBorder="1" applyAlignment="1" applyProtection="1">
      <alignment horizontal="center" vertical="center" wrapTex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9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3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1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6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48" xfId="60" applyNumberFormat="1" applyFont="1" applyFill="1" applyBorder="1" applyAlignment="1" applyProtection="1">
      <alignment horizontal="center" vertical="center" wrapText="1"/>
      <protection/>
    </xf>
    <xf numFmtId="49" fontId="13" fillId="0" borderId="49" xfId="60" applyNumberFormat="1" applyFont="1" applyFill="1" applyBorder="1" applyAlignment="1" applyProtection="1">
      <alignment horizontal="center" vertical="center" wrapText="1"/>
      <protection/>
    </xf>
    <xf numFmtId="49" fontId="13" fillId="0" borderId="53" xfId="60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51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55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7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55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8" fillId="0" borderId="0" xfId="62" applyFill="1" applyProtection="1">
      <alignment/>
      <protection/>
    </xf>
    <xf numFmtId="0" fontId="43" fillId="0" borderId="0" xfId="62" applyFont="1" applyFill="1" applyProtection="1">
      <alignment/>
      <protection/>
    </xf>
    <xf numFmtId="0" fontId="27" fillId="0" borderId="53" xfId="62" applyFont="1" applyFill="1" applyBorder="1" applyAlignment="1" applyProtection="1">
      <alignment horizontal="center" vertical="center" wrapText="1"/>
      <protection/>
    </xf>
    <xf numFmtId="0" fontId="27" fillId="0" borderId="20" xfId="62" applyFont="1" applyFill="1" applyBorder="1" applyAlignment="1" applyProtection="1">
      <alignment horizontal="center" vertical="center" wrapText="1"/>
      <protection/>
    </xf>
    <xf numFmtId="0" fontId="27" fillId="0" borderId="21" xfId="62" applyFont="1" applyFill="1" applyBorder="1" applyAlignment="1" applyProtection="1">
      <alignment horizontal="center" vertical="center" wrapText="1"/>
      <protection/>
    </xf>
    <xf numFmtId="0" fontId="28" fillId="0" borderId="0" xfId="62" applyFill="1" applyAlignment="1" applyProtection="1">
      <alignment horizontal="center" vertical="center"/>
      <protection/>
    </xf>
    <xf numFmtId="0" fontId="18" fillId="0" borderId="48" xfId="62" applyFont="1" applyFill="1" applyBorder="1" applyAlignment="1" applyProtection="1">
      <alignment vertical="center" wrapText="1"/>
      <protection/>
    </xf>
    <xf numFmtId="173" fontId="13" fillId="0" borderId="40" xfId="61" applyNumberFormat="1" applyFont="1" applyFill="1" applyBorder="1" applyAlignment="1" applyProtection="1">
      <alignment horizontal="center" vertical="center"/>
      <protection/>
    </xf>
    <xf numFmtId="172" fontId="18" fillId="0" borderId="40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1" xfId="6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6" fillId="0" borderId="12" xfId="62" applyFont="1" applyFill="1" applyBorder="1" applyAlignment="1" applyProtection="1">
      <alignment horizontal="left" vertical="center" wrapText="1" indent="1"/>
      <protection/>
    </xf>
    <xf numFmtId="172" fontId="2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3" xfId="62" applyFont="1" applyFill="1" applyBorder="1" applyAlignment="1" applyProtection="1">
      <alignment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8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horizontal="center"/>
      <protection/>
    </xf>
    <xf numFmtId="0" fontId="28" fillId="0" borderId="0" xfId="62" applyFont="1" applyFill="1" applyProtection="1">
      <alignment/>
      <protection/>
    </xf>
    <xf numFmtId="0" fontId="28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8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4" fillId="0" borderId="0" xfId="0" applyFont="1" applyAlignment="1" applyProtection="1">
      <alignment horizontal="right" vertical="top"/>
      <protection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 wrapText="1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7" fillId="0" borderId="36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44" fillId="0" borderId="0" xfId="62" applyFont="1" applyFill="1">
      <alignment/>
      <protection/>
    </xf>
    <xf numFmtId="0" fontId="34" fillId="0" borderId="58" xfId="62" applyFont="1" applyFill="1" applyBorder="1" applyAlignment="1">
      <alignment horizontal="center" vertical="center"/>
      <protection/>
    </xf>
    <xf numFmtId="0" fontId="34" fillId="0" borderId="59" xfId="62" applyFont="1" applyFill="1" applyBorder="1" applyAlignment="1">
      <alignment horizontal="center" vertical="center" wrapText="1"/>
      <protection/>
    </xf>
    <xf numFmtId="0" fontId="34" fillId="0" borderId="60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1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7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5" xfId="0" applyNumberFormat="1" applyFont="1" applyFill="1" applyBorder="1" applyAlignment="1" applyProtection="1">
      <alignment vertical="center" wrapText="1"/>
      <protection locked="0"/>
    </xf>
    <xf numFmtId="164" fontId="0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9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5" xfId="0" applyNumberFormat="1" applyFont="1" applyFill="1" applyBorder="1" applyAlignment="1" applyProtection="1">
      <alignment vertical="center" wrapText="1"/>
      <protection/>
    </xf>
    <xf numFmtId="164" fontId="13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75" xfId="0" applyFont="1" applyBorder="1" applyAlignment="1" applyProtection="1">
      <alignment horizontal="left" vertical="center" indent="1"/>
      <protection locked="0"/>
    </xf>
    <xf numFmtId="3" fontId="13" fillId="0" borderId="75" xfId="0" applyNumberFormat="1" applyFont="1" applyBorder="1" applyAlignment="1" applyProtection="1">
      <alignment horizontal="right" vertical="center" indent="1"/>
      <protection locked="0"/>
    </xf>
    <xf numFmtId="164" fontId="3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15" xfId="0" applyNumberFormat="1" applyFont="1" applyBorder="1" applyAlignment="1" applyProtection="1">
      <alignment horizontal="right" vertical="center" wrapText="1" indent="1"/>
      <protection/>
    </xf>
    <xf numFmtId="164" fontId="12" fillId="0" borderId="83" xfId="60" applyNumberFormat="1" applyFont="1" applyFill="1" applyBorder="1" applyAlignment="1" applyProtection="1">
      <alignment horizontal="right" vertical="center" wrapText="1" indent="1"/>
      <protection/>
    </xf>
    <xf numFmtId="164" fontId="13" fillId="26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8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4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8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80" xfId="0" applyNumberFormat="1" applyFont="1" applyFill="1" applyBorder="1" applyAlignment="1" applyProtection="1">
      <alignment vertical="center" wrapText="1"/>
      <protection locked="0"/>
    </xf>
    <xf numFmtId="164" fontId="12" fillId="0" borderId="86" xfId="0" applyNumberFormat="1" applyFont="1" applyFill="1" applyBorder="1" applyAlignment="1" applyProtection="1">
      <alignment vertical="center" wrapText="1"/>
      <protection/>
    </xf>
    <xf numFmtId="164" fontId="13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vertical="center" wrapText="1"/>
      <protection locked="0"/>
    </xf>
    <xf numFmtId="1" fontId="13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89" xfId="0" applyNumberFormat="1" applyFont="1" applyFill="1" applyBorder="1" applyAlignment="1" applyProtection="1">
      <alignment vertical="center" wrapText="1"/>
      <protection locked="0"/>
    </xf>
    <xf numFmtId="164" fontId="6" fillId="0" borderId="90" xfId="0" applyNumberFormat="1" applyFont="1" applyFill="1" applyBorder="1" applyAlignment="1" applyProtection="1">
      <alignment horizontal="left" vertical="center" wrapText="1"/>
      <protection/>
    </xf>
    <xf numFmtId="164" fontId="12" fillId="0" borderId="83" xfId="0" applyNumberFormat="1" applyFont="1" applyFill="1" applyBorder="1" applyAlignment="1" applyProtection="1">
      <alignment vertical="center" wrapText="1"/>
      <protection/>
    </xf>
    <xf numFmtId="164" fontId="12" fillId="27" borderId="83" xfId="0" applyNumberFormat="1" applyFont="1" applyFill="1" applyBorder="1" applyAlignment="1" applyProtection="1">
      <alignment vertical="center" wrapText="1"/>
      <protection/>
    </xf>
    <xf numFmtId="164" fontId="12" fillId="0" borderId="91" xfId="0" applyNumberFormat="1" applyFont="1" applyFill="1" applyBorder="1" applyAlignment="1" applyProtection="1">
      <alignment vertical="center" wrapText="1"/>
      <protection/>
    </xf>
    <xf numFmtId="164" fontId="11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75" xfId="0" applyNumberFormat="1" applyFont="1" applyFill="1" applyBorder="1" applyAlignment="1" applyProtection="1">
      <alignment vertical="center" wrapText="1"/>
      <protection locked="0"/>
    </xf>
    <xf numFmtId="164" fontId="11" fillId="0" borderId="88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76" xfId="0" applyNumberFormat="1" applyFont="1" applyFill="1" applyBorder="1" applyAlignment="1" applyProtection="1">
      <alignment vertical="center" wrapText="1"/>
      <protection locked="0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7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83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92" xfId="6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83" xfId="0" applyNumberFormat="1" applyFont="1" applyBorder="1" applyAlignment="1" applyProtection="1">
      <alignment horizontal="right" vertical="center" wrapText="1" indent="1"/>
      <protection/>
    </xf>
    <xf numFmtId="164" fontId="13" fillId="0" borderId="9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3" xfId="0" applyNumberFormat="1" applyFont="1" applyBorder="1" applyAlignment="1" applyProtection="1">
      <alignment horizontal="right" vertical="center" wrapText="1" indent="1"/>
      <protection/>
    </xf>
    <xf numFmtId="164" fontId="16" fillId="0" borderId="83" xfId="0" applyNumberFormat="1" applyFont="1" applyBorder="1" applyAlignment="1" applyProtection="1">
      <alignment horizontal="right" vertical="center" wrapText="1" indent="1"/>
      <protection/>
    </xf>
    <xf numFmtId="164" fontId="12" fillId="0" borderId="9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9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1" xfId="60" applyNumberFormat="1" applyFont="1" applyFill="1" applyBorder="1" applyAlignment="1" applyProtection="1">
      <alignment horizontal="right" vertical="center" wrapText="1" indent="1"/>
      <protection/>
    </xf>
    <xf numFmtId="164" fontId="0" fillId="28" borderId="75" xfId="60" applyNumberFormat="1" applyFont="1" applyFill="1" applyBorder="1" applyAlignment="1" applyProtection="1">
      <alignment horizontal="right" vertical="center" wrapText="1" indent="1"/>
      <protection/>
    </xf>
    <xf numFmtId="164" fontId="0" fillId="28" borderId="76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83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81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7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51" xfId="60" applyFont="1" applyFill="1" applyBorder="1" applyAlignment="1" applyProtection="1">
      <alignment horizontal="left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3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10" xfId="60" applyFont="1" applyFill="1" applyBorder="1" applyProtection="1">
      <alignment/>
      <protection/>
    </xf>
    <xf numFmtId="0" fontId="2" fillId="0" borderId="10" xfId="60" applyFont="1" applyFill="1" applyBorder="1" applyAlignment="1" applyProtection="1">
      <alignment horizontal="right" vertical="center" indent="1"/>
      <protection/>
    </xf>
    <xf numFmtId="0" fontId="12" fillId="0" borderId="51" xfId="60" applyFont="1" applyFill="1" applyBorder="1" applyAlignment="1" applyProtection="1">
      <alignment horizontal="left" vertical="center" wrapText="1" indent="1"/>
      <protection/>
    </xf>
    <xf numFmtId="164" fontId="3" fillId="0" borderId="9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94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51" xfId="0" applyFont="1" applyBorder="1" applyAlignment="1" applyProtection="1">
      <alignment horizontal="left" vertical="center" wrapText="1" indent="1"/>
      <protection/>
    </xf>
    <xf numFmtId="164" fontId="13" fillId="26" borderId="76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9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96" xfId="0" applyFont="1" applyBorder="1" applyAlignment="1" applyProtection="1">
      <alignment horizontal="left" wrapText="1" indent="1"/>
      <protection/>
    </xf>
    <xf numFmtId="0" fontId="17" fillId="0" borderId="23" xfId="0" applyFont="1" applyBorder="1" applyAlignment="1" applyProtection="1">
      <alignment horizontal="left" wrapText="1" indent="1"/>
      <protection/>
    </xf>
    <xf numFmtId="0" fontId="17" fillId="0" borderId="52" xfId="0" applyFont="1" applyBorder="1" applyAlignment="1" applyProtection="1">
      <alignment horizontal="left" wrapText="1" indent="1"/>
      <protection/>
    </xf>
    <xf numFmtId="0" fontId="17" fillId="0" borderId="52" xfId="0" applyFont="1" applyBorder="1" applyAlignment="1" applyProtection="1">
      <alignment vertical="center" wrapText="1"/>
      <protection/>
    </xf>
    <xf numFmtId="0" fontId="17" fillId="0" borderId="52" xfId="0" applyFont="1" applyBorder="1" applyAlignment="1" applyProtection="1">
      <alignment horizontal="left" vertical="center" wrapText="1" indent="1"/>
      <protection/>
    </xf>
    <xf numFmtId="0" fontId="18" fillId="0" borderId="51" xfId="0" applyFont="1" applyBorder="1" applyAlignment="1" applyProtection="1">
      <alignment vertical="center" wrapText="1"/>
      <protection/>
    </xf>
    <xf numFmtId="0" fontId="18" fillId="0" borderId="22" xfId="0" applyFont="1" applyBorder="1" applyAlignment="1" applyProtection="1">
      <alignment vertical="center" wrapText="1"/>
      <protection/>
    </xf>
    <xf numFmtId="164" fontId="12" fillId="0" borderId="9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4" xfId="60" applyFont="1" applyFill="1" applyBorder="1" applyAlignment="1" applyProtection="1">
      <alignment horizontal="left" vertical="center" wrapText="1" indent="1"/>
      <protection/>
    </xf>
    <xf numFmtId="0" fontId="13" fillId="0" borderId="23" xfId="60" applyFont="1" applyFill="1" applyBorder="1" applyAlignment="1" applyProtection="1">
      <alignment horizontal="left" vertical="center" wrapText="1" indent="1"/>
      <protection/>
    </xf>
    <xf numFmtId="0" fontId="13" fillId="0" borderId="98" xfId="60" applyFont="1" applyFill="1" applyBorder="1" applyAlignment="1" applyProtection="1">
      <alignment horizontal="left" vertical="center" wrapText="1" indent="1"/>
      <protection/>
    </xf>
    <xf numFmtId="0" fontId="13" fillId="0" borderId="23" xfId="60" applyFont="1" applyFill="1" applyBorder="1" applyAlignment="1" applyProtection="1">
      <alignment horizontal="left" indent="6"/>
      <protection/>
    </xf>
    <xf numFmtId="0" fontId="13" fillId="0" borderId="23" xfId="60" applyFont="1" applyFill="1" applyBorder="1" applyAlignment="1" applyProtection="1">
      <alignment horizontal="left" vertical="center" wrapText="1" indent="6"/>
      <protection/>
    </xf>
    <xf numFmtId="0" fontId="13" fillId="0" borderId="52" xfId="60" applyFont="1" applyFill="1" applyBorder="1" applyAlignment="1" applyProtection="1">
      <alignment horizontal="left" vertical="center" wrapText="1" indent="6"/>
      <protection/>
    </xf>
    <xf numFmtId="0" fontId="13" fillId="0" borderId="47" xfId="60" applyFont="1" applyFill="1" applyBorder="1" applyAlignment="1" applyProtection="1">
      <alignment horizontal="left" vertical="center" wrapText="1" indent="6"/>
      <protection/>
    </xf>
    <xf numFmtId="0" fontId="12" fillId="0" borderId="51" xfId="60" applyFont="1" applyFill="1" applyBorder="1" applyAlignment="1" applyProtection="1">
      <alignment vertical="center" wrapText="1"/>
      <protection/>
    </xf>
    <xf numFmtId="0" fontId="13" fillId="0" borderId="52" xfId="60" applyFont="1" applyFill="1" applyBorder="1" applyAlignment="1" applyProtection="1">
      <alignment horizontal="lef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3" fillId="0" borderId="96" xfId="60" applyFont="1" applyFill="1" applyBorder="1" applyAlignment="1" applyProtection="1">
      <alignment horizontal="left" vertical="center" wrapText="1" indent="6"/>
      <protection/>
    </xf>
    <xf numFmtId="0" fontId="12" fillId="0" borderId="51" xfId="60" applyFont="1" applyFill="1" applyBorder="1" applyAlignment="1" applyProtection="1">
      <alignment horizontal="left" vertical="center" wrapText="1" indent="1"/>
      <protection/>
    </xf>
    <xf numFmtId="0" fontId="13" fillId="0" borderId="96" xfId="60" applyFont="1" applyFill="1" applyBorder="1" applyAlignment="1" applyProtection="1">
      <alignment horizontal="left" vertical="center" wrapText="1" indent="1"/>
      <protection/>
    </xf>
    <xf numFmtId="0" fontId="13" fillId="0" borderId="50" xfId="60" applyFont="1" applyFill="1" applyBorder="1" applyAlignment="1" applyProtection="1">
      <alignment horizontal="left" vertical="center" wrapText="1" indent="1"/>
      <protection/>
    </xf>
    <xf numFmtId="0" fontId="16" fillId="0" borderId="22" xfId="0" applyFont="1" applyBorder="1" applyAlignment="1" applyProtection="1">
      <alignment horizontal="left" vertical="center" wrapText="1" indent="1"/>
      <protection/>
    </xf>
    <xf numFmtId="164" fontId="12" fillId="0" borderId="99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00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01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81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8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0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76" xfId="0" applyNumberFormat="1" applyFont="1" applyBorder="1" applyAlignment="1" applyProtection="1">
      <alignment horizontal="right" vertical="center" wrapText="1" indent="1"/>
      <protection/>
    </xf>
    <xf numFmtId="3" fontId="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104" xfId="0" applyNumberFormat="1" applyFont="1" applyBorder="1" applyAlignment="1" applyProtection="1">
      <alignment horizontal="right" vertical="center" wrapText="1" indent="1"/>
      <protection/>
    </xf>
    <xf numFmtId="164" fontId="16" fillId="0" borderId="105" xfId="0" applyNumberFormat="1" applyFont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Border="1" applyAlignment="1" applyProtection="1" quotePrefix="1">
      <alignment horizontal="right" vertical="center" wrapText="1" indent="1"/>
      <protection/>
    </xf>
    <xf numFmtId="164" fontId="34" fillId="0" borderId="106" xfId="0" applyNumberFormat="1" applyFont="1" applyBorder="1" applyAlignment="1" applyProtection="1">
      <alignment horizontal="right" vertical="center" wrapText="1" indent="1"/>
      <protection/>
    </xf>
    <xf numFmtId="164" fontId="18" fillId="0" borderId="107" xfId="0" applyNumberFormat="1" applyFont="1" applyBorder="1" applyAlignment="1" applyProtection="1">
      <alignment horizontal="right" vertical="center" wrapText="1" indent="1"/>
      <protection/>
    </xf>
    <xf numFmtId="164" fontId="18" fillId="0" borderId="64" xfId="0" applyNumberFormat="1" applyFont="1" applyBorder="1" applyAlignment="1" applyProtection="1">
      <alignment horizontal="right" vertical="center" wrapText="1" indent="1"/>
      <protection/>
    </xf>
    <xf numFmtId="164" fontId="12" fillId="0" borderId="10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08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8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9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10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104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20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Border="1" applyAlignment="1" applyProtection="1">
      <alignment horizontal="right" vertical="center" wrapText="1" indent="1"/>
      <protection/>
    </xf>
    <xf numFmtId="0" fontId="17" fillId="0" borderId="52" xfId="0" applyFont="1" applyBorder="1" applyAlignment="1" applyProtection="1">
      <alignment wrapText="1"/>
      <protection/>
    </xf>
    <xf numFmtId="0" fontId="18" fillId="0" borderId="51" xfId="0" applyFont="1" applyBorder="1" applyAlignment="1" applyProtection="1">
      <alignment wrapText="1"/>
      <protection/>
    </xf>
    <xf numFmtId="0" fontId="18" fillId="0" borderId="22" xfId="0" applyFont="1" applyBorder="1" applyAlignment="1" applyProtection="1">
      <alignment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14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15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6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28" borderId="116" xfId="60" applyNumberFormat="1" applyFont="1" applyFill="1" applyBorder="1" applyAlignment="1" applyProtection="1">
      <alignment horizontal="right" vertical="center" wrapText="1" indent="1"/>
      <protection/>
    </xf>
    <xf numFmtId="164" fontId="0" fillId="28" borderId="117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118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17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5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118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9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0" xfId="0" applyFont="1" applyFill="1" applyBorder="1" applyAlignment="1" applyProtection="1">
      <alignment horizontal="right" vertical="center" wrapText="1" indent="1"/>
      <protection/>
    </xf>
    <xf numFmtId="164" fontId="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26" borderId="7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80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60" applyFont="1" applyFill="1" applyBorder="1" applyProtection="1">
      <alignment/>
      <protection/>
    </xf>
    <xf numFmtId="164" fontId="0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1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7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5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6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7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3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8" xfId="60" applyFont="1" applyFill="1" applyBorder="1" applyProtection="1">
      <alignment/>
      <protection/>
    </xf>
    <xf numFmtId="0" fontId="34" fillId="0" borderId="14" xfId="0" applyFont="1" applyBorder="1" applyAlignment="1" applyProtection="1" quotePrefix="1">
      <alignment horizontal="right" vertical="center" wrapText="1" indent="1"/>
      <protection locked="0"/>
    </xf>
    <xf numFmtId="0" fontId="2" fillId="0" borderId="11" xfId="60" applyFont="1" applyFill="1" applyBorder="1" applyProtection="1">
      <alignment/>
      <protection/>
    </xf>
    <xf numFmtId="164" fontId="12" fillId="0" borderId="2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29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3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31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7" xfId="60" applyFont="1" applyFill="1" applyBorder="1" applyAlignment="1" applyProtection="1">
      <alignment horizontal="right" vertical="center" indent="1"/>
      <protection/>
    </xf>
    <xf numFmtId="164" fontId="13" fillId="0" borderId="132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8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3" fillId="0" borderId="10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60" applyFont="1" applyFill="1" applyBorder="1" applyProtection="1">
      <alignment/>
      <protection/>
    </xf>
    <xf numFmtId="0" fontId="0" fillId="0" borderId="17" xfId="60" applyFont="1" applyFill="1" applyBorder="1" applyProtection="1">
      <alignment/>
      <protection/>
    </xf>
    <xf numFmtId="0" fontId="0" fillId="0" borderId="20" xfId="60" applyFont="1" applyFill="1" applyBorder="1" applyProtection="1">
      <alignment/>
      <protection/>
    </xf>
    <xf numFmtId="164" fontId="0" fillId="0" borderId="133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6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4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3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35" xfId="6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53" xfId="60" applyFont="1" applyFill="1" applyBorder="1" applyAlignment="1" applyProtection="1">
      <alignment horizontal="center" vertical="center" wrapText="1"/>
      <protection/>
    </xf>
    <xf numFmtId="0" fontId="6" fillId="0" borderId="40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61" xfId="60" applyNumberFormat="1" applyFont="1" applyFill="1" applyBorder="1" applyAlignment="1" applyProtection="1">
      <alignment horizontal="center" vertical="center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7" fillId="0" borderId="0" xfId="0" applyFont="1" applyFill="1" applyAlignment="1">
      <alignment horizontal="center" textRotation="180"/>
    </xf>
    <xf numFmtId="164" fontId="0" fillId="0" borderId="27" xfId="0" applyNumberFormat="1" applyFill="1" applyBorder="1" applyAlignment="1" applyProtection="1">
      <alignment horizontal="left" vertical="center" wrapText="1"/>
      <protection locked="0"/>
    </xf>
    <xf numFmtId="164" fontId="0" fillId="0" borderId="45" xfId="0" applyNumberForma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ill="1" applyBorder="1" applyAlignment="1" applyProtection="1">
      <alignment horizontal="left" vertical="center" wrapText="1"/>
      <protection locked="0"/>
    </xf>
    <xf numFmtId="164" fontId="0" fillId="0" borderId="136" xfId="0" applyNumberFormat="1" applyFill="1" applyBorder="1" applyAlignment="1" applyProtection="1">
      <alignment horizontal="left" vertical="center" wrapText="1"/>
      <protection locked="0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137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164" fontId="6" fillId="0" borderId="138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71" fontId="27" fillId="0" borderId="35" xfId="0" applyNumberFormat="1" applyFont="1" applyFill="1" applyBorder="1" applyAlignment="1">
      <alignment horizontal="left" vertical="center" wrapText="1"/>
    </xf>
    <xf numFmtId="164" fontId="12" fillId="0" borderId="24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left" vertical="center" wrapText="1" indent="2"/>
    </xf>
    <xf numFmtId="164" fontId="3" fillId="0" borderId="137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137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36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 indent="1"/>
      <protection/>
    </xf>
    <xf numFmtId="0" fontId="6" fillId="0" borderId="42" xfId="0" applyFont="1" applyFill="1" applyBorder="1" applyAlignment="1" applyProtection="1">
      <alignment horizontal="left" vertical="center" wrapText="1" inden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138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164" fontId="6" fillId="0" borderId="139" xfId="0" applyNumberFormat="1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left" vertical="center"/>
      <protection/>
    </xf>
    <xf numFmtId="0" fontId="6" fillId="0" borderId="138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13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/>
    </xf>
    <xf numFmtId="0" fontId="6" fillId="0" borderId="137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left" vertical="center" indent="2"/>
    </xf>
    <xf numFmtId="0" fontId="6" fillId="0" borderId="42" xfId="0" applyFont="1" applyFill="1" applyBorder="1" applyAlignment="1">
      <alignment horizontal="left" vertical="center" indent="2"/>
    </xf>
    <xf numFmtId="0" fontId="28" fillId="0" borderId="0" xfId="62" applyFont="1" applyFill="1" applyAlignment="1" applyProtection="1">
      <alignment horizontal="left"/>
      <protection/>
    </xf>
    <xf numFmtId="0" fontId="30" fillId="0" borderId="0" xfId="62" applyFont="1" applyFill="1" applyAlignment="1" applyProtection="1">
      <alignment horizontal="center" vertical="center" wrapText="1"/>
      <protection/>
    </xf>
    <xf numFmtId="0" fontId="30" fillId="0" borderId="0" xfId="62" applyFont="1" applyFill="1" applyAlignment="1" applyProtection="1">
      <alignment horizontal="center" vertical="center"/>
      <protection/>
    </xf>
    <xf numFmtId="0" fontId="31" fillId="0" borderId="0" xfId="62" applyFont="1" applyFill="1" applyBorder="1" applyAlignment="1" applyProtection="1">
      <alignment horizontal="right"/>
      <protection/>
    </xf>
    <xf numFmtId="0" fontId="32" fillId="0" borderId="58" xfId="62" applyFont="1" applyFill="1" applyBorder="1" applyAlignment="1" applyProtection="1">
      <alignment horizontal="center" vertical="center" wrapText="1"/>
      <protection/>
    </xf>
    <xf numFmtId="0" fontId="32" fillId="0" borderId="49" xfId="62" applyFont="1" applyFill="1" applyBorder="1" applyAlignment="1" applyProtection="1">
      <alignment horizontal="center" vertical="center" wrapText="1"/>
      <protection/>
    </xf>
    <xf numFmtId="0" fontId="32" fillId="0" borderId="36" xfId="62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31" fillId="0" borderId="40" xfId="62" applyFont="1" applyFill="1" applyBorder="1" applyAlignment="1" applyProtection="1">
      <alignment horizontal="center" vertical="center" wrapText="1"/>
      <protection/>
    </xf>
    <xf numFmtId="0" fontId="31" fillId="0" borderId="10" xfId="62" applyFont="1" applyFill="1" applyBorder="1" applyAlignment="1" applyProtection="1">
      <alignment horizontal="center" vertical="center" wrapText="1"/>
      <protection/>
    </xf>
    <xf numFmtId="0" fontId="31" fillId="0" borderId="60" xfId="62" applyFont="1" applyFill="1" applyBorder="1" applyAlignment="1" applyProtection="1">
      <alignment horizontal="center" vertical="center" wrapText="1"/>
      <protection/>
    </xf>
    <xf numFmtId="0" fontId="31" fillId="0" borderId="56" xfId="62" applyFont="1" applyFill="1" applyBorder="1" applyAlignment="1" applyProtection="1">
      <alignment horizontal="center" vertical="center" wrapText="1"/>
      <protection/>
    </xf>
    <xf numFmtId="0" fontId="31" fillId="0" borderId="10" xfId="62" applyFont="1" applyFill="1" applyBorder="1" applyAlignment="1" applyProtection="1">
      <alignment horizontal="center" wrapText="1"/>
      <protection/>
    </xf>
    <xf numFmtId="0" fontId="31" fillId="0" borderId="17" xfId="62" applyFont="1" applyFill="1" applyBorder="1" applyAlignment="1" applyProtection="1">
      <alignment horizontal="center" wrapText="1"/>
      <protection/>
    </xf>
    <xf numFmtId="0" fontId="28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8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0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1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0" fillId="0" borderId="0" xfId="62" applyFont="1" applyFill="1" applyAlignment="1">
      <alignment horizontal="center" vertical="center" wrapText="1"/>
      <protection/>
    </xf>
    <xf numFmtId="0" fontId="30" fillId="0" borderId="0" xfId="62" applyFont="1" applyFill="1" applyAlignment="1">
      <alignment horizontal="center" vertical="center"/>
      <protection/>
    </xf>
    <xf numFmtId="0" fontId="16" fillId="0" borderId="34" xfId="62" applyFont="1" applyFill="1" applyBorder="1" applyAlignment="1">
      <alignment horizontal="left"/>
      <protection/>
    </xf>
    <xf numFmtId="0" fontId="16" fillId="0" borderId="42" xfId="62" applyFont="1" applyFill="1" applyBorder="1" applyAlignment="1">
      <alignment horizontal="left"/>
      <protection/>
    </xf>
    <xf numFmtId="3" fontId="28" fillId="0" borderId="0" xfId="62" applyNumberFormat="1" applyFont="1" applyFill="1" applyAlignment="1">
      <alignment horizontal="center"/>
      <protection/>
    </xf>
    <xf numFmtId="0" fontId="30" fillId="0" borderId="0" xfId="62" applyFont="1" applyFill="1" applyAlignment="1">
      <alignment horizontal="center" wrapText="1"/>
      <protection/>
    </xf>
    <xf numFmtId="0" fontId="30" fillId="0" borderId="0" xfId="62" applyFont="1" applyFill="1" applyAlignment="1">
      <alignment horizontal="center"/>
      <protection/>
    </xf>
    <xf numFmtId="0" fontId="16" fillId="0" borderId="34" xfId="62" applyFont="1" applyFill="1" applyBorder="1" applyAlignment="1">
      <alignment horizontal="left" indent="1"/>
      <protection/>
    </xf>
    <xf numFmtId="0" fontId="16" fillId="0" borderId="42" xfId="62" applyFont="1" applyFill="1" applyBorder="1" applyAlignment="1">
      <alignment horizontal="left" indent="1"/>
      <protection/>
    </xf>
    <xf numFmtId="0" fontId="42" fillId="0" borderId="0" xfId="0" applyFont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wrapText="1"/>
      <protection/>
    </xf>
    <xf numFmtId="0" fontId="39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C47" sqref="C47"/>
    </sheetView>
  </sheetViews>
  <sheetFormatPr defaultColWidth="9.00390625" defaultRowHeight="12.75"/>
  <cols>
    <col min="1" max="1" width="46.375" style="300" customWidth="1"/>
    <col min="2" max="2" width="66.125" style="300" customWidth="1"/>
    <col min="3" max="16384" width="9.375" style="300" customWidth="1"/>
  </cols>
  <sheetData>
    <row r="1" ht="18.75">
      <c r="A1" s="481" t="s">
        <v>109</v>
      </c>
    </row>
    <row r="3" spans="1:2" ht="12.75">
      <c r="A3" s="482"/>
      <c r="B3" s="482"/>
    </row>
    <row r="4" spans="1:2" ht="15.75">
      <c r="A4" s="459" t="s">
        <v>517</v>
      </c>
      <c r="B4" s="483"/>
    </row>
    <row r="5" spans="1:2" s="484" customFormat="1" ht="12.75">
      <c r="A5" s="482"/>
      <c r="B5" s="482"/>
    </row>
    <row r="6" spans="1:2" ht="12.75">
      <c r="A6" s="482" t="s">
        <v>521</v>
      </c>
      <c r="B6" s="482" t="s">
        <v>522</v>
      </c>
    </row>
    <row r="7" spans="1:2" ht="12.75">
      <c r="A7" s="482" t="s">
        <v>523</v>
      </c>
      <c r="B7" s="482" t="s">
        <v>524</v>
      </c>
    </row>
    <row r="8" spans="1:2" ht="12.75">
      <c r="A8" s="482" t="s">
        <v>525</v>
      </c>
      <c r="B8" s="482" t="s">
        <v>526</v>
      </c>
    </row>
    <row r="9" spans="1:2" ht="12.75">
      <c r="A9" s="482"/>
      <c r="B9" s="482"/>
    </row>
    <row r="10" spans="1:2" ht="15.75">
      <c r="A10" s="459" t="str">
        <f>+CONCATENATE(LEFT(A4,4),". évi módosított előirányzat BEVÉTELEK")</f>
        <v>2014. évi módosított előirányzat BEVÉTELEK</v>
      </c>
      <c r="B10" s="483"/>
    </row>
    <row r="11" spans="1:2" ht="12.75">
      <c r="A11" s="482"/>
      <c r="B11" s="482"/>
    </row>
    <row r="12" spans="1:2" s="484" customFormat="1" ht="12.75">
      <c r="A12" s="482" t="s">
        <v>527</v>
      </c>
      <c r="B12" s="482" t="s">
        <v>533</v>
      </c>
    </row>
    <row r="13" spans="1:2" ht="12.75">
      <c r="A13" s="482" t="s">
        <v>528</v>
      </c>
      <c r="B13" s="482" t="s">
        <v>534</v>
      </c>
    </row>
    <row r="14" spans="1:2" ht="12.75">
      <c r="A14" s="482" t="s">
        <v>529</v>
      </c>
      <c r="B14" s="482" t="s">
        <v>535</v>
      </c>
    </row>
    <row r="15" spans="1:2" ht="12.75">
      <c r="A15" s="482"/>
      <c r="B15" s="482"/>
    </row>
    <row r="16" spans="1:2" ht="14.25">
      <c r="A16" s="485" t="str">
        <f>+CONCATENATE(LEFT(A4,4),". évi teljesítés BEVÉTELEK")</f>
        <v>2014. évi teljesítés BEVÉTELEK</v>
      </c>
      <c r="B16" s="483"/>
    </row>
    <row r="17" spans="1:2" ht="12.75">
      <c r="A17" s="482"/>
      <c r="B17" s="482"/>
    </row>
    <row r="18" spans="1:2" ht="12.75">
      <c r="A18" s="482" t="s">
        <v>530</v>
      </c>
      <c r="B18" s="482" t="s">
        <v>536</v>
      </c>
    </row>
    <row r="19" spans="1:2" ht="12.75">
      <c r="A19" s="482" t="s">
        <v>531</v>
      </c>
      <c r="B19" s="482" t="s">
        <v>537</v>
      </c>
    </row>
    <row r="20" spans="1:2" ht="12.75">
      <c r="A20" s="482" t="s">
        <v>532</v>
      </c>
      <c r="B20" s="482" t="s">
        <v>538</v>
      </c>
    </row>
    <row r="21" spans="1:2" ht="12.75">
      <c r="A21" s="482"/>
      <c r="B21" s="482"/>
    </row>
    <row r="22" spans="1:2" ht="15.75">
      <c r="A22" s="459" t="str">
        <f>+CONCATENATE(LEFT(A4,4),". évi eredeti előirányzat KIADÁSOK")</f>
        <v>2014. évi eredeti előirányzat KIADÁSOK</v>
      </c>
      <c r="B22" s="483"/>
    </row>
    <row r="23" spans="1:2" ht="12.75">
      <c r="A23" s="482"/>
      <c r="B23" s="482"/>
    </row>
    <row r="24" spans="1:2" ht="12.75">
      <c r="A24" s="482" t="s">
        <v>539</v>
      </c>
      <c r="B24" s="482" t="s">
        <v>545</v>
      </c>
    </row>
    <row r="25" spans="1:2" ht="12.75">
      <c r="A25" s="482" t="s">
        <v>518</v>
      </c>
      <c r="B25" s="482" t="s">
        <v>546</v>
      </c>
    </row>
    <row r="26" spans="1:2" ht="12.75">
      <c r="A26" s="482" t="s">
        <v>540</v>
      </c>
      <c r="B26" s="482" t="s">
        <v>547</v>
      </c>
    </row>
    <row r="27" spans="1:2" ht="12.75">
      <c r="A27" s="482"/>
      <c r="B27" s="482"/>
    </row>
    <row r="28" spans="1:2" ht="15.75">
      <c r="A28" s="459" t="str">
        <f>+CONCATENATE(LEFT(A4,4),". évi módosított előirányzat KIADÁSOK")</f>
        <v>2014. évi módosított előirányzat KIADÁSOK</v>
      </c>
      <c r="B28" s="483"/>
    </row>
    <row r="29" spans="1:2" ht="12.75">
      <c r="A29" s="482"/>
      <c r="B29" s="482"/>
    </row>
    <row r="30" spans="1:2" ht="12.75">
      <c r="A30" s="482" t="s">
        <v>541</v>
      </c>
      <c r="B30" s="482" t="s">
        <v>552</v>
      </c>
    </row>
    <row r="31" spans="1:2" ht="12.75">
      <c r="A31" s="482" t="s">
        <v>519</v>
      </c>
      <c r="B31" s="482" t="s">
        <v>549</v>
      </c>
    </row>
    <row r="32" spans="1:2" ht="12.75">
      <c r="A32" s="482" t="s">
        <v>542</v>
      </c>
      <c r="B32" s="482" t="s">
        <v>548</v>
      </c>
    </row>
    <row r="33" spans="1:2" ht="12.75">
      <c r="A33" s="482"/>
      <c r="B33" s="482"/>
    </row>
    <row r="34" spans="1:2" ht="15.75">
      <c r="A34" s="486" t="str">
        <f>+CONCATENATE(LEFT(A4,4),". évi teljesítés KIADÁSOK")</f>
        <v>2014. évi teljesítés KIADÁSOK</v>
      </c>
      <c r="B34" s="483"/>
    </row>
    <row r="35" spans="1:2" ht="12.75">
      <c r="A35" s="482"/>
      <c r="B35" s="482"/>
    </row>
    <row r="36" spans="1:2" ht="12.75">
      <c r="A36" s="482" t="s">
        <v>543</v>
      </c>
      <c r="B36" s="482" t="s">
        <v>553</v>
      </c>
    </row>
    <row r="37" spans="1:2" ht="12.75">
      <c r="A37" s="482" t="s">
        <v>520</v>
      </c>
      <c r="B37" s="482" t="s">
        <v>551</v>
      </c>
    </row>
    <row r="38" spans="1:2" ht="12.75">
      <c r="A38" s="482" t="s">
        <v>544</v>
      </c>
      <c r="B38" s="482" t="s">
        <v>550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57" t="s">
        <v>2</v>
      </c>
      <c r="B1" s="857"/>
      <c r="C1" s="857"/>
      <c r="D1" s="857"/>
      <c r="E1" s="857"/>
      <c r="F1" s="857"/>
      <c r="G1" s="857"/>
      <c r="H1" s="859" t="str">
        <f>+CONCATENATE("4. melléklet a 6/",LEFT(ÖSSZEFÜGGÉSEK!A4,4)+1,". (V.4.) önkormányzati rendelethez")</f>
        <v>4. melléklet a 6/2015. (V.4.) önkormányzati rendelethez</v>
      </c>
    </row>
    <row r="2" spans="1:8" ht="23.25" customHeight="1" thickBot="1">
      <c r="A2" s="21"/>
      <c r="B2" s="10"/>
      <c r="C2" s="10"/>
      <c r="D2" s="10"/>
      <c r="E2" s="10"/>
      <c r="F2" s="856" t="s">
        <v>50</v>
      </c>
      <c r="G2" s="856"/>
      <c r="H2" s="859"/>
    </row>
    <row r="3" spans="1:8" s="6" customFormat="1" ht="48.75" customHeight="1" thickBot="1">
      <c r="A3" s="22" t="s">
        <v>57</v>
      </c>
      <c r="B3" s="23" t="s">
        <v>55</v>
      </c>
      <c r="C3" s="23" t="s">
        <v>56</v>
      </c>
      <c r="D3" s="23" t="str">
        <f>+'3.sz.mell.'!D3</f>
        <v>Felhasználás 2013. XII.31-ig</v>
      </c>
      <c r="E3" s="23" t="str">
        <f>+'3.sz.mell.'!E3</f>
        <v>2014. évi módosított előirányzat</v>
      </c>
      <c r="F3" s="95" t="str">
        <f>+'3.sz.mell.'!F3</f>
        <v>2014. évi teljesítés</v>
      </c>
      <c r="G3" s="94" t="str">
        <f>+'3.sz.mell.'!G3</f>
        <v>Összes teljesítés 2014. dec. 31-ig</v>
      </c>
      <c r="H3" s="859"/>
    </row>
    <row r="4" spans="1:8" s="10" customFormat="1" ht="15" customHeight="1" thickBot="1">
      <c r="A4" s="453" t="s">
        <v>426</v>
      </c>
      <c r="B4" s="454" t="s">
        <v>427</v>
      </c>
      <c r="C4" s="454" t="s">
        <v>428</v>
      </c>
      <c r="D4" s="454" t="s">
        <v>429</v>
      </c>
      <c r="E4" s="454" t="s">
        <v>430</v>
      </c>
      <c r="F4" s="42" t="s">
        <v>507</v>
      </c>
      <c r="G4" s="455" t="s">
        <v>554</v>
      </c>
      <c r="H4" s="859"/>
    </row>
    <row r="5" spans="1:8" ht="15.75" customHeight="1">
      <c r="A5" s="662" t="s">
        <v>714</v>
      </c>
      <c r="B5" s="626">
        <v>1066</v>
      </c>
      <c r="C5" s="663" t="s">
        <v>711</v>
      </c>
      <c r="D5" s="626"/>
      <c r="E5" s="626">
        <v>1066</v>
      </c>
      <c r="F5" s="626">
        <v>1066</v>
      </c>
      <c r="G5" s="652">
        <f>+D5+F5</f>
        <v>1066</v>
      </c>
      <c r="H5" s="859"/>
    </row>
    <row r="6" spans="1:8" ht="15.75" customHeight="1">
      <c r="A6" s="662" t="s">
        <v>715</v>
      </c>
      <c r="B6" s="626">
        <v>6500</v>
      </c>
      <c r="C6" s="663" t="s">
        <v>711</v>
      </c>
      <c r="D6" s="626"/>
      <c r="E6" s="626">
        <v>6500</v>
      </c>
      <c r="F6" s="626">
        <v>6500</v>
      </c>
      <c r="G6" s="652">
        <f aca="true" t="shared" si="0" ref="G6:G23">+D6+F6</f>
        <v>6500</v>
      </c>
      <c r="H6" s="859"/>
    </row>
    <row r="7" spans="1:8" ht="15.75" customHeight="1">
      <c r="A7" s="662">
        <v>1</v>
      </c>
      <c r="B7" s="626"/>
      <c r="C7" s="663"/>
      <c r="D7" s="626"/>
      <c r="E7" s="626"/>
      <c r="F7" s="626"/>
      <c r="G7" s="652">
        <f t="shared" si="0"/>
        <v>0</v>
      </c>
      <c r="H7" s="859"/>
    </row>
    <row r="8" spans="1:8" ht="15.75" customHeight="1">
      <c r="A8" s="662">
        <v>1</v>
      </c>
      <c r="B8" s="626"/>
      <c r="C8" s="663"/>
      <c r="D8" s="626"/>
      <c r="E8" s="626"/>
      <c r="F8" s="626"/>
      <c r="G8" s="652">
        <f t="shared" si="0"/>
        <v>0</v>
      </c>
      <c r="H8" s="859"/>
    </row>
    <row r="9" spans="1:8" ht="15.75" customHeight="1">
      <c r="A9" s="662">
        <v>1</v>
      </c>
      <c r="B9" s="626"/>
      <c r="C9" s="663"/>
      <c r="D9" s="626"/>
      <c r="E9" s="626"/>
      <c r="F9" s="626"/>
      <c r="G9" s="652">
        <f t="shared" si="0"/>
        <v>0</v>
      </c>
      <c r="H9" s="859"/>
    </row>
    <row r="10" spans="1:8" ht="15.75" customHeight="1">
      <c r="A10" s="662">
        <v>1</v>
      </c>
      <c r="B10" s="626"/>
      <c r="C10" s="663"/>
      <c r="D10" s="626"/>
      <c r="E10" s="626"/>
      <c r="F10" s="626"/>
      <c r="G10" s="652">
        <f t="shared" si="0"/>
        <v>0</v>
      </c>
      <c r="H10" s="859"/>
    </row>
    <row r="11" spans="1:8" ht="15.75" customHeight="1">
      <c r="A11" s="662">
        <v>1</v>
      </c>
      <c r="B11" s="626"/>
      <c r="C11" s="663"/>
      <c r="D11" s="626"/>
      <c r="E11" s="626"/>
      <c r="F11" s="626"/>
      <c r="G11" s="652">
        <f t="shared" si="0"/>
        <v>0</v>
      </c>
      <c r="H11" s="859"/>
    </row>
    <row r="12" spans="1:8" ht="15.75" customHeight="1">
      <c r="A12" s="662">
        <v>1</v>
      </c>
      <c r="B12" s="626"/>
      <c r="C12" s="663"/>
      <c r="D12" s="626"/>
      <c r="E12" s="626"/>
      <c r="F12" s="626"/>
      <c r="G12" s="652">
        <f t="shared" si="0"/>
        <v>0</v>
      </c>
      <c r="H12" s="859"/>
    </row>
    <row r="13" spans="1:8" ht="15.75" customHeight="1">
      <c r="A13" s="662">
        <v>1</v>
      </c>
      <c r="B13" s="626"/>
      <c r="C13" s="663"/>
      <c r="D13" s="626"/>
      <c r="E13" s="626"/>
      <c r="F13" s="626"/>
      <c r="G13" s="652">
        <f t="shared" si="0"/>
        <v>0</v>
      </c>
      <c r="H13" s="859"/>
    </row>
    <row r="14" spans="1:8" ht="15.75" customHeight="1">
      <c r="A14" s="662">
        <v>1</v>
      </c>
      <c r="B14" s="626"/>
      <c r="C14" s="663"/>
      <c r="D14" s="626"/>
      <c r="E14" s="626"/>
      <c r="F14" s="626"/>
      <c r="G14" s="652">
        <f t="shared" si="0"/>
        <v>0</v>
      </c>
      <c r="H14" s="859"/>
    </row>
    <row r="15" spans="1:8" ht="15.75" customHeight="1">
      <c r="A15" s="662">
        <v>1</v>
      </c>
      <c r="B15" s="626"/>
      <c r="C15" s="663"/>
      <c r="D15" s="626"/>
      <c r="E15" s="626"/>
      <c r="F15" s="626"/>
      <c r="G15" s="652">
        <f t="shared" si="0"/>
        <v>0</v>
      </c>
      <c r="H15" s="859"/>
    </row>
    <row r="16" spans="1:8" ht="15.75" customHeight="1">
      <c r="A16" s="662">
        <v>1</v>
      </c>
      <c r="B16" s="626"/>
      <c r="C16" s="663"/>
      <c r="D16" s="626"/>
      <c r="E16" s="626"/>
      <c r="F16" s="626"/>
      <c r="G16" s="652">
        <f t="shared" si="0"/>
        <v>0</v>
      </c>
      <c r="H16" s="859"/>
    </row>
    <row r="17" spans="1:8" ht="15.75" customHeight="1">
      <c r="A17" s="662">
        <v>1</v>
      </c>
      <c r="B17" s="626"/>
      <c r="C17" s="663"/>
      <c r="D17" s="626"/>
      <c r="E17" s="626"/>
      <c r="F17" s="626"/>
      <c r="G17" s="652">
        <f t="shared" si="0"/>
        <v>0</v>
      </c>
      <c r="H17" s="859"/>
    </row>
    <row r="18" spans="1:8" ht="15.75" customHeight="1">
      <c r="A18" s="662">
        <v>1</v>
      </c>
      <c r="B18" s="626"/>
      <c r="C18" s="663"/>
      <c r="D18" s="626"/>
      <c r="E18" s="626"/>
      <c r="F18" s="626"/>
      <c r="G18" s="652">
        <f t="shared" si="0"/>
        <v>0</v>
      </c>
      <c r="H18" s="859"/>
    </row>
    <row r="19" spans="1:8" ht="15.75" customHeight="1">
      <c r="A19" s="662">
        <v>1</v>
      </c>
      <c r="B19" s="626"/>
      <c r="C19" s="663"/>
      <c r="D19" s="626"/>
      <c r="E19" s="626"/>
      <c r="F19" s="626"/>
      <c r="G19" s="652">
        <f t="shared" si="0"/>
        <v>0</v>
      </c>
      <c r="H19" s="859"/>
    </row>
    <row r="20" spans="1:8" ht="15.75" customHeight="1">
      <c r="A20" s="662">
        <v>1</v>
      </c>
      <c r="B20" s="626"/>
      <c r="C20" s="663"/>
      <c r="D20" s="626"/>
      <c r="E20" s="626"/>
      <c r="F20" s="626"/>
      <c r="G20" s="652">
        <f t="shared" si="0"/>
        <v>0</v>
      </c>
      <c r="H20" s="859"/>
    </row>
    <row r="21" spans="1:8" ht="15.75" customHeight="1">
      <c r="A21" s="662">
        <v>1</v>
      </c>
      <c r="B21" s="626"/>
      <c r="C21" s="663"/>
      <c r="D21" s="626"/>
      <c r="E21" s="626"/>
      <c r="F21" s="626"/>
      <c r="G21" s="652">
        <f t="shared" si="0"/>
        <v>0</v>
      </c>
      <c r="H21" s="859"/>
    </row>
    <row r="22" spans="1:8" ht="15.75" customHeight="1">
      <c r="A22" s="662">
        <v>1</v>
      </c>
      <c r="B22" s="626"/>
      <c r="C22" s="663"/>
      <c r="D22" s="626"/>
      <c r="E22" s="626"/>
      <c r="F22" s="626"/>
      <c r="G22" s="652">
        <f t="shared" si="0"/>
        <v>0</v>
      </c>
      <c r="H22" s="859"/>
    </row>
    <row r="23" spans="1:8" ht="15.75" customHeight="1" thickBot="1">
      <c r="A23" s="664">
        <v>1</v>
      </c>
      <c r="B23" s="655"/>
      <c r="C23" s="665"/>
      <c r="D23" s="655"/>
      <c r="E23" s="655"/>
      <c r="F23" s="655"/>
      <c r="G23" s="652">
        <f t="shared" si="0"/>
        <v>0</v>
      </c>
      <c r="H23" s="859"/>
    </row>
    <row r="24" spans="1:8" s="14" customFormat="1" ht="18" customHeight="1" thickBot="1">
      <c r="A24" s="658" t="s">
        <v>53</v>
      </c>
      <c r="B24" s="659">
        <f>SUM(B5:B23)</f>
        <v>7566</v>
      </c>
      <c r="C24" s="660"/>
      <c r="D24" s="659">
        <f>SUM(D5:D23)</f>
        <v>0</v>
      </c>
      <c r="E24" s="659">
        <f>SUM(E5:E23)</f>
        <v>7566</v>
      </c>
      <c r="F24" s="659">
        <f>SUM(F5:F23)</f>
        <v>7566</v>
      </c>
      <c r="G24" s="661">
        <f>SUM(G5:G23)</f>
        <v>7566</v>
      </c>
      <c r="H24" s="859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882" t="s">
        <v>0</v>
      </c>
      <c r="B1" s="882"/>
      <c r="C1" s="882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60" t="str">
        <f>+CONCATENATE("5. melléklet a 6/",LEFT(ÖSSZEFÜGGÉSEK!A4,4)+1,". (V.4.) önkormányzati rendelethez    ")</f>
        <v>5. melléklet a 6/2015. (V.4.) önkormányzati rendelethez    </v>
      </c>
    </row>
    <row r="2" spans="1:14" ht="15.7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878" t="s">
        <v>50</v>
      </c>
      <c r="M2" s="878"/>
      <c r="N2" s="860"/>
    </row>
    <row r="3" spans="1:14" ht="13.5" thickBot="1">
      <c r="A3" s="870" t="s">
        <v>91</v>
      </c>
      <c r="B3" s="875" t="s">
        <v>181</v>
      </c>
      <c r="C3" s="875"/>
      <c r="D3" s="875"/>
      <c r="E3" s="875"/>
      <c r="F3" s="875"/>
      <c r="G3" s="875"/>
      <c r="H3" s="875"/>
      <c r="I3" s="875"/>
      <c r="J3" s="865" t="s">
        <v>183</v>
      </c>
      <c r="K3" s="865"/>
      <c r="L3" s="865"/>
      <c r="M3" s="865"/>
      <c r="N3" s="860"/>
    </row>
    <row r="4" spans="1:14" ht="15" customHeight="1" thickBot="1">
      <c r="A4" s="871"/>
      <c r="B4" s="874" t="s">
        <v>184</v>
      </c>
      <c r="C4" s="869" t="s">
        <v>185</v>
      </c>
      <c r="D4" s="876" t="s">
        <v>179</v>
      </c>
      <c r="E4" s="876"/>
      <c r="F4" s="876"/>
      <c r="G4" s="876"/>
      <c r="H4" s="876"/>
      <c r="I4" s="876"/>
      <c r="J4" s="866"/>
      <c r="K4" s="866"/>
      <c r="L4" s="866"/>
      <c r="M4" s="866"/>
      <c r="N4" s="860"/>
    </row>
    <row r="5" spans="1:14" ht="21.75" thickBot="1">
      <c r="A5" s="871"/>
      <c r="B5" s="874"/>
      <c r="C5" s="869"/>
      <c r="D5" s="45" t="s">
        <v>184</v>
      </c>
      <c r="E5" s="45" t="s">
        <v>185</v>
      </c>
      <c r="F5" s="45" t="s">
        <v>184</v>
      </c>
      <c r="G5" s="45" t="s">
        <v>185</v>
      </c>
      <c r="H5" s="45" t="s">
        <v>184</v>
      </c>
      <c r="I5" s="45" t="s">
        <v>185</v>
      </c>
      <c r="J5" s="866"/>
      <c r="K5" s="866"/>
      <c r="L5" s="866"/>
      <c r="M5" s="866"/>
      <c r="N5" s="860"/>
    </row>
    <row r="6" spans="1:14" ht="32.25" thickBot="1">
      <c r="A6" s="872"/>
      <c r="B6" s="869" t="s">
        <v>180</v>
      </c>
      <c r="C6" s="869"/>
      <c r="D6" s="869" t="str">
        <f>+CONCATENATE(LEFT(ÖSSZEFÜGGÉSEK!A4,4),". előtt")</f>
        <v>2014. előtt</v>
      </c>
      <c r="E6" s="869"/>
      <c r="F6" s="869" t="str">
        <f>+CONCATENATE(LEFT(ÖSSZEFÜGGÉSEK!A4,4),". évi")</f>
        <v>2014. évi</v>
      </c>
      <c r="G6" s="869"/>
      <c r="H6" s="874" t="str">
        <f>+CONCATENATE(LEFT(ÖSSZEFÜGGÉSEK!A4,4),". után")</f>
        <v>2014. után</v>
      </c>
      <c r="I6" s="874"/>
      <c r="J6" s="44" t="str">
        <f>+D6</f>
        <v>2014. előtt</v>
      </c>
      <c r="K6" s="45" t="str">
        <f>+F6</f>
        <v>2014. évi</v>
      </c>
      <c r="L6" s="44" t="s">
        <v>38</v>
      </c>
      <c r="M6" s="45" t="str">
        <f>+CONCATENATE("Teljesítés %-a ",LEFT(ÖSSZEFÜGGÉSEK!A4,4),". XII. 31-ig")</f>
        <v>Teljesítés %-a 2014. XII. 31-ig</v>
      </c>
      <c r="N6" s="860"/>
    </row>
    <row r="7" spans="1:14" ht="13.5" thickBot="1">
      <c r="A7" s="46" t="s">
        <v>426</v>
      </c>
      <c r="B7" s="44" t="s">
        <v>427</v>
      </c>
      <c r="C7" s="44" t="s">
        <v>428</v>
      </c>
      <c r="D7" s="47" t="s">
        <v>429</v>
      </c>
      <c r="E7" s="45" t="s">
        <v>430</v>
      </c>
      <c r="F7" s="45" t="s">
        <v>507</v>
      </c>
      <c r="G7" s="45" t="s">
        <v>508</v>
      </c>
      <c r="H7" s="44" t="s">
        <v>509</v>
      </c>
      <c r="I7" s="47" t="s">
        <v>510</v>
      </c>
      <c r="J7" s="47" t="s">
        <v>555</v>
      </c>
      <c r="K7" s="47" t="s">
        <v>556</v>
      </c>
      <c r="L7" s="47" t="s">
        <v>557</v>
      </c>
      <c r="M7" s="48" t="s">
        <v>558</v>
      </c>
      <c r="N7" s="860"/>
    </row>
    <row r="8" spans="1:14" ht="12.75">
      <c r="A8" s="49" t="s">
        <v>92</v>
      </c>
      <c r="B8" s="50"/>
      <c r="C8" s="70"/>
      <c r="D8" s="70"/>
      <c r="E8" s="81"/>
      <c r="F8" s="70"/>
      <c r="G8" s="70"/>
      <c r="H8" s="70"/>
      <c r="I8" s="70"/>
      <c r="J8" s="70"/>
      <c r="K8" s="70"/>
      <c r="L8" s="51">
        <f aca="true" t="shared" si="0" ref="L8:L14">+J8+K8</f>
        <v>0</v>
      </c>
      <c r="M8" s="85">
        <f>IF((C8&lt;&gt;0),ROUND((L8/C8)*100,1),"")</f>
      </c>
      <c r="N8" s="860"/>
    </row>
    <row r="9" spans="1:14" ht="12.75">
      <c r="A9" s="52" t="s">
        <v>104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5">
        <f t="shared" si="0"/>
        <v>0</v>
      </c>
      <c r="M9" s="86">
        <f aca="true" t="shared" si="1" ref="M9:M14">IF((C9&lt;&gt;0),ROUND((L9/C9)*100,1),"")</f>
      </c>
      <c r="N9" s="860"/>
    </row>
    <row r="10" spans="1:14" ht="12.75">
      <c r="A10" s="56" t="s">
        <v>93</v>
      </c>
      <c r="B10" s="57"/>
      <c r="C10" s="73"/>
      <c r="D10" s="73"/>
      <c r="E10" s="73"/>
      <c r="F10" s="73"/>
      <c r="G10" s="73"/>
      <c r="H10" s="73"/>
      <c r="I10" s="73"/>
      <c r="J10" s="73"/>
      <c r="K10" s="73"/>
      <c r="L10" s="55">
        <f t="shared" si="0"/>
        <v>0</v>
      </c>
      <c r="M10" s="86">
        <f t="shared" si="1"/>
      </c>
      <c r="N10" s="860"/>
    </row>
    <row r="11" spans="1:14" ht="12.75">
      <c r="A11" s="56" t="s">
        <v>105</v>
      </c>
      <c r="B11" s="57"/>
      <c r="C11" s="73"/>
      <c r="D11" s="73"/>
      <c r="E11" s="73"/>
      <c r="F11" s="73"/>
      <c r="G11" s="73"/>
      <c r="H11" s="73"/>
      <c r="I11" s="73"/>
      <c r="J11" s="73"/>
      <c r="K11" s="73"/>
      <c r="L11" s="55">
        <f t="shared" si="0"/>
        <v>0</v>
      </c>
      <c r="M11" s="86">
        <f t="shared" si="1"/>
      </c>
      <c r="N11" s="860"/>
    </row>
    <row r="12" spans="1:14" ht="12.75">
      <c r="A12" s="56" t="s">
        <v>94</v>
      </c>
      <c r="B12" s="57"/>
      <c r="C12" s="73"/>
      <c r="D12" s="73"/>
      <c r="E12" s="73"/>
      <c r="F12" s="73"/>
      <c r="G12" s="73"/>
      <c r="H12" s="73"/>
      <c r="I12" s="73"/>
      <c r="J12" s="73"/>
      <c r="K12" s="73"/>
      <c r="L12" s="55">
        <f t="shared" si="0"/>
        <v>0</v>
      </c>
      <c r="M12" s="86">
        <f t="shared" si="1"/>
      </c>
      <c r="N12" s="860"/>
    </row>
    <row r="13" spans="1:14" ht="12.75">
      <c r="A13" s="56" t="s">
        <v>95</v>
      </c>
      <c r="B13" s="57"/>
      <c r="C13" s="73"/>
      <c r="D13" s="73"/>
      <c r="E13" s="73"/>
      <c r="F13" s="73"/>
      <c r="G13" s="73"/>
      <c r="H13" s="73"/>
      <c r="I13" s="73"/>
      <c r="J13" s="73"/>
      <c r="K13" s="73"/>
      <c r="L13" s="55">
        <f t="shared" si="0"/>
        <v>0</v>
      </c>
      <c r="M13" s="86">
        <f t="shared" si="1"/>
      </c>
      <c r="N13" s="860"/>
    </row>
    <row r="14" spans="1:14" ht="15" customHeight="1" thickBot="1">
      <c r="A14" s="58"/>
      <c r="B14" s="59"/>
      <c r="C14" s="77"/>
      <c r="D14" s="77"/>
      <c r="E14" s="77"/>
      <c r="F14" s="77"/>
      <c r="G14" s="77"/>
      <c r="H14" s="77"/>
      <c r="I14" s="77"/>
      <c r="J14" s="77"/>
      <c r="K14" s="77"/>
      <c r="L14" s="55">
        <f t="shared" si="0"/>
        <v>0</v>
      </c>
      <c r="M14" s="87">
        <f t="shared" si="1"/>
      </c>
      <c r="N14" s="860"/>
    </row>
    <row r="15" spans="1:14" ht="13.5" thickBot="1">
      <c r="A15" s="60" t="s">
        <v>97</v>
      </c>
      <c r="B15" s="61">
        <f>B8+SUM(B10:B14)</f>
        <v>0</v>
      </c>
      <c r="C15" s="61">
        <f aca="true" t="shared" si="2" ref="C15:L15">C8+SUM(C10:C14)</f>
        <v>0</v>
      </c>
      <c r="D15" s="61">
        <f t="shared" si="2"/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61">
        <f t="shared" si="2"/>
        <v>0</v>
      </c>
      <c r="M15" s="62">
        <f>IF((C15&lt;&gt;0),ROUND((L15/C15)*100,1),"")</f>
      </c>
      <c r="N15" s="860"/>
    </row>
    <row r="16" spans="1:14" ht="12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860"/>
    </row>
    <row r="17" spans="1:14" ht="13.5" thickBot="1">
      <c r="A17" s="66" t="s">
        <v>96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860"/>
    </row>
    <row r="18" spans="1:14" ht="12.75">
      <c r="A18" s="69" t="s">
        <v>100</v>
      </c>
      <c r="B18" s="50"/>
      <c r="C18" s="70"/>
      <c r="D18" s="70"/>
      <c r="E18" s="81"/>
      <c r="F18" s="70"/>
      <c r="G18" s="70"/>
      <c r="H18" s="70"/>
      <c r="I18" s="70"/>
      <c r="J18" s="70"/>
      <c r="K18" s="70"/>
      <c r="L18" s="71">
        <f aca="true" t="shared" si="3" ref="L18:L23">+J18+K18</f>
        <v>0</v>
      </c>
      <c r="M18" s="85">
        <f aca="true" t="shared" si="4" ref="M18:M24">IF((C18&lt;&gt;0),ROUND((L18/C18)*100,1),"")</f>
      </c>
      <c r="N18" s="860"/>
    </row>
    <row r="19" spans="1:14" ht="12.75">
      <c r="A19" s="72" t="s">
        <v>101</v>
      </c>
      <c r="B19" s="53"/>
      <c r="C19" s="73"/>
      <c r="D19" s="73"/>
      <c r="E19" s="73"/>
      <c r="F19" s="73"/>
      <c r="G19" s="73"/>
      <c r="H19" s="73"/>
      <c r="I19" s="73"/>
      <c r="J19" s="73"/>
      <c r="K19" s="73"/>
      <c r="L19" s="74">
        <f t="shared" si="3"/>
        <v>0</v>
      </c>
      <c r="M19" s="86">
        <f t="shared" si="4"/>
      </c>
      <c r="N19" s="860"/>
    </row>
    <row r="20" spans="1:14" ht="12.75">
      <c r="A20" s="72" t="s">
        <v>102</v>
      </c>
      <c r="B20" s="57"/>
      <c r="C20" s="73"/>
      <c r="D20" s="73"/>
      <c r="E20" s="73"/>
      <c r="F20" s="73"/>
      <c r="G20" s="73"/>
      <c r="H20" s="73"/>
      <c r="I20" s="73"/>
      <c r="J20" s="73"/>
      <c r="K20" s="73"/>
      <c r="L20" s="74">
        <f t="shared" si="3"/>
        <v>0</v>
      </c>
      <c r="M20" s="86">
        <f t="shared" si="4"/>
      </c>
      <c r="N20" s="860"/>
    </row>
    <row r="21" spans="1:14" ht="12.75">
      <c r="A21" s="72" t="s">
        <v>103</v>
      </c>
      <c r="B21" s="57"/>
      <c r="C21" s="73"/>
      <c r="D21" s="73"/>
      <c r="E21" s="73"/>
      <c r="F21" s="73"/>
      <c r="G21" s="73"/>
      <c r="H21" s="73"/>
      <c r="I21" s="73"/>
      <c r="J21" s="73"/>
      <c r="K21" s="73"/>
      <c r="L21" s="74">
        <f t="shared" si="3"/>
        <v>0</v>
      </c>
      <c r="M21" s="86">
        <f t="shared" si="4"/>
      </c>
      <c r="N21" s="860"/>
    </row>
    <row r="22" spans="1:14" ht="12.75">
      <c r="A22" s="75"/>
      <c r="B22" s="57"/>
      <c r="C22" s="73"/>
      <c r="D22" s="73"/>
      <c r="E22" s="73"/>
      <c r="F22" s="73"/>
      <c r="G22" s="73"/>
      <c r="H22" s="73"/>
      <c r="I22" s="73"/>
      <c r="J22" s="73"/>
      <c r="K22" s="73"/>
      <c r="L22" s="74">
        <f t="shared" si="3"/>
        <v>0</v>
      </c>
      <c r="M22" s="86">
        <f t="shared" si="4"/>
      </c>
      <c r="N22" s="860"/>
    </row>
    <row r="23" spans="1:14" ht="13.5" thickBot="1">
      <c r="A23" s="76"/>
      <c r="B23" s="59"/>
      <c r="C23" s="77"/>
      <c r="D23" s="77"/>
      <c r="E23" s="77"/>
      <c r="F23" s="77"/>
      <c r="G23" s="77"/>
      <c r="H23" s="77"/>
      <c r="I23" s="77"/>
      <c r="J23" s="77"/>
      <c r="K23" s="77"/>
      <c r="L23" s="74">
        <f t="shared" si="3"/>
        <v>0</v>
      </c>
      <c r="M23" s="87">
        <f t="shared" si="4"/>
      </c>
      <c r="N23" s="860"/>
    </row>
    <row r="24" spans="1:14" ht="13.5" thickBot="1">
      <c r="A24" s="78" t="s">
        <v>81</v>
      </c>
      <c r="B24" s="61">
        <f aca="true" t="shared" si="5" ref="B24:L24">SUM(B18:B23)</f>
        <v>0</v>
      </c>
      <c r="C24" s="61">
        <f t="shared" si="5"/>
        <v>0</v>
      </c>
      <c r="D24" s="61">
        <f t="shared" si="5"/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61">
        <f t="shared" si="5"/>
        <v>0</v>
      </c>
      <c r="M24" s="62">
        <f t="shared" si="4"/>
      </c>
      <c r="N24" s="860"/>
    </row>
    <row r="25" spans="1:14" ht="12.75">
      <c r="A25" s="873" t="s">
        <v>178</v>
      </c>
      <c r="B25" s="873"/>
      <c r="C25" s="873"/>
      <c r="D25" s="873"/>
      <c r="E25" s="873"/>
      <c r="F25" s="873"/>
      <c r="G25" s="873"/>
      <c r="H25" s="873"/>
      <c r="I25" s="873"/>
      <c r="J25" s="873"/>
      <c r="K25" s="873"/>
      <c r="L25" s="873"/>
      <c r="M25" s="873"/>
      <c r="N25" s="860"/>
    </row>
    <row r="26" spans="1:14" ht="5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60"/>
    </row>
    <row r="27" spans="1:14" ht="15.75">
      <c r="A27" s="881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881"/>
      <c r="C27" s="881"/>
      <c r="D27" s="881"/>
      <c r="E27" s="881"/>
      <c r="F27" s="881"/>
      <c r="G27" s="881"/>
      <c r="H27" s="881"/>
      <c r="I27" s="881"/>
      <c r="J27" s="881"/>
      <c r="K27" s="881"/>
      <c r="L27" s="881"/>
      <c r="M27" s="881"/>
      <c r="N27" s="860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78" t="s">
        <v>50</v>
      </c>
      <c r="M28" s="878"/>
      <c r="N28" s="860"/>
    </row>
    <row r="29" spans="1:14" ht="21.75" thickBot="1">
      <c r="A29" s="867" t="s">
        <v>98</v>
      </c>
      <c r="B29" s="868"/>
      <c r="C29" s="868"/>
      <c r="D29" s="868"/>
      <c r="E29" s="868"/>
      <c r="F29" s="868"/>
      <c r="G29" s="868"/>
      <c r="H29" s="868"/>
      <c r="I29" s="868"/>
      <c r="J29" s="868"/>
      <c r="K29" s="80" t="s">
        <v>659</v>
      </c>
      <c r="L29" s="80" t="s">
        <v>658</v>
      </c>
      <c r="M29" s="80" t="s">
        <v>183</v>
      </c>
      <c r="N29" s="860"/>
    </row>
    <row r="30" spans="1:14" ht="12.75">
      <c r="A30" s="861"/>
      <c r="B30" s="862"/>
      <c r="C30" s="862"/>
      <c r="D30" s="862"/>
      <c r="E30" s="862"/>
      <c r="F30" s="862"/>
      <c r="G30" s="862"/>
      <c r="H30" s="862"/>
      <c r="I30" s="862"/>
      <c r="J30" s="862"/>
      <c r="K30" s="81"/>
      <c r="L30" s="82"/>
      <c r="M30" s="82"/>
      <c r="N30" s="860"/>
    </row>
    <row r="31" spans="1:14" ht="13.5" thickBot="1">
      <c r="A31" s="863"/>
      <c r="B31" s="864"/>
      <c r="C31" s="864"/>
      <c r="D31" s="864"/>
      <c r="E31" s="864"/>
      <c r="F31" s="864"/>
      <c r="G31" s="864"/>
      <c r="H31" s="864"/>
      <c r="I31" s="864"/>
      <c r="J31" s="864"/>
      <c r="K31" s="83"/>
      <c r="L31" s="77"/>
      <c r="M31" s="77"/>
      <c r="N31" s="860"/>
    </row>
    <row r="32" spans="1:14" ht="13.5" thickBot="1">
      <c r="A32" s="879" t="s">
        <v>39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4">
        <f>SUM(K30:K31)</f>
        <v>0</v>
      </c>
      <c r="L32" s="84">
        <f>SUM(L30:L31)</f>
        <v>0</v>
      </c>
      <c r="M32" s="84">
        <f>SUM(M30:M31)</f>
        <v>0</v>
      </c>
      <c r="N32" s="860"/>
    </row>
    <row r="33" ht="12.75">
      <c r="N33" s="860"/>
    </row>
    <row r="48" ht="12.75">
      <c r="A48" s="9"/>
    </row>
  </sheetData>
  <sheetProtection/>
  <mergeCells count="21">
    <mergeCell ref="C4:C5"/>
    <mergeCell ref="D4:I4"/>
    <mergeCell ref="D1:M1"/>
    <mergeCell ref="L2:M2"/>
    <mergeCell ref="B6:C6"/>
    <mergeCell ref="A32:J32"/>
    <mergeCell ref="H6:I6"/>
    <mergeCell ref="A27:M27"/>
    <mergeCell ref="A1:C1"/>
    <mergeCell ref="L28:M28"/>
    <mergeCell ref="F6:G6"/>
    <mergeCell ref="N1:N33"/>
    <mergeCell ref="A30:J30"/>
    <mergeCell ref="A31:J31"/>
    <mergeCell ref="J3:M5"/>
    <mergeCell ref="A29:J29"/>
    <mergeCell ref="D6:E6"/>
    <mergeCell ref="A3:A6"/>
    <mergeCell ref="A25:M25"/>
    <mergeCell ref="B4:B5"/>
    <mergeCell ref="B3:I3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514" customWidth="1"/>
    <col min="2" max="2" width="65.375" style="515" customWidth="1"/>
    <col min="3" max="5" width="17.00390625" style="516" customWidth="1"/>
    <col min="6" max="16384" width="9.375" style="26" customWidth="1"/>
  </cols>
  <sheetData>
    <row r="1" spans="1:5" s="497" customFormat="1" ht="16.5" customHeight="1" thickBot="1">
      <c r="A1" s="496"/>
      <c r="B1" s="498"/>
      <c r="C1" s="536"/>
      <c r="D1" s="508"/>
      <c r="E1" s="536" t="str">
        <f>+CONCATENATE("6.1. melléklet a 6/",LEFT(ÖSSZEFÜGGÉSEK!A4,4)+1,". (V.4.) önkormányzati rendelethez")</f>
        <v>6.1. melléklet a 6/2015. (V.4.) önkormányzati rendelethez</v>
      </c>
    </row>
    <row r="2" spans="1:5" s="537" customFormat="1" ht="15.75" customHeight="1">
      <c r="A2" s="517" t="s">
        <v>51</v>
      </c>
      <c r="B2" s="886" t="s">
        <v>151</v>
      </c>
      <c r="C2" s="887"/>
      <c r="D2" s="888"/>
      <c r="E2" s="510" t="s">
        <v>40</v>
      </c>
    </row>
    <row r="3" spans="1:5" s="537" customFormat="1" ht="24.75" thickBot="1">
      <c r="A3" s="535" t="s">
        <v>560</v>
      </c>
      <c r="B3" s="889" t="s">
        <v>559</v>
      </c>
      <c r="C3" s="890"/>
      <c r="D3" s="891"/>
      <c r="E3" s="492" t="s">
        <v>40</v>
      </c>
    </row>
    <row r="4" spans="1:5" s="538" customFormat="1" ht="15.75" customHeight="1" thickBot="1">
      <c r="A4" s="499"/>
      <c r="B4" s="499"/>
      <c r="C4" s="500"/>
      <c r="D4" s="500"/>
      <c r="E4" s="500" t="s">
        <v>41</v>
      </c>
    </row>
    <row r="5" spans="1:5" ht="24.75" thickBot="1">
      <c r="A5" s="336" t="s">
        <v>145</v>
      </c>
      <c r="B5" s="337" t="s">
        <v>42</v>
      </c>
      <c r="C5" s="88" t="s">
        <v>177</v>
      </c>
      <c r="D5" s="88" t="s">
        <v>182</v>
      </c>
      <c r="E5" s="501" t="s">
        <v>183</v>
      </c>
    </row>
    <row r="6" spans="1:5" s="539" customFormat="1" ht="12.75" customHeight="1" thickBot="1">
      <c r="A6" s="494" t="s">
        <v>426</v>
      </c>
      <c r="B6" s="495" t="s">
        <v>427</v>
      </c>
      <c r="C6" s="495" t="s">
        <v>428</v>
      </c>
      <c r="D6" s="99" t="s">
        <v>429</v>
      </c>
      <c r="E6" s="97" t="s">
        <v>430</v>
      </c>
    </row>
    <row r="7" spans="1:5" s="539" customFormat="1" ht="15.75" customHeight="1" thickBot="1">
      <c r="A7" s="883" t="s">
        <v>43</v>
      </c>
      <c r="B7" s="884"/>
      <c r="C7" s="884"/>
      <c r="D7" s="884"/>
      <c r="E7" s="885"/>
    </row>
    <row r="8" spans="1:5" s="539" customFormat="1" ht="12" customHeight="1" thickBot="1">
      <c r="A8" s="368" t="s">
        <v>6</v>
      </c>
      <c r="B8" s="364" t="s">
        <v>310</v>
      </c>
      <c r="C8" s="670">
        <f>+C9+C10+C11+C12+C13+C14</f>
        <v>12027</v>
      </c>
      <c r="D8" s="691">
        <f>+D9+D10+D11+D12+D13+D14</f>
        <v>13347</v>
      </c>
      <c r="E8" s="378">
        <f>SUM(E9:E14)</f>
        <v>13347</v>
      </c>
    </row>
    <row r="9" spans="1:5" s="513" customFormat="1" ht="12" customHeight="1">
      <c r="A9" s="523" t="s">
        <v>70</v>
      </c>
      <c r="B9" s="406" t="s">
        <v>311</v>
      </c>
      <c r="C9" s="627">
        <v>7821</v>
      </c>
      <c r="D9" s="627">
        <v>7821</v>
      </c>
      <c r="E9" s="628">
        <v>7821</v>
      </c>
    </row>
    <row r="10" spans="1:5" s="540" customFormat="1" ht="12" customHeight="1">
      <c r="A10" s="524" t="s">
        <v>71</v>
      </c>
      <c r="B10" s="407" t="s">
        <v>312</v>
      </c>
      <c r="C10" s="628"/>
      <c r="D10" s="628"/>
      <c r="E10" s="628"/>
    </row>
    <row r="11" spans="1:5" s="540" customFormat="1" ht="12" customHeight="1">
      <c r="A11" s="524" t="s">
        <v>72</v>
      </c>
      <c r="B11" s="407" t="s">
        <v>313</v>
      </c>
      <c r="C11" s="628">
        <v>3709</v>
      </c>
      <c r="D11" s="628">
        <v>4357</v>
      </c>
      <c r="E11" s="628">
        <v>4357</v>
      </c>
    </row>
    <row r="12" spans="1:5" s="540" customFormat="1" ht="12" customHeight="1">
      <c r="A12" s="524" t="s">
        <v>73</v>
      </c>
      <c r="B12" s="407" t="s">
        <v>314</v>
      </c>
      <c r="C12" s="628">
        <v>393</v>
      </c>
      <c r="D12" s="628">
        <v>393</v>
      </c>
      <c r="E12" s="628">
        <v>393</v>
      </c>
    </row>
    <row r="13" spans="1:5" s="540" customFormat="1" ht="12" customHeight="1">
      <c r="A13" s="524" t="s">
        <v>106</v>
      </c>
      <c r="B13" s="407" t="s">
        <v>315</v>
      </c>
      <c r="C13" s="679">
        <v>104</v>
      </c>
      <c r="D13" s="628">
        <v>120</v>
      </c>
      <c r="E13" s="628">
        <v>120</v>
      </c>
    </row>
    <row r="14" spans="1:5" s="513" customFormat="1" ht="12" customHeight="1" thickBot="1">
      <c r="A14" s="525" t="s">
        <v>74</v>
      </c>
      <c r="B14" s="387" t="s">
        <v>316</v>
      </c>
      <c r="C14" s="680"/>
      <c r="D14" s="644">
        <v>656</v>
      </c>
      <c r="E14" s="644">
        <v>656</v>
      </c>
    </row>
    <row r="15" spans="1:5" s="513" customFormat="1" ht="12" customHeight="1" thickBot="1">
      <c r="A15" s="368" t="s">
        <v>7</v>
      </c>
      <c r="B15" s="385" t="s">
        <v>317</v>
      </c>
      <c r="C15" s="751">
        <f>+C16+C17+C18+C19+C20</f>
        <v>5739</v>
      </c>
      <c r="D15" s="691">
        <f>+D16+D17+D18+D19+D20</f>
        <v>7558</v>
      </c>
      <c r="E15" s="378">
        <f>SUM(E16:E20)</f>
        <v>6352</v>
      </c>
    </row>
    <row r="16" spans="1:5" s="513" customFormat="1" ht="12" customHeight="1">
      <c r="A16" s="523" t="s">
        <v>76</v>
      </c>
      <c r="B16" s="406" t="s">
        <v>318</v>
      </c>
      <c r="C16" s="627"/>
      <c r="D16" s="611"/>
      <c r="E16" s="380"/>
    </row>
    <row r="17" spans="1:5" s="513" customFormat="1" ht="12" customHeight="1">
      <c r="A17" s="524" t="s">
        <v>77</v>
      </c>
      <c r="B17" s="407" t="s">
        <v>319</v>
      </c>
      <c r="C17" s="628"/>
      <c r="D17" s="611"/>
      <c r="E17" s="379"/>
    </row>
    <row r="18" spans="1:5" s="513" customFormat="1" ht="12" customHeight="1">
      <c r="A18" s="524" t="s">
        <v>78</v>
      </c>
      <c r="B18" s="407" t="s">
        <v>320</v>
      </c>
      <c r="C18" s="628"/>
      <c r="D18" s="611"/>
      <c r="E18" s="379"/>
    </row>
    <row r="19" spans="1:5" s="513" customFormat="1" ht="12" customHeight="1">
      <c r="A19" s="524" t="s">
        <v>79</v>
      </c>
      <c r="B19" s="407" t="s">
        <v>321</v>
      </c>
      <c r="C19" s="628"/>
      <c r="D19" s="611"/>
      <c r="E19" s="379"/>
    </row>
    <row r="20" spans="1:5" s="513" customFormat="1" ht="12" customHeight="1">
      <c r="A20" s="524" t="s">
        <v>80</v>
      </c>
      <c r="B20" s="407" t="s">
        <v>322</v>
      </c>
      <c r="C20" s="628">
        <v>5739</v>
      </c>
      <c r="D20" s="611">
        <v>7558</v>
      </c>
      <c r="E20" s="379">
        <v>6352</v>
      </c>
    </row>
    <row r="21" spans="1:5" s="540" customFormat="1" ht="12" customHeight="1" thickBot="1">
      <c r="A21" s="525" t="s">
        <v>87</v>
      </c>
      <c r="B21" s="387" t="s">
        <v>323</v>
      </c>
      <c r="C21" s="629"/>
      <c r="D21" s="611"/>
      <c r="E21" s="381"/>
    </row>
    <row r="22" spans="1:5" s="540" customFormat="1" ht="12" customHeight="1" thickBot="1">
      <c r="A22" s="368" t="s">
        <v>8</v>
      </c>
      <c r="B22" s="364" t="s">
        <v>324</v>
      </c>
      <c r="C22" s="670"/>
      <c r="D22" s="691">
        <f>+D23+D24+D25+D26+D27</f>
        <v>6500</v>
      </c>
      <c r="E22" s="378">
        <f>SUM(E23:E27)</f>
        <v>6500</v>
      </c>
    </row>
    <row r="23" spans="1:5" s="540" customFormat="1" ht="12" customHeight="1">
      <c r="A23" s="523" t="s">
        <v>59</v>
      </c>
      <c r="B23" s="406" t="s">
        <v>325</v>
      </c>
      <c r="C23" s="627"/>
      <c r="D23" s="611">
        <v>6500</v>
      </c>
      <c r="E23" s="380">
        <v>6500</v>
      </c>
    </row>
    <row r="24" spans="1:5" s="513" customFormat="1" ht="12" customHeight="1">
      <c r="A24" s="524" t="s">
        <v>60</v>
      </c>
      <c r="B24" s="407" t="s">
        <v>326</v>
      </c>
      <c r="C24" s="628"/>
      <c r="D24" s="611"/>
      <c r="E24" s="379"/>
    </row>
    <row r="25" spans="1:5" s="540" customFormat="1" ht="12" customHeight="1">
      <c r="A25" s="524" t="s">
        <v>61</v>
      </c>
      <c r="B25" s="407" t="s">
        <v>327</v>
      </c>
      <c r="C25" s="628"/>
      <c r="D25" s="611"/>
      <c r="E25" s="379"/>
    </row>
    <row r="26" spans="1:5" s="540" customFormat="1" ht="12" customHeight="1">
      <c r="A26" s="524" t="s">
        <v>62</v>
      </c>
      <c r="B26" s="407" t="s">
        <v>328</v>
      </c>
      <c r="C26" s="628"/>
      <c r="D26" s="611"/>
      <c r="E26" s="379"/>
    </row>
    <row r="27" spans="1:5" s="540" customFormat="1" ht="12" customHeight="1">
      <c r="A27" s="524" t="s">
        <v>120</v>
      </c>
      <c r="B27" s="407" t="s">
        <v>329</v>
      </c>
      <c r="C27" s="628"/>
      <c r="D27" s="611"/>
      <c r="E27" s="379"/>
    </row>
    <row r="28" spans="1:5" s="540" customFormat="1" ht="12" customHeight="1" thickBot="1">
      <c r="A28" s="525" t="s">
        <v>121</v>
      </c>
      <c r="B28" s="408" t="s">
        <v>330</v>
      </c>
      <c r="C28" s="629"/>
      <c r="D28" s="611"/>
      <c r="E28" s="381"/>
    </row>
    <row r="29" spans="1:5" s="540" customFormat="1" ht="12" customHeight="1" thickBot="1">
      <c r="A29" s="368" t="s">
        <v>122</v>
      </c>
      <c r="B29" s="364" t="s">
        <v>331</v>
      </c>
      <c r="C29" s="670">
        <f>+C30+C33+C34+C35</f>
        <v>2751</v>
      </c>
      <c r="D29" s="691">
        <f>+D30+D33+D34+D35</f>
        <v>2810</v>
      </c>
      <c r="E29" s="414">
        <f>+E30+E33+E34+E35</f>
        <v>2667</v>
      </c>
    </row>
    <row r="30" spans="1:5" s="540" customFormat="1" ht="12" customHeight="1">
      <c r="A30" s="523" t="s">
        <v>332</v>
      </c>
      <c r="B30" s="406" t="s">
        <v>333</v>
      </c>
      <c r="C30" s="669">
        <v>1970</v>
      </c>
      <c r="D30" s="666">
        <v>1910</v>
      </c>
      <c r="E30" s="415">
        <v>1886</v>
      </c>
    </row>
    <row r="31" spans="1:5" s="540" customFormat="1" ht="12" customHeight="1">
      <c r="A31" s="524" t="s">
        <v>334</v>
      </c>
      <c r="B31" s="407" t="s">
        <v>335</v>
      </c>
      <c r="C31" s="628">
        <v>1120</v>
      </c>
      <c r="D31" s="628">
        <v>1040</v>
      </c>
      <c r="E31" s="379">
        <v>1026</v>
      </c>
    </row>
    <row r="32" spans="1:5" s="540" customFormat="1" ht="12" customHeight="1">
      <c r="A32" s="524" t="s">
        <v>336</v>
      </c>
      <c r="B32" s="407" t="s">
        <v>337</v>
      </c>
      <c r="C32" s="628">
        <v>850</v>
      </c>
      <c r="D32" s="628">
        <v>870</v>
      </c>
      <c r="E32" s="379">
        <v>860</v>
      </c>
    </row>
    <row r="33" spans="1:5" s="540" customFormat="1" ht="12" customHeight="1">
      <c r="A33" s="524" t="s">
        <v>338</v>
      </c>
      <c r="B33" s="407" t="s">
        <v>339</v>
      </c>
      <c r="C33" s="628">
        <v>760</v>
      </c>
      <c r="D33" s="628">
        <v>900</v>
      </c>
      <c r="E33" s="379">
        <v>781</v>
      </c>
    </row>
    <row r="34" spans="1:5" s="540" customFormat="1" ht="12" customHeight="1">
      <c r="A34" s="524" t="s">
        <v>340</v>
      </c>
      <c r="B34" s="407" t="s">
        <v>341</v>
      </c>
      <c r="C34" s="628">
        <v>21</v>
      </c>
      <c r="D34" s="628">
        <v>0</v>
      </c>
      <c r="E34" s="379"/>
    </row>
    <row r="35" spans="1:5" s="540" customFormat="1" ht="12" customHeight="1" thickBot="1">
      <c r="A35" s="525" t="s">
        <v>342</v>
      </c>
      <c r="B35" s="408" t="s">
        <v>343</v>
      </c>
      <c r="C35" s="629"/>
      <c r="D35" s="611"/>
      <c r="E35" s="381"/>
    </row>
    <row r="36" spans="1:5" s="540" customFormat="1" ht="12" customHeight="1" thickBot="1">
      <c r="A36" s="368" t="s">
        <v>10</v>
      </c>
      <c r="B36" s="364" t="s">
        <v>344</v>
      </c>
      <c r="C36" s="670">
        <f>SUM(C37:C46)</f>
        <v>1950</v>
      </c>
      <c r="D36" s="691">
        <f>SUM(D37:D46)</f>
        <v>2270</v>
      </c>
      <c r="E36" s="378">
        <f>SUM(E37:E46)</f>
        <v>2234</v>
      </c>
    </row>
    <row r="37" spans="1:5" s="540" customFormat="1" ht="12" customHeight="1">
      <c r="A37" s="523" t="s">
        <v>63</v>
      </c>
      <c r="B37" s="406" t="s">
        <v>345</v>
      </c>
      <c r="C37" s="627"/>
      <c r="D37" s="611"/>
      <c r="E37" s="380"/>
    </row>
    <row r="38" spans="1:5" s="540" customFormat="1" ht="12" customHeight="1">
      <c r="A38" s="524" t="s">
        <v>64</v>
      </c>
      <c r="B38" s="407" t="s">
        <v>346</v>
      </c>
      <c r="C38" s="628">
        <v>500</v>
      </c>
      <c r="D38" s="628">
        <v>875</v>
      </c>
      <c r="E38" s="379">
        <v>872</v>
      </c>
    </row>
    <row r="39" spans="1:5" s="540" customFormat="1" ht="12" customHeight="1">
      <c r="A39" s="524" t="s">
        <v>65</v>
      </c>
      <c r="B39" s="407" t="s">
        <v>347</v>
      </c>
      <c r="C39" s="628"/>
      <c r="D39" s="628"/>
      <c r="E39" s="379"/>
    </row>
    <row r="40" spans="1:5" s="540" customFormat="1" ht="12" customHeight="1">
      <c r="A40" s="524" t="s">
        <v>124</v>
      </c>
      <c r="B40" s="407" t="s">
        <v>348</v>
      </c>
      <c r="C40" s="628">
        <v>70</v>
      </c>
      <c r="D40" s="628">
        <v>0</v>
      </c>
      <c r="E40" s="379"/>
    </row>
    <row r="41" spans="1:5" s="540" customFormat="1" ht="12" customHeight="1">
      <c r="A41" s="524" t="s">
        <v>125</v>
      </c>
      <c r="B41" s="407" t="s">
        <v>349</v>
      </c>
      <c r="C41" s="628">
        <v>1150</v>
      </c>
      <c r="D41" s="628">
        <f>SUM(B41:C41)</f>
        <v>1150</v>
      </c>
      <c r="E41" s="379">
        <v>1124</v>
      </c>
    </row>
    <row r="42" spans="1:5" s="540" customFormat="1" ht="12" customHeight="1">
      <c r="A42" s="524" t="s">
        <v>126</v>
      </c>
      <c r="B42" s="407" t="s">
        <v>350</v>
      </c>
      <c r="C42" s="628"/>
      <c r="D42" s="628">
        <v>5</v>
      </c>
      <c r="E42" s="379">
        <v>5</v>
      </c>
    </row>
    <row r="43" spans="1:5" s="540" customFormat="1" ht="12" customHeight="1">
      <c r="A43" s="524" t="s">
        <v>127</v>
      </c>
      <c r="B43" s="407" t="s">
        <v>351</v>
      </c>
      <c r="C43" s="628"/>
      <c r="D43" s="628"/>
      <c r="E43" s="379"/>
    </row>
    <row r="44" spans="1:5" s="540" customFormat="1" ht="12" customHeight="1">
      <c r="A44" s="524" t="s">
        <v>128</v>
      </c>
      <c r="B44" s="407" t="s">
        <v>352</v>
      </c>
      <c r="C44" s="628">
        <v>230</v>
      </c>
      <c r="D44" s="628">
        <v>60</v>
      </c>
      <c r="E44" s="379">
        <v>56</v>
      </c>
    </row>
    <row r="45" spans="1:5" s="540" customFormat="1" ht="12" customHeight="1">
      <c r="A45" s="524" t="s">
        <v>353</v>
      </c>
      <c r="B45" s="407" t="s">
        <v>354</v>
      </c>
      <c r="C45" s="628"/>
      <c r="D45" s="611">
        <v>30</v>
      </c>
      <c r="E45" s="382">
        <v>28</v>
      </c>
    </row>
    <row r="46" spans="1:5" s="513" customFormat="1" ht="12" customHeight="1" thickBot="1">
      <c r="A46" s="525" t="s">
        <v>355</v>
      </c>
      <c r="B46" s="408" t="s">
        <v>356</v>
      </c>
      <c r="C46" s="629"/>
      <c r="D46" s="611">
        <v>150</v>
      </c>
      <c r="E46" s="383">
        <v>149</v>
      </c>
    </row>
    <row r="47" spans="1:5" s="540" customFormat="1" ht="12" customHeight="1" thickBot="1">
      <c r="A47" s="368" t="s">
        <v>11</v>
      </c>
      <c r="B47" s="364" t="s">
        <v>357</v>
      </c>
      <c r="C47" s="670">
        <f>SUM(C48:C52)</f>
        <v>0</v>
      </c>
      <c r="D47" s="691">
        <f>SUM(D48:D52)</f>
        <v>0</v>
      </c>
      <c r="E47" s="378">
        <f>SUM(E48:E52)</f>
        <v>0</v>
      </c>
    </row>
    <row r="48" spans="1:5" s="540" customFormat="1" ht="12" customHeight="1">
      <c r="A48" s="523" t="s">
        <v>66</v>
      </c>
      <c r="B48" s="406" t="s">
        <v>358</v>
      </c>
      <c r="C48" s="627"/>
      <c r="D48" s="611"/>
      <c r="E48" s="384"/>
    </row>
    <row r="49" spans="1:5" s="540" customFormat="1" ht="12" customHeight="1">
      <c r="A49" s="524" t="s">
        <v>67</v>
      </c>
      <c r="B49" s="407" t="s">
        <v>359</v>
      </c>
      <c r="C49" s="628"/>
      <c r="D49" s="611"/>
      <c r="E49" s="382"/>
    </row>
    <row r="50" spans="1:5" s="540" customFormat="1" ht="12" customHeight="1">
      <c r="A50" s="524" t="s">
        <v>360</v>
      </c>
      <c r="B50" s="407" t="s">
        <v>361</v>
      </c>
      <c r="C50" s="628"/>
      <c r="D50" s="611"/>
      <c r="E50" s="382"/>
    </row>
    <row r="51" spans="1:5" s="540" customFormat="1" ht="12" customHeight="1">
      <c r="A51" s="524" t="s">
        <v>362</v>
      </c>
      <c r="B51" s="407" t="s">
        <v>363</v>
      </c>
      <c r="C51" s="628"/>
      <c r="D51" s="611"/>
      <c r="E51" s="382"/>
    </row>
    <row r="52" spans="1:5" s="540" customFormat="1" ht="12" customHeight="1" thickBot="1">
      <c r="A52" s="525" t="s">
        <v>364</v>
      </c>
      <c r="B52" s="408" t="s">
        <v>365</v>
      </c>
      <c r="C52" s="629"/>
      <c r="D52" s="611"/>
      <c r="E52" s="383"/>
    </row>
    <row r="53" spans="1:5" s="540" customFormat="1" ht="12" customHeight="1" thickBot="1">
      <c r="A53" s="368" t="s">
        <v>129</v>
      </c>
      <c r="B53" s="364" t="s">
        <v>366</v>
      </c>
      <c r="C53" s="670">
        <f>SUM(C54:C56)</f>
        <v>0</v>
      </c>
      <c r="D53" s="691">
        <f>SUM(D54:D56)</f>
        <v>0</v>
      </c>
      <c r="E53" s="378">
        <f>SUM(E54:E56)</f>
        <v>0</v>
      </c>
    </row>
    <row r="54" spans="1:5" s="513" customFormat="1" ht="12" customHeight="1">
      <c r="A54" s="523" t="s">
        <v>68</v>
      </c>
      <c r="B54" s="406" t="s">
        <v>367</v>
      </c>
      <c r="C54" s="627"/>
      <c r="D54" s="611"/>
      <c r="E54" s="380"/>
    </row>
    <row r="55" spans="1:5" s="513" customFormat="1" ht="12" customHeight="1">
      <c r="A55" s="524" t="s">
        <v>69</v>
      </c>
      <c r="B55" s="407" t="s">
        <v>368</v>
      </c>
      <c r="C55" s="628"/>
      <c r="D55" s="611"/>
      <c r="E55" s="379"/>
    </row>
    <row r="56" spans="1:5" s="513" customFormat="1" ht="12" customHeight="1">
      <c r="A56" s="524" t="s">
        <v>369</v>
      </c>
      <c r="B56" s="407" t="s">
        <v>370</v>
      </c>
      <c r="C56" s="628"/>
      <c r="D56" s="611"/>
      <c r="E56" s="379"/>
    </row>
    <row r="57" spans="1:5" s="513" customFormat="1" ht="12" customHeight="1" thickBot="1">
      <c r="A57" s="525" t="s">
        <v>371</v>
      </c>
      <c r="B57" s="408" t="s">
        <v>372</v>
      </c>
      <c r="C57" s="629"/>
      <c r="D57" s="611"/>
      <c r="E57" s="381"/>
    </row>
    <row r="58" spans="1:5" s="540" customFormat="1" ht="12" customHeight="1" thickBot="1">
      <c r="A58" s="368" t="s">
        <v>13</v>
      </c>
      <c r="B58" s="385" t="s">
        <v>373</v>
      </c>
      <c r="C58" s="670">
        <f>SUM(C59:C61)</f>
        <v>0</v>
      </c>
      <c r="D58" s="691">
        <f>SUM(D59:D61)</f>
        <v>1066</v>
      </c>
      <c r="E58" s="378">
        <f>SUM(E59:E61)</f>
        <v>1066</v>
      </c>
    </row>
    <row r="59" spans="1:5" s="540" customFormat="1" ht="12" customHeight="1">
      <c r="A59" s="523" t="s">
        <v>130</v>
      </c>
      <c r="B59" s="406" t="s">
        <v>374</v>
      </c>
      <c r="C59" s="627"/>
      <c r="D59" s="611"/>
      <c r="E59" s="382"/>
    </row>
    <row r="60" spans="1:5" s="540" customFormat="1" ht="12" customHeight="1">
      <c r="A60" s="524" t="s">
        <v>131</v>
      </c>
      <c r="B60" s="407" t="s">
        <v>563</v>
      </c>
      <c r="C60" s="628"/>
      <c r="D60" s="611"/>
      <c r="E60" s="382"/>
    </row>
    <row r="61" spans="1:5" s="540" customFormat="1" ht="12" customHeight="1">
      <c r="A61" s="524" t="s">
        <v>156</v>
      </c>
      <c r="B61" s="407" t="s">
        <v>376</v>
      </c>
      <c r="C61" s="628"/>
      <c r="D61" s="611">
        <v>1066</v>
      </c>
      <c r="E61" s="382">
        <v>1066</v>
      </c>
    </row>
    <row r="62" spans="1:5" s="540" customFormat="1" ht="12" customHeight="1" thickBot="1">
      <c r="A62" s="525" t="s">
        <v>377</v>
      </c>
      <c r="B62" s="408" t="s">
        <v>378</v>
      </c>
      <c r="C62" s="629"/>
      <c r="D62" s="611"/>
      <c r="E62" s="382"/>
    </row>
    <row r="63" spans="1:5" s="540" customFormat="1" ht="12" customHeight="1" thickBot="1">
      <c r="A63" s="368" t="s">
        <v>14</v>
      </c>
      <c r="B63" s="364" t="s">
        <v>379</v>
      </c>
      <c r="C63" s="670">
        <f>+C8+C15+C22+C29+C36+C47+C53+C58</f>
        <v>22467</v>
      </c>
      <c r="D63" s="691">
        <f>+D8+D15+D22+D29+D36+D47+D53+D58</f>
        <v>33551</v>
      </c>
      <c r="E63" s="414">
        <f>+E8+E15+E22+E29+E36+E47+E53+E58</f>
        <v>32166</v>
      </c>
    </row>
    <row r="64" spans="1:5" s="540" customFormat="1" ht="12" customHeight="1" thickBot="1">
      <c r="A64" s="526" t="s">
        <v>561</v>
      </c>
      <c r="B64" s="385" t="s">
        <v>381</v>
      </c>
      <c r="C64" s="670">
        <f>SUM(C65:C67)</f>
        <v>0</v>
      </c>
      <c r="D64" s="691">
        <f>SUM(D65:D67)</f>
        <v>0</v>
      </c>
      <c r="E64" s="378">
        <f>+E65+E66+E67</f>
        <v>0</v>
      </c>
    </row>
    <row r="65" spans="1:5" s="540" customFormat="1" ht="12" customHeight="1">
      <c r="A65" s="523" t="s">
        <v>382</v>
      </c>
      <c r="B65" s="406" t="s">
        <v>383</v>
      </c>
      <c r="C65" s="627"/>
      <c r="D65" s="611"/>
      <c r="E65" s="382"/>
    </row>
    <row r="66" spans="1:5" s="540" customFormat="1" ht="12" customHeight="1">
      <c r="A66" s="524" t="s">
        <v>384</v>
      </c>
      <c r="B66" s="407" t="s">
        <v>385</v>
      </c>
      <c r="C66" s="628"/>
      <c r="D66" s="611"/>
      <c r="E66" s="382"/>
    </row>
    <row r="67" spans="1:5" s="540" customFormat="1" ht="12" customHeight="1" thickBot="1">
      <c r="A67" s="525" t="s">
        <v>386</v>
      </c>
      <c r="B67" s="519" t="s">
        <v>387</v>
      </c>
      <c r="C67" s="629"/>
      <c r="D67" s="611"/>
      <c r="E67" s="382"/>
    </row>
    <row r="68" spans="1:5" s="540" customFormat="1" ht="12" customHeight="1" thickBot="1">
      <c r="A68" s="526" t="s">
        <v>388</v>
      </c>
      <c r="B68" s="385" t="s">
        <v>389</v>
      </c>
      <c r="C68" s="670">
        <f>SUM(C69:C72)</f>
        <v>0</v>
      </c>
      <c r="D68" s="691">
        <f>SUM(D69:D72)</f>
        <v>0</v>
      </c>
      <c r="E68" s="378">
        <f>+E69+E70+E71+E72</f>
        <v>0</v>
      </c>
    </row>
    <row r="69" spans="1:5" s="540" customFormat="1" ht="12" customHeight="1">
      <c r="A69" s="523" t="s">
        <v>107</v>
      </c>
      <c r="B69" s="406" t="s">
        <v>390</v>
      </c>
      <c r="C69" s="627"/>
      <c r="D69" s="611"/>
      <c r="E69" s="382"/>
    </row>
    <row r="70" spans="1:5" s="540" customFormat="1" ht="12" customHeight="1">
      <c r="A70" s="524" t="s">
        <v>108</v>
      </c>
      <c r="B70" s="407" t="s">
        <v>391</v>
      </c>
      <c r="C70" s="628"/>
      <c r="D70" s="611"/>
      <c r="E70" s="382"/>
    </row>
    <row r="71" spans="1:5" s="540" customFormat="1" ht="12" customHeight="1">
      <c r="A71" s="524" t="s">
        <v>392</v>
      </c>
      <c r="B71" s="407" t="s">
        <v>393</v>
      </c>
      <c r="C71" s="628"/>
      <c r="D71" s="611"/>
      <c r="E71" s="382"/>
    </row>
    <row r="72" spans="1:5" s="540" customFormat="1" ht="12" customHeight="1" thickBot="1">
      <c r="A72" s="525" t="s">
        <v>394</v>
      </c>
      <c r="B72" s="408" t="s">
        <v>395</v>
      </c>
      <c r="C72" s="629"/>
      <c r="D72" s="611"/>
      <c r="E72" s="382"/>
    </row>
    <row r="73" spans="1:5" s="540" customFormat="1" ht="12" customHeight="1" thickBot="1">
      <c r="A73" s="526" t="s">
        <v>396</v>
      </c>
      <c r="B73" s="385" t="s">
        <v>397</v>
      </c>
      <c r="C73" s="670">
        <f>SUM(C74:C75)</f>
        <v>6583</v>
      </c>
      <c r="D73" s="691">
        <f>SUM(D74:D75)</f>
        <v>6583</v>
      </c>
      <c r="E73" s="378">
        <f>+E74+E75</f>
        <v>610</v>
      </c>
    </row>
    <row r="74" spans="1:5" s="540" customFormat="1" ht="12" customHeight="1">
      <c r="A74" s="523" t="s">
        <v>398</v>
      </c>
      <c r="B74" s="406" t="s">
        <v>399</v>
      </c>
      <c r="C74" s="627">
        <v>6583</v>
      </c>
      <c r="D74" s="628">
        <v>6583</v>
      </c>
      <c r="E74" s="382">
        <v>610</v>
      </c>
    </row>
    <row r="75" spans="1:5" s="540" customFormat="1" ht="12" customHeight="1" thickBot="1">
      <c r="A75" s="525" t="s">
        <v>400</v>
      </c>
      <c r="B75" s="408" t="s">
        <v>401</v>
      </c>
      <c r="C75" s="629"/>
      <c r="D75" s="611"/>
      <c r="E75" s="382"/>
    </row>
    <row r="76" spans="1:5" s="540" customFormat="1" ht="12" customHeight="1" thickBot="1">
      <c r="A76" s="526" t="s">
        <v>402</v>
      </c>
      <c r="B76" s="385" t="s">
        <v>403</v>
      </c>
      <c r="C76" s="670">
        <f>SUM(C77:C79)</f>
        <v>0</v>
      </c>
      <c r="D76" s="691">
        <f>SUM(D77:D79)</f>
        <v>0</v>
      </c>
      <c r="E76" s="378">
        <f>+E77+E78+E79</f>
        <v>581</v>
      </c>
    </row>
    <row r="77" spans="1:5" s="540" customFormat="1" ht="12" customHeight="1">
      <c r="A77" s="523" t="s">
        <v>404</v>
      </c>
      <c r="B77" s="406" t="s">
        <v>405</v>
      </c>
      <c r="C77" s="627"/>
      <c r="D77" s="611"/>
      <c r="E77" s="382">
        <v>581</v>
      </c>
    </row>
    <row r="78" spans="1:5" s="540" customFormat="1" ht="12" customHeight="1">
      <c r="A78" s="524" t="s">
        <v>406</v>
      </c>
      <c r="B78" s="407" t="s">
        <v>407</v>
      </c>
      <c r="C78" s="628"/>
      <c r="D78" s="611"/>
      <c r="E78" s="382"/>
    </row>
    <row r="79" spans="1:5" s="540" customFormat="1" ht="12" customHeight="1" thickBot="1">
      <c r="A79" s="525" t="s">
        <v>408</v>
      </c>
      <c r="B79" s="408" t="s">
        <v>409</v>
      </c>
      <c r="C79" s="629"/>
      <c r="D79" s="611"/>
      <c r="E79" s="382"/>
    </row>
    <row r="80" spans="1:5" s="540" customFormat="1" ht="12" customHeight="1" thickBot="1">
      <c r="A80" s="526" t="s">
        <v>410</v>
      </c>
      <c r="B80" s="385" t="s">
        <v>411</v>
      </c>
      <c r="C80" s="670">
        <f>SUM(C81:C84)</f>
        <v>0</v>
      </c>
      <c r="D80" s="691">
        <f>SUM(D81:D84)</f>
        <v>0</v>
      </c>
      <c r="E80" s="378">
        <f>+E81+E82+E83+E84</f>
        <v>0</v>
      </c>
    </row>
    <row r="81" spans="1:5" s="540" customFormat="1" ht="12" customHeight="1">
      <c r="A81" s="527" t="s">
        <v>412</v>
      </c>
      <c r="B81" s="406" t="s">
        <v>413</v>
      </c>
      <c r="C81" s="627"/>
      <c r="D81" s="611"/>
      <c r="E81" s="382"/>
    </row>
    <row r="82" spans="1:5" s="540" customFormat="1" ht="12" customHeight="1">
      <c r="A82" s="528" t="s">
        <v>414</v>
      </c>
      <c r="B82" s="407" t="s">
        <v>415</v>
      </c>
      <c r="C82" s="628"/>
      <c r="D82" s="611"/>
      <c r="E82" s="382"/>
    </row>
    <row r="83" spans="1:5" s="540" customFormat="1" ht="12" customHeight="1">
      <c r="A83" s="528" t="s">
        <v>416</v>
      </c>
      <c r="B83" s="407" t="s">
        <v>417</v>
      </c>
      <c r="C83" s="628"/>
      <c r="D83" s="611"/>
      <c r="E83" s="382"/>
    </row>
    <row r="84" spans="1:5" s="540" customFormat="1" ht="12" customHeight="1" thickBot="1">
      <c r="A84" s="529" t="s">
        <v>418</v>
      </c>
      <c r="B84" s="408" t="s">
        <v>419</v>
      </c>
      <c r="C84" s="629"/>
      <c r="D84" s="611"/>
      <c r="E84" s="382"/>
    </row>
    <row r="85" spans="1:5" s="540" customFormat="1" ht="12" customHeight="1" thickBot="1">
      <c r="A85" s="526" t="s">
        <v>420</v>
      </c>
      <c r="B85" s="385" t="s">
        <v>421</v>
      </c>
      <c r="C85" s="681"/>
      <c r="D85" s="691"/>
      <c r="E85" s="423"/>
    </row>
    <row r="86" spans="1:5" s="540" customFormat="1" ht="12" customHeight="1" thickBot="1">
      <c r="A86" s="526" t="s">
        <v>422</v>
      </c>
      <c r="B86" s="520" t="s">
        <v>423</v>
      </c>
      <c r="C86" s="670">
        <f>+C64+C68+C73+C76+C80+C85</f>
        <v>6583</v>
      </c>
      <c r="D86" s="691">
        <f>+D64+D68+D73+D76+D80+D85</f>
        <v>6583</v>
      </c>
      <c r="E86" s="414">
        <f>+E64+E68+E73+E76+E80+E85</f>
        <v>1191</v>
      </c>
    </row>
    <row r="87" spans="1:5" s="540" customFormat="1" ht="12" customHeight="1" thickBot="1">
      <c r="A87" s="530" t="s">
        <v>424</v>
      </c>
      <c r="B87" s="521" t="s">
        <v>562</v>
      </c>
      <c r="C87" s="670">
        <f>+C63+C86</f>
        <v>29050</v>
      </c>
      <c r="D87" s="691">
        <f>+D63+D86</f>
        <v>40134</v>
      </c>
      <c r="E87" s="414">
        <f>+E63+E86</f>
        <v>33357</v>
      </c>
    </row>
    <row r="88" spans="1:5" s="540" customFormat="1" ht="15" customHeight="1">
      <c r="A88" s="502"/>
      <c r="B88" s="503"/>
      <c r="C88" s="511"/>
      <c r="D88" s="511"/>
      <c r="E88" s="511"/>
    </row>
    <row r="89" spans="1:5" ht="13.5" thickBot="1">
      <c r="A89" s="504"/>
      <c r="B89" s="505"/>
      <c r="C89" s="512"/>
      <c r="D89" s="512"/>
      <c r="E89" s="512"/>
    </row>
    <row r="90" spans="1:5" s="539" customFormat="1" ht="16.5" customHeight="1" thickBot="1">
      <c r="A90" s="883" t="s">
        <v>44</v>
      </c>
      <c r="B90" s="884"/>
      <c r="C90" s="884"/>
      <c r="D90" s="884"/>
      <c r="E90" s="885"/>
    </row>
    <row r="91" spans="1:5" s="326" customFormat="1" ht="12" customHeight="1" thickBot="1">
      <c r="A91" s="518" t="s">
        <v>6</v>
      </c>
      <c r="B91" s="367" t="s">
        <v>432</v>
      </c>
      <c r="C91" s="670">
        <f>SUM(C92:C96)</f>
        <v>23430</v>
      </c>
      <c r="D91" s="691">
        <f>+D92+D93+D94+D95+D96</f>
        <v>26928</v>
      </c>
      <c r="E91" s="349">
        <f>SUM(E92:E96)</f>
        <v>25189</v>
      </c>
    </row>
    <row r="92" spans="1:5" ht="12" customHeight="1">
      <c r="A92" s="531" t="s">
        <v>70</v>
      </c>
      <c r="B92" s="353" t="s">
        <v>36</v>
      </c>
      <c r="C92" s="627">
        <v>7215</v>
      </c>
      <c r="D92" s="615">
        <v>10825</v>
      </c>
      <c r="E92" s="348">
        <v>10822</v>
      </c>
    </row>
    <row r="93" spans="1:5" ht="12" customHeight="1">
      <c r="A93" s="524" t="s">
        <v>71</v>
      </c>
      <c r="B93" s="351" t="s">
        <v>132</v>
      </c>
      <c r="C93" s="628">
        <v>2002</v>
      </c>
      <c r="D93" s="615">
        <v>2731</v>
      </c>
      <c r="E93" s="379">
        <v>2289</v>
      </c>
    </row>
    <row r="94" spans="1:5" ht="12" customHeight="1">
      <c r="A94" s="524" t="s">
        <v>72</v>
      </c>
      <c r="B94" s="351" t="s">
        <v>99</v>
      </c>
      <c r="C94" s="629">
        <v>9919</v>
      </c>
      <c r="D94" s="615">
        <v>11124</v>
      </c>
      <c r="E94" s="381">
        <v>9848</v>
      </c>
    </row>
    <row r="95" spans="1:5" ht="12" customHeight="1">
      <c r="A95" s="524" t="s">
        <v>73</v>
      </c>
      <c r="B95" s="354" t="s">
        <v>133</v>
      </c>
      <c r="C95" s="629">
        <v>3795</v>
      </c>
      <c r="D95" s="615">
        <v>1696</v>
      </c>
      <c r="E95" s="381">
        <v>1680</v>
      </c>
    </row>
    <row r="96" spans="1:5" ht="12" customHeight="1">
      <c r="A96" s="524" t="s">
        <v>82</v>
      </c>
      <c r="B96" s="362" t="s">
        <v>134</v>
      </c>
      <c r="C96" s="629">
        <v>499</v>
      </c>
      <c r="D96" s="615">
        <v>552</v>
      </c>
      <c r="E96" s="381">
        <v>550</v>
      </c>
    </row>
    <row r="97" spans="1:5" ht="12" customHeight="1">
      <c r="A97" s="524" t="s">
        <v>74</v>
      </c>
      <c r="B97" s="351" t="s">
        <v>433</v>
      </c>
      <c r="C97" s="629"/>
      <c r="D97" s="616"/>
      <c r="E97" s="381"/>
    </row>
    <row r="98" spans="1:5" ht="12" customHeight="1">
      <c r="A98" s="524" t="s">
        <v>75</v>
      </c>
      <c r="B98" s="374" t="s">
        <v>434</v>
      </c>
      <c r="C98" s="749"/>
      <c r="D98" s="396"/>
      <c r="E98" s="396"/>
    </row>
    <row r="99" spans="1:5" ht="12" customHeight="1">
      <c r="A99" s="524" t="s">
        <v>83</v>
      </c>
      <c r="B99" s="375" t="s">
        <v>435</v>
      </c>
      <c r="C99" s="749"/>
      <c r="D99" s="688"/>
      <c r="E99" s="396"/>
    </row>
    <row r="100" spans="1:5" ht="12" customHeight="1">
      <c r="A100" s="524" t="s">
        <v>84</v>
      </c>
      <c r="B100" s="375" t="s">
        <v>436</v>
      </c>
      <c r="C100" s="749"/>
      <c r="D100" s="396"/>
      <c r="E100" s="396"/>
    </row>
    <row r="101" spans="1:5" ht="12" customHeight="1">
      <c r="A101" s="524" t="s">
        <v>85</v>
      </c>
      <c r="B101" s="374" t="s">
        <v>437</v>
      </c>
      <c r="C101" s="629">
        <v>99</v>
      </c>
      <c r="D101" s="673">
        <v>168</v>
      </c>
      <c r="E101" s="750"/>
    </row>
    <row r="102" spans="1:5" ht="12" customHeight="1">
      <c r="A102" s="524" t="s">
        <v>86</v>
      </c>
      <c r="B102" s="374" t="s">
        <v>438</v>
      </c>
      <c r="C102" s="629"/>
      <c r="D102" s="615"/>
      <c r="E102" s="381"/>
    </row>
    <row r="103" spans="1:5" ht="12" customHeight="1">
      <c r="A103" s="524" t="s">
        <v>88</v>
      </c>
      <c r="B103" s="375" t="s">
        <v>439</v>
      </c>
      <c r="C103" s="629"/>
      <c r="D103" s="615"/>
      <c r="E103" s="381"/>
    </row>
    <row r="104" spans="1:5" ht="12" customHeight="1">
      <c r="A104" s="532" t="s">
        <v>135</v>
      </c>
      <c r="B104" s="376" t="s">
        <v>440</v>
      </c>
      <c r="C104" s="629"/>
      <c r="D104" s="615"/>
      <c r="E104" s="381"/>
    </row>
    <row r="105" spans="1:5" ht="12" customHeight="1">
      <c r="A105" s="524" t="s">
        <v>441</v>
      </c>
      <c r="B105" s="376" t="s">
        <v>442</v>
      </c>
      <c r="C105" s="629"/>
      <c r="D105" s="616"/>
      <c r="E105" s="381"/>
    </row>
    <row r="106" spans="1:5" s="326" customFormat="1" ht="12" customHeight="1" thickBot="1">
      <c r="A106" s="533" t="s">
        <v>443</v>
      </c>
      <c r="B106" s="377" t="s">
        <v>444</v>
      </c>
      <c r="C106" s="629">
        <v>400</v>
      </c>
      <c r="D106" s="748">
        <v>250</v>
      </c>
      <c r="E106" s="342"/>
    </row>
    <row r="107" spans="1:5" ht="12" customHeight="1" thickBot="1">
      <c r="A107" s="368" t="s">
        <v>7</v>
      </c>
      <c r="B107" s="366" t="s">
        <v>445</v>
      </c>
      <c r="C107" s="670">
        <f>+C108+C110+C112</f>
        <v>0</v>
      </c>
      <c r="D107" s="691">
        <f>+D108+D110+D112</f>
        <v>7586</v>
      </c>
      <c r="E107" s="378">
        <f>+E108+E110+E112</f>
        <v>7586</v>
      </c>
    </row>
    <row r="108" spans="1:5" ht="12" customHeight="1">
      <c r="A108" s="523" t="s">
        <v>76</v>
      </c>
      <c r="B108" s="351" t="s">
        <v>154</v>
      </c>
      <c r="C108" s="627"/>
      <c r="D108" s="615"/>
      <c r="E108" s="380"/>
    </row>
    <row r="109" spans="1:5" ht="12" customHeight="1">
      <c r="A109" s="523" t="s">
        <v>77</v>
      </c>
      <c r="B109" s="355" t="s">
        <v>446</v>
      </c>
      <c r="C109" s="627"/>
      <c r="D109" s="615"/>
      <c r="E109" s="380"/>
    </row>
    <row r="110" spans="1:5" ht="12" customHeight="1">
      <c r="A110" s="523" t="s">
        <v>78</v>
      </c>
      <c r="B110" s="355" t="s">
        <v>136</v>
      </c>
      <c r="C110" s="628"/>
      <c r="D110" s="615">
        <v>7586</v>
      </c>
      <c r="E110" s="379">
        <v>7586</v>
      </c>
    </row>
    <row r="111" spans="1:5" ht="12" customHeight="1">
      <c r="A111" s="523" t="s">
        <v>79</v>
      </c>
      <c r="B111" s="355" t="s">
        <v>447</v>
      </c>
      <c r="C111" s="630"/>
      <c r="D111" s="615"/>
      <c r="E111" s="379"/>
    </row>
    <row r="112" spans="1:5" ht="12" customHeight="1">
      <c r="A112" s="523" t="s">
        <v>80</v>
      </c>
      <c r="B112" s="387" t="s">
        <v>157</v>
      </c>
      <c r="C112" s="630"/>
      <c r="D112" s="615"/>
      <c r="E112" s="379"/>
    </row>
    <row r="113" spans="1:5" ht="12" customHeight="1">
      <c r="A113" s="523" t="s">
        <v>87</v>
      </c>
      <c r="B113" s="386" t="s">
        <v>448</v>
      </c>
      <c r="C113" s="630"/>
      <c r="D113" s="615"/>
      <c r="E113" s="379"/>
    </row>
    <row r="114" spans="1:5" ht="12" customHeight="1">
      <c r="A114" s="523" t="s">
        <v>89</v>
      </c>
      <c r="B114" s="402" t="s">
        <v>449</v>
      </c>
      <c r="C114" s="630"/>
      <c r="D114" s="615"/>
      <c r="E114" s="379"/>
    </row>
    <row r="115" spans="1:5" ht="12" customHeight="1">
      <c r="A115" s="523" t="s">
        <v>137</v>
      </c>
      <c r="B115" s="375" t="s">
        <v>436</v>
      </c>
      <c r="C115" s="630"/>
      <c r="D115" s="615"/>
      <c r="E115" s="379"/>
    </row>
    <row r="116" spans="1:5" ht="12" customHeight="1">
      <c r="A116" s="523" t="s">
        <v>138</v>
      </c>
      <c r="B116" s="375" t="s">
        <v>450</v>
      </c>
      <c r="C116" s="630"/>
      <c r="D116" s="615"/>
      <c r="E116" s="379"/>
    </row>
    <row r="117" spans="1:5" ht="12" customHeight="1">
      <c r="A117" s="523" t="s">
        <v>139</v>
      </c>
      <c r="B117" s="375" t="s">
        <v>451</v>
      </c>
      <c r="C117" s="630"/>
      <c r="D117" s="615"/>
      <c r="E117" s="379"/>
    </row>
    <row r="118" spans="1:5" ht="12" customHeight="1">
      <c r="A118" s="523" t="s">
        <v>452</v>
      </c>
      <c r="B118" s="375" t="s">
        <v>439</v>
      </c>
      <c r="C118" s="630"/>
      <c r="D118" s="615"/>
      <c r="E118" s="379"/>
    </row>
    <row r="119" spans="1:5" ht="12" customHeight="1">
      <c r="A119" s="523" t="s">
        <v>453</v>
      </c>
      <c r="B119" s="375" t="s">
        <v>454</v>
      </c>
      <c r="C119" s="630"/>
      <c r="D119" s="615"/>
      <c r="E119" s="379"/>
    </row>
    <row r="120" spans="1:5" ht="12" customHeight="1" thickBot="1">
      <c r="A120" s="532" t="s">
        <v>455</v>
      </c>
      <c r="B120" s="375" t="s">
        <v>456</v>
      </c>
      <c r="C120" s="631"/>
      <c r="D120" s="615"/>
      <c r="E120" s="381"/>
    </row>
    <row r="121" spans="1:5" ht="12" customHeight="1" thickBot="1">
      <c r="A121" s="368" t="s">
        <v>8</v>
      </c>
      <c r="B121" s="371" t="s">
        <v>457</v>
      </c>
      <c r="C121" s="670">
        <f>+C122+C123</f>
        <v>5620</v>
      </c>
      <c r="D121" s="691">
        <f>+D122+D123</f>
        <v>5620</v>
      </c>
      <c r="E121" s="378">
        <f>+E122+E123</f>
        <v>0</v>
      </c>
    </row>
    <row r="122" spans="1:5" ht="12" customHeight="1">
      <c r="A122" s="523" t="s">
        <v>59</v>
      </c>
      <c r="B122" s="352" t="s">
        <v>45</v>
      </c>
      <c r="C122" s="627">
        <v>850</v>
      </c>
      <c r="D122" s="615">
        <v>850</v>
      </c>
      <c r="E122" s="380">
        <v>0</v>
      </c>
    </row>
    <row r="123" spans="1:5" ht="12" customHeight="1" thickBot="1">
      <c r="A123" s="525" t="s">
        <v>60</v>
      </c>
      <c r="B123" s="355" t="s">
        <v>46</v>
      </c>
      <c r="C123" s="629">
        <v>4770</v>
      </c>
      <c r="D123" s="615">
        <v>4770</v>
      </c>
      <c r="E123" s="381">
        <v>0</v>
      </c>
    </row>
    <row r="124" spans="1:5" ht="12" customHeight="1" thickBot="1">
      <c r="A124" s="368" t="s">
        <v>9</v>
      </c>
      <c r="B124" s="371" t="s">
        <v>458</v>
      </c>
      <c r="C124" s="670">
        <f>+C91+C107+C121</f>
        <v>29050</v>
      </c>
      <c r="D124" s="691">
        <f>+D91+D107+D121</f>
        <v>40134</v>
      </c>
      <c r="E124" s="378">
        <f>+E91+E107+E121</f>
        <v>32775</v>
      </c>
    </row>
    <row r="125" spans="1:5" ht="12" customHeight="1" thickBot="1">
      <c r="A125" s="368" t="s">
        <v>10</v>
      </c>
      <c r="B125" s="371" t="s">
        <v>564</v>
      </c>
      <c r="C125" s="670">
        <f>+C126+C127+C128</f>
        <v>0</v>
      </c>
      <c r="D125" s="691">
        <f>+D126+D127+D128</f>
        <v>0</v>
      </c>
      <c r="E125" s="378">
        <f>+E126+E127+E128</f>
        <v>0</v>
      </c>
    </row>
    <row r="126" spans="1:5" ht="12" customHeight="1">
      <c r="A126" s="523" t="s">
        <v>63</v>
      </c>
      <c r="B126" s="352" t="s">
        <v>460</v>
      </c>
      <c r="C126" s="671"/>
      <c r="D126" s="615"/>
      <c r="E126" s="379"/>
    </row>
    <row r="127" spans="1:5" ht="12" customHeight="1">
      <c r="A127" s="523" t="s">
        <v>64</v>
      </c>
      <c r="B127" s="352" t="s">
        <v>461</v>
      </c>
      <c r="C127" s="630"/>
      <c r="D127" s="615"/>
      <c r="E127" s="379"/>
    </row>
    <row r="128" spans="1:5" ht="12" customHeight="1" thickBot="1">
      <c r="A128" s="532" t="s">
        <v>65</v>
      </c>
      <c r="B128" s="350" t="s">
        <v>462</v>
      </c>
      <c r="C128" s="631"/>
      <c r="D128" s="615"/>
      <c r="E128" s="379"/>
    </row>
    <row r="129" spans="1:5" ht="12" customHeight="1" thickBot="1">
      <c r="A129" s="368" t="s">
        <v>11</v>
      </c>
      <c r="B129" s="371" t="s">
        <v>463</v>
      </c>
      <c r="C129" s="670">
        <f>+C130+C131+C132+C133</f>
        <v>0</v>
      </c>
      <c r="D129" s="691">
        <f>+D130+D131+D132+D133</f>
        <v>0</v>
      </c>
      <c r="E129" s="378">
        <f>+E130+E131+E133+E132</f>
        <v>0</v>
      </c>
    </row>
    <row r="130" spans="1:5" ht="12" customHeight="1">
      <c r="A130" s="523" t="s">
        <v>66</v>
      </c>
      <c r="B130" s="352" t="s">
        <v>464</v>
      </c>
      <c r="C130" s="671"/>
      <c r="D130" s="747"/>
      <c r="E130" s="379"/>
    </row>
    <row r="131" spans="1:5" ht="12" customHeight="1">
      <c r="A131" s="523" t="s">
        <v>67</v>
      </c>
      <c r="B131" s="352" t="s">
        <v>465</v>
      </c>
      <c r="C131" s="630"/>
      <c r="D131" s="673"/>
      <c r="E131" s="379"/>
    </row>
    <row r="132" spans="1:5" ht="12" customHeight="1">
      <c r="A132" s="523" t="s">
        <v>360</v>
      </c>
      <c r="B132" s="352" t="s">
        <v>466</v>
      </c>
      <c r="C132" s="630"/>
      <c r="D132" s="615"/>
      <c r="E132" s="379"/>
    </row>
    <row r="133" spans="1:5" s="326" customFormat="1" ht="12" customHeight="1" thickBot="1">
      <c r="A133" s="532" t="s">
        <v>362</v>
      </c>
      <c r="B133" s="350" t="s">
        <v>467</v>
      </c>
      <c r="C133" s="631"/>
      <c r="D133" s="615"/>
      <c r="E133" s="379"/>
    </row>
    <row r="134" spans="1:11" ht="13.5" thickBot="1">
      <c r="A134" s="368" t="s">
        <v>12</v>
      </c>
      <c r="B134" s="371" t="s">
        <v>662</v>
      </c>
      <c r="C134" s="670">
        <f>+C135+C136+C137+C138</f>
        <v>0</v>
      </c>
      <c r="D134" s="691">
        <f>+D135+D136+D137+D138</f>
        <v>0</v>
      </c>
      <c r="E134" s="414">
        <f>+E135+E136+E137+E138</f>
        <v>581</v>
      </c>
      <c r="K134" s="493"/>
    </row>
    <row r="135" spans="1:5" ht="12.75">
      <c r="A135" s="523" t="s">
        <v>68</v>
      </c>
      <c r="B135" s="352" t="s">
        <v>469</v>
      </c>
      <c r="C135" s="671"/>
      <c r="D135" s="615"/>
      <c r="E135" s="379"/>
    </row>
    <row r="136" spans="1:5" ht="12" customHeight="1">
      <c r="A136" s="523" t="s">
        <v>69</v>
      </c>
      <c r="B136" s="352" t="s">
        <v>470</v>
      </c>
      <c r="C136" s="630"/>
      <c r="D136" s="615"/>
      <c r="E136" s="379">
        <v>581</v>
      </c>
    </row>
    <row r="137" spans="1:5" s="326" customFormat="1" ht="12" customHeight="1">
      <c r="A137" s="523" t="s">
        <v>369</v>
      </c>
      <c r="B137" s="352" t="s">
        <v>661</v>
      </c>
      <c r="C137" s="630"/>
      <c r="D137" s="615"/>
      <c r="E137" s="379"/>
    </row>
    <row r="138" spans="1:5" s="326" customFormat="1" ht="12" customHeight="1">
      <c r="A138" s="523" t="s">
        <v>371</v>
      </c>
      <c r="B138" s="352" t="s">
        <v>471</v>
      </c>
      <c r="C138" s="631"/>
      <c r="D138" s="616"/>
      <c r="E138" s="381"/>
    </row>
    <row r="139" spans="1:5" s="326" customFormat="1" ht="12" customHeight="1" thickBot="1">
      <c r="A139" s="532" t="s">
        <v>660</v>
      </c>
      <c r="B139" s="350" t="s">
        <v>472</v>
      </c>
      <c r="C139" s="744">
        <f>+C140+C141+C142+C143</f>
        <v>0</v>
      </c>
      <c r="D139" s="745">
        <f>+D140+D141+D142+D143</f>
        <v>0</v>
      </c>
      <c r="E139" s="746">
        <f>+E140+E141+E142+E143</f>
        <v>0</v>
      </c>
    </row>
    <row r="140" spans="1:5" s="326" customFormat="1" ht="12" customHeight="1" thickBot="1">
      <c r="A140" s="368" t="s">
        <v>13</v>
      </c>
      <c r="B140" s="371" t="s">
        <v>565</v>
      </c>
      <c r="C140" s="691"/>
      <c r="D140" s="691"/>
      <c r="E140" s="691"/>
    </row>
    <row r="141" spans="1:5" s="326" customFormat="1" ht="12" customHeight="1">
      <c r="A141" s="523" t="s">
        <v>130</v>
      </c>
      <c r="B141" s="352" t="s">
        <v>474</v>
      </c>
      <c r="C141" s="630"/>
      <c r="D141" s="615"/>
      <c r="E141" s="379"/>
    </row>
    <row r="142" spans="1:5" s="326" customFormat="1" ht="12" customHeight="1">
      <c r="A142" s="523" t="s">
        <v>131</v>
      </c>
      <c r="B142" s="352" t="s">
        <v>475</v>
      </c>
      <c r="C142" s="630"/>
      <c r="D142" s="615"/>
      <c r="E142" s="379"/>
    </row>
    <row r="143" spans="1:5" s="326" customFormat="1" ht="12" customHeight="1">
      <c r="A143" s="523" t="s">
        <v>156</v>
      </c>
      <c r="B143" s="352" t="s">
        <v>476</v>
      </c>
      <c r="C143" s="631"/>
      <c r="D143" s="616"/>
      <c r="E143" s="381"/>
    </row>
    <row r="144" spans="1:5" ht="12.75" customHeight="1" thickBot="1">
      <c r="A144" s="523" t="s">
        <v>377</v>
      </c>
      <c r="B144" s="352" t="s">
        <v>477</v>
      </c>
      <c r="C144" s="741">
        <f>+C125+C129+C134+C139</f>
        <v>0</v>
      </c>
      <c r="D144" s="742">
        <f>+D125+D129+D134+D139</f>
        <v>0</v>
      </c>
      <c r="E144" s="743">
        <v>0</v>
      </c>
    </row>
    <row r="145" spans="1:5" ht="12" customHeight="1" thickBot="1">
      <c r="A145" s="368" t="s">
        <v>14</v>
      </c>
      <c r="B145" s="371" t="s">
        <v>478</v>
      </c>
      <c r="C145" s="672">
        <v>0</v>
      </c>
      <c r="D145" s="691">
        <v>0</v>
      </c>
      <c r="E145" s="346">
        <v>0</v>
      </c>
    </row>
    <row r="146" spans="1:5" ht="15" customHeight="1" thickBot="1">
      <c r="A146" s="534" t="s">
        <v>15</v>
      </c>
      <c r="B146" s="391" t="s">
        <v>479</v>
      </c>
      <c r="C146" s="738">
        <v>29050</v>
      </c>
      <c r="D146" s="522">
        <f>+D124+D145</f>
        <v>40134</v>
      </c>
      <c r="E146" s="522">
        <f>+E124+E134</f>
        <v>33356</v>
      </c>
    </row>
    <row r="147" spans="1:5" ht="13.5" thickBot="1">
      <c r="A147" s="35"/>
      <c r="B147" s="36"/>
      <c r="C147" s="740"/>
      <c r="D147" s="37"/>
      <c r="E147" s="37"/>
    </row>
    <row r="148" spans="1:5" ht="15" customHeight="1" thickBot="1">
      <c r="A148" s="506" t="s">
        <v>663</v>
      </c>
      <c r="B148" s="507"/>
      <c r="C148" s="739">
        <v>1</v>
      </c>
      <c r="D148" s="101">
        <v>1</v>
      </c>
      <c r="E148" s="98">
        <v>1</v>
      </c>
    </row>
    <row r="149" spans="1:5" ht="14.25" customHeight="1" thickBot="1">
      <c r="A149" s="506" t="s">
        <v>146</v>
      </c>
      <c r="B149" s="507"/>
      <c r="C149" s="100">
        <v>4</v>
      </c>
      <c r="D149" s="101">
        <v>4</v>
      </c>
      <c r="E149" s="98">
        <v>4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514" customWidth="1"/>
    <col min="2" max="2" width="64.625" style="515" customWidth="1"/>
    <col min="3" max="5" width="17.00390625" style="516" customWidth="1"/>
    <col min="6" max="16384" width="9.375" style="26" customWidth="1"/>
  </cols>
  <sheetData>
    <row r="1" spans="1:5" s="497" customFormat="1" ht="16.5" customHeight="1" thickBot="1">
      <c r="A1" s="496"/>
      <c r="B1" s="498"/>
      <c r="C1" s="536"/>
      <c r="D1" s="508"/>
      <c r="E1" s="595" t="str">
        <f>+CONCATENATE("6.2. melléklet a 6/",LEFT(ÖSSZEFÜGGÉSEK!A4,4)+1,". (V.4.) önkormányzati rendelethez")</f>
        <v>6.2. melléklet a 6/2015. (V.4.) önkormányzati rendelethez</v>
      </c>
    </row>
    <row r="2" spans="1:5" s="537" customFormat="1" ht="15.75" customHeight="1">
      <c r="A2" s="517" t="s">
        <v>51</v>
      </c>
      <c r="B2" s="886" t="s">
        <v>151</v>
      </c>
      <c r="C2" s="887"/>
      <c r="D2" s="888"/>
      <c r="E2" s="510" t="s">
        <v>40</v>
      </c>
    </row>
    <row r="3" spans="1:5" s="537" customFormat="1" ht="24.75" thickBot="1">
      <c r="A3" s="535" t="s">
        <v>560</v>
      </c>
      <c r="B3" s="889" t="s">
        <v>664</v>
      </c>
      <c r="C3" s="890"/>
      <c r="D3" s="891"/>
      <c r="E3" s="492" t="s">
        <v>47</v>
      </c>
    </row>
    <row r="4" spans="1:5" s="538" customFormat="1" ht="15.75" customHeight="1" thickBot="1">
      <c r="A4" s="499"/>
      <c r="B4" s="499"/>
      <c r="C4" s="500"/>
      <c r="D4" s="500"/>
      <c r="E4" s="500" t="s">
        <v>41</v>
      </c>
    </row>
    <row r="5" spans="1:5" ht="24.75" thickBot="1">
      <c r="A5" s="336" t="s">
        <v>145</v>
      </c>
      <c r="B5" s="337" t="s">
        <v>42</v>
      </c>
      <c r="C5" s="88" t="s">
        <v>177</v>
      </c>
      <c r="D5" s="88" t="s">
        <v>182</v>
      </c>
      <c r="E5" s="501" t="s">
        <v>183</v>
      </c>
    </row>
    <row r="6" spans="1:5" s="539" customFormat="1" ht="12.75" customHeight="1" thickBot="1">
      <c r="A6" s="494" t="s">
        <v>426</v>
      </c>
      <c r="B6" s="495" t="s">
        <v>427</v>
      </c>
      <c r="C6" s="495" t="s">
        <v>428</v>
      </c>
      <c r="D6" s="99" t="s">
        <v>429</v>
      </c>
      <c r="E6" s="97" t="s">
        <v>430</v>
      </c>
    </row>
    <row r="7" spans="1:5" s="539" customFormat="1" ht="15.75" customHeight="1" thickBot="1">
      <c r="A7" s="883" t="s">
        <v>43</v>
      </c>
      <c r="B7" s="884"/>
      <c r="C7" s="884"/>
      <c r="D7" s="884"/>
      <c r="E7" s="885"/>
    </row>
    <row r="8" spans="1:5" s="539" customFormat="1" ht="12" customHeight="1" thickBot="1">
      <c r="A8" s="368" t="s">
        <v>6</v>
      </c>
      <c r="B8" s="364" t="s">
        <v>310</v>
      </c>
      <c r="C8" s="670">
        <f>+C9+C10+C11+C12+C13+C14</f>
        <v>12027</v>
      </c>
      <c r="D8" s="395">
        <f>SUM(D9:D14)</f>
        <v>13347</v>
      </c>
      <c r="E8" s="378">
        <f>SUM(E9:E14)</f>
        <v>13347</v>
      </c>
    </row>
    <row r="9" spans="1:5" s="513" customFormat="1" ht="12" customHeight="1">
      <c r="A9" s="523" t="s">
        <v>70</v>
      </c>
      <c r="B9" s="406" t="s">
        <v>311</v>
      </c>
      <c r="C9" s="627">
        <v>7821</v>
      </c>
      <c r="D9" s="628">
        <v>7821</v>
      </c>
      <c r="E9" s="628">
        <v>7821</v>
      </c>
    </row>
    <row r="10" spans="1:5" s="540" customFormat="1" ht="12" customHeight="1">
      <c r="A10" s="524" t="s">
        <v>71</v>
      </c>
      <c r="B10" s="407" t="s">
        <v>312</v>
      </c>
      <c r="C10" s="628"/>
      <c r="D10" s="628"/>
      <c r="E10" s="628"/>
    </row>
    <row r="11" spans="1:5" s="540" customFormat="1" ht="12" customHeight="1">
      <c r="A11" s="524" t="s">
        <v>72</v>
      </c>
      <c r="B11" s="407" t="s">
        <v>313</v>
      </c>
      <c r="C11" s="628">
        <v>3709</v>
      </c>
      <c r="D11" s="628">
        <v>4357</v>
      </c>
      <c r="E11" s="628">
        <v>4357</v>
      </c>
    </row>
    <row r="12" spans="1:5" s="540" customFormat="1" ht="12" customHeight="1">
      <c r="A12" s="524" t="s">
        <v>73</v>
      </c>
      <c r="B12" s="407" t="s">
        <v>314</v>
      </c>
      <c r="C12" s="628">
        <v>393</v>
      </c>
      <c r="D12" s="628">
        <v>393</v>
      </c>
      <c r="E12" s="628">
        <v>393</v>
      </c>
    </row>
    <row r="13" spans="1:5" s="540" customFormat="1" ht="12" customHeight="1">
      <c r="A13" s="524" t="s">
        <v>106</v>
      </c>
      <c r="B13" s="407" t="s">
        <v>315</v>
      </c>
      <c r="C13" s="679">
        <v>104</v>
      </c>
      <c r="D13" s="628">
        <v>120</v>
      </c>
      <c r="E13" s="628">
        <v>120</v>
      </c>
    </row>
    <row r="14" spans="1:5" s="513" customFormat="1" ht="12" customHeight="1" thickBot="1">
      <c r="A14" s="525" t="s">
        <v>74</v>
      </c>
      <c r="B14" s="408" t="s">
        <v>316</v>
      </c>
      <c r="C14" s="680"/>
      <c r="D14" s="644">
        <v>656</v>
      </c>
      <c r="E14" s="644">
        <v>656</v>
      </c>
    </row>
    <row r="15" spans="1:5" s="513" customFormat="1" ht="12" customHeight="1" thickBot="1">
      <c r="A15" s="368" t="s">
        <v>7</v>
      </c>
      <c r="B15" s="385" t="s">
        <v>317</v>
      </c>
      <c r="C15" s="670">
        <f>+C16+C17+C18+C19+C20</f>
        <v>5739</v>
      </c>
      <c r="D15" s="395">
        <f>SUM(D16:D20)</f>
        <v>7558</v>
      </c>
      <c r="E15" s="378">
        <f>SUM(E16:E20)</f>
        <v>6352</v>
      </c>
    </row>
    <row r="16" spans="1:5" s="513" customFormat="1" ht="12" customHeight="1">
      <c r="A16" s="523" t="s">
        <v>76</v>
      </c>
      <c r="B16" s="406" t="s">
        <v>318</v>
      </c>
      <c r="C16" s="627"/>
      <c r="D16" s="397"/>
      <c r="E16" s="380"/>
    </row>
    <row r="17" spans="1:5" s="513" customFormat="1" ht="12" customHeight="1">
      <c r="A17" s="524" t="s">
        <v>77</v>
      </c>
      <c r="B17" s="407" t="s">
        <v>319</v>
      </c>
      <c r="C17" s="628"/>
      <c r="D17" s="396"/>
      <c r="E17" s="379"/>
    </row>
    <row r="18" spans="1:5" s="513" customFormat="1" ht="12" customHeight="1">
      <c r="A18" s="524" t="s">
        <v>78</v>
      </c>
      <c r="B18" s="407" t="s">
        <v>320</v>
      </c>
      <c r="C18" s="628"/>
      <c r="D18" s="396"/>
      <c r="E18" s="379"/>
    </row>
    <row r="19" spans="1:5" s="513" customFormat="1" ht="12" customHeight="1">
      <c r="A19" s="524" t="s">
        <v>79</v>
      </c>
      <c r="B19" s="407" t="s">
        <v>321</v>
      </c>
      <c r="C19" s="628"/>
      <c r="D19" s="396"/>
      <c r="E19" s="379"/>
    </row>
    <row r="20" spans="1:5" s="513" customFormat="1" ht="12" customHeight="1">
      <c r="A20" s="524" t="s">
        <v>80</v>
      </c>
      <c r="B20" s="407" t="s">
        <v>322</v>
      </c>
      <c r="C20" s="628">
        <v>5739</v>
      </c>
      <c r="D20" s="611">
        <v>7558</v>
      </c>
      <c r="E20" s="379">
        <v>6352</v>
      </c>
    </row>
    <row r="21" spans="1:5" s="540" customFormat="1" ht="12" customHeight="1" thickBot="1">
      <c r="A21" s="525" t="s">
        <v>87</v>
      </c>
      <c r="B21" s="408" t="s">
        <v>323</v>
      </c>
      <c r="C21" s="629"/>
      <c r="D21" s="398"/>
      <c r="E21" s="381"/>
    </row>
    <row r="22" spans="1:5" s="540" customFormat="1" ht="12" customHeight="1" thickBot="1">
      <c r="A22" s="368" t="s">
        <v>8</v>
      </c>
      <c r="B22" s="364" t="s">
        <v>324</v>
      </c>
      <c r="C22" s="670">
        <f>+C23+C24+C25+C26+C27</f>
        <v>0</v>
      </c>
      <c r="D22" s="395">
        <f>SUM(D23:D27)</f>
        <v>6500</v>
      </c>
      <c r="E22" s="378">
        <f>SUM(E23:E27)</f>
        <v>6500</v>
      </c>
    </row>
    <row r="23" spans="1:5" s="540" customFormat="1" ht="12" customHeight="1">
      <c r="A23" s="523" t="s">
        <v>59</v>
      </c>
      <c r="B23" s="406" t="s">
        <v>325</v>
      </c>
      <c r="C23" s="627"/>
      <c r="D23" s="611">
        <v>6500</v>
      </c>
      <c r="E23" s="380">
        <v>6500</v>
      </c>
    </row>
    <row r="24" spans="1:5" s="513" customFormat="1" ht="12" customHeight="1">
      <c r="A24" s="524" t="s">
        <v>60</v>
      </c>
      <c r="B24" s="407" t="s">
        <v>326</v>
      </c>
      <c r="C24" s="628"/>
      <c r="D24" s="396"/>
      <c r="E24" s="379"/>
    </row>
    <row r="25" spans="1:5" s="540" customFormat="1" ht="12" customHeight="1">
      <c r="A25" s="524" t="s">
        <v>61</v>
      </c>
      <c r="B25" s="407" t="s">
        <v>327</v>
      </c>
      <c r="C25" s="628"/>
      <c r="D25" s="396"/>
      <c r="E25" s="379"/>
    </row>
    <row r="26" spans="1:5" s="540" customFormat="1" ht="12" customHeight="1">
      <c r="A26" s="524" t="s">
        <v>62</v>
      </c>
      <c r="B26" s="407" t="s">
        <v>328</v>
      </c>
      <c r="C26" s="628"/>
      <c r="D26" s="396"/>
      <c r="E26" s="379"/>
    </row>
    <row r="27" spans="1:5" s="540" customFormat="1" ht="12" customHeight="1">
      <c r="A27" s="524" t="s">
        <v>120</v>
      </c>
      <c r="B27" s="407" t="s">
        <v>329</v>
      </c>
      <c r="C27" s="628"/>
      <c r="D27" s="396"/>
      <c r="E27" s="379"/>
    </row>
    <row r="28" spans="1:5" s="540" customFormat="1" ht="12" customHeight="1" thickBot="1">
      <c r="A28" s="525" t="s">
        <v>121</v>
      </c>
      <c r="B28" s="408" t="s">
        <v>330</v>
      </c>
      <c r="C28" s="629"/>
      <c r="D28" s="398"/>
      <c r="E28" s="381"/>
    </row>
    <row r="29" spans="1:5" s="540" customFormat="1" ht="12" customHeight="1" thickBot="1">
      <c r="A29" s="368" t="s">
        <v>122</v>
      </c>
      <c r="B29" s="364" t="s">
        <v>331</v>
      </c>
      <c r="C29" s="670">
        <f>+C30+C33+C34+C35</f>
        <v>2751</v>
      </c>
      <c r="D29" s="401">
        <f>+D30+D33+D34+D35</f>
        <v>2810</v>
      </c>
      <c r="E29" s="414">
        <f>+E30+E33+E34+E35</f>
        <v>2667</v>
      </c>
    </row>
    <row r="30" spans="1:5" s="540" customFormat="1" ht="12" customHeight="1">
      <c r="A30" s="523" t="s">
        <v>332</v>
      </c>
      <c r="B30" s="406" t="s">
        <v>333</v>
      </c>
      <c r="C30" s="669">
        <v>1970</v>
      </c>
      <c r="D30" s="666">
        <v>1910</v>
      </c>
      <c r="E30" s="415">
        <v>1886</v>
      </c>
    </row>
    <row r="31" spans="1:5" s="540" customFormat="1" ht="12" customHeight="1">
      <c r="A31" s="524" t="s">
        <v>334</v>
      </c>
      <c r="B31" s="407" t="s">
        <v>335</v>
      </c>
      <c r="C31" s="628">
        <v>1120</v>
      </c>
      <c r="D31" s="628">
        <v>1040</v>
      </c>
      <c r="E31" s="379">
        <v>1026</v>
      </c>
    </row>
    <row r="32" spans="1:5" s="540" customFormat="1" ht="12" customHeight="1">
      <c r="A32" s="524" t="s">
        <v>336</v>
      </c>
      <c r="B32" s="407" t="s">
        <v>337</v>
      </c>
      <c r="C32" s="628">
        <v>850</v>
      </c>
      <c r="D32" s="628">
        <v>870</v>
      </c>
      <c r="E32" s="379">
        <v>860</v>
      </c>
    </row>
    <row r="33" spans="1:5" s="540" customFormat="1" ht="12" customHeight="1">
      <c r="A33" s="524" t="s">
        <v>338</v>
      </c>
      <c r="B33" s="407" t="s">
        <v>339</v>
      </c>
      <c r="C33" s="628">
        <v>760</v>
      </c>
      <c r="D33" s="628">
        <v>900</v>
      </c>
      <c r="E33" s="379">
        <v>781</v>
      </c>
    </row>
    <row r="34" spans="1:5" s="540" customFormat="1" ht="12" customHeight="1">
      <c r="A34" s="524" t="s">
        <v>340</v>
      </c>
      <c r="B34" s="407" t="s">
        <v>341</v>
      </c>
      <c r="C34" s="628">
        <v>21</v>
      </c>
      <c r="D34" s="611"/>
      <c r="E34" s="379"/>
    </row>
    <row r="35" spans="1:5" s="540" customFormat="1" ht="12" customHeight="1" thickBot="1">
      <c r="A35" s="525" t="s">
        <v>342</v>
      </c>
      <c r="B35" s="408" t="s">
        <v>343</v>
      </c>
      <c r="C35" s="629"/>
      <c r="D35" s="612"/>
      <c r="E35" s="381"/>
    </row>
    <row r="36" spans="1:5" s="540" customFormat="1" ht="12" customHeight="1" thickBot="1">
      <c r="A36" s="368" t="s">
        <v>10</v>
      </c>
      <c r="B36" s="364" t="s">
        <v>344</v>
      </c>
      <c r="C36" s="670">
        <f>SUM(C37:C46)</f>
        <v>1450</v>
      </c>
      <c r="D36" s="643">
        <f>SUM(D37:D46)</f>
        <v>1457</v>
      </c>
      <c r="E36" s="378">
        <f>SUM(E37:E46)</f>
        <v>1421</v>
      </c>
    </row>
    <row r="37" spans="1:5" s="540" customFormat="1" ht="12" customHeight="1">
      <c r="A37" s="523" t="s">
        <v>63</v>
      </c>
      <c r="B37" s="406" t="s">
        <v>345</v>
      </c>
      <c r="C37" s="627"/>
      <c r="D37" s="614"/>
      <c r="E37" s="380"/>
    </row>
    <row r="38" spans="1:5" s="540" customFormat="1" ht="12" customHeight="1">
      <c r="A38" s="524" t="s">
        <v>64</v>
      </c>
      <c r="B38" s="407" t="s">
        <v>346</v>
      </c>
      <c r="C38" s="628"/>
      <c r="D38" s="611">
        <v>62</v>
      </c>
      <c r="E38" s="379">
        <v>59</v>
      </c>
    </row>
    <row r="39" spans="1:5" s="540" customFormat="1" ht="12" customHeight="1">
      <c r="A39" s="524" t="s">
        <v>65</v>
      </c>
      <c r="B39" s="407" t="s">
        <v>347</v>
      </c>
      <c r="C39" s="628"/>
      <c r="D39" s="611"/>
      <c r="E39" s="379"/>
    </row>
    <row r="40" spans="1:5" s="540" customFormat="1" ht="12" customHeight="1">
      <c r="A40" s="524" t="s">
        <v>124</v>
      </c>
      <c r="B40" s="407" t="s">
        <v>348</v>
      </c>
      <c r="C40" s="628">
        <v>70</v>
      </c>
      <c r="D40" s="611">
        <v>0</v>
      </c>
      <c r="E40" s="379">
        <v>0</v>
      </c>
    </row>
    <row r="41" spans="1:5" s="540" customFormat="1" ht="12" customHeight="1">
      <c r="A41" s="524" t="s">
        <v>125</v>
      </c>
      <c r="B41" s="407" t="s">
        <v>349</v>
      </c>
      <c r="C41" s="628">
        <v>1150</v>
      </c>
      <c r="D41" s="628">
        <f>SUM(B41:C41)</f>
        <v>1150</v>
      </c>
      <c r="E41" s="379">
        <v>1124</v>
      </c>
    </row>
    <row r="42" spans="1:5" s="540" customFormat="1" ht="12" customHeight="1">
      <c r="A42" s="524" t="s">
        <v>126</v>
      </c>
      <c r="B42" s="407" t="s">
        <v>350</v>
      </c>
      <c r="C42" s="628"/>
      <c r="D42" s="628">
        <v>5</v>
      </c>
      <c r="E42" s="379">
        <v>5</v>
      </c>
    </row>
    <row r="43" spans="1:5" s="540" customFormat="1" ht="12" customHeight="1">
      <c r="A43" s="524" t="s">
        <v>127</v>
      </c>
      <c r="B43" s="407" t="s">
        <v>351</v>
      </c>
      <c r="C43" s="628"/>
      <c r="D43" s="628"/>
      <c r="E43" s="379"/>
    </row>
    <row r="44" spans="1:5" s="540" customFormat="1" ht="12" customHeight="1">
      <c r="A44" s="524" t="s">
        <v>128</v>
      </c>
      <c r="B44" s="407" t="s">
        <v>352</v>
      </c>
      <c r="C44" s="628">
        <v>230</v>
      </c>
      <c r="D44" s="628">
        <v>60</v>
      </c>
      <c r="E44" s="379">
        <v>56</v>
      </c>
    </row>
    <row r="45" spans="1:5" s="540" customFormat="1" ht="12" customHeight="1">
      <c r="A45" s="524" t="s">
        <v>353</v>
      </c>
      <c r="B45" s="407" t="s">
        <v>354</v>
      </c>
      <c r="C45" s="628"/>
      <c r="D45" s="611">
        <v>30</v>
      </c>
      <c r="E45" s="382">
        <v>28</v>
      </c>
    </row>
    <row r="46" spans="1:5" s="513" customFormat="1" ht="12" customHeight="1" thickBot="1">
      <c r="A46" s="525" t="s">
        <v>355</v>
      </c>
      <c r="B46" s="408" t="s">
        <v>356</v>
      </c>
      <c r="C46" s="629"/>
      <c r="D46" s="611">
        <v>150</v>
      </c>
      <c r="E46" s="383">
        <v>149</v>
      </c>
    </row>
    <row r="47" spans="1:5" s="540" customFormat="1" ht="12" customHeight="1" thickBot="1">
      <c r="A47" s="368" t="s">
        <v>11</v>
      </c>
      <c r="B47" s="364" t="s">
        <v>357</v>
      </c>
      <c r="C47" s="670">
        <f>SUM(C48:C52)</f>
        <v>0</v>
      </c>
      <c r="D47" s="643">
        <f>SUM(D48:D52)</f>
        <v>0</v>
      </c>
      <c r="E47" s="378">
        <f>SUM(E48:E52)</f>
        <v>0</v>
      </c>
    </row>
    <row r="48" spans="1:5" s="540" customFormat="1" ht="12" customHeight="1">
      <c r="A48" s="523" t="s">
        <v>66</v>
      </c>
      <c r="B48" s="406" t="s">
        <v>358</v>
      </c>
      <c r="C48" s="627"/>
      <c r="D48" s="611"/>
      <c r="E48" s="384"/>
    </row>
    <row r="49" spans="1:5" s="540" customFormat="1" ht="12" customHeight="1">
      <c r="A49" s="524" t="s">
        <v>67</v>
      </c>
      <c r="B49" s="407" t="s">
        <v>359</v>
      </c>
      <c r="C49" s="628"/>
      <c r="D49" s="611"/>
      <c r="E49" s="382"/>
    </row>
    <row r="50" spans="1:5" s="540" customFormat="1" ht="12" customHeight="1">
      <c r="A50" s="524" t="s">
        <v>360</v>
      </c>
      <c r="B50" s="407" t="s">
        <v>361</v>
      </c>
      <c r="C50" s="628"/>
      <c r="D50" s="399"/>
      <c r="E50" s="382"/>
    </row>
    <row r="51" spans="1:5" s="540" customFormat="1" ht="12" customHeight="1">
      <c r="A51" s="524" t="s">
        <v>362</v>
      </c>
      <c r="B51" s="407" t="s">
        <v>363</v>
      </c>
      <c r="C51" s="628"/>
      <c r="D51" s="399"/>
      <c r="E51" s="382"/>
    </row>
    <row r="52" spans="1:5" s="540" customFormat="1" ht="12" customHeight="1" thickBot="1">
      <c r="A52" s="525" t="s">
        <v>364</v>
      </c>
      <c r="B52" s="408" t="s">
        <v>365</v>
      </c>
      <c r="C52" s="629"/>
      <c r="D52" s="400"/>
      <c r="E52" s="383"/>
    </row>
    <row r="53" spans="1:5" s="540" customFormat="1" ht="12" customHeight="1" thickBot="1">
      <c r="A53" s="368" t="s">
        <v>129</v>
      </c>
      <c r="B53" s="364" t="s">
        <v>366</v>
      </c>
      <c r="C53" s="670">
        <f>SUM(C54:C56)</f>
        <v>0</v>
      </c>
      <c r="D53" s="643">
        <f>SUM(D54:D56)</f>
        <v>0</v>
      </c>
      <c r="E53" s="378">
        <f>SUM(E54:E56)</f>
        <v>0</v>
      </c>
    </row>
    <row r="54" spans="1:5" s="513" customFormat="1" ht="12" customHeight="1">
      <c r="A54" s="523" t="s">
        <v>68</v>
      </c>
      <c r="B54" s="406" t="s">
        <v>367</v>
      </c>
      <c r="C54" s="627"/>
      <c r="D54" s="611"/>
      <c r="E54" s="380"/>
    </row>
    <row r="55" spans="1:5" s="513" customFormat="1" ht="12" customHeight="1">
      <c r="A55" s="524" t="s">
        <v>69</v>
      </c>
      <c r="B55" s="407" t="s">
        <v>368</v>
      </c>
      <c r="C55" s="628"/>
      <c r="D55" s="396"/>
      <c r="E55" s="379"/>
    </row>
    <row r="56" spans="1:5" s="513" customFormat="1" ht="12" customHeight="1">
      <c r="A56" s="524" t="s">
        <v>369</v>
      </c>
      <c r="B56" s="407" t="s">
        <v>370</v>
      </c>
      <c r="C56" s="628"/>
      <c r="D56" s="396"/>
      <c r="E56" s="379"/>
    </row>
    <row r="57" spans="1:5" s="513" customFormat="1" ht="12" customHeight="1" thickBot="1">
      <c r="A57" s="525" t="s">
        <v>371</v>
      </c>
      <c r="B57" s="408" t="s">
        <v>372</v>
      </c>
      <c r="C57" s="629"/>
      <c r="D57" s="398"/>
      <c r="E57" s="381"/>
    </row>
    <row r="58" spans="1:5" s="540" customFormat="1" ht="12" customHeight="1" thickBot="1">
      <c r="A58" s="368" t="s">
        <v>13</v>
      </c>
      <c r="B58" s="385" t="s">
        <v>373</v>
      </c>
      <c r="C58" s="670">
        <f>SUM(C59:C61)</f>
        <v>0</v>
      </c>
      <c r="D58" s="395">
        <f>SUM(D59:D61)</f>
        <v>1066</v>
      </c>
      <c r="E58" s="378">
        <f>SUM(E59:E61)</f>
        <v>1066</v>
      </c>
    </row>
    <row r="59" spans="1:5" s="540" customFormat="1" ht="12" customHeight="1">
      <c r="A59" s="523" t="s">
        <v>130</v>
      </c>
      <c r="B59" s="406" t="s">
        <v>374</v>
      </c>
      <c r="C59" s="627"/>
      <c r="D59" s="399"/>
      <c r="E59" s="382"/>
    </row>
    <row r="60" spans="1:5" s="540" customFormat="1" ht="12" customHeight="1">
      <c r="A60" s="524" t="s">
        <v>131</v>
      </c>
      <c r="B60" s="407" t="s">
        <v>563</v>
      </c>
      <c r="C60" s="628"/>
      <c r="D60" s="399"/>
      <c r="E60" s="382"/>
    </row>
    <row r="61" spans="1:5" s="540" customFormat="1" ht="12" customHeight="1">
      <c r="A61" s="524" t="s">
        <v>156</v>
      </c>
      <c r="B61" s="407" t="s">
        <v>376</v>
      </c>
      <c r="C61" s="628"/>
      <c r="D61" s="611">
        <v>1066</v>
      </c>
      <c r="E61" s="382">
        <v>1066</v>
      </c>
    </row>
    <row r="62" spans="1:5" s="540" customFormat="1" ht="12" customHeight="1" thickBot="1">
      <c r="A62" s="525" t="s">
        <v>377</v>
      </c>
      <c r="B62" s="408" t="s">
        <v>378</v>
      </c>
      <c r="C62" s="629"/>
      <c r="D62" s="399"/>
      <c r="E62" s="382"/>
    </row>
    <row r="63" spans="1:5" s="540" customFormat="1" ht="12" customHeight="1" thickBot="1">
      <c r="A63" s="368" t="s">
        <v>14</v>
      </c>
      <c r="B63" s="364" t="s">
        <v>379</v>
      </c>
      <c r="C63" s="670">
        <f>+C8+C15+C22+C29+C36+C47+C53+C58</f>
        <v>21967</v>
      </c>
      <c r="D63" s="401">
        <f>+D8+D15+D22+D29+D36+D47+D53+D58</f>
        <v>32738</v>
      </c>
      <c r="E63" s="414">
        <f>+E8+E15+E22+E29+E36+E47+E53+E58</f>
        <v>31353</v>
      </c>
    </row>
    <row r="64" spans="1:5" s="540" customFormat="1" ht="12" customHeight="1" thickBot="1">
      <c r="A64" s="526" t="s">
        <v>561</v>
      </c>
      <c r="B64" s="385" t="s">
        <v>381</v>
      </c>
      <c r="C64" s="670">
        <f>SUM(C65:C67)</f>
        <v>0</v>
      </c>
      <c r="D64" s="395">
        <f>+D65+D66+D67</f>
        <v>0</v>
      </c>
      <c r="E64" s="378">
        <f>+E65+E66+E67</f>
        <v>0</v>
      </c>
    </row>
    <row r="65" spans="1:5" s="540" customFormat="1" ht="12" customHeight="1">
      <c r="A65" s="523" t="s">
        <v>382</v>
      </c>
      <c r="B65" s="406" t="s">
        <v>383</v>
      </c>
      <c r="C65" s="627"/>
      <c r="D65" s="399"/>
      <c r="E65" s="382"/>
    </row>
    <row r="66" spans="1:5" s="540" customFormat="1" ht="12" customHeight="1">
      <c r="A66" s="524" t="s">
        <v>384</v>
      </c>
      <c r="B66" s="407" t="s">
        <v>385</v>
      </c>
      <c r="C66" s="628"/>
      <c r="D66" s="399"/>
      <c r="E66" s="382"/>
    </row>
    <row r="67" spans="1:5" s="540" customFormat="1" ht="12" customHeight="1" thickBot="1">
      <c r="A67" s="525" t="s">
        <v>386</v>
      </c>
      <c r="B67" s="519" t="s">
        <v>387</v>
      </c>
      <c r="C67" s="629"/>
      <c r="D67" s="399"/>
      <c r="E67" s="382"/>
    </row>
    <row r="68" spans="1:5" s="540" customFormat="1" ht="12" customHeight="1" thickBot="1">
      <c r="A68" s="526" t="s">
        <v>388</v>
      </c>
      <c r="B68" s="385" t="s">
        <v>389</v>
      </c>
      <c r="C68" s="670">
        <f>SUM(C69:C72)</f>
        <v>0</v>
      </c>
      <c r="D68" s="395">
        <f>+D69+D70+D71+D72</f>
        <v>0</v>
      </c>
      <c r="E68" s="378">
        <f>+E69+E70+E71+E72</f>
        <v>0</v>
      </c>
    </row>
    <row r="69" spans="1:5" s="540" customFormat="1" ht="12" customHeight="1">
      <c r="A69" s="523" t="s">
        <v>107</v>
      </c>
      <c r="B69" s="406" t="s">
        <v>390</v>
      </c>
      <c r="C69" s="627"/>
      <c r="D69" s="399"/>
      <c r="E69" s="382"/>
    </row>
    <row r="70" spans="1:5" s="540" customFormat="1" ht="12" customHeight="1">
      <c r="A70" s="524" t="s">
        <v>108</v>
      </c>
      <c r="B70" s="407" t="s">
        <v>391</v>
      </c>
      <c r="C70" s="628"/>
      <c r="D70" s="399"/>
      <c r="E70" s="382"/>
    </row>
    <row r="71" spans="1:5" s="540" customFormat="1" ht="12" customHeight="1">
      <c r="A71" s="524" t="s">
        <v>392</v>
      </c>
      <c r="B71" s="407" t="s">
        <v>393</v>
      </c>
      <c r="C71" s="628"/>
      <c r="D71" s="399"/>
      <c r="E71" s="382"/>
    </row>
    <row r="72" spans="1:5" s="540" customFormat="1" ht="12" customHeight="1" thickBot="1">
      <c r="A72" s="525" t="s">
        <v>394</v>
      </c>
      <c r="B72" s="408" t="s">
        <v>395</v>
      </c>
      <c r="C72" s="629"/>
      <c r="D72" s="399"/>
      <c r="E72" s="382"/>
    </row>
    <row r="73" spans="1:5" s="540" customFormat="1" ht="12" customHeight="1" thickBot="1">
      <c r="A73" s="526" t="s">
        <v>396</v>
      </c>
      <c r="B73" s="385" t="s">
        <v>397</v>
      </c>
      <c r="C73" s="670">
        <f>SUM(C74:C75)</f>
        <v>0</v>
      </c>
      <c r="D73" s="395">
        <f>+D74+D75</f>
        <v>6583</v>
      </c>
      <c r="E73" s="378">
        <f>+E74+E75</f>
        <v>610</v>
      </c>
    </row>
    <row r="74" spans="1:5" s="540" customFormat="1" ht="12" customHeight="1">
      <c r="A74" s="523" t="s">
        <v>398</v>
      </c>
      <c r="B74" s="406" t="s">
        <v>399</v>
      </c>
      <c r="C74" s="627"/>
      <c r="D74" s="628">
        <v>6583</v>
      </c>
      <c r="E74" s="382">
        <v>610</v>
      </c>
    </row>
    <row r="75" spans="1:5" s="540" customFormat="1" ht="12" customHeight="1" thickBot="1">
      <c r="A75" s="525" t="s">
        <v>400</v>
      </c>
      <c r="B75" s="408" t="s">
        <v>401</v>
      </c>
      <c r="C75" s="629"/>
      <c r="D75" s="399"/>
      <c r="E75" s="382"/>
    </row>
    <row r="76" spans="1:5" s="540" customFormat="1" ht="12" customHeight="1" thickBot="1">
      <c r="A76" s="526" t="s">
        <v>402</v>
      </c>
      <c r="B76" s="385" t="s">
        <v>403</v>
      </c>
      <c r="C76" s="670">
        <f>SUM(C77:C79)</f>
        <v>0</v>
      </c>
      <c r="D76" s="395">
        <f>+D77+D78+D79</f>
        <v>0</v>
      </c>
      <c r="E76" s="378">
        <f>+E77+E78+E79</f>
        <v>581</v>
      </c>
    </row>
    <row r="77" spans="1:5" s="540" customFormat="1" ht="12" customHeight="1">
      <c r="A77" s="523" t="s">
        <v>404</v>
      </c>
      <c r="B77" s="406" t="s">
        <v>405</v>
      </c>
      <c r="C77" s="627"/>
      <c r="D77" s="399"/>
      <c r="E77" s="382">
        <v>581</v>
      </c>
    </row>
    <row r="78" spans="1:5" s="540" customFormat="1" ht="12" customHeight="1">
      <c r="A78" s="524" t="s">
        <v>406</v>
      </c>
      <c r="B78" s="407" t="s">
        <v>407</v>
      </c>
      <c r="C78" s="628"/>
      <c r="D78" s="399"/>
      <c r="E78" s="382"/>
    </row>
    <row r="79" spans="1:5" s="540" customFormat="1" ht="12" customHeight="1" thickBot="1">
      <c r="A79" s="525" t="s">
        <v>408</v>
      </c>
      <c r="B79" s="408" t="s">
        <v>409</v>
      </c>
      <c r="C79" s="629"/>
      <c r="D79" s="399"/>
      <c r="E79" s="382"/>
    </row>
    <row r="80" spans="1:5" s="540" customFormat="1" ht="12" customHeight="1" thickBot="1">
      <c r="A80" s="526" t="s">
        <v>410</v>
      </c>
      <c r="B80" s="385" t="s">
        <v>411</v>
      </c>
      <c r="C80" s="670">
        <f>SUM(C81:C84)</f>
        <v>0</v>
      </c>
      <c r="D80" s="395">
        <f>+D81+D82+D83+D84</f>
        <v>0</v>
      </c>
      <c r="E80" s="378">
        <f>+E81+E82+E83+E84</f>
        <v>0</v>
      </c>
    </row>
    <row r="81" spans="1:5" s="540" customFormat="1" ht="12" customHeight="1">
      <c r="A81" s="527" t="s">
        <v>412</v>
      </c>
      <c r="B81" s="406" t="s">
        <v>413</v>
      </c>
      <c r="C81" s="627"/>
      <c r="D81" s="399"/>
      <c r="E81" s="382"/>
    </row>
    <row r="82" spans="1:5" s="540" customFormat="1" ht="12" customHeight="1">
      <c r="A82" s="528" t="s">
        <v>414</v>
      </c>
      <c r="B82" s="407" t="s">
        <v>415</v>
      </c>
      <c r="C82" s="628"/>
      <c r="D82" s="399"/>
      <c r="E82" s="382"/>
    </row>
    <row r="83" spans="1:5" s="540" customFormat="1" ht="12" customHeight="1">
      <c r="A83" s="528" t="s">
        <v>416</v>
      </c>
      <c r="B83" s="407" t="s">
        <v>417</v>
      </c>
      <c r="C83" s="628"/>
      <c r="D83" s="399"/>
      <c r="E83" s="382"/>
    </row>
    <row r="84" spans="1:5" s="540" customFormat="1" ht="12" customHeight="1" thickBot="1">
      <c r="A84" s="529" t="s">
        <v>418</v>
      </c>
      <c r="B84" s="408" t="s">
        <v>419</v>
      </c>
      <c r="C84" s="629"/>
      <c r="D84" s="399"/>
      <c r="E84" s="382"/>
    </row>
    <row r="85" spans="1:5" s="540" customFormat="1" ht="12" customHeight="1" thickBot="1">
      <c r="A85" s="526" t="s">
        <v>420</v>
      </c>
      <c r="B85" s="385" t="s">
        <v>421</v>
      </c>
      <c r="C85" s="681"/>
      <c r="D85" s="422"/>
      <c r="E85" s="423"/>
    </row>
    <row r="86" spans="1:5" s="540" customFormat="1" ht="12" customHeight="1" thickBot="1">
      <c r="A86" s="526" t="s">
        <v>422</v>
      </c>
      <c r="B86" s="520" t="s">
        <v>423</v>
      </c>
      <c r="C86" s="682">
        <f>+C64+C68+C73+C76+C80+C85</f>
        <v>0</v>
      </c>
      <c r="D86" s="401">
        <f>+D64+D68+D73+D76+D80+D85</f>
        <v>6583</v>
      </c>
      <c r="E86" s="414">
        <f>+E64+E68+E73+E76+E80+E85</f>
        <v>1191</v>
      </c>
    </row>
    <row r="87" spans="1:5" s="540" customFormat="1" ht="12" customHeight="1" thickBot="1">
      <c r="A87" s="530" t="s">
        <v>424</v>
      </c>
      <c r="B87" s="521" t="s">
        <v>562</v>
      </c>
      <c r="C87" s="670">
        <f>+C63+C86</f>
        <v>21967</v>
      </c>
      <c r="D87" s="401">
        <f>+D63+D86</f>
        <v>39321</v>
      </c>
      <c r="E87" s="414">
        <f>+E63+E86</f>
        <v>32544</v>
      </c>
    </row>
    <row r="88" spans="1:5" s="540" customFormat="1" ht="15" customHeight="1">
      <c r="A88" s="502"/>
      <c r="B88" s="503"/>
      <c r="C88" s="511"/>
      <c r="D88" s="511"/>
      <c r="E88" s="511"/>
    </row>
    <row r="89" spans="1:5" ht="13.5" thickBot="1">
      <c r="A89" s="504"/>
      <c r="B89" s="505"/>
      <c r="C89" s="512"/>
      <c r="D89" s="512"/>
      <c r="E89" s="512"/>
    </row>
    <row r="90" spans="1:5" s="539" customFormat="1" ht="16.5" customHeight="1" thickBot="1">
      <c r="A90" s="883" t="s">
        <v>44</v>
      </c>
      <c r="B90" s="884"/>
      <c r="C90" s="884"/>
      <c r="D90" s="884"/>
      <c r="E90" s="885"/>
    </row>
    <row r="91" spans="1:5" s="326" customFormat="1" ht="12" customHeight="1" thickBot="1">
      <c r="A91" s="518" t="s">
        <v>6</v>
      </c>
      <c r="B91" s="367" t="s">
        <v>432</v>
      </c>
      <c r="C91" s="670">
        <f>SUM(C92:C96)</f>
        <v>23192</v>
      </c>
      <c r="D91" s="643">
        <f>+D92+D93+D94+D95+D96</f>
        <v>26381</v>
      </c>
      <c r="E91" s="349">
        <f>SUM(E92:E96)</f>
        <v>24653</v>
      </c>
    </row>
    <row r="92" spans="1:5" ht="12" customHeight="1">
      <c r="A92" s="531" t="s">
        <v>70</v>
      </c>
      <c r="B92" s="353" t="s">
        <v>36</v>
      </c>
      <c r="C92" s="627">
        <v>7215</v>
      </c>
      <c r="D92" s="615">
        <v>10825</v>
      </c>
      <c r="E92" s="348">
        <v>10822</v>
      </c>
    </row>
    <row r="93" spans="1:5" ht="12" customHeight="1">
      <c r="A93" s="524" t="s">
        <v>71</v>
      </c>
      <c r="B93" s="351" t="s">
        <v>132</v>
      </c>
      <c r="C93" s="628">
        <v>2002</v>
      </c>
      <c r="D93" s="615">
        <v>2731</v>
      </c>
      <c r="E93" s="379">
        <v>2289</v>
      </c>
    </row>
    <row r="94" spans="1:5" ht="12" customHeight="1">
      <c r="A94" s="524" t="s">
        <v>72</v>
      </c>
      <c r="B94" s="351" t="s">
        <v>99</v>
      </c>
      <c r="C94" s="629">
        <v>9681</v>
      </c>
      <c r="D94" s="615">
        <v>10577</v>
      </c>
      <c r="E94" s="381">
        <v>9312</v>
      </c>
    </row>
    <row r="95" spans="1:5" ht="12" customHeight="1">
      <c r="A95" s="524" t="s">
        <v>73</v>
      </c>
      <c r="B95" s="354" t="s">
        <v>133</v>
      </c>
      <c r="C95" s="629">
        <v>3795</v>
      </c>
      <c r="D95" s="615">
        <v>1696</v>
      </c>
      <c r="E95" s="381">
        <v>1680</v>
      </c>
    </row>
    <row r="96" spans="1:5" ht="12" customHeight="1">
      <c r="A96" s="524" t="s">
        <v>82</v>
      </c>
      <c r="B96" s="362" t="s">
        <v>134</v>
      </c>
      <c r="C96" s="629">
        <v>499</v>
      </c>
      <c r="D96" s="615">
        <v>552</v>
      </c>
      <c r="E96" s="381">
        <v>550</v>
      </c>
    </row>
    <row r="97" spans="1:5" ht="12" customHeight="1">
      <c r="A97" s="524" t="s">
        <v>74</v>
      </c>
      <c r="B97" s="351" t="s">
        <v>433</v>
      </c>
      <c r="C97" s="629"/>
      <c r="D97" s="611"/>
      <c r="E97" s="381"/>
    </row>
    <row r="98" spans="1:5" ht="12" customHeight="1">
      <c r="A98" s="524" t="s">
        <v>75</v>
      </c>
      <c r="B98" s="374" t="s">
        <v>434</v>
      </c>
      <c r="C98" s="629"/>
      <c r="D98" s="611"/>
      <c r="E98" s="381"/>
    </row>
    <row r="99" spans="1:5" ht="12" customHeight="1">
      <c r="A99" s="524" t="s">
        <v>83</v>
      </c>
      <c r="B99" s="375" t="s">
        <v>435</v>
      </c>
      <c r="C99" s="629"/>
      <c r="D99" s="611"/>
      <c r="E99" s="381"/>
    </row>
    <row r="100" spans="1:5" ht="12" customHeight="1">
      <c r="A100" s="524" t="s">
        <v>84</v>
      </c>
      <c r="B100" s="375" t="s">
        <v>436</v>
      </c>
      <c r="C100" s="629"/>
      <c r="D100" s="615">
        <v>168</v>
      </c>
      <c r="E100" s="381"/>
    </row>
    <row r="101" spans="1:5" ht="12" customHeight="1">
      <c r="A101" s="524" t="s">
        <v>85</v>
      </c>
      <c r="B101" s="374" t="s">
        <v>437</v>
      </c>
      <c r="C101" s="629">
        <v>99</v>
      </c>
      <c r="D101" s="615"/>
      <c r="E101" s="381"/>
    </row>
    <row r="102" spans="1:5" ht="12" customHeight="1">
      <c r="A102" s="524" t="s">
        <v>86</v>
      </c>
      <c r="B102" s="374" t="s">
        <v>438</v>
      </c>
      <c r="C102" s="629"/>
      <c r="D102" s="615"/>
      <c r="E102" s="381"/>
    </row>
    <row r="103" spans="1:5" ht="12" customHeight="1">
      <c r="A103" s="524" t="s">
        <v>88</v>
      </c>
      <c r="B103" s="375" t="s">
        <v>439</v>
      </c>
      <c r="C103" s="629"/>
      <c r="D103" s="615"/>
      <c r="E103" s="381"/>
    </row>
    <row r="104" spans="1:5" ht="12" customHeight="1">
      <c r="A104" s="532" t="s">
        <v>135</v>
      </c>
      <c r="B104" s="376" t="s">
        <v>440</v>
      </c>
      <c r="C104" s="629"/>
      <c r="D104" s="615"/>
      <c r="E104" s="381"/>
    </row>
    <row r="105" spans="1:5" ht="12" customHeight="1">
      <c r="A105" s="524" t="s">
        <v>441</v>
      </c>
      <c r="B105" s="376" t="s">
        <v>442</v>
      </c>
      <c r="C105" s="629"/>
      <c r="D105" s="615"/>
      <c r="E105" s="381"/>
    </row>
    <row r="106" spans="1:5" s="326" customFormat="1" ht="12" customHeight="1" thickBot="1">
      <c r="A106" s="533" t="s">
        <v>443</v>
      </c>
      <c r="B106" s="377" t="s">
        <v>444</v>
      </c>
      <c r="C106" s="629">
        <v>400</v>
      </c>
      <c r="D106" s="90">
        <v>250</v>
      </c>
      <c r="E106" s="342"/>
    </row>
    <row r="107" spans="1:5" ht="12" customHeight="1" thickBot="1">
      <c r="A107" s="368" t="s">
        <v>7</v>
      </c>
      <c r="B107" s="366" t="s">
        <v>445</v>
      </c>
      <c r="C107" s="670">
        <f>+C108+C110+C112</f>
        <v>0</v>
      </c>
      <c r="D107" s="643">
        <f>+D108+D110+D112</f>
        <v>7586</v>
      </c>
      <c r="E107" s="378">
        <f>+E108+E110+E112</f>
        <v>7586</v>
      </c>
    </row>
    <row r="108" spans="1:5" ht="12" customHeight="1">
      <c r="A108" s="523" t="s">
        <v>76</v>
      </c>
      <c r="B108" s="351" t="s">
        <v>154</v>
      </c>
      <c r="C108" s="627"/>
      <c r="D108" s="611"/>
      <c r="E108" s="380"/>
    </row>
    <row r="109" spans="1:5" ht="12" customHeight="1">
      <c r="A109" s="523" t="s">
        <v>77</v>
      </c>
      <c r="B109" s="355" t="s">
        <v>446</v>
      </c>
      <c r="C109" s="627"/>
      <c r="D109" s="611"/>
      <c r="E109" s="380"/>
    </row>
    <row r="110" spans="1:5" ht="12" customHeight="1">
      <c r="A110" s="523" t="s">
        <v>78</v>
      </c>
      <c r="B110" s="355" t="s">
        <v>136</v>
      </c>
      <c r="C110" s="628"/>
      <c r="D110" s="615">
        <v>7586</v>
      </c>
      <c r="E110" s="379">
        <v>7586</v>
      </c>
    </row>
    <row r="111" spans="1:5" ht="12" customHeight="1">
      <c r="A111" s="523" t="s">
        <v>79</v>
      </c>
      <c r="B111" s="355" t="s">
        <v>447</v>
      </c>
      <c r="C111" s="630"/>
      <c r="D111" s="611"/>
      <c r="E111" s="379"/>
    </row>
    <row r="112" spans="1:5" ht="12" customHeight="1">
      <c r="A112" s="523" t="s">
        <v>80</v>
      </c>
      <c r="B112" s="387" t="s">
        <v>157</v>
      </c>
      <c r="C112" s="630"/>
      <c r="D112" s="611"/>
      <c r="E112" s="379"/>
    </row>
    <row r="113" spans="1:5" ht="12" customHeight="1">
      <c r="A113" s="523" t="s">
        <v>87</v>
      </c>
      <c r="B113" s="386" t="s">
        <v>448</v>
      </c>
      <c r="C113" s="630"/>
      <c r="D113" s="396"/>
      <c r="E113" s="379"/>
    </row>
    <row r="114" spans="1:5" ht="12" customHeight="1">
      <c r="A114" s="523" t="s">
        <v>89</v>
      </c>
      <c r="B114" s="402" t="s">
        <v>449</v>
      </c>
      <c r="C114" s="630"/>
      <c r="D114" s="396"/>
      <c r="E114" s="379"/>
    </row>
    <row r="115" spans="1:5" ht="12" customHeight="1">
      <c r="A115" s="523" t="s">
        <v>137</v>
      </c>
      <c r="B115" s="375" t="s">
        <v>436</v>
      </c>
      <c r="C115" s="630"/>
      <c r="D115" s="396"/>
      <c r="E115" s="379"/>
    </row>
    <row r="116" spans="1:5" ht="12" customHeight="1">
      <c r="A116" s="523" t="s">
        <v>138</v>
      </c>
      <c r="B116" s="375" t="s">
        <v>450</v>
      </c>
      <c r="C116" s="630"/>
      <c r="D116" s="396"/>
      <c r="E116" s="379"/>
    </row>
    <row r="117" spans="1:5" ht="12" customHeight="1">
      <c r="A117" s="523" t="s">
        <v>139</v>
      </c>
      <c r="B117" s="375" t="s">
        <v>451</v>
      </c>
      <c r="C117" s="630"/>
      <c r="D117" s="396"/>
      <c r="E117" s="379"/>
    </row>
    <row r="118" spans="1:5" ht="12" customHeight="1">
      <c r="A118" s="523" t="s">
        <v>452</v>
      </c>
      <c r="B118" s="375" t="s">
        <v>439</v>
      </c>
      <c r="C118" s="630"/>
      <c r="D118" s="396"/>
      <c r="E118" s="379"/>
    </row>
    <row r="119" spans="1:5" ht="12" customHeight="1">
      <c r="A119" s="523" t="s">
        <v>453</v>
      </c>
      <c r="B119" s="375" t="s">
        <v>454</v>
      </c>
      <c r="C119" s="630"/>
      <c r="D119" s="396"/>
      <c r="E119" s="379"/>
    </row>
    <row r="120" spans="1:5" ht="12" customHeight="1" thickBot="1">
      <c r="A120" s="532" t="s">
        <v>455</v>
      </c>
      <c r="B120" s="375" t="s">
        <v>456</v>
      </c>
      <c r="C120" s="631"/>
      <c r="D120" s="398"/>
      <c r="E120" s="381"/>
    </row>
    <row r="121" spans="1:5" ht="12" customHeight="1" thickBot="1">
      <c r="A121" s="368" t="s">
        <v>8</v>
      </c>
      <c r="B121" s="371" t="s">
        <v>457</v>
      </c>
      <c r="C121" s="670">
        <f>+C122+C123</f>
        <v>5620</v>
      </c>
      <c r="D121" s="643">
        <f>+D122+D123</f>
        <v>5620</v>
      </c>
      <c r="E121" s="378">
        <f>+E122+E123</f>
        <v>0</v>
      </c>
    </row>
    <row r="122" spans="1:5" ht="12" customHeight="1">
      <c r="A122" s="523" t="s">
        <v>59</v>
      </c>
      <c r="B122" s="352" t="s">
        <v>45</v>
      </c>
      <c r="C122" s="627">
        <v>850</v>
      </c>
      <c r="D122" s="614">
        <v>850</v>
      </c>
      <c r="E122" s="380"/>
    </row>
    <row r="123" spans="1:5" ht="12" customHeight="1" thickBot="1">
      <c r="A123" s="525" t="s">
        <v>60</v>
      </c>
      <c r="B123" s="355" t="s">
        <v>46</v>
      </c>
      <c r="C123" s="629">
        <v>4770</v>
      </c>
      <c r="D123" s="612">
        <v>4770</v>
      </c>
      <c r="E123" s="381"/>
    </row>
    <row r="124" spans="1:5" ht="12" customHeight="1" thickBot="1">
      <c r="A124" s="368" t="s">
        <v>9</v>
      </c>
      <c r="B124" s="371" t="s">
        <v>458</v>
      </c>
      <c r="C124" s="670">
        <f>+C91+C107+C121</f>
        <v>28812</v>
      </c>
      <c r="D124" s="395">
        <f>+D91+D107+D121</f>
        <v>39587</v>
      </c>
      <c r="E124" s="378">
        <f>+E91+E107+E121</f>
        <v>32239</v>
      </c>
    </row>
    <row r="125" spans="1:5" ht="12" customHeight="1" thickBot="1">
      <c r="A125" s="368" t="s">
        <v>10</v>
      </c>
      <c r="B125" s="371" t="s">
        <v>564</v>
      </c>
      <c r="C125" s="670">
        <f>+C126+C127+C128</f>
        <v>0</v>
      </c>
      <c r="D125" s="395">
        <f>+D126+D127+D128</f>
        <v>0</v>
      </c>
      <c r="E125" s="378">
        <f>+E126+E127+E128</f>
        <v>0</v>
      </c>
    </row>
    <row r="126" spans="1:5" ht="12" customHeight="1">
      <c r="A126" s="523" t="s">
        <v>63</v>
      </c>
      <c r="B126" s="352" t="s">
        <v>460</v>
      </c>
      <c r="C126" s="671"/>
      <c r="D126" s="396"/>
      <c r="E126" s="379"/>
    </row>
    <row r="127" spans="1:5" ht="12" customHeight="1">
      <c r="A127" s="523" t="s">
        <v>64</v>
      </c>
      <c r="B127" s="352" t="s">
        <v>461</v>
      </c>
      <c r="C127" s="630"/>
      <c r="D127" s="396"/>
      <c r="E127" s="379"/>
    </row>
    <row r="128" spans="1:5" ht="12" customHeight="1" thickBot="1">
      <c r="A128" s="532" t="s">
        <v>65</v>
      </c>
      <c r="B128" s="350" t="s">
        <v>462</v>
      </c>
      <c r="C128" s="631"/>
      <c r="D128" s="396"/>
      <c r="E128" s="379"/>
    </row>
    <row r="129" spans="1:5" ht="12" customHeight="1" thickBot="1">
      <c r="A129" s="368" t="s">
        <v>11</v>
      </c>
      <c r="B129" s="371" t="s">
        <v>463</v>
      </c>
      <c r="C129" s="670">
        <f>+C130+C131+C132+C133</f>
        <v>0</v>
      </c>
      <c r="D129" s="395">
        <f>+D130+D131+D133+D132</f>
        <v>0</v>
      </c>
      <c r="E129" s="378">
        <f>+E130+E131+E133+E132</f>
        <v>0</v>
      </c>
    </row>
    <row r="130" spans="1:5" ht="12" customHeight="1">
      <c r="A130" s="523" t="s">
        <v>66</v>
      </c>
      <c r="B130" s="352" t="s">
        <v>464</v>
      </c>
      <c r="C130" s="671"/>
      <c r="D130" s="396"/>
      <c r="E130" s="379"/>
    </row>
    <row r="131" spans="1:5" ht="12" customHeight="1">
      <c r="A131" s="523" t="s">
        <v>67</v>
      </c>
      <c r="B131" s="352" t="s">
        <v>465</v>
      </c>
      <c r="C131" s="630"/>
      <c r="D131" s="396"/>
      <c r="E131" s="379"/>
    </row>
    <row r="132" spans="1:5" ht="12" customHeight="1">
      <c r="A132" s="523" t="s">
        <v>360</v>
      </c>
      <c r="B132" s="352" t="s">
        <v>466</v>
      </c>
      <c r="C132" s="630"/>
      <c r="D132" s="396"/>
      <c r="E132" s="379"/>
    </row>
    <row r="133" spans="1:5" s="326" customFormat="1" ht="12" customHeight="1" thickBot="1">
      <c r="A133" s="532" t="s">
        <v>362</v>
      </c>
      <c r="B133" s="350" t="s">
        <v>467</v>
      </c>
      <c r="C133" s="631"/>
      <c r="D133" s="396"/>
      <c r="E133" s="379"/>
    </row>
    <row r="134" spans="1:11" ht="13.5" thickBot="1">
      <c r="A134" s="368" t="s">
        <v>12</v>
      </c>
      <c r="B134" s="371" t="s">
        <v>662</v>
      </c>
      <c r="C134" s="670">
        <f>+C135+C136+C137+C138</f>
        <v>0</v>
      </c>
      <c r="D134" s="401">
        <f>+D135+D136+D137+D138</f>
        <v>0</v>
      </c>
      <c r="E134" s="414">
        <f>+E135+E136+E137+E138</f>
        <v>581</v>
      </c>
      <c r="K134" s="493"/>
    </row>
    <row r="135" spans="1:5" ht="12.75">
      <c r="A135" s="523" t="s">
        <v>68</v>
      </c>
      <c r="B135" s="352" t="s">
        <v>469</v>
      </c>
      <c r="C135" s="671"/>
      <c r="D135" s="396"/>
      <c r="E135" s="379"/>
    </row>
    <row r="136" spans="1:5" ht="12" customHeight="1">
      <c r="A136" s="523" t="s">
        <v>69</v>
      </c>
      <c r="B136" s="352" t="s">
        <v>470</v>
      </c>
      <c r="C136" s="630"/>
      <c r="D136" s="396"/>
      <c r="E136" s="379">
        <v>581</v>
      </c>
    </row>
    <row r="137" spans="1:5" ht="12" customHeight="1">
      <c r="A137" s="523" t="s">
        <v>369</v>
      </c>
      <c r="B137" s="352" t="s">
        <v>661</v>
      </c>
      <c r="C137" s="630"/>
      <c r="D137" s="396"/>
      <c r="E137" s="379"/>
    </row>
    <row r="138" spans="1:5" s="326" customFormat="1" ht="12" customHeight="1">
      <c r="A138" s="523" t="s">
        <v>371</v>
      </c>
      <c r="B138" s="352" t="s">
        <v>471</v>
      </c>
      <c r="C138" s="631"/>
      <c r="D138" s="398"/>
      <c r="E138" s="381"/>
    </row>
    <row r="139" spans="1:5" s="326" customFormat="1" ht="12" customHeight="1" thickBot="1">
      <c r="A139" s="532" t="s">
        <v>660</v>
      </c>
      <c r="B139" s="350" t="s">
        <v>472</v>
      </c>
      <c r="C139" s="741">
        <f>+C140+C141+C142+C143</f>
        <v>0</v>
      </c>
      <c r="D139" s="757">
        <f>+D140+D141+D142+D143</f>
        <v>0</v>
      </c>
      <c r="E139" s="746">
        <f>+E140+E141+E142+E143</f>
        <v>0</v>
      </c>
    </row>
    <row r="140" spans="1:5" s="326" customFormat="1" ht="12" customHeight="1" thickBot="1">
      <c r="A140" s="368" t="s">
        <v>13</v>
      </c>
      <c r="B140" s="371" t="s">
        <v>565</v>
      </c>
      <c r="C140" s="643"/>
      <c r="D140" s="755"/>
      <c r="E140" s="756"/>
    </row>
    <row r="141" spans="1:5" s="326" customFormat="1" ht="12" customHeight="1">
      <c r="A141" s="523" t="s">
        <v>130</v>
      </c>
      <c r="B141" s="352" t="s">
        <v>474</v>
      </c>
      <c r="C141" s="630"/>
      <c r="D141" s="397"/>
      <c r="E141" s="380"/>
    </row>
    <row r="142" spans="1:5" s="326" customFormat="1" ht="12" customHeight="1">
      <c r="A142" s="523" t="s">
        <v>131</v>
      </c>
      <c r="B142" s="352" t="s">
        <v>475</v>
      </c>
      <c r="C142" s="630"/>
      <c r="D142" s="396"/>
      <c r="E142" s="379"/>
    </row>
    <row r="143" spans="1:5" s="326" customFormat="1" ht="12" customHeight="1">
      <c r="A143" s="523" t="s">
        <v>156</v>
      </c>
      <c r="B143" s="352" t="s">
        <v>476</v>
      </c>
      <c r="C143" s="631"/>
      <c r="D143" s="398"/>
      <c r="E143" s="381"/>
    </row>
    <row r="144" spans="1:5" ht="12.75" customHeight="1" thickBot="1">
      <c r="A144" s="523" t="s">
        <v>377</v>
      </c>
      <c r="B144" s="352" t="s">
        <v>477</v>
      </c>
      <c r="C144" s="753">
        <f>+C125+C129+C134+C139</f>
        <v>0</v>
      </c>
      <c r="D144" s="754">
        <f>+D125+D129+D134+D139</f>
        <v>0</v>
      </c>
      <c r="E144" s="743"/>
    </row>
    <row r="145" spans="1:5" ht="12" customHeight="1" thickBot="1">
      <c r="A145" s="368" t="s">
        <v>14</v>
      </c>
      <c r="B145" s="714" t="s">
        <v>478</v>
      </c>
      <c r="C145" s="672"/>
      <c r="D145" s="752"/>
      <c r="E145" s="346"/>
    </row>
    <row r="146" spans="1:5" ht="15" customHeight="1" thickBot="1">
      <c r="A146" s="534" t="s">
        <v>15</v>
      </c>
      <c r="B146" s="391" t="s">
        <v>479</v>
      </c>
      <c r="C146" s="643">
        <f>SUM(C124)</f>
        <v>28812</v>
      </c>
      <c r="D146" s="643">
        <f>+D124+D145</f>
        <v>39587</v>
      </c>
      <c r="E146" s="522">
        <v>32820</v>
      </c>
    </row>
    <row r="147" spans="1:5" ht="13.5" thickBot="1">
      <c r="A147" s="35"/>
      <c r="B147" s="36"/>
      <c r="C147" s="643"/>
      <c r="D147" s="643"/>
      <c r="E147" s="37"/>
    </row>
    <row r="148" spans="1:5" ht="15" customHeight="1" thickBot="1">
      <c r="A148" s="506" t="s">
        <v>665</v>
      </c>
      <c r="B148" s="507"/>
      <c r="C148" s="633">
        <v>1</v>
      </c>
      <c r="D148" s="101">
        <v>1</v>
      </c>
      <c r="E148" s="98">
        <v>1</v>
      </c>
    </row>
    <row r="149" spans="1:5" ht="14.25" customHeight="1" thickBot="1">
      <c r="A149" s="506" t="s">
        <v>146</v>
      </c>
      <c r="B149" s="507"/>
      <c r="C149" s="100">
        <v>4</v>
      </c>
      <c r="D149" s="101">
        <v>4</v>
      </c>
      <c r="E149" s="98">
        <v>4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514" customWidth="1"/>
    <col min="2" max="2" width="65.375" style="515" customWidth="1"/>
    <col min="3" max="5" width="17.00390625" style="516" customWidth="1"/>
    <col min="6" max="16384" width="9.375" style="26" customWidth="1"/>
  </cols>
  <sheetData>
    <row r="1" spans="1:5" s="497" customFormat="1" ht="16.5" customHeight="1" thickBot="1">
      <c r="A1" s="496"/>
      <c r="B1" s="498"/>
      <c r="C1" s="536"/>
      <c r="D1" s="508"/>
      <c r="E1" s="536" t="str">
        <f>+CONCATENATE("6.3. melléklet a 6/",LEFT(ÖSSZEFÜGGÉSEK!A4,4)+1,". (V.4.) önkormányzati rendelethez")</f>
        <v>6.3. melléklet a 6/2015. (V.4.) önkormányzati rendelethez</v>
      </c>
    </row>
    <row r="2" spans="1:5" s="537" customFormat="1" ht="15.75" customHeight="1">
      <c r="A2" s="517" t="s">
        <v>51</v>
      </c>
      <c r="B2" s="886" t="s">
        <v>151</v>
      </c>
      <c r="C2" s="887"/>
      <c r="D2" s="888"/>
      <c r="E2" s="510" t="s">
        <v>40</v>
      </c>
    </row>
    <row r="3" spans="1:5" s="537" customFormat="1" ht="24.75" thickBot="1">
      <c r="A3" s="535" t="s">
        <v>560</v>
      </c>
      <c r="B3" s="889" t="s">
        <v>666</v>
      </c>
      <c r="C3" s="890"/>
      <c r="D3" s="891"/>
      <c r="E3" s="492" t="s">
        <v>48</v>
      </c>
    </row>
    <row r="4" spans="1:5" s="538" customFormat="1" ht="15.75" customHeight="1" thickBot="1">
      <c r="A4" s="499"/>
      <c r="B4" s="499"/>
      <c r="C4" s="500"/>
      <c r="D4" s="500"/>
      <c r="E4" s="500" t="s">
        <v>41</v>
      </c>
    </row>
    <row r="5" spans="1:5" ht="24.75" thickBot="1">
      <c r="A5" s="336" t="s">
        <v>145</v>
      </c>
      <c r="B5" s="337" t="s">
        <v>42</v>
      </c>
      <c r="C5" s="88" t="s">
        <v>177</v>
      </c>
      <c r="D5" s="88" t="s">
        <v>182</v>
      </c>
      <c r="E5" s="501" t="s">
        <v>183</v>
      </c>
    </row>
    <row r="6" spans="1:5" s="539" customFormat="1" ht="12.75" customHeight="1" thickBot="1">
      <c r="A6" s="494" t="s">
        <v>426</v>
      </c>
      <c r="B6" s="495" t="s">
        <v>427</v>
      </c>
      <c r="C6" s="495" t="s">
        <v>428</v>
      </c>
      <c r="D6" s="99" t="s">
        <v>429</v>
      </c>
      <c r="E6" s="97" t="s">
        <v>430</v>
      </c>
    </row>
    <row r="7" spans="1:5" s="539" customFormat="1" ht="15.75" customHeight="1" thickBot="1">
      <c r="A7" s="883" t="s">
        <v>43</v>
      </c>
      <c r="B7" s="884"/>
      <c r="C7" s="884"/>
      <c r="D7" s="884"/>
      <c r="E7" s="885"/>
    </row>
    <row r="8" spans="1:5" s="539" customFormat="1" ht="12" customHeight="1" thickBot="1">
      <c r="A8" s="368" t="s">
        <v>6</v>
      </c>
      <c r="B8" s="689" t="s">
        <v>310</v>
      </c>
      <c r="C8" s="771">
        <f>+C9+C10+C11+C12+C13+C14</f>
        <v>0</v>
      </c>
      <c r="D8" s="761">
        <f>SUM(D9:D14)</f>
        <v>0</v>
      </c>
      <c r="E8" s="378">
        <f>SUM(E9:E14)</f>
        <v>0</v>
      </c>
    </row>
    <row r="9" spans="1:5" s="513" customFormat="1" ht="12" customHeight="1">
      <c r="A9" s="523" t="s">
        <v>70</v>
      </c>
      <c r="B9" s="695" t="s">
        <v>311</v>
      </c>
      <c r="C9" s="772"/>
      <c r="D9" s="762"/>
      <c r="E9" s="380"/>
    </row>
    <row r="10" spans="1:5" s="540" customFormat="1" ht="12" customHeight="1">
      <c r="A10" s="524" t="s">
        <v>71</v>
      </c>
      <c r="B10" s="696" t="s">
        <v>312</v>
      </c>
      <c r="C10" s="773"/>
      <c r="D10" s="763"/>
      <c r="E10" s="379"/>
    </row>
    <row r="11" spans="1:5" s="540" customFormat="1" ht="12" customHeight="1">
      <c r="A11" s="524" t="s">
        <v>72</v>
      </c>
      <c r="B11" s="696" t="s">
        <v>313</v>
      </c>
      <c r="C11" s="773"/>
      <c r="D11" s="763"/>
      <c r="E11" s="379"/>
    </row>
    <row r="12" spans="1:5" s="540" customFormat="1" ht="12" customHeight="1">
      <c r="A12" s="524" t="s">
        <v>73</v>
      </c>
      <c r="B12" s="696" t="s">
        <v>314</v>
      </c>
      <c r="C12" s="773"/>
      <c r="D12" s="763"/>
      <c r="E12" s="379"/>
    </row>
    <row r="13" spans="1:5" s="540" customFormat="1" ht="12" customHeight="1">
      <c r="A13" s="524" t="s">
        <v>106</v>
      </c>
      <c r="B13" s="696" t="s">
        <v>315</v>
      </c>
      <c r="C13" s="774"/>
      <c r="D13" s="763"/>
      <c r="E13" s="379"/>
    </row>
    <row r="14" spans="1:5" s="513" customFormat="1" ht="12" customHeight="1" thickBot="1">
      <c r="A14" s="525" t="s">
        <v>74</v>
      </c>
      <c r="B14" s="697" t="s">
        <v>316</v>
      </c>
      <c r="C14" s="775"/>
      <c r="D14" s="764"/>
      <c r="E14" s="381"/>
    </row>
    <row r="15" spans="1:5" s="513" customFormat="1" ht="12" customHeight="1" thickBot="1">
      <c r="A15" s="368" t="s">
        <v>7</v>
      </c>
      <c r="B15" s="692" t="s">
        <v>317</v>
      </c>
      <c r="C15" s="776">
        <f>+C16+C17+C18+C19+C20</f>
        <v>0</v>
      </c>
      <c r="D15" s="761">
        <f>SUM(D16:D20)</f>
        <v>0</v>
      </c>
      <c r="E15" s="378">
        <f>SUM(E16:E20)</f>
        <v>0</v>
      </c>
    </row>
    <row r="16" spans="1:5" s="513" customFormat="1" ht="12" customHeight="1">
      <c r="A16" s="523" t="s">
        <v>76</v>
      </c>
      <c r="B16" s="695" t="s">
        <v>318</v>
      </c>
      <c r="C16" s="772"/>
      <c r="D16" s="762"/>
      <c r="E16" s="380"/>
    </row>
    <row r="17" spans="1:5" s="513" customFormat="1" ht="12" customHeight="1">
      <c r="A17" s="524" t="s">
        <v>77</v>
      </c>
      <c r="B17" s="696" t="s">
        <v>319</v>
      </c>
      <c r="C17" s="773"/>
      <c r="D17" s="763"/>
      <c r="E17" s="379"/>
    </row>
    <row r="18" spans="1:5" s="513" customFormat="1" ht="12" customHeight="1">
      <c r="A18" s="524" t="s">
        <v>78</v>
      </c>
      <c r="B18" s="696" t="s">
        <v>320</v>
      </c>
      <c r="C18" s="773"/>
      <c r="D18" s="763"/>
      <c r="E18" s="379"/>
    </row>
    <row r="19" spans="1:5" s="513" customFormat="1" ht="12" customHeight="1">
      <c r="A19" s="524" t="s">
        <v>79</v>
      </c>
      <c r="B19" s="696" t="s">
        <v>321</v>
      </c>
      <c r="C19" s="773"/>
      <c r="D19" s="763"/>
      <c r="E19" s="379"/>
    </row>
    <row r="20" spans="1:5" s="513" customFormat="1" ht="12" customHeight="1">
      <c r="A20" s="524" t="s">
        <v>80</v>
      </c>
      <c r="B20" s="696" t="s">
        <v>322</v>
      </c>
      <c r="C20" s="773"/>
      <c r="D20" s="763"/>
      <c r="E20" s="379"/>
    </row>
    <row r="21" spans="1:5" s="540" customFormat="1" ht="12" customHeight="1" thickBot="1">
      <c r="A21" s="525" t="s">
        <v>87</v>
      </c>
      <c r="B21" s="697" t="s">
        <v>323</v>
      </c>
      <c r="C21" s="777"/>
      <c r="D21" s="764"/>
      <c r="E21" s="381"/>
    </row>
    <row r="22" spans="1:5" s="540" customFormat="1" ht="12" customHeight="1" thickBot="1">
      <c r="A22" s="368" t="s">
        <v>8</v>
      </c>
      <c r="B22" s="689" t="s">
        <v>324</v>
      </c>
      <c r="C22" s="776">
        <f>+C23+C24+C25+C26+C27</f>
        <v>0</v>
      </c>
      <c r="D22" s="761">
        <f>SUM(D23:D27)</f>
        <v>0</v>
      </c>
      <c r="E22" s="378">
        <f>SUM(E23:E27)</f>
        <v>0</v>
      </c>
    </row>
    <row r="23" spans="1:5" s="540" customFormat="1" ht="12" customHeight="1">
      <c r="A23" s="523" t="s">
        <v>59</v>
      </c>
      <c r="B23" s="695" t="s">
        <v>325</v>
      </c>
      <c r="C23" s="772"/>
      <c r="D23" s="762"/>
      <c r="E23" s="380"/>
    </row>
    <row r="24" spans="1:5" s="513" customFormat="1" ht="12" customHeight="1">
      <c r="A24" s="524" t="s">
        <v>60</v>
      </c>
      <c r="B24" s="696" t="s">
        <v>326</v>
      </c>
      <c r="C24" s="773"/>
      <c r="D24" s="763"/>
      <c r="E24" s="379"/>
    </row>
    <row r="25" spans="1:5" s="540" customFormat="1" ht="12" customHeight="1">
      <c r="A25" s="524" t="s">
        <v>61</v>
      </c>
      <c r="B25" s="696" t="s">
        <v>327</v>
      </c>
      <c r="C25" s="773"/>
      <c r="D25" s="763"/>
      <c r="E25" s="379"/>
    </row>
    <row r="26" spans="1:5" s="540" customFormat="1" ht="12" customHeight="1">
      <c r="A26" s="524" t="s">
        <v>62</v>
      </c>
      <c r="B26" s="696" t="s">
        <v>328</v>
      </c>
      <c r="C26" s="773"/>
      <c r="D26" s="763"/>
      <c r="E26" s="379"/>
    </row>
    <row r="27" spans="1:5" s="540" customFormat="1" ht="12" customHeight="1">
      <c r="A27" s="524" t="s">
        <v>120</v>
      </c>
      <c r="B27" s="696" t="s">
        <v>329</v>
      </c>
      <c r="C27" s="773"/>
      <c r="D27" s="763"/>
      <c r="E27" s="379"/>
    </row>
    <row r="28" spans="1:5" s="540" customFormat="1" ht="12" customHeight="1" thickBot="1">
      <c r="A28" s="525" t="s">
        <v>121</v>
      </c>
      <c r="B28" s="697" t="s">
        <v>330</v>
      </c>
      <c r="C28" s="777"/>
      <c r="D28" s="764"/>
      <c r="E28" s="381"/>
    </row>
    <row r="29" spans="1:5" s="540" customFormat="1" ht="12" customHeight="1" thickBot="1">
      <c r="A29" s="368" t="s">
        <v>122</v>
      </c>
      <c r="B29" s="689" t="s">
        <v>331</v>
      </c>
      <c r="C29" s="776">
        <f>+C30+C33+C34+C35</f>
        <v>0</v>
      </c>
      <c r="D29" s="765">
        <f>+D30+D33+D34+D35</f>
        <v>0</v>
      </c>
      <c r="E29" s="414">
        <f>+E30+E33+E34+E35</f>
        <v>0</v>
      </c>
    </row>
    <row r="30" spans="1:5" s="540" customFormat="1" ht="12" customHeight="1">
      <c r="A30" s="523" t="s">
        <v>332</v>
      </c>
      <c r="B30" s="695" t="s">
        <v>333</v>
      </c>
      <c r="C30" s="778">
        <f>+C31+C32</f>
        <v>0</v>
      </c>
      <c r="D30" s="766">
        <f>+D31+D32</f>
        <v>0</v>
      </c>
      <c r="E30" s="415">
        <f>+E31+E32</f>
        <v>0</v>
      </c>
    </row>
    <row r="31" spans="1:5" s="540" customFormat="1" ht="12" customHeight="1">
      <c r="A31" s="524" t="s">
        <v>334</v>
      </c>
      <c r="B31" s="696" t="s">
        <v>335</v>
      </c>
      <c r="C31" s="773"/>
      <c r="D31" s="763"/>
      <c r="E31" s="379"/>
    </row>
    <row r="32" spans="1:5" s="540" customFormat="1" ht="12" customHeight="1">
      <c r="A32" s="524" t="s">
        <v>336</v>
      </c>
      <c r="B32" s="696" t="s">
        <v>337</v>
      </c>
      <c r="C32" s="773"/>
      <c r="D32" s="763"/>
      <c r="E32" s="379"/>
    </row>
    <row r="33" spans="1:5" s="540" customFormat="1" ht="12" customHeight="1">
      <c r="A33" s="524" t="s">
        <v>338</v>
      </c>
      <c r="B33" s="696" t="s">
        <v>339</v>
      </c>
      <c r="C33" s="773"/>
      <c r="D33" s="763"/>
      <c r="E33" s="379"/>
    </row>
    <row r="34" spans="1:5" s="540" customFormat="1" ht="12" customHeight="1">
      <c r="A34" s="524" t="s">
        <v>340</v>
      </c>
      <c r="B34" s="696" t="s">
        <v>341</v>
      </c>
      <c r="C34" s="773"/>
      <c r="D34" s="763"/>
      <c r="E34" s="379"/>
    </row>
    <row r="35" spans="1:5" s="540" customFormat="1" ht="12" customHeight="1" thickBot="1">
      <c r="A35" s="525" t="s">
        <v>342</v>
      </c>
      <c r="B35" s="697" t="s">
        <v>343</v>
      </c>
      <c r="C35" s="777"/>
      <c r="D35" s="764"/>
      <c r="E35" s="381"/>
    </row>
    <row r="36" spans="1:5" s="540" customFormat="1" ht="12" customHeight="1" thickBot="1">
      <c r="A36" s="368" t="s">
        <v>10</v>
      </c>
      <c r="B36" s="689" t="s">
        <v>344</v>
      </c>
      <c r="C36" s="776">
        <f>SUM(C37:C46)</f>
        <v>500</v>
      </c>
      <c r="D36" s="761">
        <f>SUM(D37:D46)</f>
        <v>813</v>
      </c>
      <c r="E36" s="378">
        <f>SUM(E37:E46)</f>
        <v>813</v>
      </c>
    </row>
    <row r="37" spans="1:5" s="540" customFormat="1" ht="12" customHeight="1">
      <c r="A37" s="523" t="s">
        <v>63</v>
      </c>
      <c r="B37" s="695" t="s">
        <v>345</v>
      </c>
      <c r="C37" s="772"/>
      <c r="D37" s="762"/>
      <c r="E37" s="380"/>
    </row>
    <row r="38" spans="1:5" s="540" customFormat="1" ht="12" customHeight="1">
      <c r="A38" s="524" t="s">
        <v>64</v>
      </c>
      <c r="B38" s="696" t="s">
        <v>346</v>
      </c>
      <c r="C38" s="773">
        <v>500</v>
      </c>
      <c r="D38" s="615">
        <v>813</v>
      </c>
      <c r="E38" s="379">
        <v>813</v>
      </c>
    </row>
    <row r="39" spans="1:5" s="540" customFormat="1" ht="12" customHeight="1">
      <c r="A39" s="524" t="s">
        <v>65</v>
      </c>
      <c r="B39" s="696" t="s">
        <v>347</v>
      </c>
      <c r="C39" s="773"/>
      <c r="D39" s="763"/>
      <c r="E39" s="379"/>
    </row>
    <row r="40" spans="1:5" s="540" customFormat="1" ht="12" customHeight="1">
      <c r="A40" s="524" t="s">
        <v>124</v>
      </c>
      <c r="B40" s="696" t="s">
        <v>348</v>
      </c>
      <c r="C40" s="773"/>
      <c r="D40" s="763"/>
      <c r="E40" s="379"/>
    </row>
    <row r="41" spans="1:5" s="540" customFormat="1" ht="12" customHeight="1">
      <c r="A41" s="524" t="s">
        <v>125</v>
      </c>
      <c r="B41" s="696" t="s">
        <v>349</v>
      </c>
      <c r="C41" s="773"/>
      <c r="D41" s="763"/>
      <c r="E41" s="379"/>
    </row>
    <row r="42" spans="1:5" s="540" customFormat="1" ht="12" customHeight="1">
      <c r="A42" s="524" t="s">
        <v>126</v>
      </c>
      <c r="B42" s="696" t="s">
        <v>350</v>
      </c>
      <c r="C42" s="773"/>
      <c r="D42" s="763"/>
      <c r="E42" s="379"/>
    </row>
    <row r="43" spans="1:5" s="540" customFormat="1" ht="12" customHeight="1">
      <c r="A43" s="524" t="s">
        <v>127</v>
      </c>
      <c r="B43" s="696" t="s">
        <v>351</v>
      </c>
      <c r="C43" s="773"/>
      <c r="D43" s="763"/>
      <c r="E43" s="379"/>
    </row>
    <row r="44" spans="1:5" s="540" customFormat="1" ht="12" customHeight="1">
      <c r="A44" s="524" t="s">
        <v>128</v>
      </c>
      <c r="B44" s="696" t="s">
        <v>352</v>
      </c>
      <c r="C44" s="773"/>
      <c r="D44" s="763"/>
      <c r="E44" s="379"/>
    </row>
    <row r="45" spans="1:5" s="540" customFormat="1" ht="12" customHeight="1">
      <c r="A45" s="524" t="s">
        <v>353</v>
      </c>
      <c r="B45" s="696" t="s">
        <v>354</v>
      </c>
      <c r="C45" s="773"/>
      <c r="D45" s="767"/>
      <c r="E45" s="382"/>
    </row>
    <row r="46" spans="1:5" s="513" customFormat="1" ht="12" customHeight="1" thickBot="1">
      <c r="A46" s="525" t="s">
        <v>355</v>
      </c>
      <c r="B46" s="697" t="s">
        <v>356</v>
      </c>
      <c r="C46" s="777"/>
      <c r="D46" s="768"/>
      <c r="E46" s="383"/>
    </row>
    <row r="47" spans="1:5" s="540" customFormat="1" ht="12" customHeight="1" thickBot="1">
      <c r="A47" s="368" t="s">
        <v>11</v>
      </c>
      <c r="B47" s="689" t="s">
        <v>357</v>
      </c>
      <c r="C47" s="776">
        <f>SUM(C48:C52)</f>
        <v>0</v>
      </c>
      <c r="D47" s="761">
        <f>SUM(D48:D52)</f>
        <v>0</v>
      </c>
      <c r="E47" s="378">
        <f>SUM(E48:E52)</f>
        <v>0</v>
      </c>
    </row>
    <row r="48" spans="1:5" s="540" customFormat="1" ht="12" customHeight="1">
      <c r="A48" s="523" t="s">
        <v>66</v>
      </c>
      <c r="B48" s="695" t="s">
        <v>358</v>
      </c>
      <c r="C48" s="772"/>
      <c r="D48" s="769"/>
      <c r="E48" s="384"/>
    </row>
    <row r="49" spans="1:5" s="540" customFormat="1" ht="12" customHeight="1">
      <c r="A49" s="524" t="s">
        <v>67</v>
      </c>
      <c r="B49" s="696" t="s">
        <v>359</v>
      </c>
      <c r="C49" s="773"/>
      <c r="D49" s="767"/>
      <c r="E49" s="382"/>
    </row>
    <row r="50" spans="1:5" s="540" customFormat="1" ht="12" customHeight="1">
      <c r="A50" s="524" t="s">
        <v>360</v>
      </c>
      <c r="B50" s="696" t="s">
        <v>361</v>
      </c>
      <c r="C50" s="773"/>
      <c r="D50" s="767"/>
      <c r="E50" s="382"/>
    </row>
    <row r="51" spans="1:5" s="540" customFormat="1" ht="12" customHeight="1">
      <c r="A51" s="524" t="s">
        <v>362</v>
      </c>
      <c r="B51" s="696" t="s">
        <v>363</v>
      </c>
      <c r="C51" s="773"/>
      <c r="D51" s="767"/>
      <c r="E51" s="382"/>
    </row>
    <row r="52" spans="1:5" s="540" customFormat="1" ht="12" customHeight="1" thickBot="1">
      <c r="A52" s="525" t="s">
        <v>364</v>
      </c>
      <c r="B52" s="697" t="s">
        <v>365</v>
      </c>
      <c r="C52" s="777"/>
      <c r="D52" s="768"/>
      <c r="E52" s="383"/>
    </row>
    <row r="53" spans="1:5" s="540" customFormat="1" ht="12" customHeight="1" thickBot="1">
      <c r="A53" s="368" t="s">
        <v>129</v>
      </c>
      <c r="B53" s="689" t="s">
        <v>366</v>
      </c>
      <c r="C53" s="776">
        <f>SUM(C54:C56)</f>
        <v>0</v>
      </c>
      <c r="D53" s="761">
        <f>SUM(D54:D56)</f>
        <v>0</v>
      </c>
      <c r="E53" s="378">
        <f>SUM(E54:E56)</f>
        <v>0</v>
      </c>
    </row>
    <row r="54" spans="1:5" s="513" customFormat="1" ht="12" customHeight="1">
      <c r="A54" s="523" t="s">
        <v>68</v>
      </c>
      <c r="B54" s="695" t="s">
        <v>367</v>
      </c>
      <c r="C54" s="772"/>
      <c r="D54" s="762"/>
      <c r="E54" s="380"/>
    </row>
    <row r="55" spans="1:5" s="513" customFormat="1" ht="12" customHeight="1">
      <c r="A55" s="524" t="s">
        <v>69</v>
      </c>
      <c r="B55" s="696" t="s">
        <v>368</v>
      </c>
      <c r="C55" s="773"/>
      <c r="D55" s="763"/>
      <c r="E55" s="379"/>
    </row>
    <row r="56" spans="1:5" s="513" customFormat="1" ht="12" customHeight="1">
      <c r="A56" s="524" t="s">
        <v>369</v>
      </c>
      <c r="B56" s="696" t="s">
        <v>370</v>
      </c>
      <c r="C56" s="773"/>
      <c r="D56" s="763"/>
      <c r="E56" s="379"/>
    </row>
    <row r="57" spans="1:5" s="513" customFormat="1" ht="12" customHeight="1" thickBot="1">
      <c r="A57" s="525" t="s">
        <v>371</v>
      </c>
      <c r="B57" s="697" t="s">
        <v>372</v>
      </c>
      <c r="C57" s="777"/>
      <c r="D57" s="764"/>
      <c r="E57" s="381"/>
    </row>
    <row r="58" spans="1:5" s="540" customFormat="1" ht="12" customHeight="1" thickBot="1">
      <c r="A58" s="368" t="s">
        <v>13</v>
      </c>
      <c r="B58" s="692" t="s">
        <v>373</v>
      </c>
      <c r="C58" s="776">
        <f>SUM(C59:C61)</f>
        <v>0</v>
      </c>
      <c r="D58" s="761">
        <f>SUM(D59:D61)</f>
        <v>0</v>
      </c>
      <c r="E58" s="378">
        <f>SUM(E59:E61)</f>
        <v>0</v>
      </c>
    </row>
    <row r="59" spans="1:5" s="540" customFormat="1" ht="12" customHeight="1">
      <c r="A59" s="523" t="s">
        <v>130</v>
      </c>
      <c r="B59" s="695" t="s">
        <v>374</v>
      </c>
      <c r="C59" s="772"/>
      <c r="D59" s="767"/>
      <c r="E59" s="382"/>
    </row>
    <row r="60" spans="1:5" s="540" customFormat="1" ht="12" customHeight="1">
      <c r="A60" s="524" t="s">
        <v>131</v>
      </c>
      <c r="B60" s="696" t="s">
        <v>563</v>
      </c>
      <c r="C60" s="773"/>
      <c r="D60" s="767"/>
      <c r="E60" s="382"/>
    </row>
    <row r="61" spans="1:5" s="540" customFormat="1" ht="12" customHeight="1">
      <c r="A61" s="524" t="s">
        <v>156</v>
      </c>
      <c r="B61" s="696" t="s">
        <v>376</v>
      </c>
      <c r="C61" s="773"/>
      <c r="D61" s="767"/>
      <c r="E61" s="382"/>
    </row>
    <row r="62" spans="1:5" s="540" customFormat="1" ht="12" customHeight="1" thickBot="1">
      <c r="A62" s="525" t="s">
        <v>377</v>
      </c>
      <c r="B62" s="697" t="s">
        <v>378</v>
      </c>
      <c r="C62" s="777"/>
      <c r="D62" s="767"/>
      <c r="E62" s="382"/>
    </row>
    <row r="63" spans="1:5" s="540" customFormat="1" ht="12" customHeight="1" thickBot="1">
      <c r="A63" s="368" t="s">
        <v>14</v>
      </c>
      <c r="B63" s="689" t="s">
        <v>379</v>
      </c>
      <c r="C63" s="776">
        <f>+C8+C15+C22+C29+C36+C47+C53+C58</f>
        <v>500</v>
      </c>
      <c r="D63" s="765">
        <f>+D8+D15+D22+D29+D36+D47+D53+D58</f>
        <v>813</v>
      </c>
      <c r="E63" s="414">
        <f>+E8+E15+E22+E29+E36+E47+E53+E58</f>
        <v>813</v>
      </c>
    </row>
    <row r="64" spans="1:5" s="540" customFormat="1" ht="12" customHeight="1" thickBot="1">
      <c r="A64" s="526" t="s">
        <v>561</v>
      </c>
      <c r="B64" s="692" t="s">
        <v>381</v>
      </c>
      <c r="C64" s="776">
        <f>SUM(C65:C67)</f>
        <v>0</v>
      </c>
      <c r="D64" s="761">
        <f>SUM(D65:D67)</f>
        <v>0</v>
      </c>
      <c r="E64" s="378">
        <f>SUM(E65:E67)</f>
        <v>0</v>
      </c>
    </row>
    <row r="65" spans="1:5" s="540" customFormat="1" ht="12" customHeight="1">
      <c r="A65" s="523" t="s">
        <v>382</v>
      </c>
      <c r="B65" s="695" t="s">
        <v>383</v>
      </c>
      <c r="C65" s="772"/>
      <c r="D65" s="767"/>
      <c r="E65" s="382"/>
    </row>
    <row r="66" spans="1:5" s="540" customFormat="1" ht="12" customHeight="1">
      <c r="A66" s="524" t="s">
        <v>384</v>
      </c>
      <c r="B66" s="696" t="s">
        <v>385</v>
      </c>
      <c r="C66" s="773"/>
      <c r="D66" s="767"/>
      <c r="E66" s="382"/>
    </row>
    <row r="67" spans="1:5" s="540" customFormat="1" ht="12" customHeight="1" thickBot="1">
      <c r="A67" s="525" t="s">
        <v>386</v>
      </c>
      <c r="B67" s="758" t="s">
        <v>387</v>
      </c>
      <c r="C67" s="777"/>
      <c r="D67" s="767"/>
      <c r="E67" s="382"/>
    </row>
    <row r="68" spans="1:5" s="540" customFormat="1" ht="12" customHeight="1" thickBot="1">
      <c r="A68" s="526" t="s">
        <v>388</v>
      </c>
      <c r="B68" s="692" t="s">
        <v>389</v>
      </c>
      <c r="C68" s="776">
        <f>SUM(C69:C72)</f>
        <v>0</v>
      </c>
      <c r="D68" s="761">
        <f>SUM(D69:D72)</f>
        <v>0</v>
      </c>
      <c r="E68" s="378">
        <f>SUM(E69:E72)</f>
        <v>0</v>
      </c>
    </row>
    <row r="69" spans="1:5" s="540" customFormat="1" ht="12" customHeight="1">
      <c r="A69" s="523" t="s">
        <v>107</v>
      </c>
      <c r="B69" s="695" t="s">
        <v>390</v>
      </c>
      <c r="C69" s="772"/>
      <c r="D69" s="767"/>
      <c r="E69" s="382"/>
    </row>
    <row r="70" spans="1:5" s="540" customFormat="1" ht="12" customHeight="1">
      <c r="A70" s="524" t="s">
        <v>108</v>
      </c>
      <c r="B70" s="696" t="s">
        <v>391</v>
      </c>
      <c r="C70" s="773"/>
      <c r="D70" s="767"/>
      <c r="E70" s="382"/>
    </row>
    <row r="71" spans="1:5" s="540" customFormat="1" ht="12" customHeight="1">
      <c r="A71" s="524" t="s">
        <v>392</v>
      </c>
      <c r="B71" s="696" t="s">
        <v>393</v>
      </c>
      <c r="C71" s="773"/>
      <c r="D71" s="767"/>
      <c r="E71" s="382"/>
    </row>
    <row r="72" spans="1:5" s="540" customFormat="1" ht="12" customHeight="1" thickBot="1">
      <c r="A72" s="525" t="s">
        <v>394</v>
      </c>
      <c r="B72" s="697" t="s">
        <v>395</v>
      </c>
      <c r="C72" s="777"/>
      <c r="D72" s="767"/>
      <c r="E72" s="382"/>
    </row>
    <row r="73" spans="1:5" s="540" customFormat="1" ht="12" customHeight="1" thickBot="1">
      <c r="A73" s="526" t="s">
        <v>396</v>
      </c>
      <c r="B73" s="692" t="s">
        <v>397</v>
      </c>
      <c r="C73" s="776">
        <f>SUM(C74:C75)</f>
        <v>0</v>
      </c>
      <c r="D73" s="761">
        <f>SUM(D74:D75)</f>
        <v>0</v>
      </c>
      <c r="E73" s="378">
        <f>SUM(E74:E75)</f>
        <v>0</v>
      </c>
    </row>
    <row r="74" spans="1:5" s="540" customFormat="1" ht="12" customHeight="1">
      <c r="A74" s="523" t="s">
        <v>398</v>
      </c>
      <c r="B74" s="695" t="s">
        <v>399</v>
      </c>
      <c r="C74" s="772"/>
      <c r="D74" s="767"/>
      <c r="E74" s="382"/>
    </row>
    <row r="75" spans="1:5" s="540" customFormat="1" ht="12" customHeight="1" thickBot="1">
      <c r="A75" s="525" t="s">
        <v>400</v>
      </c>
      <c r="B75" s="697" t="s">
        <v>401</v>
      </c>
      <c r="C75" s="777"/>
      <c r="D75" s="767"/>
      <c r="E75" s="382"/>
    </row>
    <row r="76" spans="1:5" s="540" customFormat="1" ht="12" customHeight="1" thickBot="1">
      <c r="A76" s="526" t="s">
        <v>402</v>
      </c>
      <c r="B76" s="692" t="s">
        <v>403</v>
      </c>
      <c r="C76" s="776">
        <f>SUM(C77:C79)</f>
        <v>0</v>
      </c>
      <c r="D76" s="761">
        <f>SUM(D77:D79)</f>
        <v>0</v>
      </c>
      <c r="E76" s="378">
        <f>SUM(E77:E79)</f>
        <v>0</v>
      </c>
    </row>
    <row r="77" spans="1:5" s="540" customFormat="1" ht="12" customHeight="1">
      <c r="A77" s="523" t="s">
        <v>404</v>
      </c>
      <c r="B77" s="695" t="s">
        <v>405</v>
      </c>
      <c r="C77" s="772"/>
      <c r="D77" s="767"/>
      <c r="E77" s="382"/>
    </row>
    <row r="78" spans="1:5" s="540" customFormat="1" ht="12" customHeight="1">
      <c r="A78" s="524" t="s">
        <v>406</v>
      </c>
      <c r="B78" s="696" t="s">
        <v>407</v>
      </c>
      <c r="C78" s="773"/>
      <c r="D78" s="767"/>
      <c r="E78" s="382"/>
    </row>
    <row r="79" spans="1:5" s="540" customFormat="1" ht="12" customHeight="1" thickBot="1">
      <c r="A79" s="525" t="s">
        <v>408</v>
      </c>
      <c r="B79" s="697" t="s">
        <v>409</v>
      </c>
      <c r="C79" s="777"/>
      <c r="D79" s="767"/>
      <c r="E79" s="382"/>
    </row>
    <row r="80" spans="1:5" s="540" customFormat="1" ht="12" customHeight="1" thickBot="1">
      <c r="A80" s="526" t="s">
        <v>410</v>
      </c>
      <c r="B80" s="692" t="s">
        <v>411</v>
      </c>
      <c r="C80" s="776">
        <f>SUM(C81:C84)</f>
        <v>0</v>
      </c>
      <c r="D80" s="761">
        <f>SUM(D81:D84)</f>
        <v>0</v>
      </c>
      <c r="E80" s="378">
        <f>SUM(E81:E84)</f>
        <v>0</v>
      </c>
    </row>
    <row r="81" spans="1:5" s="540" customFormat="1" ht="12" customHeight="1">
      <c r="A81" s="527" t="s">
        <v>412</v>
      </c>
      <c r="B81" s="695" t="s">
        <v>413</v>
      </c>
      <c r="C81" s="772"/>
      <c r="D81" s="767"/>
      <c r="E81" s="382"/>
    </row>
    <row r="82" spans="1:5" s="540" customFormat="1" ht="12" customHeight="1">
      <c r="A82" s="528" t="s">
        <v>414</v>
      </c>
      <c r="B82" s="696" t="s">
        <v>415</v>
      </c>
      <c r="C82" s="773"/>
      <c r="D82" s="767"/>
      <c r="E82" s="382"/>
    </row>
    <row r="83" spans="1:5" s="540" customFormat="1" ht="12" customHeight="1">
      <c r="A83" s="528" t="s">
        <v>416</v>
      </c>
      <c r="B83" s="696" t="s">
        <v>417</v>
      </c>
      <c r="C83" s="773"/>
      <c r="D83" s="767"/>
      <c r="E83" s="382"/>
    </row>
    <row r="84" spans="1:5" s="540" customFormat="1" ht="12" customHeight="1" thickBot="1">
      <c r="A84" s="529" t="s">
        <v>418</v>
      </c>
      <c r="B84" s="697" t="s">
        <v>419</v>
      </c>
      <c r="C84" s="777"/>
      <c r="D84" s="767"/>
      <c r="E84" s="382"/>
    </row>
    <row r="85" spans="1:5" s="540" customFormat="1" ht="12" customHeight="1" thickBot="1">
      <c r="A85" s="526" t="s">
        <v>420</v>
      </c>
      <c r="B85" s="692" t="s">
        <v>421</v>
      </c>
      <c r="C85" s="779"/>
      <c r="D85" s="770"/>
      <c r="E85" s="423"/>
    </row>
    <row r="86" spans="1:5" s="540" customFormat="1" ht="12" customHeight="1" thickBot="1">
      <c r="A86" s="526" t="s">
        <v>422</v>
      </c>
      <c r="B86" s="759" t="s">
        <v>423</v>
      </c>
      <c r="C86" s="780">
        <f>+C64+C68+C73+C76+C80+C85</f>
        <v>0</v>
      </c>
      <c r="D86" s="765">
        <f>+D64+D68+D73+D76+D80+D85</f>
        <v>0</v>
      </c>
      <c r="E86" s="414">
        <f>+E64+E68+E73+E76+E80+E85</f>
        <v>0</v>
      </c>
    </row>
    <row r="87" spans="1:5" s="540" customFormat="1" ht="12" customHeight="1" thickBot="1">
      <c r="A87" s="530" t="s">
        <v>424</v>
      </c>
      <c r="B87" s="760" t="s">
        <v>562</v>
      </c>
      <c r="C87" s="776">
        <f>+C63+C86</f>
        <v>500</v>
      </c>
      <c r="D87" s="765">
        <f>+D63+D86</f>
        <v>813</v>
      </c>
      <c r="E87" s="414">
        <f>+E63+E86</f>
        <v>813</v>
      </c>
    </row>
    <row r="88" spans="1:5" s="540" customFormat="1" ht="15" customHeight="1">
      <c r="A88" s="502"/>
      <c r="B88" s="503"/>
      <c r="C88" s="511"/>
      <c r="D88" s="511"/>
      <c r="E88" s="511"/>
    </row>
    <row r="89" spans="1:5" ht="13.5" thickBot="1">
      <c r="A89" s="504"/>
      <c r="B89" s="505"/>
      <c r="C89" s="512"/>
      <c r="D89" s="512"/>
      <c r="E89" s="512"/>
    </row>
    <row r="90" spans="1:5" s="539" customFormat="1" ht="16.5" customHeight="1" thickBot="1">
      <c r="A90" s="883" t="s">
        <v>44</v>
      </c>
      <c r="B90" s="884"/>
      <c r="C90" s="884"/>
      <c r="D90" s="884"/>
      <c r="E90" s="885"/>
    </row>
    <row r="91" spans="1:5" s="326" customFormat="1" ht="12" customHeight="1" thickBot="1">
      <c r="A91" s="518" t="s">
        <v>6</v>
      </c>
      <c r="B91" s="367" t="s">
        <v>432</v>
      </c>
      <c r="C91" s="670">
        <f>SUM(C92:C96)</f>
        <v>238</v>
      </c>
      <c r="D91" s="394">
        <f>SUM(D92:D96)</f>
        <v>547</v>
      </c>
      <c r="E91" s="349">
        <f>SUM(E92:E96)</f>
        <v>536</v>
      </c>
    </row>
    <row r="92" spans="1:5" ht="12" customHeight="1">
      <c r="A92" s="531" t="s">
        <v>70</v>
      </c>
      <c r="B92" s="353" t="s">
        <v>36</v>
      </c>
      <c r="C92" s="627"/>
      <c r="D92" s="89"/>
      <c r="E92" s="348"/>
    </row>
    <row r="93" spans="1:5" ht="12" customHeight="1">
      <c r="A93" s="524" t="s">
        <v>71</v>
      </c>
      <c r="B93" s="351" t="s">
        <v>132</v>
      </c>
      <c r="C93" s="628"/>
      <c r="D93" s="396"/>
      <c r="E93" s="379"/>
    </row>
    <row r="94" spans="1:5" ht="12" customHeight="1">
      <c r="A94" s="524" t="s">
        <v>72</v>
      </c>
      <c r="B94" s="351" t="s">
        <v>99</v>
      </c>
      <c r="C94" s="629">
        <v>238</v>
      </c>
      <c r="D94" s="781">
        <v>547</v>
      </c>
      <c r="E94" s="381">
        <v>536</v>
      </c>
    </row>
    <row r="95" spans="1:5" ht="12" customHeight="1">
      <c r="A95" s="524" t="s">
        <v>73</v>
      </c>
      <c r="B95" s="354" t="s">
        <v>133</v>
      </c>
      <c r="C95" s="629"/>
      <c r="D95" s="398"/>
      <c r="E95" s="381"/>
    </row>
    <row r="96" spans="1:5" ht="12" customHeight="1">
      <c r="A96" s="524" t="s">
        <v>82</v>
      </c>
      <c r="B96" s="362" t="s">
        <v>134</v>
      </c>
      <c r="C96" s="629"/>
      <c r="D96" s="398"/>
      <c r="E96" s="381"/>
    </row>
    <row r="97" spans="1:5" ht="12" customHeight="1">
      <c r="A97" s="524" t="s">
        <v>74</v>
      </c>
      <c r="B97" s="351" t="s">
        <v>433</v>
      </c>
      <c r="C97" s="629"/>
      <c r="D97" s="398"/>
      <c r="E97" s="381"/>
    </row>
    <row r="98" spans="1:5" ht="12" customHeight="1">
      <c r="A98" s="524" t="s">
        <v>75</v>
      </c>
      <c r="B98" s="374" t="s">
        <v>434</v>
      </c>
      <c r="C98" s="629"/>
      <c r="D98" s="398"/>
      <c r="E98" s="381"/>
    </row>
    <row r="99" spans="1:5" ht="12" customHeight="1">
      <c r="A99" s="524" t="s">
        <v>83</v>
      </c>
      <c r="B99" s="375" t="s">
        <v>435</v>
      </c>
      <c r="C99" s="629"/>
      <c r="D99" s="398"/>
      <c r="E99" s="381"/>
    </row>
    <row r="100" spans="1:5" ht="12" customHeight="1">
      <c r="A100" s="524" t="s">
        <v>84</v>
      </c>
      <c r="B100" s="375" t="s">
        <v>436</v>
      </c>
      <c r="C100" s="629"/>
      <c r="D100" s="398"/>
      <c r="E100" s="381"/>
    </row>
    <row r="101" spans="1:5" ht="12" customHeight="1">
      <c r="A101" s="524" t="s">
        <v>85</v>
      </c>
      <c r="B101" s="374" t="s">
        <v>437</v>
      </c>
      <c r="C101" s="629"/>
      <c r="D101" s="398"/>
      <c r="E101" s="381"/>
    </row>
    <row r="102" spans="1:5" ht="12" customHeight="1">
      <c r="A102" s="524" t="s">
        <v>86</v>
      </c>
      <c r="B102" s="374" t="s">
        <v>438</v>
      </c>
      <c r="C102" s="629"/>
      <c r="D102" s="398"/>
      <c r="E102" s="381"/>
    </row>
    <row r="103" spans="1:5" ht="12" customHeight="1">
      <c r="A103" s="524" t="s">
        <v>88</v>
      </c>
      <c r="B103" s="375" t="s">
        <v>439</v>
      </c>
      <c r="C103" s="629"/>
      <c r="D103" s="398"/>
      <c r="E103" s="381"/>
    </row>
    <row r="104" spans="1:5" ht="12" customHeight="1">
      <c r="A104" s="532" t="s">
        <v>135</v>
      </c>
      <c r="B104" s="376" t="s">
        <v>440</v>
      </c>
      <c r="C104" s="629"/>
      <c r="D104" s="398"/>
      <c r="E104" s="381"/>
    </row>
    <row r="105" spans="1:5" ht="12" customHeight="1">
      <c r="A105" s="524" t="s">
        <v>441</v>
      </c>
      <c r="B105" s="376" t="s">
        <v>442</v>
      </c>
      <c r="C105" s="629"/>
      <c r="D105" s="398"/>
      <c r="E105" s="381"/>
    </row>
    <row r="106" spans="1:5" s="326" customFormat="1" ht="12" customHeight="1" thickBot="1">
      <c r="A106" s="533" t="s">
        <v>443</v>
      </c>
      <c r="B106" s="377" t="s">
        <v>444</v>
      </c>
      <c r="C106" s="629"/>
      <c r="D106" s="90"/>
      <c r="E106" s="342"/>
    </row>
    <row r="107" spans="1:5" ht="12" customHeight="1" thickBot="1">
      <c r="A107" s="368" t="s">
        <v>7</v>
      </c>
      <c r="B107" s="366" t="s">
        <v>445</v>
      </c>
      <c r="C107" s="670">
        <f>+C108+C110+C112</f>
        <v>0</v>
      </c>
      <c r="D107" s="395">
        <f>+D108+D110+D112</f>
        <v>0</v>
      </c>
      <c r="E107" s="378">
        <f>+E108+E110+E112</f>
        <v>0</v>
      </c>
    </row>
    <row r="108" spans="1:5" ht="12" customHeight="1">
      <c r="A108" s="523" t="s">
        <v>76</v>
      </c>
      <c r="B108" s="351" t="s">
        <v>154</v>
      </c>
      <c r="C108" s="627"/>
      <c r="D108" s="397"/>
      <c r="E108" s="380"/>
    </row>
    <row r="109" spans="1:5" ht="12" customHeight="1">
      <c r="A109" s="523" t="s">
        <v>77</v>
      </c>
      <c r="B109" s="355" t="s">
        <v>446</v>
      </c>
      <c r="C109" s="627"/>
      <c r="D109" s="397"/>
      <c r="E109" s="380"/>
    </row>
    <row r="110" spans="1:5" ht="12" customHeight="1">
      <c r="A110" s="523" t="s">
        <v>78</v>
      </c>
      <c r="B110" s="355" t="s">
        <v>136</v>
      </c>
      <c r="C110" s="628"/>
      <c r="D110" s="396"/>
      <c r="E110" s="379"/>
    </row>
    <row r="111" spans="1:5" ht="12" customHeight="1">
      <c r="A111" s="523" t="s">
        <v>79</v>
      </c>
      <c r="B111" s="355" t="s">
        <v>447</v>
      </c>
      <c r="C111" s="630"/>
      <c r="D111" s="763"/>
      <c r="E111" s="379"/>
    </row>
    <row r="112" spans="1:5" ht="12" customHeight="1">
      <c r="A112" s="523" t="s">
        <v>80</v>
      </c>
      <c r="B112" s="387" t="s">
        <v>157</v>
      </c>
      <c r="C112" s="630"/>
      <c r="D112" s="763"/>
      <c r="E112" s="379"/>
    </row>
    <row r="113" spans="1:5" ht="12" customHeight="1">
      <c r="A113" s="523" t="s">
        <v>87</v>
      </c>
      <c r="B113" s="386" t="s">
        <v>448</v>
      </c>
      <c r="C113" s="630"/>
      <c r="D113" s="763"/>
      <c r="E113" s="379"/>
    </row>
    <row r="114" spans="1:5" ht="12" customHeight="1">
      <c r="A114" s="523" t="s">
        <v>89</v>
      </c>
      <c r="B114" s="402" t="s">
        <v>449</v>
      </c>
      <c r="C114" s="630"/>
      <c r="D114" s="763"/>
      <c r="E114" s="379"/>
    </row>
    <row r="115" spans="1:5" ht="12" customHeight="1">
      <c r="A115" s="523" t="s">
        <v>137</v>
      </c>
      <c r="B115" s="375" t="s">
        <v>436</v>
      </c>
      <c r="C115" s="630"/>
      <c r="D115" s="763"/>
      <c r="E115" s="379"/>
    </row>
    <row r="116" spans="1:5" ht="12" customHeight="1">
      <c r="A116" s="523" t="s">
        <v>138</v>
      </c>
      <c r="B116" s="375" t="s">
        <v>450</v>
      </c>
      <c r="C116" s="630"/>
      <c r="D116" s="763"/>
      <c r="E116" s="379"/>
    </row>
    <row r="117" spans="1:5" ht="12" customHeight="1">
      <c r="A117" s="523" t="s">
        <v>139</v>
      </c>
      <c r="B117" s="375" t="s">
        <v>451</v>
      </c>
      <c r="C117" s="630"/>
      <c r="D117" s="763"/>
      <c r="E117" s="379"/>
    </row>
    <row r="118" spans="1:5" ht="12" customHeight="1">
      <c r="A118" s="523" t="s">
        <v>452</v>
      </c>
      <c r="B118" s="375" t="s">
        <v>439</v>
      </c>
      <c r="C118" s="630"/>
      <c r="D118" s="763"/>
      <c r="E118" s="379"/>
    </row>
    <row r="119" spans="1:5" ht="12" customHeight="1">
      <c r="A119" s="523" t="s">
        <v>453</v>
      </c>
      <c r="B119" s="375" t="s">
        <v>454</v>
      </c>
      <c r="C119" s="630"/>
      <c r="D119" s="763"/>
      <c r="E119" s="379"/>
    </row>
    <row r="120" spans="1:5" ht="12" customHeight="1" thickBot="1">
      <c r="A120" s="532" t="s">
        <v>455</v>
      </c>
      <c r="B120" s="375" t="s">
        <v>456</v>
      </c>
      <c r="C120" s="631"/>
      <c r="D120" s="764"/>
      <c r="E120" s="381"/>
    </row>
    <row r="121" spans="1:5" ht="12" customHeight="1" thickBot="1">
      <c r="A121" s="368" t="s">
        <v>8</v>
      </c>
      <c r="B121" s="371" t="s">
        <v>457</v>
      </c>
      <c r="C121" s="670">
        <f>+C122+C123</f>
        <v>0</v>
      </c>
      <c r="D121" s="395">
        <f>+D122+D123</f>
        <v>0</v>
      </c>
      <c r="E121" s="378">
        <f>+E122+E123</f>
        <v>0</v>
      </c>
    </row>
    <row r="122" spans="1:5" ht="12" customHeight="1">
      <c r="A122" s="523" t="s">
        <v>59</v>
      </c>
      <c r="B122" s="352" t="s">
        <v>45</v>
      </c>
      <c r="C122" s="627"/>
      <c r="D122" s="397"/>
      <c r="E122" s="380"/>
    </row>
    <row r="123" spans="1:5" ht="12" customHeight="1" thickBot="1">
      <c r="A123" s="525" t="s">
        <v>60</v>
      </c>
      <c r="B123" s="355" t="s">
        <v>46</v>
      </c>
      <c r="C123" s="629"/>
      <c r="D123" s="398"/>
      <c r="E123" s="381"/>
    </row>
    <row r="124" spans="1:5" ht="12" customHeight="1" thickBot="1">
      <c r="A124" s="368" t="s">
        <v>9</v>
      </c>
      <c r="B124" s="371" t="s">
        <v>458</v>
      </c>
      <c r="C124" s="395">
        <f>+C91+C107+C121</f>
        <v>238</v>
      </c>
      <c r="D124" s="395">
        <f>+D91+D107+D121</f>
        <v>547</v>
      </c>
      <c r="E124" s="378">
        <f>+E91+E107+E121</f>
        <v>536</v>
      </c>
    </row>
    <row r="125" spans="1:5" ht="12" customHeight="1" thickBot="1">
      <c r="A125" s="368" t="s">
        <v>10</v>
      </c>
      <c r="B125" s="371" t="s">
        <v>564</v>
      </c>
      <c r="C125" s="395">
        <f>+C126+C127+C128</f>
        <v>0</v>
      </c>
      <c r="D125" s="395">
        <f>+D126+D127+D128</f>
        <v>0</v>
      </c>
      <c r="E125" s="378">
        <f>+E126+E127+E128</f>
        <v>0</v>
      </c>
    </row>
    <row r="126" spans="1:5" ht="12" customHeight="1">
      <c r="A126" s="523" t="s">
        <v>63</v>
      </c>
      <c r="B126" s="352" t="s">
        <v>460</v>
      </c>
      <c r="C126" s="630"/>
      <c r="D126" s="763"/>
      <c r="E126" s="379"/>
    </row>
    <row r="127" spans="1:5" ht="12" customHeight="1">
      <c r="A127" s="523" t="s">
        <v>64</v>
      </c>
      <c r="B127" s="352" t="s">
        <v>461</v>
      </c>
      <c r="C127" s="630"/>
      <c r="D127" s="763"/>
      <c r="E127" s="379"/>
    </row>
    <row r="128" spans="1:5" ht="12" customHeight="1" thickBot="1">
      <c r="A128" s="532" t="s">
        <v>65</v>
      </c>
      <c r="B128" s="350" t="s">
        <v>462</v>
      </c>
      <c r="C128" s="631"/>
      <c r="D128" s="763"/>
      <c r="E128" s="379"/>
    </row>
    <row r="129" spans="1:5" ht="12" customHeight="1" thickBot="1">
      <c r="A129" s="368" t="s">
        <v>11</v>
      </c>
      <c r="B129" s="371" t="s">
        <v>463</v>
      </c>
      <c r="C129" s="670">
        <f>+C130+C131+C132+C133</f>
        <v>0</v>
      </c>
      <c r="D129" s="395">
        <f>+D130+D131+D132+D133</f>
        <v>0</v>
      </c>
      <c r="E129" s="378">
        <f>+E130+E131+E132+E133</f>
        <v>0</v>
      </c>
    </row>
    <row r="130" spans="1:5" ht="12" customHeight="1">
      <c r="A130" s="523" t="s">
        <v>66</v>
      </c>
      <c r="B130" s="352" t="s">
        <v>464</v>
      </c>
      <c r="C130" s="671"/>
      <c r="D130" s="763"/>
      <c r="E130" s="379"/>
    </row>
    <row r="131" spans="1:5" ht="12" customHeight="1">
      <c r="A131" s="523" t="s">
        <v>67</v>
      </c>
      <c r="B131" s="352" t="s">
        <v>465</v>
      </c>
      <c r="C131" s="630"/>
      <c r="D131" s="763"/>
      <c r="E131" s="379"/>
    </row>
    <row r="132" spans="1:5" ht="12" customHeight="1">
      <c r="A132" s="523" t="s">
        <v>360</v>
      </c>
      <c r="B132" s="352" t="s">
        <v>466</v>
      </c>
      <c r="C132" s="630"/>
      <c r="D132" s="763"/>
      <c r="E132" s="379"/>
    </row>
    <row r="133" spans="1:5" s="326" customFormat="1" ht="12" customHeight="1" thickBot="1">
      <c r="A133" s="532" t="s">
        <v>362</v>
      </c>
      <c r="B133" s="350" t="s">
        <v>467</v>
      </c>
      <c r="C133" s="631"/>
      <c r="D133" s="763"/>
      <c r="E133" s="379"/>
    </row>
    <row r="134" spans="1:11" ht="13.5" thickBot="1">
      <c r="A134" s="368" t="s">
        <v>12</v>
      </c>
      <c r="B134" s="371" t="s">
        <v>662</v>
      </c>
      <c r="C134" s="670">
        <f>+C135+C136+C137+C138</f>
        <v>0</v>
      </c>
      <c r="D134" s="401">
        <f>+D135+D136+D138+D139+D137</f>
        <v>0</v>
      </c>
      <c r="E134" s="414">
        <f>+E135+E136+E138+E139+E137</f>
        <v>0</v>
      </c>
      <c r="K134" s="493"/>
    </row>
    <row r="135" spans="1:5" ht="12.75">
      <c r="A135" s="523" t="s">
        <v>68</v>
      </c>
      <c r="B135" s="352" t="s">
        <v>469</v>
      </c>
      <c r="C135" s="671"/>
      <c r="D135" s="763"/>
      <c r="E135" s="379"/>
    </row>
    <row r="136" spans="1:5" ht="12" customHeight="1">
      <c r="A136" s="523" t="s">
        <v>69</v>
      </c>
      <c r="B136" s="352" t="s">
        <v>470</v>
      </c>
      <c r="C136" s="630"/>
      <c r="D136" s="763"/>
      <c r="E136" s="379"/>
    </row>
    <row r="137" spans="1:5" ht="12" customHeight="1">
      <c r="A137" s="523" t="s">
        <v>369</v>
      </c>
      <c r="B137" s="352" t="s">
        <v>661</v>
      </c>
      <c r="C137" s="630"/>
      <c r="D137" s="763"/>
      <c r="E137" s="379"/>
    </row>
    <row r="138" spans="1:5" s="326" customFormat="1" ht="12" customHeight="1">
      <c r="A138" s="523" t="s">
        <v>371</v>
      </c>
      <c r="B138" s="352" t="s">
        <v>471</v>
      </c>
      <c r="C138" s="631"/>
      <c r="D138" s="763"/>
      <c r="E138" s="379"/>
    </row>
    <row r="139" spans="1:5" s="326" customFormat="1" ht="12" customHeight="1" thickBot="1">
      <c r="A139" s="532" t="s">
        <v>660</v>
      </c>
      <c r="B139" s="350" t="s">
        <v>472</v>
      </c>
      <c r="C139" s="744">
        <f>+C140+C141+C142+C143</f>
        <v>0</v>
      </c>
      <c r="D139" s="763"/>
      <c r="E139" s="379"/>
    </row>
    <row r="140" spans="1:5" s="326" customFormat="1" ht="12" customHeight="1" thickBot="1">
      <c r="A140" s="368" t="s">
        <v>13</v>
      </c>
      <c r="B140" s="371" t="s">
        <v>565</v>
      </c>
      <c r="C140" s="395"/>
      <c r="D140" s="91">
        <f>+D141+D142+D143+D144</f>
        <v>0</v>
      </c>
      <c r="E140" s="347">
        <f>+E141+E142+E143+E144</f>
        <v>0</v>
      </c>
    </row>
    <row r="141" spans="1:5" s="326" customFormat="1" ht="12" customHeight="1">
      <c r="A141" s="523" t="s">
        <v>130</v>
      </c>
      <c r="B141" s="352" t="s">
        <v>474</v>
      </c>
      <c r="C141" s="630"/>
      <c r="D141" s="763"/>
      <c r="E141" s="379"/>
    </row>
    <row r="142" spans="1:5" s="326" customFormat="1" ht="12" customHeight="1">
      <c r="A142" s="523" t="s">
        <v>131</v>
      </c>
      <c r="B142" s="352" t="s">
        <v>475</v>
      </c>
      <c r="C142" s="630"/>
      <c r="D142" s="763"/>
      <c r="E142" s="379"/>
    </row>
    <row r="143" spans="1:5" s="326" customFormat="1" ht="12" customHeight="1">
      <c r="A143" s="523" t="s">
        <v>156</v>
      </c>
      <c r="B143" s="352" t="s">
        <v>476</v>
      </c>
      <c r="C143" s="631"/>
      <c r="D143" s="763"/>
      <c r="E143" s="379"/>
    </row>
    <row r="144" spans="1:5" ht="12.75" customHeight="1" thickBot="1">
      <c r="A144" s="523" t="s">
        <v>377</v>
      </c>
      <c r="B144" s="352" t="s">
        <v>477</v>
      </c>
      <c r="C144" s="741">
        <f>+C125+C129+C134+C139</f>
        <v>0</v>
      </c>
      <c r="D144" s="763"/>
      <c r="E144" s="379"/>
    </row>
    <row r="145" spans="1:5" ht="12" customHeight="1" thickBot="1">
      <c r="A145" s="368" t="s">
        <v>14</v>
      </c>
      <c r="B145" s="371" t="s">
        <v>478</v>
      </c>
      <c r="C145" s="672"/>
      <c r="D145" s="345">
        <f>+D125+D129+D134+D140</f>
        <v>0</v>
      </c>
      <c r="E145" s="346">
        <f>+E125+E129+E134+E140</f>
        <v>0</v>
      </c>
    </row>
    <row r="146" spans="1:5" ht="15" customHeight="1" thickBot="1">
      <c r="A146" s="534" t="s">
        <v>15</v>
      </c>
      <c r="B146" s="391" t="s">
        <v>479</v>
      </c>
      <c r="C146" s="632">
        <v>238</v>
      </c>
      <c r="D146" s="345">
        <f>+D124+D145</f>
        <v>547</v>
      </c>
      <c r="E146" s="346">
        <f>+E124+E145</f>
        <v>536</v>
      </c>
    </row>
    <row r="147" spans="1:5" ht="13.5" thickBot="1">
      <c r="A147" s="35"/>
      <c r="B147" s="36"/>
      <c r="C147" s="395"/>
      <c r="D147" s="782"/>
      <c r="E147" s="37"/>
    </row>
    <row r="148" spans="1:5" ht="15" customHeight="1" thickBot="1">
      <c r="A148" s="506" t="s">
        <v>663</v>
      </c>
      <c r="B148" s="507"/>
      <c r="C148" s="633"/>
      <c r="D148" s="101"/>
      <c r="E148" s="98"/>
    </row>
    <row r="149" spans="1:5" ht="14.25" customHeight="1" thickBot="1">
      <c r="A149" s="506" t="s">
        <v>146</v>
      </c>
      <c r="B149" s="507"/>
      <c r="C149" s="100"/>
      <c r="D149" s="101"/>
      <c r="E149" s="98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514" customWidth="1"/>
    <col min="2" max="2" width="65.375" style="515" customWidth="1"/>
    <col min="3" max="5" width="17.00390625" style="516" customWidth="1"/>
    <col min="6" max="16384" width="9.375" style="26" customWidth="1"/>
  </cols>
  <sheetData>
    <row r="1" spans="1:5" s="497" customFormat="1" ht="16.5" customHeight="1" thickBot="1">
      <c r="A1" s="496"/>
      <c r="B1" s="498"/>
      <c r="C1" s="536"/>
      <c r="D1" s="508"/>
      <c r="E1" s="536" t="str">
        <f>+CONCATENATE("6.4. melléklet a 6/",LEFT(ÖSSZEFÜGGÉSEK!A4,4)+1,". (V.4.) önkormányzati rendelethez")</f>
        <v>6.4. melléklet a 6/2015. (V.4.) önkormányzati rendelethez</v>
      </c>
    </row>
    <row r="2" spans="1:5" s="537" customFormat="1" ht="15.75" customHeight="1">
      <c r="A2" s="517" t="s">
        <v>51</v>
      </c>
      <c r="B2" s="886" t="s">
        <v>151</v>
      </c>
      <c r="C2" s="887"/>
      <c r="D2" s="888"/>
      <c r="E2" s="510" t="s">
        <v>40</v>
      </c>
    </row>
    <row r="3" spans="1:5" s="537" customFormat="1" ht="24.75" thickBot="1">
      <c r="A3" s="535" t="s">
        <v>560</v>
      </c>
      <c r="B3" s="889" t="s">
        <v>667</v>
      </c>
      <c r="C3" s="890"/>
      <c r="D3" s="891"/>
      <c r="E3" s="492" t="s">
        <v>49</v>
      </c>
    </row>
    <row r="4" spans="1:5" s="538" customFormat="1" ht="15.75" customHeight="1" thickBot="1">
      <c r="A4" s="499"/>
      <c r="B4" s="499"/>
      <c r="C4" s="500"/>
      <c r="D4" s="500"/>
      <c r="E4" s="500" t="s">
        <v>41</v>
      </c>
    </row>
    <row r="5" spans="1:5" ht="24.75" thickBot="1">
      <c r="A5" s="336" t="s">
        <v>145</v>
      </c>
      <c r="B5" s="337" t="s">
        <v>42</v>
      </c>
      <c r="C5" s="88" t="s">
        <v>177</v>
      </c>
      <c r="D5" s="88" t="s">
        <v>182</v>
      </c>
      <c r="E5" s="501" t="s">
        <v>183</v>
      </c>
    </row>
    <row r="6" spans="1:5" s="539" customFormat="1" ht="12.75" customHeight="1" thickBot="1">
      <c r="A6" s="494" t="s">
        <v>426</v>
      </c>
      <c r="B6" s="495" t="s">
        <v>427</v>
      </c>
      <c r="C6" s="495" t="s">
        <v>428</v>
      </c>
      <c r="D6" s="99" t="s">
        <v>429</v>
      </c>
      <c r="E6" s="97" t="s">
        <v>430</v>
      </c>
    </row>
    <row r="7" spans="1:5" s="539" customFormat="1" ht="15.75" customHeight="1" thickBot="1">
      <c r="A7" s="883" t="s">
        <v>43</v>
      </c>
      <c r="B7" s="884"/>
      <c r="C7" s="884"/>
      <c r="D7" s="884"/>
      <c r="E7" s="885"/>
    </row>
    <row r="8" spans="1:5" s="539" customFormat="1" ht="12" customHeight="1" thickBot="1">
      <c r="A8" s="368" t="s">
        <v>6</v>
      </c>
      <c r="B8" s="364" t="s">
        <v>310</v>
      </c>
      <c r="C8" s="395">
        <f>SUM(C9:C14)</f>
        <v>0</v>
      </c>
      <c r="D8" s="395">
        <f>SUM(D9:D14)</f>
        <v>0</v>
      </c>
      <c r="E8" s="378">
        <f>SUM(E9:E14)</f>
        <v>0</v>
      </c>
    </row>
    <row r="9" spans="1:5" s="513" customFormat="1" ht="12" customHeight="1">
      <c r="A9" s="523" t="s">
        <v>70</v>
      </c>
      <c r="B9" s="406" t="s">
        <v>311</v>
      </c>
      <c r="C9" s="397"/>
      <c r="D9" s="397"/>
      <c r="E9" s="380"/>
    </row>
    <row r="10" spans="1:5" s="540" customFormat="1" ht="12" customHeight="1">
      <c r="A10" s="524" t="s">
        <v>71</v>
      </c>
      <c r="B10" s="407" t="s">
        <v>312</v>
      </c>
      <c r="C10" s="396"/>
      <c r="D10" s="396"/>
      <c r="E10" s="379"/>
    </row>
    <row r="11" spans="1:5" s="540" customFormat="1" ht="12" customHeight="1">
      <c r="A11" s="524" t="s">
        <v>72</v>
      </c>
      <c r="B11" s="407" t="s">
        <v>313</v>
      </c>
      <c r="C11" s="396"/>
      <c r="D11" s="396"/>
      <c r="E11" s="379"/>
    </row>
    <row r="12" spans="1:5" s="540" customFormat="1" ht="12" customHeight="1">
      <c r="A12" s="524" t="s">
        <v>73</v>
      </c>
      <c r="B12" s="407" t="s">
        <v>314</v>
      </c>
      <c r="C12" s="396"/>
      <c r="D12" s="396"/>
      <c r="E12" s="379"/>
    </row>
    <row r="13" spans="1:5" s="540" customFormat="1" ht="12" customHeight="1">
      <c r="A13" s="524" t="s">
        <v>106</v>
      </c>
      <c r="B13" s="407" t="s">
        <v>315</v>
      </c>
      <c r="C13" s="396"/>
      <c r="D13" s="396"/>
      <c r="E13" s="379"/>
    </row>
    <row r="14" spans="1:5" s="513" customFormat="1" ht="12" customHeight="1" thickBot="1">
      <c r="A14" s="525" t="s">
        <v>74</v>
      </c>
      <c r="B14" s="408" t="s">
        <v>316</v>
      </c>
      <c r="C14" s="398"/>
      <c r="D14" s="398"/>
      <c r="E14" s="381"/>
    </row>
    <row r="15" spans="1:5" s="513" customFormat="1" ht="12" customHeight="1" thickBot="1">
      <c r="A15" s="368" t="s">
        <v>7</v>
      </c>
      <c r="B15" s="385" t="s">
        <v>317</v>
      </c>
      <c r="C15" s="395">
        <f>SUM(C16:C20)</f>
        <v>0</v>
      </c>
      <c r="D15" s="395">
        <f>SUM(D16:D20)</f>
        <v>0</v>
      </c>
      <c r="E15" s="378">
        <f>SUM(E16:E20)</f>
        <v>0</v>
      </c>
    </row>
    <row r="16" spans="1:5" s="513" customFormat="1" ht="12" customHeight="1">
      <c r="A16" s="523" t="s">
        <v>76</v>
      </c>
      <c r="B16" s="406" t="s">
        <v>318</v>
      </c>
      <c r="C16" s="397"/>
      <c r="D16" s="397"/>
      <c r="E16" s="380"/>
    </row>
    <row r="17" spans="1:5" s="513" customFormat="1" ht="12" customHeight="1">
      <c r="A17" s="524" t="s">
        <v>77</v>
      </c>
      <c r="B17" s="407" t="s">
        <v>319</v>
      </c>
      <c r="C17" s="396"/>
      <c r="D17" s="396"/>
      <c r="E17" s="379"/>
    </row>
    <row r="18" spans="1:5" s="513" customFormat="1" ht="12" customHeight="1">
      <c r="A18" s="524" t="s">
        <v>78</v>
      </c>
      <c r="B18" s="407" t="s">
        <v>320</v>
      </c>
      <c r="C18" s="396"/>
      <c r="D18" s="396"/>
      <c r="E18" s="379"/>
    </row>
    <row r="19" spans="1:5" s="513" customFormat="1" ht="12" customHeight="1">
      <c r="A19" s="524" t="s">
        <v>79</v>
      </c>
      <c r="B19" s="407" t="s">
        <v>321</v>
      </c>
      <c r="C19" s="396"/>
      <c r="D19" s="396"/>
      <c r="E19" s="379"/>
    </row>
    <row r="20" spans="1:5" s="513" customFormat="1" ht="12" customHeight="1">
      <c r="A20" s="524" t="s">
        <v>80</v>
      </c>
      <c r="B20" s="407" t="s">
        <v>322</v>
      </c>
      <c r="C20" s="396"/>
      <c r="D20" s="396"/>
      <c r="E20" s="379"/>
    </row>
    <row r="21" spans="1:5" s="540" customFormat="1" ht="12" customHeight="1" thickBot="1">
      <c r="A21" s="525" t="s">
        <v>87</v>
      </c>
      <c r="B21" s="408" t="s">
        <v>323</v>
      </c>
      <c r="C21" s="398"/>
      <c r="D21" s="398"/>
      <c r="E21" s="381"/>
    </row>
    <row r="22" spans="1:5" s="540" customFormat="1" ht="12" customHeight="1" thickBot="1">
      <c r="A22" s="368" t="s">
        <v>8</v>
      </c>
      <c r="B22" s="364" t="s">
        <v>324</v>
      </c>
      <c r="C22" s="395">
        <f>SUM(C23:C27)</f>
        <v>0</v>
      </c>
      <c r="D22" s="395">
        <f>SUM(D23:D27)</f>
        <v>0</v>
      </c>
      <c r="E22" s="378">
        <f>SUM(E23:E27)</f>
        <v>0</v>
      </c>
    </row>
    <row r="23" spans="1:5" s="540" customFormat="1" ht="12" customHeight="1">
      <c r="A23" s="523" t="s">
        <v>59</v>
      </c>
      <c r="B23" s="406" t="s">
        <v>325</v>
      </c>
      <c r="C23" s="397"/>
      <c r="D23" s="397"/>
      <c r="E23" s="380"/>
    </row>
    <row r="24" spans="1:5" s="513" customFormat="1" ht="12" customHeight="1">
      <c r="A24" s="524" t="s">
        <v>60</v>
      </c>
      <c r="B24" s="407" t="s">
        <v>326</v>
      </c>
      <c r="C24" s="396"/>
      <c r="D24" s="396"/>
      <c r="E24" s="379"/>
    </row>
    <row r="25" spans="1:5" s="540" customFormat="1" ht="12" customHeight="1">
      <c r="A25" s="524" t="s">
        <v>61</v>
      </c>
      <c r="B25" s="407" t="s">
        <v>327</v>
      </c>
      <c r="C25" s="396"/>
      <c r="D25" s="396"/>
      <c r="E25" s="379"/>
    </row>
    <row r="26" spans="1:5" s="540" customFormat="1" ht="12" customHeight="1">
      <c r="A26" s="524" t="s">
        <v>62</v>
      </c>
      <c r="B26" s="407" t="s">
        <v>328</v>
      </c>
      <c r="C26" s="396"/>
      <c r="D26" s="396"/>
      <c r="E26" s="379"/>
    </row>
    <row r="27" spans="1:5" s="540" customFormat="1" ht="12" customHeight="1">
      <c r="A27" s="524" t="s">
        <v>120</v>
      </c>
      <c r="B27" s="407" t="s">
        <v>329</v>
      </c>
      <c r="C27" s="396"/>
      <c r="D27" s="396"/>
      <c r="E27" s="379"/>
    </row>
    <row r="28" spans="1:5" s="540" customFormat="1" ht="12" customHeight="1" thickBot="1">
      <c r="A28" s="525" t="s">
        <v>121</v>
      </c>
      <c r="B28" s="408" t="s">
        <v>330</v>
      </c>
      <c r="C28" s="398"/>
      <c r="D28" s="398"/>
      <c r="E28" s="381"/>
    </row>
    <row r="29" spans="1:5" s="540" customFormat="1" ht="12" customHeight="1" thickBot="1">
      <c r="A29" s="368" t="s">
        <v>122</v>
      </c>
      <c r="B29" s="364" t="s">
        <v>331</v>
      </c>
      <c r="C29" s="401">
        <f>+C30+C33+C34+C35</f>
        <v>0</v>
      </c>
      <c r="D29" s="401">
        <f>+D30+D33+D34+D35</f>
        <v>0</v>
      </c>
      <c r="E29" s="414">
        <f>+E30+E33+E34+E35</f>
        <v>0</v>
      </c>
    </row>
    <row r="30" spans="1:5" s="540" customFormat="1" ht="12" customHeight="1">
      <c r="A30" s="523" t="s">
        <v>332</v>
      </c>
      <c r="B30" s="406" t="s">
        <v>333</v>
      </c>
      <c r="C30" s="416">
        <f>+C31+C32</f>
        <v>0</v>
      </c>
      <c r="D30" s="416">
        <f>+D31+D32</f>
        <v>0</v>
      </c>
      <c r="E30" s="415">
        <f>+E31+E32</f>
        <v>0</v>
      </c>
    </row>
    <row r="31" spans="1:5" s="540" customFormat="1" ht="12" customHeight="1">
      <c r="A31" s="524" t="s">
        <v>334</v>
      </c>
      <c r="B31" s="407" t="s">
        <v>335</v>
      </c>
      <c r="C31" s="396"/>
      <c r="D31" s="396"/>
      <c r="E31" s="379"/>
    </row>
    <row r="32" spans="1:5" s="540" customFormat="1" ht="12" customHeight="1">
      <c r="A32" s="524" t="s">
        <v>336</v>
      </c>
      <c r="B32" s="407" t="s">
        <v>337</v>
      </c>
      <c r="C32" s="396"/>
      <c r="D32" s="396"/>
      <c r="E32" s="379"/>
    </row>
    <row r="33" spans="1:5" s="540" customFormat="1" ht="12" customHeight="1">
      <c r="A33" s="524" t="s">
        <v>338</v>
      </c>
      <c r="B33" s="407" t="s">
        <v>339</v>
      </c>
      <c r="C33" s="396"/>
      <c r="D33" s="396"/>
      <c r="E33" s="379"/>
    </row>
    <row r="34" spans="1:5" s="540" customFormat="1" ht="12" customHeight="1">
      <c r="A34" s="524" t="s">
        <v>340</v>
      </c>
      <c r="B34" s="407" t="s">
        <v>341</v>
      </c>
      <c r="C34" s="396"/>
      <c r="D34" s="396"/>
      <c r="E34" s="379"/>
    </row>
    <row r="35" spans="1:5" s="540" customFormat="1" ht="12" customHeight="1" thickBot="1">
      <c r="A35" s="525" t="s">
        <v>342</v>
      </c>
      <c r="B35" s="408" t="s">
        <v>343</v>
      </c>
      <c r="C35" s="398"/>
      <c r="D35" s="398"/>
      <c r="E35" s="381"/>
    </row>
    <row r="36" spans="1:5" s="540" customFormat="1" ht="12" customHeight="1" thickBot="1">
      <c r="A36" s="368" t="s">
        <v>10</v>
      </c>
      <c r="B36" s="364" t="s">
        <v>344</v>
      </c>
      <c r="C36" s="395">
        <f>SUM(C37:C46)</f>
        <v>0</v>
      </c>
      <c r="D36" s="395">
        <f>SUM(D37:D46)</f>
        <v>0</v>
      </c>
      <c r="E36" s="378">
        <f>SUM(E37:E46)</f>
        <v>0</v>
      </c>
    </row>
    <row r="37" spans="1:5" s="540" customFormat="1" ht="12" customHeight="1">
      <c r="A37" s="523" t="s">
        <v>63</v>
      </c>
      <c r="B37" s="406" t="s">
        <v>345</v>
      </c>
      <c r="C37" s="397"/>
      <c r="D37" s="397"/>
      <c r="E37" s="380"/>
    </row>
    <row r="38" spans="1:5" s="540" customFormat="1" ht="12" customHeight="1">
      <c r="A38" s="524" t="s">
        <v>64</v>
      </c>
      <c r="B38" s="407" t="s">
        <v>346</v>
      </c>
      <c r="C38" s="396"/>
      <c r="D38" s="396"/>
      <c r="E38" s="379"/>
    </row>
    <row r="39" spans="1:5" s="540" customFormat="1" ht="12" customHeight="1">
      <c r="A39" s="524" t="s">
        <v>65</v>
      </c>
      <c r="B39" s="407" t="s">
        <v>347</v>
      </c>
      <c r="C39" s="396"/>
      <c r="D39" s="396"/>
      <c r="E39" s="379"/>
    </row>
    <row r="40" spans="1:5" s="540" customFormat="1" ht="12" customHeight="1">
      <c r="A40" s="524" t="s">
        <v>124</v>
      </c>
      <c r="B40" s="407" t="s">
        <v>348</v>
      </c>
      <c r="C40" s="396"/>
      <c r="D40" s="396"/>
      <c r="E40" s="379"/>
    </row>
    <row r="41" spans="1:5" s="540" customFormat="1" ht="12" customHeight="1">
      <c r="A41" s="524" t="s">
        <v>125</v>
      </c>
      <c r="B41" s="407" t="s">
        <v>349</v>
      </c>
      <c r="C41" s="396"/>
      <c r="D41" s="396"/>
      <c r="E41" s="379"/>
    </row>
    <row r="42" spans="1:5" s="540" customFormat="1" ht="12" customHeight="1">
      <c r="A42" s="524" t="s">
        <v>126</v>
      </c>
      <c r="B42" s="407" t="s">
        <v>350</v>
      </c>
      <c r="C42" s="396"/>
      <c r="D42" s="396"/>
      <c r="E42" s="379"/>
    </row>
    <row r="43" spans="1:5" s="540" customFormat="1" ht="12" customHeight="1">
      <c r="A43" s="524" t="s">
        <v>127</v>
      </c>
      <c r="B43" s="407" t="s">
        <v>351</v>
      </c>
      <c r="C43" s="396"/>
      <c r="D43" s="396"/>
      <c r="E43" s="379"/>
    </row>
    <row r="44" spans="1:5" s="540" customFormat="1" ht="12" customHeight="1">
      <c r="A44" s="524" t="s">
        <v>128</v>
      </c>
      <c r="B44" s="407" t="s">
        <v>352</v>
      </c>
      <c r="C44" s="396"/>
      <c r="D44" s="396"/>
      <c r="E44" s="379"/>
    </row>
    <row r="45" spans="1:5" s="540" customFormat="1" ht="12" customHeight="1">
      <c r="A45" s="524" t="s">
        <v>353</v>
      </c>
      <c r="B45" s="407" t="s">
        <v>354</v>
      </c>
      <c r="C45" s="399"/>
      <c r="D45" s="399"/>
      <c r="E45" s="382"/>
    </row>
    <row r="46" spans="1:5" s="513" customFormat="1" ht="12" customHeight="1" thickBot="1">
      <c r="A46" s="525" t="s">
        <v>355</v>
      </c>
      <c r="B46" s="408" t="s">
        <v>356</v>
      </c>
      <c r="C46" s="400"/>
      <c r="D46" s="400"/>
      <c r="E46" s="383"/>
    </row>
    <row r="47" spans="1:5" s="540" customFormat="1" ht="12" customHeight="1" thickBot="1">
      <c r="A47" s="368" t="s">
        <v>11</v>
      </c>
      <c r="B47" s="364" t="s">
        <v>357</v>
      </c>
      <c r="C47" s="395">
        <f>SUM(C48:C52)</f>
        <v>0</v>
      </c>
      <c r="D47" s="395">
        <f>SUM(D48:D52)</f>
        <v>0</v>
      </c>
      <c r="E47" s="378">
        <f>SUM(E48:E52)</f>
        <v>0</v>
      </c>
    </row>
    <row r="48" spans="1:5" s="540" customFormat="1" ht="12" customHeight="1">
      <c r="A48" s="523" t="s">
        <v>66</v>
      </c>
      <c r="B48" s="406" t="s">
        <v>358</v>
      </c>
      <c r="C48" s="418"/>
      <c r="D48" s="418"/>
      <c r="E48" s="384"/>
    </row>
    <row r="49" spans="1:5" s="540" customFormat="1" ht="12" customHeight="1">
      <c r="A49" s="524" t="s">
        <v>67</v>
      </c>
      <c r="B49" s="407" t="s">
        <v>359</v>
      </c>
      <c r="C49" s="399"/>
      <c r="D49" s="399"/>
      <c r="E49" s="382"/>
    </row>
    <row r="50" spans="1:5" s="540" customFormat="1" ht="12" customHeight="1">
      <c r="A50" s="524" t="s">
        <v>360</v>
      </c>
      <c r="B50" s="407" t="s">
        <v>361</v>
      </c>
      <c r="C50" s="399"/>
      <c r="D50" s="399"/>
      <c r="E50" s="382"/>
    </row>
    <row r="51" spans="1:5" s="540" customFormat="1" ht="12" customHeight="1">
      <c r="A51" s="524" t="s">
        <v>362</v>
      </c>
      <c r="B51" s="407" t="s">
        <v>363</v>
      </c>
      <c r="C51" s="399"/>
      <c r="D51" s="399"/>
      <c r="E51" s="382"/>
    </row>
    <row r="52" spans="1:5" s="540" customFormat="1" ht="12" customHeight="1" thickBot="1">
      <c r="A52" s="525" t="s">
        <v>364</v>
      </c>
      <c r="B52" s="408" t="s">
        <v>365</v>
      </c>
      <c r="C52" s="400"/>
      <c r="D52" s="400"/>
      <c r="E52" s="383"/>
    </row>
    <row r="53" spans="1:5" s="540" customFormat="1" ht="12" customHeight="1" thickBot="1">
      <c r="A53" s="368" t="s">
        <v>129</v>
      </c>
      <c r="B53" s="364" t="s">
        <v>366</v>
      </c>
      <c r="C53" s="395">
        <f>SUM(C54:C56)</f>
        <v>0</v>
      </c>
      <c r="D53" s="395">
        <f>SUM(D54:D56)</f>
        <v>0</v>
      </c>
      <c r="E53" s="378">
        <f>SUM(E54:E56)</f>
        <v>0</v>
      </c>
    </row>
    <row r="54" spans="1:5" s="513" customFormat="1" ht="12" customHeight="1">
      <c r="A54" s="523" t="s">
        <v>68</v>
      </c>
      <c r="B54" s="406" t="s">
        <v>367</v>
      </c>
      <c r="C54" s="397"/>
      <c r="D54" s="397"/>
      <c r="E54" s="380"/>
    </row>
    <row r="55" spans="1:5" s="513" customFormat="1" ht="12" customHeight="1">
      <c r="A55" s="524" t="s">
        <v>69</v>
      </c>
      <c r="B55" s="407" t="s">
        <v>368</v>
      </c>
      <c r="C55" s="396"/>
      <c r="D55" s="396"/>
      <c r="E55" s="379"/>
    </row>
    <row r="56" spans="1:5" s="513" customFormat="1" ht="12" customHeight="1">
      <c r="A56" s="524" t="s">
        <v>369</v>
      </c>
      <c r="B56" s="407" t="s">
        <v>370</v>
      </c>
      <c r="C56" s="396"/>
      <c r="D56" s="396"/>
      <c r="E56" s="379"/>
    </row>
    <row r="57" spans="1:5" s="513" customFormat="1" ht="12" customHeight="1" thickBot="1">
      <c r="A57" s="525" t="s">
        <v>371</v>
      </c>
      <c r="B57" s="408" t="s">
        <v>372</v>
      </c>
      <c r="C57" s="398"/>
      <c r="D57" s="398"/>
      <c r="E57" s="381"/>
    </row>
    <row r="58" spans="1:5" s="540" customFormat="1" ht="12" customHeight="1" thickBot="1">
      <c r="A58" s="368" t="s">
        <v>13</v>
      </c>
      <c r="B58" s="385" t="s">
        <v>373</v>
      </c>
      <c r="C58" s="395">
        <f>SUM(C59:C61)</f>
        <v>0</v>
      </c>
      <c r="D58" s="395">
        <f>SUM(D59:D61)</f>
        <v>0</v>
      </c>
      <c r="E58" s="378">
        <f>SUM(E59:E61)</f>
        <v>0</v>
      </c>
    </row>
    <row r="59" spans="1:5" s="540" customFormat="1" ht="12" customHeight="1">
      <c r="A59" s="523" t="s">
        <v>130</v>
      </c>
      <c r="B59" s="406" t="s">
        <v>374</v>
      </c>
      <c r="C59" s="399"/>
      <c r="D59" s="399"/>
      <c r="E59" s="382"/>
    </row>
    <row r="60" spans="1:5" s="540" customFormat="1" ht="12" customHeight="1">
      <c r="A60" s="524" t="s">
        <v>131</v>
      </c>
      <c r="B60" s="407" t="s">
        <v>563</v>
      </c>
      <c r="C60" s="399"/>
      <c r="D60" s="399"/>
      <c r="E60" s="382"/>
    </row>
    <row r="61" spans="1:5" s="540" customFormat="1" ht="12" customHeight="1">
      <c r="A61" s="524" t="s">
        <v>156</v>
      </c>
      <c r="B61" s="407" t="s">
        <v>376</v>
      </c>
      <c r="C61" s="399"/>
      <c r="D61" s="399"/>
      <c r="E61" s="382"/>
    </row>
    <row r="62" spans="1:5" s="540" customFormat="1" ht="12" customHeight="1" thickBot="1">
      <c r="A62" s="525" t="s">
        <v>377</v>
      </c>
      <c r="B62" s="408" t="s">
        <v>378</v>
      </c>
      <c r="C62" s="399"/>
      <c r="D62" s="399"/>
      <c r="E62" s="382"/>
    </row>
    <row r="63" spans="1:5" s="540" customFormat="1" ht="12" customHeight="1" thickBot="1">
      <c r="A63" s="368" t="s">
        <v>14</v>
      </c>
      <c r="B63" s="364" t="s">
        <v>379</v>
      </c>
      <c r="C63" s="401">
        <f>+C8+C15+C22+C29+C36+C47+C53+C58</f>
        <v>0</v>
      </c>
      <c r="D63" s="401">
        <f>+D8+D15+D22+D29+D36+D47+D53+D58</f>
        <v>0</v>
      </c>
      <c r="E63" s="414">
        <f>+E8+E15+E22+E29+E36+E47+E53+E58</f>
        <v>0</v>
      </c>
    </row>
    <row r="64" spans="1:5" s="540" customFormat="1" ht="12" customHeight="1" thickBot="1">
      <c r="A64" s="526" t="s">
        <v>561</v>
      </c>
      <c r="B64" s="385" t="s">
        <v>381</v>
      </c>
      <c r="C64" s="395">
        <f>SUM(C65:C67)</f>
        <v>0</v>
      </c>
      <c r="D64" s="395">
        <f>SUM(D65:D67)</f>
        <v>0</v>
      </c>
      <c r="E64" s="378">
        <f>SUM(E65:E67)</f>
        <v>0</v>
      </c>
    </row>
    <row r="65" spans="1:5" s="540" customFormat="1" ht="12" customHeight="1">
      <c r="A65" s="523" t="s">
        <v>382</v>
      </c>
      <c r="B65" s="406" t="s">
        <v>383</v>
      </c>
      <c r="C65" s="399"/>
      <c r="D65" s="399"/>
      <c r="E65" s="382"/>
    </row>
    <row r="66" spans="1:5" s="540" customFormat="1" ht="12" customHeight="1">
      <c r="A66" s="524" t="s">
        <v>384</v>
      </c>
      <c r="B66" s="407" t="s">
        <v>385</v>
      </c>
      <c r="C66" s="399"/>
      <c r="D66" s="399"/>
      <c r="E66" s="382"/>
    </row>
    <row r="67" spans="1:5" s="540" customFormat="1" ht="12" customHeight="1" thickBot="1">
      <c r="A67" s="525" t="s">
        <v>386</v>
      </c>
      <c r="B67" s="519" t="s">
        <v>387</v>
      </c>
      <c r="C67" s="399"/>
      <c r="D67" s="399"/>
      <c r="E67" s="382"/>
    </row>
    <row r="68" spans="1:5" s="540" customFormat="1" ht="12" customHeight="1" thickBot="1">
      <c r="A68" s="526" t="s">
        <v>388</v>
      </c>
      <c r="B68" s="385" t="s">
        <v>389</v>
      </c>
      <c r="C68" s="395">
        <f>SUM(C69:C72)</f>
        <v>0</v>
      </c>
      <c r="D68" s="395">
        <f>SUM(D69:D72)</f>
        <v>0</v>
      </c>
      <c r="E68" s="378">
        <f>SUM(E69:E72)</f>
        <v>0</v>
      </c>
    </row>
    <row r="69" spans="1:5" s="540" customFormat="1" ht="12" customHeight="1">
      <c r="A69" s="523" t="s">
        <v>107</v>
      </c>
      <c r="B69" s="406" t="s">
        <v>390</v>
      </c>
      <c r="C69" s="399"/>
      <c r="D69" s="399"/>
      <c r="E69" s="382"/>
    </row>
    <row r="70" spans="1:5" s="540" customFormat="1" ht="12" customHeight="1">
      <c r="A70" s="524" t="s">
        <v>108</v>
      </c>
      <c r="B70" s="407" t="s">
        <v>391</v>
      </c>
      <c r="C70" s="399"/>
      <c r="D70" s="399"/>
      <c r="E70" s="382"/>
    </row>
    <row r="71" spans="1:5" s="540" customFormat="1" ht="12" customHeight="1">
      <c r="A71" s="524" t="s">
        <v>392</v>
      </c>
      <c r="B71" s="407" t="s">
        <v>393</v>
      </c>
      <c r="C71" s="399"/>
      <c r="D71" s="399"/>
      <c r="E71" s="382"/>
    </row>
    <row r="72" spans="1:5" s="540" customFormat="1" ht="12" customHeight="1" thickBot="1">
      <c r="A72" s="525" t="s">
        <v>394</v>
      </c>
      <c r="B72" s="408" t="s">
        <v>395</v>
      </c>
      <c r="C72" s="399"/>
      <c r="D72" s="399"/>
      <c r="E72" s="382"/>
    </row>
    <row r="73" spans="1:5" s="540" customFormat="1" ht="12" customHeight="1" thickBot="1">
      <c r="A73" s="526" t="s">
        <v>396</v>
      </c>
      <c r="B73" s="385" t="s">
        <v>397</v>
      </c>
      <c r="C73" s="395">
        <f>SUM(C74:C75)</f>
        <v>0</v>
      </c>
      <c r="D73" s="395">
        <f>SUM(D74:D75)</f>
        <v>0</v>
      </c>
      <c r="E73" s="378">
        <f>SUM(E74:E75)</f>
        <v>0</v>
      </c>
    </row>
    <row r="74" spans="1:5" s="540" customFormat="1" ht="12" customHeight="1">
      <c r="A74" s="523" t="s">
        <v>398</v>
      </c>
      <c r="B74" s="406" t="s">
        <v>399</v>
      </c>
      <c r="C74" s="399"/>
      <c r="D74" s="399"/>
      <c r="E74" s="382"/>
    </row>
    <row r="75" spans="1:5" s="540" customFormat="1" ht="12" customHeight="1" thickBot="1">
      <c r="A75" s="525" t="s">
        <v>400</v>
      </c>
      <c r="B75" s="408" t="s">
        <v>401</v>
      </c>
      <c r="C75" s="399"/>
      <c r="D75" s="399"/>
      <c r="E75" s="382"/>
    </row>
    <row r="76" spans="1:5" s="540" customFormat="1" ht="12" customHeight="1" thickBot="1">
      <c r="A76" s="526" t="s">
        <v>402</v>
      </c>
      <c r="B76" s="385" t="s">
        <v>403</v>
      </c>
      <c r="C76" s="395">
        <f>SUM(C77:C79)</f>
        <v>0</v>
      </c>
      <c r="D76" s="395">
        <f>SUM(D77:D79)</f>
        <v>0</v>
      </c>
      <c r="E76" s="378">
        <f>SUM(E77:E79)</f>
        <v>0</v>
      </c>
    </row>
    <row r="77" spans="1:5" s="540" customFormat="1" ht="12" customHeight="1">
      <c r="A77" s="523" t="s">
        <v>404</v>
      </c>
      <c r="B77" s="406" t="s">
        <v>405</v>
      </c>
      <c r="C77" s="399"/>
      <c r="D77" s="399"/>
      <c r="E77" s="382"/>
    </row>
    <row r="78" spans="1:5" s="540" customFormat="1" ht="12" customHeight="1">
      <c r="A78" s="524" t="s">
        <v>406</v>
      </c>
      <c r="B78" s="407" t="s">
        <v>407</v>
      </c>
      <c r="C78" s="399"/>
      <c r="D78" s="399"/>
      <c r="E78" s="382"/>
    </row>
    <row r="79" spans="1:5" s="540" customFormat="1" ht="12" customHeight="1" thickBot="1">
      <c r="A79" s="525" t="s">
        <v>408</v>
      </c>
      <c r="B79" s="408" t="s">
        <v>409</v>
      </c>
      <c r="C79" s="399"/>
      <c r="D79" s="399"/>
      <c r="E79" s="382"/>
    </row>
    <row r="80" spans="1:5" s="540" customFormat="1" ht="12" customHeight="1" thickBot="1">
      <c r="A80" s="526" t="s">
        <v>410</v>
      </c>
      <c r="B80" s="385" t="s">
        <v>411</v>
      </c>
      <c r="C80" s="395">
        <f>SUM(C81:C84)</f>
        <v>0</v>
      </c>
      <c r="D80" s="395">
        <f>SUM(D81:D84)</f>
        <v>0</v>
      </c>
      <c r="E80" s="378">
        <f>SUM(E81:E84)</f>
        <v>0</v>
      </c>
    </row>
    <row r="81" spans="1:5" s="540" customFormat="1" ht="12" customHeight="1">
      <c r="A81" s="527" t="s">
        <v>412</v>
      </c>
      <c r="B81" s="406" t="s">
        <v>413</v>
      </c>
      <c r="C81" s="399"/>
      <c r="D81" s="399"/>
      <c r="E81" s="382"/>
    </row>
    <row r="82" spans="1:5" s="540" customFormat="1" ht="12" customHeight="1">
      <c r="A82" s="528" t="s">
        <v>414</v>
      </c>
      <c r="B82" s="407" t="s">
        <v>415</v>
      </c>
      <c r="C82" s="399"/>
      <c r="D82" s="399"/>
      <c r="E82" s="382"/>
    </row>
    <row r="83" spans="1:5" s="540" customFormat="1" ht="12" customHeight="1">
      <c r="A83" s="528" t="s">
        <v>416</v>
      </c>
      <c r="B83" s="407" t="s">
        <v>417</v>
      </c>
      <c r="C83" s="399"/>
      <c r="D83" s="399"/>
      <c r="E83" s="382"/>
    </row>
    <row r="84" spans="1:5" s="540" customFormat="1" ht="12" customHeight="1" thickBot="1">
      <c r="A84" s="529" t="s">
        <v>418</v>
      </c>
      <c r="B84" s="408" t="s">
        <v>419</v>
      </c>
      <c r="C84" s="399"/>
      <c r="D84" s="399"/>
      <c r="E84" s="382"/>
    </row>
    <row r="85" spans="1:5" s="540" customFormat="1" ht="12" customHeight="1" thickBot="1">
      <c r="A85" s="526" t="s">
        <v>420</v>
      </c>
      <c r="B85" s="385" t="s">
        <v>421</v>
      </c>
      <c r="C85" s="422"/>
      <c r="D85" s="422"/>
      <c r="E85" s="423"/>
    </row>
    <row r="86" spans="1:5" s="540" customFormat="1" ht="12" customHeight="1" thickBot="1">
      <c r="A86" s="526" t="s">
        <v>422</v>
      </c>
      <c r="B86" s="520" t="s">
        <v>423</v>
      </c>
      <c r="C86" s="401">
        <f>+C64+C68+C73+C76+C80+C85</f>
        <v>0</v>
      </c>
      <c r="D86" s="401">
        <f>+D64+D68+D73+D76+D80+D85</f>
        <v>0</v>
      </c>
      <c r="E86" s="414">
        <f>+E64+E68+E73+E76+E80+E85</f>
        <v>0</v>
      </c>
    </row>
    <row r="87" spans="1:5" s="540" customFormat="1" ht="12" customHeight="1" thickBot="1">
      <c r="A87" s="530" t="s">
        <v>424</v>
      </c>
      <c r="B87" s="521" t="s">
        <v>562</v>
      </c>
      <c r="C87" s="401">
        <f>+C63+C86</f>
        <v>0</v>
      </c>
      <c r="D87" s="401">
        <f>+D63+D86</f>
        <v>0</v>
      </c>
      <c r="E87" s="414">
        <f>+E63+E86</f>
        <v>0</v>
      </c>
    </row>
    <row r="88" spans="1:5" s="540" customFormat="1" ht="15" customHeight="1">
      <c r="A88" s="502"/>
      <c r="B88" s="503"/>
      <c r="C88" s="511"/>
      <c r="D88" s="511"/>
      <c r="E88" s="511"/>
    </row>
    <row r="89" spans="1:5" ht="13.5" thickBot="1">
      <c r="A89" s="504"/>
      <c r="B89" s="505"/>
      <c r="C89" s="512"/>
      <c r="D89" s="512"/>
      <c r="E89" s="512"/>
    </row>
    <row r="90" spans="1:5" s="539" customFormat="1" ht="16.5" customHeight="1" thickBot="1">
      <c r="A90" s="883" t="s">
        <v>44</v>
      </c>
      <c r="B90" s="884"/>
      <c r="C90" s="884"/>
      <c r="D90" s="884"/>
      <c r="E90" s="885"/>
    </row>
    <row r="91" spans="1:5" s="326" customFormat="1" ht="12" customHeight="1" thickBot="1">
      <c r="A91" s="518" t="s">
        <v>6</v>
      </c>
      <c r="B91" s="367" t="s">
        <v>432</v>
      </c>
      <c r="C91" s="394">
        <f>SUM(C92:C96)</f>
        <v>0</v>
      </c>
      <c r="D91" s="394">
        <f>SUM(D92:D96)</f>
        <v>0</v>
      </c>
      <c r="E91" s="349">
        <f>SUM(E92:E96)</f>
        <v>0</v>
      </c>
    </row>
    <row r="92" spans="1:5" ht="12" customHeight="1">
      <c r="A92" s="531" t="s">
        <v>70</v>
      </c>
      <c r="B92" s="353" t="s">
        <v>36</v>
      </c>
      <c r="C92" s="89"/>
      <c r="D92" s="89"/>
      <c r="E92" s="348"/>
    </row>
    <row r="93" spans="1:5" ht="12" customHeight="1">
      <c r="A93" s="524" t="s">
        <v>71</v>
      </c>
      <c r="B93" s="351" t="s">
        <v>132</v>
      </c>
      <c r="C93" s="396"/>
      <c r="D93" s="396"/>
      <c r="E93" s="379"/>
    </row>
    <row r="94" spans="1:5" ht="12" customHeight="1">
      <c r="A94" s="524" t="s">
        <v>72</v>
      </c>
      <c r="B94" s="351" t="s">
        <v>99</v>
      </c>
      <c r="C94" s="398"/>
      <c r="D94" s="398"/>
      <c r="E94" s="381"/>
    </row>
    <row r="95" spans="1:5" ht="12" customHeight="1">
      <c r="A95" s="524" t="s">
        <v>73</v>
      </c>
      <c r="B95" s="354" t="s">
        <v>133</v>
      </c>
      <c r="C95" s="398"/>
      <c r="D95" s="398"/>
      <c r="E95" s="381"/>
    </row>
    <row r="96" spans="1:5" ht="12" customHeight="1">
      <c r="A96" s="524" t="s">
        <v>82</v>
      </c>
      <c r="B96" s="362" t="s">
        <v>134</v>
      </c>
      <c r="C96" s="398"/>
      <c r="D96" s="398"/>
      <c r="E96" s="381"/>
    </row>
    <row r="97" spans="1:5" ht="12" customHeight="1">
      <c r="A97" s="524" t="s">
        <v>74</v>
      </c>
      <c r="B97" s="351" t="s">
        <v>433</v>
      </c>
      <c r="C97" s="398"/>
      <c r="D97" s="398"/>
      <c r="E97" s="381"/>
    </row>
    <row r="98" spans="1:5" ht="12" customHeight="1">
      <c r="A98" s="524" t="s">
        <v>75</v>
      </c>
      <c r="B98" s="374" t="s">
        <v>434</v>
      </c>
      <c r="C98" s="398"/>
      <c r="D98" s="398"/>
      <c r="E98" s="381"/>
    </row>
    <row r="99" spans="1:5" ht="12" customHeight="1">
      <c r="A99" s="524" t="s">
        <v>83</v>
      </c>
      <c r="B99" s="375" t="s">
        <v>435</v>
      </c>
      <c r="C99" s="398"/>
      <c r="D99" s="398"/>
      <c r="E99" s="381"/>
    </row>
    <row r="100" spans="1:5" ht="12" customHeight="1">
      <c r="A100" s="524" t="s">
        <v>84</v>
      </c>
      <c r="B100" s="375" t="s">
        <v>436</v>
      </c>
      <c r="C100" s="398"/>
      <c r="D100" s="398"/>
      <c r="E100" s="381"/>
    </row>
    <row r="101" spans="1:5" ht="12" customHeight="1">
      <c r="A101" s="524" t="s">
        <v>85</v>
      </c>
      <c r="B101" s="374" t="s">
        <v>437</v>
      </c>
      <c r="C101" s="398"/>
      <c r="D101" s="398"/>
      <c r="E101" s="381"/>
    </row>
    <row r="102" spans="1:5" ht="12" customHeight="1">
      <c r="A102" s="524" t="s">
        <v>86</v>
      </c>
      <c r="B102" s="374" t="s">
        <v>438</v>
      </c>
      <c r="C102" s="398"/>
      <c r="D102" s="398"/>
      <c r="E102" s="381"/>
    </row>
    <row r="103" spans="1:5" ht="12" customHeight="1">
      <c r="A103" s="524" t="s">
        <v>88</v>
      </c>
      <c r="B103" s="375" t="s">
        <v>439</v>
      </c>
      <c r="C103" s="398"/>
      <c r="D103" s="398"/>
      <c r="E103" s="381"/>
    </row>
    <row r="104" spans="1:5" ht="12" customHeight="1">
      <c r="A104" s="532" t="s">
        <v>135</v>
      </c>
      <c r="B104" s="376" t="s">
        <v>440</v>
      </c>
      <c r="C104" s="398"/>
      <c r="D104" s="398"/>
      <c r="E104" s="381"/>
    </row>
    <row r="105" spans="1:5" ht="12" customHeight="1">
      <c r="A105" s="524" t="s">
        <v>441</v>
      </c>
      <c r="B105" s="376" t="s">
        <v>442</v>
      </c>
      <c r="C105" s="398"/>
      <c r="D105" s="398"/>
      <c r="E105" s="381"/>
    </row>
    <row r="106" spans="1:5" s="326" customFormat="1" ht="12" customHeight="1" thickBot="1">
      <c r="A106" s="533" t="s">
        <v>443</v>
      </c>
      <c r="B106" s="377" t="s">
        <v>444</v>
      </c>
      <c r="C106" s="90"/>
      <c r="D106" s="90"/>
      <c r="E106" s="342"/>
    </row>
    <row r="107" spans="1:5" ht="12" customHeight="1" thickBot="1">
      <c r="A107" s="368" t="s">
        <v>7</v>
      </c>
      <c r="B107" s="366" t="s">
        <v>445</v>
      </c>
      <c r="C107" s="395">
        <f>+C108+C110+C112</f>
        <v>0</v>
      </c>
      <c r="D107" s="395">
        <f>+D108+D110+D112</f>
        <v>0</v>
      </c>
      <c r="E107" s="378">
        <f>+E108+E110+E112</f>
        <v>0</v>
      </c>
    </row>
    <row r="108" spans="1:5" ht="12" customHeight="1">
      <c r="A108" s="523" t="s">
        <v>76</v>
      </c>
      <c r="B108" s="351" t="s">
        <v>154</v>
      </c>
      <c r="C108" s="397"/>
      <c r="D108" s="397"/>
      <c r="E108" s="380"/>
    </row>
    <row r="109" spans="1:5" ht="12" customHeight="1">
      <c r="A109" s="523" t="s">
        <v>77</v>
      </c>
      <c r="B109" s="355" t="s">
        <v>446</v>
      </c>
      <c r="C109" s="397"/>
      <c r="D109" s="397"/>
      <c r="E109" s="380"/>
    </row>
    <row r="110" spans="1:5" ht="12" customHeight="1">
      <c r="A110" s="523" t="s">
        <v>78</v>
      </c>
      <c r="B110" s="355" t="s">
        <v>136</v>
      </c>
      <c r="C110" s="396"/>
      <c r="D110" s="396"/>
      <c r="E110" s="379"/>
    </row>
    <row r="111" spans="1:5" ht="12" customHeight="1">
      <c r="A111" s="523" t="s">
        <v>79</v>
      </c>
      <c r="B111" s="355" t="s">
        <v>447</v>
      </c>
      <c r="C111" s="396"/>
      <c r="D111" s="396"/>
      <c r="E111" s="379"/>
    </row>
    <row r="112" spans="1:5" ht="12" customHeight="1">
      <c r="A112" s="523" t="s">
        <v>80</v>
      </c>
      <c r="B112" s="387" t="s">
        <v>157</v>
      </c>
      <c r="C112" s="396"/>
      <c r="D112" s="396"/>
      <c r="E112" s="379"/>
    </row>
    <row r="113" spans="1:5" ht="12" customHeight="1">
      <c r="A113" s="523" t="s">
        <v>87</v>
      </c>
      <c r="B113" s="386" t="s">
        <v>448</v>
      </c>
      <c r="C113" s="396"/>
      <c r="D113" s="396"/>
      <c r="E113" s="379"/>
    </row>
    <row r="114" spans="1:5" ht="12" customHeight="1">
      <c r="A114" s="523" t="s">
        <v>89</v>
      </c>
      <c r="B114" s="402" t="s">
        <v>449</v>
      </c>
      <c r="C114" s="396"/>
      <c r="D114" s="396"/>
      <c r="E114" s="379"/>
    </row>
    <row r="115" spans="1:5" ht="12" customHeight="1">
      <c r="A115" s="523" t="s">
        <v>137</v>
      </c>
      <c r="B115" s="375" t="s">
        <v>436</v>
      </c>
      <c r="C115" s="396"/>
      <c r="D115" s="396"/>
      <c r="E115" s="379"/>
    </row>
    <row r="116" spans="1:5" ht="12" customHeight="1">
      <c r="A116" s="523" t="s">
        <v>138</v>
      </c>
      <c r="B116" s="375" t="s">
        <v>450</v>
      </c>
      <c r="C116" s="396"/>
      <c r="D116" s="396"/>
      <c r="E116" s="379"/>
    </row>
    <row r="117" spans="1:5" ht="12" customHeight="1">
      <c r="A117" s="523" t="s">
        <v>139</v>
      </c>
      <c r="B117" s="375" t="s">
        <v>451</v>
      </c>
      <c r="C117" s="396"/>
      <c r="D117" s="396"/>
      <c r="E117" s="379"/>
    </row>
    <row r="118" spans="1:5" ht="12" customHeight="1">
      <c r="A118" s="523" t="s">
        <v>452</v>
      </c>
      <c r="B118" s="375" t="s">
        <v>439</v>
      </c>
      <c r="C118" s="396"/>
      <c r="D118" s="396"/>
      <c r="E118" s="379"/>
    </row>
    <row r="119" spans="1:5" ht="12" customHeight="1">
      <c r="A119" s="523" t="s">
        <v>453</v>
      </c>
      <c r="B119" s="375" t="s">
        <v>454</v>
      </c>
      <c r="C119" s="396"/>
      <c r="D119" s="396"/>
      <c r="E119" s="379"/>
    </row>
    <row r="120" spans="1:5" ht="12" customHeight="1" thickBot="1">
      <c r="A120" s="532" t="s">
        <v>455</v>
      </c>
      <c r="B120" s="375" t="s">
        <v>456</v>
      </c>
      <c r="C120" s="398"/>
      <c r="D120" s="398"/>
      <c r="E120" s="381"/>
    </row>
    <row r="121" spans="1:5" ht="12" customHeight="1" thickBot="1">
      <c r="A121" s="368" t="s">
        <v>8</v>
      </c>
      <c r="B121" s="371" t="s">
        <v>457</v>
      </c>
      <c r="C121" s="395">
        <f>+C122+C123</f>
        <v>0</v>
      </c>
      <c r="D121" s="395">
        <f>+D122+D123</f>
        <v>0</v>
      </c>
      <c r="E121" s="378">
        <f>+E122+E123</f>
        <v>0</v>
      </c>
    </row>
    <row r="122" spans="1:5" ht="12" customHeight="1">
      <c r="A122" s="523" t="s">
        <v>59</v>
      </c>
      <c r="B122" s="352" t="s">
        <v>45</v>
      </c>
      <c r="C122" s="397"/>
      <c r="D122" s="397"/>
      <c r="E122" s="380"/>
    </row>
    <row r="123" spans="1:5" ht="12" customHeight="1" thickBot="1">
      <c r="A123" s="525" t="s">
        <v>60</v>
      </c>
      <c r="B123" s="355" t="s">
        <v>46</v>
      </c>
      <c r="C123" s="398"/>
      <c r="D123" s="398"/>
      <c r="E123" s="381"/>
    </row>
    <row r="124" spans="1:5" ht="12" customHeight="1" thickBot="1">
      <c r="A124" s="368" t="s">
        <v>9</v>
      </c>
      <c r="B124" s="371" t="s">
        <v>458</v>
      </c>
      <c r="C124" s="395">
        <f>+C91+C107+C121</f>
        <v>0</v>
      </c>
      <c r="D124" s="395">
        <f>+D91+D107+D121</f>
        <v>0</v>
      </c>
      <c r="E124" s="378">
        <f>+E91+E107+E121</f>
        <v>0</v>
      </c>
    </row>
    <row r="125" spans="1:5" ht="12" customHeight="1" thickBot="1">
      <c r="A125" s="368" t="s">
        <v>10</v>
      </c>
      <c r="B125" s="371" t="s">
        <v>564</v>
      </c>
      <c r="C125" s="395">
        <f>+C126+C127+C128</f>
        <v>0</v>
      </c>
      <c r="D125" s="395">
        <f>+D126+D127+D128</f>
        <v>0</v>
      </c>
      <c r="E125" s="378">
        <f>+E126+E127+E128</f>
        <v>0</v>
      </c>
    </row>
    <row r="126" spans="1:5" ht="12" customHeight="1">
      <c r="A126" s="523" t="s">
        <v>63</v>
      </c>
      <c r="B126" s="352" t="s">
        <v>460</v>
      </c>
      <c r="C126" s="396"/>
      <c r="D126" s="396"/>
      <c r="E126" s="379"/>
    </row>
    <row r="127" spans="1:5" ht="12" customHeight="1">
      <c r="A127" s="523" t="s">
        <v>64</v>
      </c>
      <c r="B127" s="352" t="s">
        <v>461</v>
      </c>
      <c r="C127" s="396"/>
      <c r="D127" s="396"/>
      <c r="E127" s="379"/>
    </row>
    <row r="128" spans="1:5" ht="12" customHeight="1" thickBot="1">
      <c r="A128" s="532" t="s">
        <v>65</v>
      </c>
      <c r="B128" s="350" t="s">
        <v>462</v>
      </c>
      <c r="C128" s="396"/>
      <c r="D128" s="396"/>
      <c r="E128" s="379"/>
    </row>
    <row r="129" spans="1:5" ht="12" customHeight="1" thickBot="1">
      <c r="A129" s="368" t="s">
        <v>11</v>
      </c>
      <c r="B129" s="371" t="s">
        <v>463</v>
      </c>
      <c r="C129" s="395">
        <f>+C130+C131+C132+C133</f>
        <v>0</v>
      </c>
      <c r="D129" s="395">
        <f>+D130+D131+D132+D133</f>
        <v>0</v>
      </c>
      <c r="E129" s="378">
        <f>+E130+E131+E132+E133</f>
        <v>0</v>
      </c>
    </row>
    <row r="130" spans="1:5" ht="12" customHeight="1">
      <c r="A130" s="523" t="s">
        <v>66</v>
      </c>
      <c r="B130" s="352" t="s">
        <v>464</v>
      </c>
      <c r="C130" s="396"/>
      <c r="D130" s="396"/>
      <c r="E130" s="379"/>
    </row>
    <row r="131" spans="1:5" ht="12" customHeight="1">
      <c r="A131" s="523" t="s">
        <v>67</v>
      </c>
      <c r="B131" s="352" t="s">
        <v>465</v>
      </c>
      <c r="C131" s="396"/>
      <c r="D131" s="396"/>
      <c r="E131" s="379"/>
    </row>
    <row r="132" spans="1:5" ht="12" customHeight="1">
      <c r="A132" s="523" t="s">
        <v>360</v>
      </c>
      <c r="B132" s="352" t="s">
        <v>466</v>
      </c>
      <c r="C132" s="396"/>
      <c r="D132" s="396"/>
      <c r="E132" s="379"/>
    </row>
    <row r="133" spans="1:5" s="326" customFormat="1" ht="12" customHeight="1" thickBot="1">
      <c r="A133" s="532" t="s">
        <v>362</v>
      </c>
      <c r="B133" s="350" t="s">
        <v>467</v>
      </c>
      <c r="C133" s="396"/>
      <c r="D133" s="396"/>
      <c r="E133" s="379"/>
    </row>
    <row r="134" spans="1:11" ht="13.5" thickBot="1">
      <c r="A134" s="368" t="s">
        <v>12</v>
      </c>
      <c r="B134" s="371" t="s">
        <v>662</v>
      </c>
      <c r="C134" s="401">
        <f>+C135+C136+C138+C139+C137</f>
        <v>0</v>
      </c>
      <c r="D134" s="401">
        <f>+D135+D136+D138+D139+D137</f>
        <v>0</v>
      </c>
      <c r="E134" s="414">
        <f>+E135+E136+E138+E139+E137</f>
        <v>0</v>
      </c>
      <c r="K134" s="493"/>
    </row>
    <row r="135" spans="1:5" ht="12.75">
      <c r="A135" s="523" t="s">
        <v>68</v>
      </c>
      <c r="B135" s="352" t="s">
        <v>469</v>
      </c>
      <c r="C135" s="396"/>
      <c r="D135" s="396"/>
      <c r="E135" s="379"/>
    </row>
    <row r="136" spans="1:5" ht="12" customHeight="1">
      <c r="A136" s="523" t="s">
        <v>69</v>
      </c>
      <c r="B136" s="352" t="s">
        <v>470</v>
      </c>
      <c r="C136" s="396"/>
      <c r="D136" s="396"/>
      <c r="E136" s="379"/>
    </row>
    <row r="137" spans="1:5" ht="12" customHeight="1">
      <c r="A137" s="523" t="s">
        <v>369</v>
      </c>
      <c r="B137" s="352" t="s">
        <v>661</v>
      </c>
      <c r="C137" s="396"/>
      <c r="D137" s="396"/>
      <c r="E137" s="379"/>
    </row>
    <row r="138" spans="1:5" s="326" customFormat="1" ht="12" customHeight="1">
      <c r="A138" s="523" t="s">
        <v>371</v>
      </c>
      <c r="B138" s="352" t="s">
        <v>471</v>
      </c>
      <c r="C138" s="396"/>
      <c r="D138" s="396"/>
      <c r="E138" s="379"/>
    </row>
    <row r="139" spans="1:5" s="326" customFormat="1" ht="12" customHeight="1" thickBot="1">
      <c r="A139" s="532" t="s">
        <v>660</v>
      </c>
      <c r="B139" s="350" t="s">
        <v>472</v>
      </c>
      <c r="C139" s="396"/>
      <c r="D139" s="396"/>
      <c r="E139" s="379"/>
    </row>
    <row r="140" spans="1:5" s="326" customFormat="1" ht="12" customHeight="1" thickBot="1">
      <c r="A140" s="368" t="s">
        <v>13</v>
      </c>
      <c r="B140" s="371" t="s">
        <v>565</v>
      </c>
      <c r="C140" s="91">
        <f>+C141+C142+C143+C144</f>
        <v>0</v>
      </c>
      <c r="D140" s="91">
        <f>+D141+D142+D143+D144</f>
        <v>0</v>
      </c>
      <c r="E140" s="347">
        <f>+E141+E142+E143+E144</f>
        <v>0</v>
      </c>
    </row>
    <row r="141" spans="1:5" s="326" customFormat="1" ht="12" customHeight="1">
      <c r="A141" s="523" t="s">
        <v>130</v>
      </c>
      <c r="B141" s="352" t="s">
        <v>474</v>
      </c>
      <c r="C141" s="396"/>
      <c r="D141" s="396"/>
      <c r="E141" s="379"/>
    </row>
    <row r="142" spans="1:5" s="326" customFormat="1" ht="12" customHeight="1">
      <c r="A142" s="523" t="s">
        <v>131</v>
      </c>
      <c r="B142" s="352" t="s">
        <v>475</v>
      </c>
      <c r="C142" s="396"/>
      <c r="D142" s="396"/>
      <c r="E142" s="379"/>
    </row>
    <row r="143" spans="1:5" s="326" customFormat="1" ht="12" customHeight="1">
      <c r="A143" s="523" t="s">
        <v>156</v>
      </c>
      <c r="B143" s="352" t="s">
        <v>476</v>
      </c>
      <c r="C143" s="396"/>
      <c r="D143" s="396"/>
      <c r="E143" s="379"/>
    </row>
    <row r="144" spans="1:5" ht="12.75" customHeight="1" thickBot="1">
      <c r="A144" s="523" t="s">
        <v>377</v>
      </c>
      <c r="B144" s="352" t="s">
        <v>477</v>
      </c>
      <c r="C144" s="396"/>
      <c r="D144" s="396"/>
      <c r="E144" s="379"/>
    </row>
    <row r="145" spans="1:5" ht="12" customHeight="1" thickBot="1">
      <c r="A145" s="368" t="s">
        <v>14</v>
      </c>
      <c r="B145" s="371" t="s">
        <v>478</v>
      </c>
      <c r="C145" s="345">
        <f>+C125+C129+C134+C140</f>
        <v>0</v>
      </c>
      <c r="D145" s="345">
        <f>+D125+D129+D134+D140</f>
        <v>0</v>
      </c>
      <c r="E145" s="346">
        <f>+E125+E129+E134+E140</f>
        <v>0</v>
      </c>
    </row>
    <row r="146" spans="1:5" ht="15" customHeight="1" thickBot="1">
      <c r="A146" s="534" t="s">
        <v>15</v>
      </c>
      <c r="B146" s="391" t="s">
        <v>479</v>
      </c>
      <c r="C146" s="345">
        <f>+C124+C145</f>
        <v>0</v>
      </c>
      <c r="D146" s="345">
        <f>+D124+D145</f>
        <v>0</v>
      </c>
      <c r="E146" s="346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506" t="s">
        <v>663</v>
      </c>
      <c r="B148" s="507"/>
      <c r="C148" s="100"/>
      <c r="D148" s="101"/>
      <c r="E148" s="98"/>
    </row>
    <row r="149" spans="1:5" ht="14.25" customHeight="1" thickBot="1">
      <c r="A149" s="506" t="s">
        <v>146</v>
      </c>
      <c r="B149" s="507"/>
      <c r="C149" s="100"/>
      <c r="D149" s="101"/>
      <c r="E149" s="98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J16" sqref="J16"/>
    </sheetView>
  </sheetViews>
  <sheetFormatPr defaultColWidth="9.00390625" defaultRowHeight="12.75"/>
  <cols>
    <col min="1" max="1" width="7.00390625" style="324" customWidth="1"/>
    <col min="2" max="2" width="32.00390625" style="26" customWidth="1"/>
    <col min="3" max="3" width="12.50390625" style="26" customWidth="1"/>
    <col min="4" max="6" width="11.875" style="26" customWidth="1"/>
    <col min="7" max="7" width="12.875" style="26" customWidth="1"/>
    <col min="8" max="16384" width="9.375" style="26" customWidth="1"/>
  </cols>
  <sheetData>
    <row r="1" ht="14.25" thickBot="1">
      <c r="G1" s="33" t="s">
        <v>50</v>
      </c>
    </row>
    <row r="2" spans="1:7" ht="17.25" customHeight="1" thickBot="1">
      <c r="A2" s="892" t="s">
        <v>4</v>
      </c>
      <c r="B2" s="894" t="s">
        <v>309</v>
      </c>
      <c r="C2" s="894" t="s">
        <v>668</v>
      </c>
      <c r="D2" s="894" t="s">
        <v>709</v>
      </c>
      <c r="E2" s="896" t="s">
        <v>669</v>
      </c>
      <c r="F2" s="896"/>
      <c r="G2" s="897"/>
    </row>
    <row r="3" spans="1:7" s="325" customFormat="1" ht="57.75" customHeight="1" thickBot="1">
      <c r="A3" s="893"/>
      <c r="B3" s="895"/>
      <c r="C3" s="895"/>
      <c r="D3" s="895"/>
      <c r="E3" s="24" t="s">
        <v>670</v>
      </c>
      <c r="F3" s="24" t="s">
        <v>671</v>
      </c>
      <c r="G3" s="610" t="s">
        <v>672</v>
      </c>
    </row>
    <row r="4" spans="1:7" s="326" customFormat="1" ht="15" customHeight="1" thickBot="1">
      <c r="A4" s="494" t="s">
        <v>426</v>
      </c>
      <c r="B4" s="495" t="s">
        <v>427</v>
      </c>
      <c r="C4" s="495" t="s">
        <v>428</v>
      </c>
      <c r="D4" s="495" t="s">
        <v>429</v>
      </c>
      <c r="E4" s="495" t="s">
        <v>710</v>
      </c>
      <c r="F4" s="495" t="s">
        <v>507</v>
      </c>
      <c r="G4" s="543" t="s">
        <v>508</v>
      </c>
    </row>
    <row r="5" spans="1:7" ht="15" customHeight="1">
      <c r="A5" s="327" t="s">
        <v>6</v>
      </c>
      <c r="B5" s="328" t="s">
        <v>717</v>
      </c>
      <c r="C5" s="329"/>
      <c r="D5" s="329"/>
      <c r="E5" s="330">
        <f>C5+D5</f>
        <v>0</v>
      </c>
      <c r="F5" s="329"/>
      <c r="G5" s="331"/>
    </row>
    <row r="6" spans="1:7" ht="15" customHeight="1">
      <c r="A6" s="332" t="s">
        <v>7</v>
      </c>
      <c r="B6" s="333"/>
      <c r="C6" s="2"/>
      <c r="D6" s="2"/>
      <c r="E6" s="330">
        <f aca="true" t="shared" si="0" ref="E6:E35">C6+D6</f>
        <v>0</v>
      </c>
      <c r="F6" s="2"/>
      <c r="G6" s="167"/>
    </row>
    <row r="7" spans="1:7" ht="15" customHeight="1">
      <c r="A7" s="332" t="s">
        <v>8</v>
      </c>
      <c r="B7" s="333"/>
      <c r="C7" s="2"/>
      <c r="D7" s="2"/>
      <c r="E7" s="330">
        <f t="shared" si="0"/>
        <v>0</v>
      </c>
      <c r="F7" s="2"/>
      <c r="G7" s="167"/>
    </row>
    <row r="8" spans="1:7" ht="15" customHeight="1">
      <c r="A8" s="332" t="s">
        <v>9</v>
      </c>
      <c r="B8" s="333"/>
      <c r="C8" s="2"/>
      <c r="D8" s="2"/>
      <c r="E8" s="330">
        <f t="shared" si="0"/>
        <v>0</v>
      </c>
      <c r="F8" s="2"/>
      <c r="G8" s="167"/>
    </row>
    <row r="9" spans="1:7" ht="15" customHeight="1">
      <c r="A9" s="332" t="s">
        <v>10</v>
      </c>
      <c r="B9" s="333"/>
      <c r="C9" s="2"/>
      <c r="D9" s="2"/>
      <c r="E9" s="330">
        <f t="shared" si="0"/>
        <v>0</v>
      </c>
      <c r="F9" s="2"/>
      <c r="G9" s="167"/>
    </row>
    <row r="10" spans="1:7" ht="15" customHeight="1">
      <c r="A10" s="332" t="s">
        <v>11</v>
      </c>
      <c r="B10" s="333"/>
      <c r="C10" s="2"/>
      <c r="D10" s="2"/>
      <c r="E10" s="330">
        <f t="shared" si="0"/>
        <v>0</v>
      </c>
      <c r="F10" s="2"/>
      <c r="G10" s="167"/>
    </row>
    <row r="11" spans="1:7" ht="15" customHeight="1">
      <c r="A11" s="332" t="s">
        <v>12</v>
      </c>
      <c r="B11" s="333"/>
      <c r="C11" s="2"/>
      <c r="D11" s="2"/>
      <c r="E11" s="330">
        <f t="shared" si="0"/>
        <v>0</v>
      </c>
      <c r="F11" s="2"/>
      <c r="G11" s="167"/>
    </row>
    <row r="12" spans="1:7" ht="15" customHeight="1">
      <c r="A12" s="332" t="s">
        <v>13</v>
      </c>
      <c r="B12" s="333"/>
      <c r="C12" s="2"/>
      <c r="D12" s="2"/>
      <c r="E12" s="330">
        <f t="shared" si="0"/>
        <v>0</v>
      </c>
      <c r="F12" s="2"/>
      <c r="G12" s="167"/>
    </row>
    <row r="13" spans="1:7" ht="15" customHeight="1">
      <c r="A13" s="332" t="s">
        <v>14</v>
      </c>
      <c r="B13" s="333"/>
      <c r="C13" s="2"/>
      <c r="D13" s="2"/>
      <c r="E13" s="330">
        <f t="shared" si="0"/>
        <v>0</v>
      </c>
      <c r="F13" s="2"/>
      <c r="G13" s="167"/>
    </row>
    <row r="14" spans="1:7" ht="15" customHeight="1">
      <c r="A14" s="332" t="s">
        <v>15</v>
      </c>
      <c r="B14" s="333"/>
      <c r="C14" s="2"/>
      <c r="D14" s="2"/>
      <c r="E14" s="330">
        <f t="shared" si="0"/>
        <v>0</v>
      </c>
      <c r="F14" s="2"/>
      <c r="G14" s="167"/>
    </row>
    <row r="15" spans="1:7" ht="15" customHeight="1">
      <c r="A15" s="332" t="s">
        <v>16</v>
      </c>
      <c r="B15" s="333"/>
      <c r="C15" s="2"/>
      <c r="D15" s="2"/>
      <c r="E15" s="330">
        <f t="shared" si="0"/>
        <v>0</v>
      </c>
      <c r="F15" s="2"/>
      <c r="G15" s="167"/>
    </row>
    <row r="16" spans="1:7" ht="15" customHeight="1">
      <c r="A16" s="332" t="s">
        <v>17</v>
      </c>
      <c r="B16" s="333"/>
      <c r="C16" s="2"/>
      <c r="D16" s="2"/>
      <c r="E16" s="330">
        <f t="shared" si="0"/>
        <v>0</v>
      </c>
      <c r="F16" s="2"/>
      <c r="G16" s="167"/>
    </row>
    <row r="17" spans="1:7" ht="15" customHeight="1">
      <c r="A17" s="332" t="s">
        <v>18</v>
      </c>
      <c r="B17" s="333"/>
      <c r="C17" s="2"/>
      <c r="D17" s="2"/>
      <c r="E17" s="330">
        <f t="shared" si="0"/>
        <v>0</v>
      </c>
      <c r="F17" s="2"/>
      <c r="G17" s="167"/>
    </row>
    <row r="18" spans="1:7" ht="15" customHeight="1">
      <c r="A18" s="332" t="s">
        <v>19</v>
      </c>
      <c r="B18" s="333"/>
      <c r="C18" s="2"/>
      <c r="D18" s="2"/>
      <c r="E18" s="330">
        <f t="shared" si="0"/>
        <v>0</v>
      </c>
      <c r="F18" s="2"/>
      <c r="G18" s="167"/>
    </row>
    <row r="19" spans="1:7" ht="15" customHeight="1">
      <c r="A19" s="332" t="s">
        <v>20</v>
      </c>
      <c r="B19" s="333"/>
      <c r="C19" s="2"/>
      <c r="D19" s="2"/>
      <c r="E19" s="330">
        <f t="shared" si="0"/>
        <v>0</v>
      </c>
      <c r="F19" s="2"/>
      <c r="G19" s="167"/>
    </row>
    <row r="20" spans="1:7" ht="15" customHeight="1">
      <c r="A20" s="332" t="s">
        <v>21</v>
      </c>
      <c r="B20" s="333"/>
      <c r="C20" s="2"/>
      <c r="D20" s="2"/>
      <c r="E20" s="330">
        <f t="shared" si="0"/>
        <v>0</v>
      </c>
      <c r="F20" s="2"/>
      <c r="G20" s="167"/>
    </row>
    <row r="21" spans="1:7" ht="15" customHeight="1">
      <c r="A21" s="332" t="s">
        <v>22</v>
      </c>
      <c r="B21" s="333"/>
      <c r="C21" s="2"/>
      <c r="D21" s="2"/>
      <c r="E21" s="330">
        <f t="shared" si="0"/>
        <v>0</v>
      </c>
      <c r="F21" s="2"/>
      <c r="G21" s="167"/>
    </row>
    <row r="22" spans="1:7" ht="15" customHeight="1">
      <c r="A22" s="332" t="s">
        <v>23</v>
      </c>
      <c r="B22" s="333"/>
      <c r="C22" s="2"/>
      <c r="D22" s="2"/>
      <c r="E22" s="330">
        <f t="shared" si="0"/>
        <v>0</v>
      </c>
      <c r="F22" s="2"/>
      <c r="G22" s="167"/>
    </row>
    <row r="23" spans="1:7" ht="15" customHeight="1">
      <c r="A23" s="332" t="s">
        <v>24</v>
      </c>
      <c r="B23" s="333"/>
      <c r="C23" s="2"/>
      <c r="D23" s="2"/>
      <c r="E23" s="330">
        <f t="shared" si="0"/>
        <v>0</v>
      </c>
      <c r="F23" s="2"/>
      <c r="G23" s="167"/>
    </row>
    <row r="24" spans="1:7" ht="15" customHeight="1">
      <c r="A24" s="332" t="s">
        <v>25</v>
      </c>
      <c r="B24" s="333"/>
      <c r="C24" s="2"/>
      <c r="D24" s="2"/>
      <c r="E24" s="330">
        <f t="shared" si="0"/>
        <v>0</v>
      </c>
      <c r="F24" s="2"/>
      <c r="G24" s="167"/>
    </row>
    <row r="25" spans="1:7" ht="15" customHeight="1">
      <c r="A25" s="332" t="s">
        <v>26</v>
      </c>
      <c r="B25" s="333"/>
      <c r="C25" s="2"/>
      <c r="D25" s="2"/>
      <c r="E25" s="330">
        <f t="shared" si="0"/>
        <v>0</v>
      </c>
      <c r="F25" s="2"/>
      <c r="G25" s="167"/>
    </row>
    <row r="26" spans="1:7" ht="15" customHeight="1">
      <c r="A26" s="332" t="s">
        <v>27</v>
      </c>
      <c r="B26" s="333"/>
      <c r="C26" s="2"/>
      <c r="D26" s="2"/>
      <c r="E26" s="330">
        <f t="shared" si="0"/>
        <v>0</v>
      </c>
      <c r="F26" s="2"/>
      <c r="G26" s="167"/>
    </row>
    <row r="27" spans="1:7" ht="15" customHeight="1">
      <c r="A27" s="332" t="s">
        <v>28</v>
      </c>
      <c r="B27" s="333"/>
      <c r="C27" s="2"/>
      <c r="D27" s="2"/>
      <c r="E27" s="330">
        <f t="shared" si="0"/>
        <v>0</v>
      </c>
      <c r="F27" s="2"/>
      <c r="G27" s="167"/>
    </row>
    <row r="28" spans="1:7" ht="15" customHeight="1">
      <c r="A28" s="332" t="s">
        <v>29</v>
      </c>
      <c r="B28" s="333"/>
      <c r="C28" s="2"/>
      <c r="D28" s="2"/>
      <c r="E28" s="330">
        <f t="shared" si="0"/>
        <v>0</v>
      </c>
      <c r="F28" s="2"/>
      <c r="G28" s="167"/>
    </row>
    <row r="29" spans="1:7" ht="15" customHeight="1">
      <c r="A29" s="332" t="s">
        <v>30</v>
      </c>
      <c r="B29" s="333"/>
      <c r="C29" s="2"/>
      <c r="D29" s="2"/>
      <c r="E29" s="330">
        <f t="shared" si="0"/>
        <v>0</v>
      </c>
      <c r="F29" s="2"/>
      <c r="G29" s="167"/>
    </row>
    <row r="30" spans="1:7" ht="15" customHeight="1">
      <c r="A30" s="332" t="s">
        <v>31</v>
      </c>
      <c r="B30" s="333"/>
      <c r="C30" s="2"/>
      <c r="D30" s="2"/>
      <c r="E30" s="330"/>
      <c r="F30" s="2"/>
      <c r="G30" s="167"/>
    </row>
    <row r="31" spans="1:7" ht="15" customHeight="1">
      <c r="A31" s="332" t="s">
        <v>32</v>
      </c>
      <c r="B31" s="333"/>
      <c r="C31" s="2"/>
      <c r="D31" s="2"/>
      <c r="E31" s="330">
        <f t="shared" si="0"/>
        <v>0</v>
      </c>
      <c r="F31" s="2"/>
      <c r="G31" s="167"/>
    </row>
    <row r="32" spans="1:7" ht="15" customHeight="1">
      <c r="A32" s="332" t="s">
        <v>33</v>
      </c>
      <c r="B32" s="333"/>
      <c r="C32" s="2"/>
      <c r="D32" s="2"/>
      <c r="E32" s="330">
        <f t="shared" si="0"/>
        <v>0</v>
      </c>
      <c r="F32" s="2"/>
      <c r="G32" s="167"/>
    </row>
    <row r="33" spans="1:7" ht="15" customHeight="1">
      <c r="A33" s="332" t="s">
        <v>34</v>
      </c>
      <c r="B33" s="333"/>
      <c r="C33" s="2"/>
      <c r="D33" s="2"/>
      <c r="E33" s="330">
        <f t="shared" si="0"/>
        <v>0</v>
      </c>
      <c r="F33" s="2"/>
      <c r="G33" s="167"/>
    </row>
    <row r="34" spans="1:7" ht="15" customHeight="1">
      <c r="A34" s="332" t="s">
        <v>90</v>
      </c>
      <c r="B34" s="333"/>
      <c r="C34" s="2"/>
      <c r="D34" s="2"/>
      <c r="E34" s="330">
        <f t="shared" si="0"/>
        <v>0</v>
      </c>
      <c r="F34" s="2"/>
      <c r="G34" s="167"/>
    </row>
    <row r="35" spans="1:7" ht="15" customHeight="1" thickBot="1">
      <c r="A35" s="332" t="s">
        <v>186</v>
      </c>
      <c r="B35" s="334"/>
      <c r="C35" s="3"/>
      <c r="D35" s="3"/>
      <c r="E35" s="330">
        <f t="shared" si="0"/>
        <v>0</v>
      </c>
      <c r="F35" s="3"/>
      <c r="G35" s="335"/>
    </row>
    <row r="36" spans="1:7" ht="15" customHeight="1" thickBot="1">
      <c r="A36" s="898" t="s">
        <v>39</v>
      </c>
      <c r="B36" s="899"/>
      <c r="C36" s="12">
        <f>SUM(C5:C35)</f>
        <v>0</v>
      </c>
      <c r="D36" s="12">
        <f>SUM(D5:D35)</f>
        <v>0</v>
      </c>
      <c r="E36" s="12">
        <f>SUM(E5:E35)</f>
        <v>0</v>
      </c>
      <c r="F36" s="12">
        <f>SUM(F5:F35)</f>
        <v>0</v>
      </c>
      <c r="G36" s="13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1">
      <selection activeCell="I17" sqref="I17"/>
    </sheetView>
  </sheetViews>
  <sheetFormatPr defaultColWidth="9.00390625" defaultRowHeight="12.75"/>
  <cols>
    <col min="1" max="1" width="9.00390625" style="392" customWidth="1"/>
    <col min="2" max="2" width="64.875" style="392" customWidth="1"/>
    <col min="3" max="3" width="17.375" style="392" customWidth="1"/>
    <col min="4" max="5" width="17.375" style="393" customWidth="1"/>
    <col min="6" max="16384" width="9.375" style="403" customWidth="1"/>
  </cols>
  <sheetData>
    <row r="1" spans="1:5" ht="15.75" customHeight="1">
      <c r="A1" s="843" t="s">
        <v>3</v>
      </c>
      <c r="B1" s="843"/>
      <c r="C1" s="843"/>
      <c r="D1" s="843"/>
      <c r="E1" s="843"/>
    </row>
    <row r="2" spans="1:5" ht="15.75" customHeight="1" thickBot="1">
      <c r="A2" s="38" t="s">
        <v>110</v>
      </c>
      <c r="B2" s="38"/>
      <c r="C2" s="38"/>
      <c r="D2" s="390"/>
      <c r="E2" s="390" t="s">
        <v>155</v>
      </c>
    </row>
    <row r="3" spans="1:5" ht="15.75" customHeight="1">
      <c r="A3" s="844" t="s">
        <v>58</v>
      </c>
      <c r="B3" s="846" t="s">
        <v>5</v>
      </c>
      <c r="C3" s="900" t="str">
        <f>+CONCATENATE(LEFT(ÖSSZEFÜGGÉSEK!A4,4)-1,". évi tény")</f>
        <v>2013. évi tény</v>
      </c>
      <c r="D3" s="848" t="str">
        <f>+CONCATENATE(LEFT(ÖSSZEFÜGGÉSEK!A4,4),". évi")</f>
        <v>2014. évi</v>
      </c>
      <c r="E3" s="849"/>
    </row>
    <row r="4" spans="1:5" ht="37.5" customHeight="1" thickBot="1">
      <c r="A4" s="845"/>
      <c r="B4" s="847"/>
      <c r="C4" s="901"/>
      <c r="D4" s="40" t="s">
        <v>182</v>
      </c>
      <c r="E4" s="41" t="s">
        <v>183</v>
      </c>
    </row>
    <row r="5" spans="1:5" s="404" customFormat="1" ht="12" customHeight="1" thickBot="1">
      <c r="A5" s="368" t="s">
        <v>426</v>
      </c>
      <c r="B5" s="369" t="s">
        <v>427</v>
      </c>
      <c r="C5" s="369" t="s">
        <v>428</v>
      </c>
      <c r="D5" s="369" t="s">
        <v>430</v>
      </c>
      <c r="E5" s="370" t="s">
        <v>507</v>
      </c>
    </row>
    <row r="6" spans="1:5" s="405" customFormat="1" ht="12" customHeight="1" thickBot="1">
      <c r="A6" s="363" t="s">
        <v>6</v>
      </c>
      <c r="B6" s="549" t="s">
        <v>310</v>
      </c>
      <c r="C6" s="640">
        <v>16467</v>
      </c>
      <c r="D6" s="798">
        <f>+D7+D8+D9+D10+D11+D12</f>
        <v>13347</v>
      </c>
      <c r="E6" s="378">
        <f>SUM(E7:E12)</f>
        <v>13347</v>
      </c>
    </row>
    <row r="7" spans="1:5" s="405" customFormat="1" ht="12" customHeight="1">
      <c r="A7" s="358" t="s">
        <v>70</v>
      </c>
      <c r="B7" s="550" t="s">
        <v>311</v>
      </c>
      <c r="C7" s="797">
        <v>13794</v>
      </c>
      <c r="D7" s="673">
        <v>7821</v>
      </c>
      <c r="E7" s="836">
        <v>7821</v>
      </c>
    </row>
    <row r="8" spans="1:5" s="405" customFormat="1" ht="12" customHeight="1">
      <c r="A8" s="357" t="s">
        <v>71</v>
      </c>
      <c r="B8" s="551" t="s">
        <v>312</v>
      </c>
      <c r="C8" s="786"/>
      <c r="D8" s="615"/>
      <c r="E8" s="837"/>
    </row>
    <row r="9" spans="1:5" s="405" customFormat="1" ht="12" customHeight="1">
      <c r="A9" s="357" t="s">
        <v>72</v>
      </c>
      <c r="B9" s="551" t="s">
        <v>313</v>
      </c>
      <c r="C9" s="786"/>
      <c r="D9" s="615">
        <v>4357</v>
      </c>
      <c r="E9" s="837">
        <v>4357</v>
      </c>
    </row>
    <row r="10" spans="1:5" s="405" customFormat="1" ht="12" customHeight="1">
      <c r="A10" s="357" t="s">
        <v>73</v>
      </c>
      <c r="B10" s="551" t="s">
        <v>314</v>
      </c>
      <c r="C10" s="786"/>
      <c r="D10" s="615">
        <v>393</v>
      </c>
      <c r="E10" s="837">
        <v>393</v>
      </c>
    </row>
    <row r="11" spans="1:5" s="405" customFormat="1" ht="12" customHeight="1">
      <c r="A11" s="357" t="s">
        <v>106</v>
      </c>
      <c r="B11" s="551" t="s">
        <v>315</v>
      </c>
      <c r="C11" s="787">
        <v>1197</v>
      </c>
      <c r="D11" s="784">
        <v>120</v>
      </c>
      <c r="E11" s="837">
        <v>120</v>
      </c>
    </row>
    <row r="12" spans="1:5" s="405" customFormat="1" ht="12" customHeight="1" thickBot="1">
      <c r="A12" s="359" t="s">
        <v>74</v>
      </c>
      <c r="B12" s="552" t="s">
        <v>316</v>
      </c>
      <c r="C12" s="788">
        <v>1476</v>
      </c>
      <c r="D12" s="800">
        <v>656</v>
      </c>
      <c r="E12" s="838">
        <v>656</v>
      </c>
    </row>
    <row r="13" spans="1:5" s="405" customFormat="1" ht="12" customHeight="1" thickBot="1">
      <c r="A13" s="363" t="s">
        <v>7</v>
      </c>
      <c r="B13" s="553" t="s">
        <v>317</v>
      </c>
      <c r="C13" s="640">
        <v>2770</v>
      </c>
      <c r="D13" s="801">
        <f>+D14+D15+D16+D17+D18</f>
        <v>7558</v>
      </c>
      <c r="E13" s="686">
        <f>SUM(E14:E18)</f>
        <v>6352</v>
      </c>
    </row>
    <row r="14" spans="1:5" s="405" customFormat="1" ht="12" customHeight="1">
      <c r="A14" s="358" t="s">
        <v>76</v>
      </c>
      <c r="B14" s="550" t="s">
        <v>318</v>
      </c>
      <c r="C14" s="786"/>
      <c r="D14" s="673"/>
      <c r="E14" s="380"/>
    </row>
    <row r="15" spans="1:5" s="405" customFormat="1" ht="12" customHeight="1">
      <c r="A15" s="357" t="s">
        <v>77</v>
      </c>
      <c r="B15" s="551" t="s">
        <v>319</v>
      </c>
      <c r="C15" s="786"/>
      <c r="D15" s="615"/>
      <c r="E15" s="379"/>
    </row>
    <row r="16" spans="1:5" s="405" customFormat="1" ht="12" customHeight="1">
      <c r="A16" s="357" t="s">
        <v>78</v>
      </c>
      <c r="B16" s="551" t="s">
        <v>320</v>
      </c>
      <c r="C16" s="786"/>
      <c r="D16" s="615"/>
      <c r="E16" s="379"/>
    </row>
    <row r="17" spans="1:5" s="405" customFormat="1" ht="12" customHeight="1">
      <c r="A17" s="357" t="s">
        <v>79</v>
      </c>
      <c r="B17" s="551" t="s">
        <v>321</v>
      </c>
      <c r="C17" s="789"/>
      <c r="D17" s="615"/>
      <c r="E17" s="379"/>
    </row>
    <row r="18" spans="1:5" s="405" customFormat="1" ht="12" customHeight="1">
      <c r="A18" s="357" t="s">
        <v>80</v>
      </c>
      <c r="B18" s="551" t="s">
        <v>322</v>
      </c>
      <c r="C18" s="786">
        <v>2770</v>
      </c>
      <c r="D18" s="615">
        <v>7558</v>
      </c>
      <c r="E18" s="379">
        <v>6352</v>
      </c>
    </row>
    <row r="19" spans="1:5" s="405" customFormat="1" ht="12" customHeight="1" thickBot="1">
      <c r="A19" s="359" t="s">
        <v>87</v>
      </c>
      <c r="B19" s="552" t="s">
        <v>323</v>
      </c>
      <c r="C19" s="786"/>
      <c r="D19" s="615"/>
      <c r="E19" s="381"/>
    </row>
    <row r="20" spans="1:5" s="405" customFormat="1" ht="12" customHeight="1" thickBot="1">
      <c r="A20" s="363" t="s">
        <v>8</v>
      </c>
      <c r="B20" s="549" t="s">
        <v>324</v>
      </c>
      <c r="C20" s="801"/>
      <c r="D20" s="801">
        <f>+D21+D22+D23+D24+D25</f>
        <v>6500</v>
      </c>
      <c r="E20" s="378">
        <f>SUM(E21:E25)</f>
        <v>6500</v>
      </c>
    </row>
    <row r="21" spans="1:5" s="405" customFormat="1" ht="12" customHeight="1">
      <c r="A21" s="358" t="s">
        <v>59</v>
      </c>
      <c r="B21" s="550" t="s">
        <v>325</v>
      </c>
      <c r="C21" s="799"/>
      <c r="D21" s="615">
        <v>6500</v>
      </c>
      <c r="E21" s="380">
        <v>6500</v>
      </c>
    </row>
    <row r="22" spans="1:5" s="405" customFormat="1" ht="12" customHeight="1">
      <c r="A22" s="357" t="s">
        <v>60</v>
      </c>
      <c r="B22" s="551" t="s">
        <v>326</v>
      </c>
      <c r="C22" s="783"/>
      <c r="D22" s="615"/>
      <c r="E22" s="379"/>
    </row>
    <row r="23" spans="1:5" s="405" customFormat="1" ht="12" customHeight="1">
      <c r="A23" s="357" t="s">
        <v>61</v>
      </c>
      <c r="B23" s="551" t="s">
        <v>327</v>
      </c>
      <c r="C23" s="786"/>
      <c r="D23" s="615"/>
      <c r="E23" s="379"/>
    </row>
    <row r="24" spans="1:5" s="405" customFormat="1" ht="12" customHeight="1">
      <c r="A24" s="357" t="s">
        <v>62</v>
      </c>
      <c r="B24" s="551" t="s">
        <v>328</v>
      </c>
      <c r="C24" s="786"/>
      <c r="D24" s="615"/>
      <c r="E24" s="379"/>
    </row>
    <row r="25" spans="1:5" s="405" customFormat="1" ht="12" customHeight="1">
      <c r="A25" s="357" t="s">
        <v>120</v>
      </c>
      <c r="B25" s="551" t="s">
        <v>329</v>
      </c>
      <c r="C25" s="786"/>
      <c r="D25" s="615"/>
      <c r="E25" s="379"/>
    </row>
    <row r="26" spans="1:5" s="405" customFormat="1" ht="12" customHeight="1" thickBot="1">
      <c r="A26" s="359" t="s">
        <v>121</v>
      </c>
      <c r="B26" s="552" t="s">
        <v>330</v>
      </c>
      <c r="C26" s="641"/>
      <c r="D26" s="615"/>
      <c r="E26" s="381"/>
    </row>
    <row r="27" spans="1:5" s="405" customFormat="1" ht="12" customHeight="1" thickBot="1">
      <c r="A27" s="363" t="s">
        <v>122</v>
      </c>
      <c r="B27" s="549" t="s">
        <v>331</v>
      </c>
      <c r="C27" s="801">
        <v>2682</v>
      </c>
      <c r="D27" s="801">
        <f>+D28+D31+D32+D33</f>
        <v>2810</v>
      </c>
      <c r="E27" s="414">
        <f>+E28+E31+E32+E33</f>
        <v>2667</v>
      </c>
    </row>
    <row r="28" spans="1:5" s="405" customFormat="1" ht="12" customHeight="1">
      <c r="A28" s="358" t="s">
        <v>332</v>
      </c>
      <c r="B28" s="550" t="s">
        <v>333</v>
      </c>
      <c r="C28" s="786">
        <v>2009</v>
      </c>
      <c r="D28" s="785">
        <f>+D29+D30</f>
        <v>1910</v>
      </c>
      <c r="E28" s="415">
        <f>+E29+E30</f>
        <v>1886</v>
      </c>
    </row>
    <row r="29" spans="1:5" s="405" customFormat="1" ht="12" customHeight="1">
      <c r="A29" s="357" t="s">
        <v>334</v>
      </c>
      <c r="B29" s="551" t="s">
        <v>335</v>
      </c>
      <c r="C29" s="786"/>
      <c r="D29" s="615">
        <v>1040</v>
      </c>
      <c r="E29" s="379">
        <v>1026</v>
      </c>
    </row>
    <row r="30" spans="1:5" s="405" customFormat="1" ht="12" customHeight="1">
      <c r="A30" s="357" t="s">
        <v>336</v>
      </c>
      <c r="B30" s="551" t="s">
        <v>337</v>
      </c>
      <c r="C30" s="786"/>
      <c r="D30" s="615">
        <v>870</v>
      </c>
      <c r="E30" s="379">
        <v>860</v>
      </c>
    </row>
    <row r="31" spans="1:5" s="405" customFormat="1" ht="12" customHeight="1">
      <c r="A31" s="357" t="s">
        <v>338</v>
      </c>
      <c r="B31" s="551" t="s">
        <v>339</v>
      </c>
      <c r="C31" s="787">
        <v>673</v>
      </c>
      <c r="D31" s="615">
        <v>900</v>
      </c>
      <c r="E31" s="379">
        <v>781</v>
      </c>
    </row>
    <row r="32" spans="1:5" s="405" customFormat="1" ht="12" customHeight="1">
      <c r="A32" s="357" t="s">
        <v>340</v>
      </c>
      <c r="B32" s="551" t="s">
        <v>341</v>
      </c>
      <c r="C32" s="791"/>
      <c r="D32" s="615"/>
      <c r="E32" s="379"/>
    </row>
    <row r="33" spans="1:5" s="405" customFormat="1" ht="12" customHeight="1" thickBot="1">
      <c r="A33" s="359" t="s">
        <v>342</v>
      </c>
      <c r="B33" s="552" t="s">
        <v>343</v>
      </c>
      <c r="C33" s="792"/>
      <c r="D33" s="615"/>
      <c r="E33" s="381"/>
    </row>
    <row r="34" spans="1:5" s="405" customFormat="1" ht="12" customHeight="1" thickBot="1">
      <c r="A34" s="363" t="s">
        <v>10</v>
      </c>
      <c r="B34" s="549" t="s">
        <v>344</v>
      </c>
      <c r="C34" s="801">
        <v>1975</v>
      </c>
      <c r="D34" s="801">
        <f>SUM(D35:D44)</f>
        <v>2270</v>
      </c>
      <c r="E34" s="378">
        <f>SUM(E35:E44)</f>
        <v>2234</v>
      </c>
    </row>
    <row r="35" spans="1:5" s="405" customFormat="1" ht="12" customHeight="1">
      <c r="A35" s="358" t="s">
        <v>63</v>
      </c>
      <c r="B35" s="550" t="s">
        <v>345</v>
      </c>
      <c r="C35" s="792">
        <v>3</v>
      </c>
      <c r="D35" s="615"/>
      <c r="E35" s="380"/>
    </row>
    <row r="36" spans="1:5" s="405" customFormat="1" ht="12" customHeight="1">
      <c r="A36" s="357" t="s">
        <v>64</v>
      </c>
      <c r="B36" s="551" t="s">
        <v>346</v>
      </c>
      <c r="C36" s="792">
        <v>521</v>
      </c>
      <c r="D36" s="615">
        <v>875</v>
      </c>
      <c r="E36" s="379">
        <v>872</v>
      </c>
    </row>
    <row r="37" spans="1:5" s="405" customFormat="1" ht="12" customHeight="1">
      <c r="A37" s="357" t="s">
        <v>65</v>
      </c>
      <c r="B37" s="551" t="s">
        <v>347</v>
      </c>
      <c r="C37" s="792"/>
      <c r="D37" s="616"/>
      <c r="E37" s="381"/>
    </row>
    <row r="38" spans="1:5" s="405" customFormat="1" ht="12" customHeight="1">
      <c r="A38" s="357" t="s">
        <v>124</v>
      </c>
      <c r="B38" s="551" t="s">
        <v>348</v>
      </c>
      <c r="C38" s="793">
        <v>72</v>
      </c>
      <c r="D38" s="833"/>
      <c r="E38" s="834"/>
    </row>
    <row r="39" spans="1:5" s="405" customFormat="1" ht="12" customHeight="1">
      <c r="A39" s="357" t="s">
        <v>125</v>
      </c>
      <c r="B39" s="551" t="s">
        <v>349</v>
      </c>
      <c r="C39" s="792">
        <v>1151</v>
      </c>
      <c r="D39" s="673">
        <v>1150</v>
      </c>
      <c r="E39" s="380">
        <v>1124</v>
      </c>
    </row>
    <row r="40" spans="1:5" s="405" customFormat="1" ht="12" customHeight="1">
      <c r="A40" s="357" t="s">
        <v>126</v>
      </c>
      <c r="B40" s="551" t="s">
        <v>350</v>
      </c>
      <c r="C40" s="792"/>
      <c r="D40" s="615">
        <v>5</v>
      </c>
      <c r="E40" s="379">
        <v>5</v>
      </c>
    </row>
    <row r="41" spans="1:5" s="405" customFormat="1" ht="12" customHeight="1">
      <c r="A41" s="357" t="s">
        <v>127</v>
      </c>
      <c r="B41" s="551" t="s">
        <v>351</v>
      </c>
      <c r="C41" s="792"/>
      <c r="D41" s="615"/>
      <c r="E41" s="379"/>
    </row>
    <row r="42" spans="1:5" s="405" customFormat="1" ht="12" customHeight="1">
      <c r="A42" s="357" t="s">
        <v>128</v>
      </c>
      <c r="B42" s="551" t="s">
        <v>352</v>
      </c>
      <c r="C42" s="792">
        <v>226</v>
      </c>
      <c r="D42" s="615">
        <v>60</v>
      </c>
      <c r="E42" s="379">
        <v>56</v>
      </c>
    </row>
    <row r="43" spans="1:5" s="405" customFormat="1" ht="12" customHeight="1">
      <c r="A43" s="357" t="s">
        <v>353</v>
      </c>
      <c r="B43" s="551" t="s">
        <v>354</v>
      </c>
      <c r="C43" s="792"/>
      <c r="D43" s="615">
        <v>30</v>
      </c>
      <c r="E43" s="382">
        <v>28</v>
      </c>
    </row>
    <row r="44" spans="1:5" s="405" customFormat="1" ht="12" customHeight="1" thickBot="1">
      <c r="A44" s="359" t="s">
        <v>355</v>
      </c>
      <c r="B44" s="552" t="s">
        <v>356</v>
      </c>
      <c r="C44" s="835">
        <v>2</v>
      </c>
      <c r="D44" s="615">
        <v>150</v>
      </c>
      <c r="E44" s="383">
        <v>149</v>
      </c>
    </row>
    <row r="45" spans="1:5" s="405" customFormat="1" ht="12" customHeight="1" thickBot="1">
      <c r="A45" s="363" t="s">
        <v>11</v>
      </c>
      <c r="B45" s="549" t="s">
        <v>357</v>
      </c>
      <c r="C45" s="640">
        <v>10</v>
      </c>
      <c r="D45" s="801">
        <f>SUM(D46:D50)</f>
        <v>0</v>
      </c>
      <c r="E45" s="378">
        <f>SUM(E46:E50)</f>
        <v>0</v>
      </c>
    </row>
    <row r="46" spans="1:5" s="405" customFormat="1" ht="12" customHeight="1">
      <c r="A46" s="358" t="s">
        <v>66</v>
      </c>
      <c r="B46" s="550" t="s">
        <v>358</v>
      </c>
      <c r="C46" s="810"/>
      <c r="D46" s="615"/>
      <c r="E46" s="384"/>
    </row>
    <row r="47" spans="1:5" s="405" customFormat="1" ht="12" customHeight="1">
      <c r="A47" s="357" t="s">
        <v>67</v>
      </c>
      <c r="B47" s="551" t="s">
        <v>359</v>
      </c>
      <c r="C47" s="833"/>
      <c r="D47" s="615"/>
      <c r="E47" s="382"/>
    </row>
    <row r="48" spans="1:5" s="405" customFormat="1" ht="12" customHeight="1">
      <c r="A48" s="357" t="s">
        <v>360</v>
      </c>
      <c r="B48" s="551" t="s">
        <v>361</v>
      </c>
      <c r="C48" s="833"/>
      <c r="D48" s="615"/>
      <c r="E48" s="382"/>
    </row>
    <row r="49" spans="1:5" s="405" customFormat="1" ht="12" customHeight="1">
      <c r="A49" s="357" t="s">
        <v>362</v>
      </c>
      <c r="B49" s="551" t="s">
        <v>363</v>
      </c>
      <c r="C49" s="833">
        <v>10</v>
      </c>
      <c r="D49" s="615"/>
      <c r="E49" s="382"/>
    </row>
    <row r="50" spans="1:5" s="405" customFormat="1" ht="12" customHeight="1" thickBot="1">
      <c r="A50" s="359" t="s">
        <v>364</v>
      </c>
      <c r="B50" s="552" t="s">
        <v>365</v>
      </c>
      <c r="C50" s="796"/>
      <c r="D50" s="615"/>
      <c r="E50" s="383"/>
    </row>
    <row r="51" spans="1:5" s="405" customFormat="1" ht="13.5" thickBot="1">
      <c r="A51" s="363" t="s">
        <v>129</v>
      </c>
      <c r="B51" s="549" t="s">
        <v>366</v>
      </c>
      <c r="C51" s="640"/>
      <c r="D51" s="801">
        <f>SUM(D52:D54)</f>
        <v>0</v>
      </c>
      <c r="E51" s="378">
        <f>SUM(E52:E54)</f>
        <v>0</v>
      </c>
    </row>
    <row r="52" spans="1:5" s="405" customFormat="1" ht="12.75">
      <c r="A52" s="358" t="s">
        <v>68</v>
      </c>
      <c r="B52" s="550" t="s">
        <v>367</v>
      </c>
      <c r="C52" s="794"/>
      <c r="D52" s="615"/>
      <c r="E52" s="380"/>
    </row>
    <row r="53" spans="1:5" s="405" customFormat="1" ht="14.25" customHeight="1">
      <c r="A53" s="357" t="s">
        <v>69</v>
      </c>
      <c r="B53" s="551" t="s">
        <v>566</v>
      </c>
      <c r="C53" s="792"/>
      <c r="D53" s="615"/>
      <c r="E53" s="379"/>
    </row>
    <row r="54" spans="1:5" s="405" customFormat="1" ht="12.75">
      <c r="A54" s="357" t="s">
        <v>369</v>
      </c>
      <c r="B54" s="551" t="s">
        <v>370</v>
      </c>
      <c r="C54" s="791"/>
      <c r="D54" s="615"/>
      <c r="E54" s="379"/>
    </row>
    <row r="55" spans="1:5" s="405" customFormat="1" ht="13.5" thickBot="1">
      <c r="A55" s="359" t="s">
        <v>371</v>
      </c>
      <c r="B55" s="552" t="s">
        <v>372</v>
      </c>
      <c r="C55" s="792"/>
      <c r="D55" s="615"/>
      <c r="E55" s="381"/>
    </row>
    <row r="56" spans="1:5" s="405" customFormat="1" ht="13.5" thickBot="1">
      <c r="A56" s="363" t="s">
        <v>13</v>
      </c>
      <c r="B56" s="553" t="s">
        <v>373</v>
      </c>
      <c r="C56" s="801">
        <v>1400</v>
      </c>
      <c r="D56" s="801">
        <f>SUM(D57:D59)</f>
        <v>1066</v>
      </c>
      <c r="E56" s="378">
        <f>SUM(E57:E59)</f>
        <v>1066</v>
      </c>
    </row>
    <row r="57" spans="1:5" s="405" customFormat="1" ht="12.75">
      <c r="A57" s="357" t="s">
        <v>130</v>
      </c>
      <c r="B57" s="550" t="s">
        <v>374</v>
      </c>
      <c r="C57" s="792"/>
      <c r="D57" s="615"/>
      <c r="E57" s="382"/>
    </row>
    <row r="58" spans="1:5" s="405" customFormat="1" ht="12.75" customHeight="1">
      <c r="A58" s="357" t="s">
        <v>131</v>
      </c>
      <c r="B58" s="551" t="s">
        <v>567</v>
      </c>
      <c r="C58" s="792"/>
      <c r="D58" s="615"/>
      <c r="E58" s="382"/>
    </row>
    <row r="59" spans="1:5" s="405" customFormat="1" ht="12.75">
      <c r="A59" s="357" t="s">
        <v>156</v>
      </c>
      <c r="B59" s="551" t="s">
        <v>376</v>
      </c>
      <c r="C59" s="792">
        <v>1400</v>
      </c>
      <c r="D59" s="615">
        <v>1066</v>
      </c>
      <c r="E59" s="382">
        <v>1066</v>
      </c>
    </row>
    <row r="60" spans="1:5" s="405" customFormat="1" ht="13.5" thickBot="1">
      <c r="A60" s="357" t="s">
        <v>377</v>
      </c>
      <c r="B60" s="552" t="s">
        <v>378</v>
      </c>
      <c r="C60" s="793"/>
      <c r="D60" s="615"/>
      <c r="E60" s="382"/>
    </row>
    <row r="61" spans="1:5" s="405" customFormat="1" ht="13.5" thickBot="1">
      <c r="A61" s="363" t="s">
        <v>14</v>
      </c>
      <c r="B61" s="549" t="s">
        <v>379</v>
      </c>
      <c r="C61" s="795">
        <f>SUM(C6+C13+C56+C27+C34+C45)</f>
        <v>25304</v>
      </c>
      <c r="D61" s="801">
        <f>+D6+D13+D20+D27+D34+D45+D51+D56</f>
        <v>33551</v>
      </c>
      <c r="E61" s="414">
        <f>+E6+E13+E20+E27+E34+E45+E51+E56</f>
        <v>32166</v>
      </c>
    </row>
    <row r="62" spans="1:5" s="405" customFormat="1" ht="13.5" thickBot="1">
      <c r="A62" s="419" t="s">
        <v>380</v>
      </c>
      <c r="B62" s="553" t="s">
        <v>673</v>
      </c>
      <c r="C62" s="801"/>
      <c r="D62" s="801">
        <f>SUM(D63:D65)</f>
        <v>0</v>
      </c>
      <c r="E62" s="378">
        <f>+E63+E64+E65</f>
        <v>0</v>
      </c>
    </row>
    <row r="63" spans="1:5" s="405" customFormat="1" ht="12.75">
      <c r="A63" s="357" t="s">
        <v>382</v>
      </c>
      <c r="B63" s="550" t="s">
        <v>383</v>
      </c>
      <c r="C63" s="792"/>
      <c r="D63" s="615"/>
      <c r="E63" s="382"/>
    </row>
    <row r="64" spans="1:5" s="405" customFormat="1" ht="12.75">
      <c r="A64" s="357" t="s">
        <v>384</v>
      </c>
      <c r="B64" s="551" t="s">
        <v>385</v>
      </c>
      <c r="C64" s="792"/>
      <c r="D64" s="615"/>
      <c r="E64" s="382"/>
    </row>
    <row r="65" spans="1:5" s="405" customFormat="1" ht="13.5" thickBot="1">
      <c r="A65" s="357" t="s">
        <v>386</v>
      </c>
      <c r="B65" s="343" t="s">
        <v>431</v>
      </c>
      <c r="C65" s="796"/>
      <c r="D65" s="615"/>
      <c r="E65" s="382"/>
    </row>
    <row r="66" spans="1:5" s="405" customFormat="1" ht="13.5" thickBot="1">
      <c r="A66" s="419" t="s">
        <v>388</v>
      </c>
      <c r="B66" s="553" t="s">
        <v>389</v>
      </c>
      <c r="C66" s="801"/>
      <c r="D66" s="801">
        <f>SUM(D67:D70)</f>
        <v>0</v>
      </c>
      <c r="E66" s="378">
        <f>+E67+E68+E69+E70</f>
        <v>0</v>
      </c>
    </row>
    <row r="67" spans="1:5" s="405" customFormat="1" ht="12.75">
      <c r="A67" s="357" t="s">
        <v>107</v>
      </c>
      <c r="B67" s="550" t="s">
        <v>390</v>
      </c>
      <c r="C67" s="831"/>
      <c r="D67" s="615"/>
      <c r="E67" s="382"/>
    </row>
    <row r="68" spans="1:5" s="405" customFormat="1" ht="12.75">
      <c r="A68" s="357" t="s">
        <v>108</v>
      </c>
      <c r="B68" s="551" t="s">
        <v>391</v>
      </c>
      <c r="C68" s="832"/>
      <c r="D68" s="615"/>
      <c r="E68" s="382"/>
    </row>
    <row r="69" spans="1:5" s="405" customFormat="1" ht="12" customHeight="1">
      <c r="A69" s="357" t="s">
        <v>392</v>
      </c>
      <c r="B69" s="551" t="s">
        <v>393</v>
      </c>
      <c r="C69" s="418"/>
      <c r="D69" s="615"/>
      <c r="E69" s="382"/>
    </row>
    <row r="70" spans="1:5" s="405" customFormat="1" ht="12" customHeight="1" thickBot="1">
      <c r="A70" s="357" t="s">
        <v>394</v>
      </c>
      <c r="B70" s="552" t="s">
        <v>395</v>
      </c>
      <c r="C70" s="399"/>
      <c r="D70" s="615"/>
      <c r="E70" s="382"/>
    </row>
    <row r="71" spans="1:5" s="405" customFormat="1" ht="12" customHeight="1" thickBot="1">
      <c r="A71" s="419" t="s">
        <v>396</v>
      </c>
      <c r="B71" s="553" t="s">
        <v>397</v>
      </c>
      <c r="C71" s="395"/>
      <c r="D71" s="801">
        <f>SUM(D72:D73)</f>
        <v>6583</v>
      </c>
      <c r="E71" s="378">
        <f>+E72+E73</f>
        <v>610</v>
      </c>
    </row>
    <row r="72" spans="1:5" s="405" customFormat="1" ht="12" customHeight="1">
      <c r="A72" s="357" t="s">
        <v>398</v>
      </c>
      <c r="B72" s="550" t="s">
        <v>399</v>
      </c>
      <c r="C72" s="399"/>
      <c r="D72" s="615">
        <v>6583</v>
      </c>
      <c r="E72" s="382">
        <v>610</v>
      </c>
    </row>
    <row r="73" spans="1:5" s="405" customFormat="1" ht="12" customHeight="1" thickBot="1">
      <c r="A73" s="357" t="s">
        <v>400</v>
      </c>
      <c r="B73" s="552" t="s">
        <v>401</v>
      </c>
      <c r="C73" s="399"/>
      <c r="D73" s="615"/>
      <c r="E73" s="382"/>
    </row>
    <row r="74" spans="1:5" s="405" customFormat="1" ht="12" customHeight="1" thickBot="1">
      <c r="A74" s="419" t="s">
        <v>402</v>
      </c>
      <c r="B74" s="553" t="s">
        <v>403</v>
      </c>
      <c r="C74" s="395"/>
      <c r="D74" s="801">
        <f>SUM(D75:D77)</f>
        <v>0</v>
      </c>
      <c r="E74" s="378">
        <f>+E75+E76+E77</f>
        <v>581</v>
      </c>
    </row>
    <row r="75" spans="1:5" s="405" customFormat="1" ht="12" customHeight="1">
      <c r="A75" s="357" t="s">
        <v>404</v>
      </c>
      <c r="B75" s="550" t="s">
        <v>405</v>
      </c>
      <c r="C75" s="399"/>
      <c r="D75" s="615"/>
      <c r="E75" s="382">
        <v>581</v>
      </c>
    </row>
    <row r="76" spans="1:5" s="405" customFormat="1" ht="12" customHeight="1">
      <c r="A76" s="357" t="s">
        <v>406</v>
      </c>
      <c r="B76" s="551" t="s">
        <v>407</v>
      </c>
      <c r="C76" s="399"/>
      <c r="D76" s="615"/>
      <c r="E76" s="382"/>
    </row>
    <row r="77" spans="1:5" s="405" customFormat="1" ht="12" customHeight="1" thickBot="1">
      <c r="A77" s="357" t="s">
        <v>408</v>
      </c>
      <c r="B77" s="552" t="s">
        <v>409</v>
      </c>
      <c r="C77" s="399"/>
      <c r="D77" s="615"/>
      <c r="E77" s="382"/>
    </row>
    <row r="78" spans="1:5" s="405" customFormat="1" ht="12" customHeight="1" thickBot="1">
      <c r="A78" s="419" t="s">
        <v>410</v>
      </c>
      <c r="B78" s="553" t="s">
        <v>411</v>
      </c>
      <c r="C78" s="395"/>
      <c r="D78" s="801">
        <f>SUM(D79:D82)</f>
        <v>0</v>
      </c>
      <c r="E78" s="378">
        <f>+E79+E80+E81+E82</f>
        <v>0</v>
      </c>
    </row>
    <row r="79" spans="1:5" s="405" customFormat="1" ht="12" customHeight="1">
      <c r="A79" s="547" t="s">
        <v>412</v>
      </c>
      <c r="B79" s="550" t="s">
        <v>413</v>
      </c>
      <c r="C79" s="399"/>
      <c r="D79" s="615"/>
      <c r="E79" s="382"/>
    </row>
    <row r="80" spans="1:5" s="405" customFormat="1" ht="12" customHeight="1">
      <c r="A80" s="548" t="s">
        <v>414</v>
      </c>
      <c r="B80" s="551" t="s">
        <v>415</v>
      </c>
      <c r="C80" s="399"/>
      <c r="D80" s="615"/>
      <c r="E80" s="382"/>
    </row>
    <row r="81" spans="1:5" s="405" customFormat="1" ht="12" customHeight="1">
      <c r="A81" s="548" t="s">
        <v>416</v>
      </c>
      <c r="B81" s="551" t="s">
        <v>417</v>
      </c>
      <c r="C81" s="399"/>
      <c r="D81" s="615"/>
      <c r="E81" s="382"/>
    </row>
    <row r="82" spans="1:5" s="405" customFormat="1" ht="12" customHeight="1" thickBot="1">
      <c r="A82" s="420" t="s">
        <v>418</v>
      </c>
      <c r="B82" s="552" t="s">
        <v>419</v>
      </c>
      <c r="C82" s="399"/>
      <c r="D82" s="615"/>
      <c r="E82" s="382"/>
    </row>
    <row r="83" spans="1:5" s="405" customFormat="1" ht="12" customHeight="1" thickBot="1">
      <c r="A83" s="419" t="s">
        <v>420</v>
      </c>
      <c r="B83" s="553" t="s">
        <v>421</v>
      </c>
      <c r="C83" s="422"/>
      <c r="D83" s="801"/>
      <c r="E83" s="423"/>
    </row>
    <row r="84" spans="1:5" s="405" customFormat="1" ht="13.5" customHeight="1" thickBot="1">
      <c r="A84" s="419" t="s">
        <v>422</v>
      </c>
      <c r="B84" s="341" t="s">
        <v>423</v>
      </c>
      <c r="C84" s="401"/>
      <c r="D84" s="801">
        <f>+D62+D66+D71+D74+D78+D83</f>
        <v>6583</v>
      </c>
      <c r="E84" s="414">
        <f>+E62+E66+E71+E74+E78+E83</f>
        <v>1191</v>
      </c>
    </row>
    <row r="85" spans="1:5" s="405" customFormat="1" ht="12" customHeight="1" thickBot="1">
      <c r="A85" s="421" t="s">
        <v>424</v>
      </c>
      <c r="B85" s="344" t="s">
        <v>425</v>
      </c>
      <c r="C85" s="401">
        <v>25304</v>
      </c>
      <c r="D85" s="801">
        <f>+D61+D84</f>
        <v>40134</v>
      </c>
      <c r="E85" s="414">
        <f>+E61+E84</f>
        <v>33357</v>
      </c>
    </row>
    <row r="86" spans="1:5" ht="16.5" customHeight="1">
      <c r="A86" s="843" t="s">
        <v>35</v>
      </c>
      <c r="B86" s="843"/>
      <c r="C86" s="843"/>
      <c r="D86" s="843"/>
      <c r="E86" s="843"/>
    </row>
    <row r="87" spans="1:5" s="411" customFormat="1" ht="16.5" customHeight="1" thickBot="1">
      <c r="A87" s="39" t="s">
        <v>111</v>
      </c>
      <c r="B87" s="39"/>
      <c r="C87" s="39"/>
      <c r="D87" s="372"/>
      <c r="E87" s="372" t="s">
        <v>155</v>
      </c>
    </row>
    <row r="88" spans="1:5" s="411" customFormat="1" ht="16.5" customHeight="1">
      <c r="A88" s="844" t="s">
        <v>58</v>
      </c>
      <c r="B88" s="846" t="s">
        <v>176</v>
      </c>
      <c r="C88" s="900" t="str">
        <f>+C3</f>
        <v>2013. évi tény</v>
      </c>
      <c r="D88" s="848" t="str">
        <f>+D3</f>
        <v>2014. évi</v>
      </c>
      <c r="E88" s="849"/>
    </row>
    <row r="89" spans="1:5" ht="37.5" customHeight="1" thickBot="1">
      <c r="A89" s="845"/>
      <c r="B89" s="847"/>
      <c r="C89" s="901"/>
      <c r="D89" s="40" t="s">
        <v>182</v>
      </c>
      <c r="E89" s="41" t="s">
        <v>183</v>
      </c>
    </row>
    <row r="90" spans="1:5" s="404" customFormat="1" ht="12" customHeight="1" thickBot="1">
      <c r="A90" s="368" t="s">
        <v>426</v>
      </c>
      <c r="B90" s="369" t="s">
        <v>427</v>
      </c>
      <c r="C90" s="369" t="s">
        <v>428</v>
      </c>
      <c r="D90" s="369" t="s">
        <v>430</v>
      </c>
      <c r="E90" s="417" t="s">
        <v>507</v>
      </c>
    </row>
    <row r="91" spans="1:5" ht="12" customHeight="1" thickBot="1">
      <c r="A91" s="365" t="s">
        <v>6</v>
      </c>
      <c r="B91" s="367" t="s">
        <v>568</v>
      </c>
      <c r="C91" s="640">
        <v>24679</v>
      </c>
      <c r="D91" s="395">
        <f>+D92+D93+D94+D95+D96+D97</f>
        <v>27584</v>
      </c>
      <c r="E91" s="389">
        <f>SUM(E92:E97)</f>
        <v>25309</v>
      </c>
    </row>
    <row r="92" spans="1:5" ht="12" customHeight="1">
      <c r="A92" s="360" t="s">
        <v>70</v>
      </c>
      <c r="B92" s="554" t="s">
        <v>36</v>
      </c>
      <c r="C92" s="790">
        <v>6965</v>
      </c>
      <c r="D92" s="671">
        <v>10825</v>
      </c>
      <c r="E92" s="828">
        <v>10822</v>
      </c>
    </row>
    <row r="93" spans="1:5" ht="12" customHeight="1">
      <c r="A93" s="357" t="s">
        <v>71</v>
      </c>
      <c r="B93" s="555" t="s">
        <v>132</v>
      </c>
      <c r="C93" s="786">
        <v>1665</v>
      </c>
      <c r="D93" s="630">
        <v>2731</v>
      </c>
      <c r="E93" s="825">
        <v>2289</v>
      </c>
    </row>
    <row r="94" spans="1:5" ht="12" customHeight="1">
      <c r="A94" s="357" t="s">
        <v>72</v>
      </c>
      <c r="B94" s="555" t="s">
        <v>99</v>
      </c>
      <c r="C94" s="641">
        <v>8301</v>
      </c>
      <c r="D94" s="630">
        <v>11124</v>
      </c>
      <c r="E94" s="825">
        <v>9848</v>
      </c>
    </row>
    <row r="95" spans="1:5" ht="12" customHeight="1">
      <c r="A95" s="357" t="s">
        <v>73</v>
      </c>
      <c r="B95" s="556" t="s">
        <v>133</v>
      </c>
      <c r="C95" s="641"/>
      <c r="D95" s="630">
        <v>1696</v>
      </c>
      <c r="E95" s="825">
        <v>1680</v>
      </c>
    </row>
    <row r="96" spans="1:5" ht="12" customHeight="1">
      <c r="A96" s="357" t="s">
        <v>82</v>
      </c>
      <c r="B96" s="557" t="s">
        <v>134</v>
      </c>
      <c r="C96" s="786">
        <v>7748</v>
      </c>
      <c r="D96" s="630">
        <v>552</v>
      </c>
      <c r="E96" s="825">
        <v>120</v>
      </c>
    </row>
    <row r="97" spans="1:5" ht="12" customHeight="1">
      <c r="A97" s="357" t="s">
        <v>74</v>
      </c>
      <c r="B97" s="555" t="s">
        <v>433</v>
      </c>
      <c r="C97" s="641"/>
      <c r="D97" s="784">
        <v>656</v>
      </c>
      <c r="E97" s="826">
        <v>550</v>
      </c>
    </row>
    <row r="98" spans="1:5" ht="12" customHeight="1">
      <c r="A98" s="357" t="s">
        <v>75</v>
      </c>
      <c r="B98" s="558" t="s">
        <v>434</v>
      </c>
      <c r="C98" s="641"/>
      <c r="D98" s="683">
        <f>+D99+D100+D101+D102+D103</f>
        <v>0</v>
      </c>
      <c r="E98" s="827">
        <f>SUM(E99:E103)</f>
        <v>0</v>
      </c>
    </row>
    <row r="99" spans="1:5" ht="12" customHeight="1">
      <c r="A99" s="357" t="s">
        <v>83</v>
      </c>
      <c r="B99" s="555" t="s">
        <v>435</v>
      </c>
      <c r="C99" s="641"/>
      <c r="D99" s="615"/>
      <c r="E99" s="379"/>
    </row>
    <row r="100" spans="1:5" ht="12" customHeight="1">
      <c r="A100" s="357" t="s">
        <v>84</v>
      </c>
      <c r="B100" s="555" t="s">
        <v>436</v>
      </c>
      <c r="C100" s="641"/>
      <c r="D100" s="615"/>
      <c r="E100" s="379"/>
    </row>
    <row r="101" spans="1:5" ht="12" customHeight="1">
      <c r="A101" s="357" t="s">
        <v>85</v>
      </c>
      <c r="B101" s="558" t="s">
        <v>437</v>
      </c>
      <c r="C101" s="641"/>
      <c r="D101" s="615"/>
      <c r="E101" s="379"/>
    </row>
    <row r="102" spans="1:5" ht="12" customHeight="1">
      <c r="A102" s="357" t="s">
        <v>86</v>
      </c>
      <c r="B102" s="558" t="s">
        <v>438</v>
      </c>
      <c r="C102" s="641"/>
      <c r="D102" s="615"/>
      <c r="E102" s="379"/>
    </row>
    <row r="103" spans="1:5" ht="12" customHeight="1">
      <c r="A103" s="357" t="s">
        <v>88</v>
      </c>
      <c r="B103" s="555" t="s">
        <v>439</v>
      </c>
      <c r="C103" s="786"/>
      <c r="D103" s="616"/>
      <c r="E103" s="379"/>
    </row>
    <row r="104" spans="1:5" ht="12" customHeight="1">
      <c r="A104" s="356" t="s">
        <v>135</v>
      </c>
      <c r="B104" s="559" t="s">
        <v>440</v>
      </c>
      <c r="C104" s="687"/>
      <c r="D104" s="396"/>
      <c r="E104" s="509"/>
    </row>
    <row r="105" spans="1:5" ht="12" customHeight="1">
      <c r="A105" s="357" t="s">
        <v>441</v>
      </c>
      <c r="B105" s="559" t="s">
        <v>442</v>
      </c>
      <c r="C105" s="822"/>
      <c r="D105" s="688"/>
      <c r="E105" s="829"/>
    </row>
    <row r="106" spans="1:5" ht="12" customHeight="1" thickBot="1">
      <c r="A106" s="361" t="s">
        <v>443</v>
      </c>
      <c r="B106" s="560" t="s">
        <v>444</v>
      </c>
      <c r="C106" s="823"/>
      <c r="D106" s="396"/>
      <c r="E106" s="830"/>
    </row>
    <row r="107" spans="1:5" ht="12" customHeight="1" thickBot="1">
      <c r="A107" s="363" t="s">
        <v>7</v>
      </c>
      <c r="B107" s="366" t="s">
        <v>569</v>
      </c>
      <c r="C107" s="801">
        <v>1294</v>
      </c>
      <c r="D107" s="801">
        <v>7586</v>
      </c>
      <c r="E107" s="824">
        <f>SUM(E106:E110)</f>
        <v>7586</v>
      </c>
    </row>
    <row r="108" spans="1:5" ht="12" customHeight="1">
      <c r="A108" s="358" t="s">
        <v>76</v>
      </c>
      <c r="B108" s="555" t="s">
        <v>154</v>
      </c>
      <c r="C108" s="810">
        <v>1145</v>
      </c>
      <c r="D108" s="615"/>
      <c r="E108" s="379"/>
    </row>
    <row r="109" spans="1:5" ht="12" customHeight="1">
      <c r="A109" s="358" t="s">
        <v>77</v>
      </c>
      <c r="B109" s="559" t="s">
        <v>446</v>
      </c>
      <c r="D109" s="611"/>
      <c r="E109" s="379"/>
    </row>
    <row r="110" spans="1:5" ht="15.75">
      <c r="A110" s="358" t="s">
        <v>78</v>
      </c>
      <c r="B110" s="559" t="s">
        <v>136</v>
      </c>
      <c r="C110" s="786">
        <v>149</v>
      </c>
      <c r="D110" s="615">
        <v>7586</v>
      </c>
      <c r="E110" s="379">
        <v>7586</v>
      </c>
    </row>
    <row r="111" spans="1:5" ht="12" customHeight="1">
      <c r="A111" s="358" t="s">
        <v>79</v>
      </c>
      <c r="B111" s="559" t="s">
        <v>447</v>
      </c>
      <c r="C111" s="786"/>
      <c r="D111" s="615"/>
      <c r="E111" s="814"/>
    </row>
    <row r="112" spans="1:5" ht="12" customHeight="1">
      <c r="A112" s="358" t="s">
        <v>80</v>
      </c>
      <c r="B112" s="552" t="s">
        <v>157</v>
      </c>
      <c r="C112" s="786"/>
      <c r="D112" s="683"/>
      <c r="E112" s="815"/>
    </row>
    <row r="113" spans="1:5" ht="15.75">
      <c r="A113" s="358" t="s">
        <v>87</v>
      </c>
      <c r="B113" s="551" t="s">
        <v>448</v>
      </c>
      <c r="C113" s="786"/>
      <c r="D113" s="785"/>
      <c r="E113" s="816"/>
    </row>
    <row r="114" spans="1:5" ht="15.75">
      <c r="A114" s="358" t="s">
        <v>89</v>
      </c>
      <c r="B114" s="561" t="s">
        <v>449</v>
      </c>
      <c r="C114" s="786"/>
      <c r="D114" s="630"/>
      <c r="E114" s="817"/>
    </row>
    <row r="115" spans="1:5" ht="12" customHeight="1">
      <c r="A115" s="358" t="s">
        <v>137</v>
      </c>
      <c r="B115" s="555" t="s">
        <v>436</v>
      </c>
      <c r="C115" s="783"/>
      <c r="D115" s="630"/>
      <c r="E115" s="817"/>
    </row>
    <row r="116" spans="1:5" ht="12" customHeight="1">
      <c r="A116" s="358" t="s">
        <v>138</v>
      </c>
      <c r="B116" s="555" t="s">
        <v>450</v>
      </c>
      <c r="C116" s="786"/>
      <c r="D116" s="630"/>
      <c r="E116" s="817"/>
    </row>
    <row r="117" spans="1:5" ht="12" customHeight="1">
      <c r="A117" s="358" t="s">
        <v>139</v>
      </c>
      <c r="B117" s="555" t="s">
        <v>451</v>
      </c>
      <c r="C117" s="786"/>
      <c r="D117" s="630">
        <v>0</v>
      </c>
      <c r="E117" s="817"/>
    </row>
    <row r="118" spans="1:5" s="424" customFormat="1" ht="12" customHeight="1">
      <c r="A118" s="358" t="s">
        <v>452</v>
      </c>
      <c r="B118" s="555" t="s">
        <v>439</v>
      </c>
      <c r="C118" s="786"/>
      <c r="D118" s="615"/>
      <c r="E118" s="817"/>
    </row>
    <row r="119" spans="1:5" ht="12" customHeight="1">
      <c r="A119" s="358" t="s">
        <v>453</v>
      </c>
      <c r="B119" s="555" t="s">
        <v>454</v>
      </c>
      <c r="C119" s="687"/>
      <c r="D119" s="683"/>
      <c r="E119" s="804"/>
    </row>
    <row r="120" spans="1:5" ht="12" customHeight="1" thickBot="1">
      <c r="A120" s="356" t="s">
        <v>455</v>
      </c>
      <c r="B120" s="555" t="s">
        <v>456</v>
      </c>
      <c r="C120" s="813"/>
      <c r="D120" s="615"/>
      <c r="E120" s="380"/>
    </row>
    <row r="121" spans="1:5" ht="12" customHeight="1" thickBot="1">
      <c r="A121" s="363" t="s">
        <v>8</v>
      </c>
      <c r="B121" s="542" t="s">
        <v>457</v>
      </c>
      <c r="C121" s="640"/>
      <c r="D121" s="798">
        <v>5620</v>
      </c>
      <c r="E121" s="811"/>
    </row>
    <row r="122" spans="1:5" ht="12" customHeight="1">
      <c r="A122" s="358" t="s">
        <v>59</v>
      </c>
      <c r="B122" s="561" t="s">
        <v>45</v>
      </c>
      <c r="C122" s="810"/>
      <c r="D122" s="630">
        <v>850</v>
      </c>
      <c r="E122" s="379"/>
    </row>
    <row r="123" spans="1:5" ht="12" customHeight="1" thickBot="1">
      <c r="A123" s="359" t="s">
        <v>60</v>
      </c>
      <c r="B123" s="559" t="s">
        <v>46</v>
      </c>
      <c r="C123" s="812"/>
      <c r="D123" s="631">
        <v>4770</v>
      </c>
      <c r="E123" s="381"/>
    </row>
    <row r="124" spans="1:5" ht="12" customHeight="1" thickBot="1">
      <c r="A124" s="363" t="s">
        <v>9</v>
      </c>
      <c r="B124" s="684" t="s">
        <v>458</v>
      </c>
      <c r="C124" s="640">
        <f>SUM(C91+C107)</f>
        <v>25973</v>
      </c>
      <c r="D124" s="818">
        <v>40134</v>
      </c>
      <c r="E124" s="685">
        <v>32775</v>
      </c>
    </row>
    <row r="125" spans="1:5" ht="12" customHeight="1" thickBot="1">
      <c r="A125" s="363" t="s">
        <v>10</v>
      </c>
      <c r="B125" s="684" t="s">
        <v>459</v>
      </c>
      <c r="C125" s="819"/>
      <c r="D125" s="818"/>
      <c r="E125" s="685"/>
    </row>
    <row r="126" spans="1:5" ht="12" customHeight="1">
      <c r="A126" s="358" t="s">
        <v>63</v>
      </c>
      <c r="B126" s="561" t="s">
        <v>570</v>
      </c>
      <c r="C126" s="810"/>
      <c r="D126" s="671"/>
      <c r="E126" s="380"/>
    </row>
    <row r="127" spans="1:5" ht="12" customHeight="1">
      <c r="A127" s="358" t="s">
        <v>64</v>
      </c>
      <c r="B127" s="561" t="s">
        <v>571</v>
      </c>
      <c r="C127" s="786"/>
      <c r="D127" s="630"/>
      <c r="E127" s="379"/>
    </row>
    <row r="128" spans="1:5" ht="12" customHeight="1" thickBot="1">
      <c r="A128" s="356" t="s">
        <v>65</v>
      </c>
      <c r="B128" s="562" t="s">
        <v>572</v>
      </c>
      <c r="C128" s="812"/>
      <c r="D128" s="615"/>
      <c r="E128" s="382"/>
    </row>
    <row r="129" spans="1:5" ht="12" customHeight="1" thickBot="1">
      <c r="A129" s="363" t="s">
        <v>11</v>
      </c>
      <c r="B129" s="542" t="s">
        <v>463</v>
      </c>
      <c r="C129" s="640"/>
      <c r="D129" s="798"/>
      <c r="E129" s="811"/>
    </row>
    <row r="130" spans="1:5" ht="12" customHeight="1">
      <c r="A130" s="358" t="s">
        <v>66</v>
      </c>
      <c r="B130" s="561" t="s">
        <v>573</v>
      </c>
      <c r="C130" s="810"/>
      <c r="D130" s="683">
        <f>SUM(D131:D135)</f>
        <v>0</v>
      </c>
      <c r="E130" s="803">
        <f>SUM(E131:E135)</f>
        <v>581</v>
      </c>
    </row>
    <row r="131" spans="1:5" ht="12" customHeight="1">
      <c r="A131" s="358" t="s">
        <v>67</v>
      </c>
      <c r="B131" s="561" t="s">
        <v>574</v>
      </c>
      <c r="C131" s="786"/>
      <c r="D131" s="615"/>
      <c r="E131" s="384"/>
    </row>
    <row r="132" spans="1:5" ht="12" customHeight="1">
      <c r="A132" s="358" t="s">
        <v>360</v>
      </c>
      <c r="B132" s="561" t="s">
        <v>575</v>
      </c>
      <c r="C132" s="786"/>
      <c r="D132" s="615"/>
      <c r="E132" s="382"/>
    </row>
    <row r="133" spans="1:5" ht="12" customHeight="1" thickBot="1">
      <c r="A133" s="356" t="s">
        <v>362</v>
      </c>
      <c r="B133" s="562" t="s">
        <v>576</v>
      </c>
      <c r="C133" s="812"/>
      <c r="D133" s="615"/>
      <c r="E133" s="382"/>
    </row>
    <row r="134" spans="1:5" ht="12" customHeight="1" thickBot="1">
      <c r="A134" s="363" t="s">
        <v>12</v>
      </c>
      <c r="B134" s="542" t="s">
        <v>468</v>
      </c>
      <c r="C134" s="395"/>
      <c r="D134" s="798"/>
      <c r="E134" s="811">
        <v>581</v>
      </c>
    </row>
    <row r="135" spans="1:5" ht="12" customHeight="1">
      <c r="A135" s="358" t="s">
        <v>68</v>
      </c>
      <c r="B135" s="561" t="s">
        <v>469</v>
      </c>
      <c r="C135" s="810"/>
      <c r="D135" s="615"/>
      <c r="E135" s="383"/>
    </row>
    <row r="136" spans="1:5" ht="12" customHeight="1">
      <c r="A136" s="358" t="s">
        <v>69</v>
      </c>
      <c r="B136" s="561" t="s">
        <v>470</v>
      </c>
      <c r="C136" s="786"/>
      <c r="D136" s="808">
        <f>SUM(D137:D139)</f>
        <v>0</v>
      </c>
      <c r="E136" s="807">
        <v>581</v>
      </c>
    </row>
    <row r="137" spans="1:5" ht="12" customHeight="1">
      <c r="A137" s="358" t="s">
        <v>369</v>
      </c>
      <c r="B137" s="561" t="s">
        <v>577</v>
      </c>
      <c r="C137" s="786"/>
      <c r="D137" s="809"/>
      <c r="E137" s="509"/>
    </row>
    <row r="138" spans="1:5" ht="12" customHeight="1" thickBot="1">
      <c r="A138" s="356" t="s">
        <v>371</v>
      </c>
      <c r="B138" s="562" t="s">
        <v>514</v>
      </c>
      <c r="C138" s="820"/>
      <c r="D138" s="615"/>
      <c r="E138" s="379"/>
    </row>
    <row r="139" spans="1:9" ht="15" customHeight="1" thickBot="1">
      <c r="A139" s="363" t="s">
        <v>13</v>
      </c>
      <c r="B139" s="542" t="s">
        <v>565</v>
      </c>
      <c r="C139" s="821"/>
      <c r="D139" s="798"/>
      <c r="E139" s="806"/>
      <c r="F139" s="412"/>
      <c r="G139" s="413"/>
      <c r="H139" s="413"/>
      <c r="I139" s="413"/>
    </row>
    <row r="140" spans="1:5" s="405" customFormat="1" ht="12.75" customHeight="1">
      <c r="A140" s="358" t="s">
        <v>130</v>
      </c>
      <c r="B140" s="561" t="s">
        <v>474</v>
      </c>
      <c r="C140" s="802"/>
      <c r="D140" s="615"/>
      <c r="E140" s="805"/>
    </row>
    <row r="141" spans="1:5" ht="13.5" customHeight="1">
      <c r="A141" s="358" t="s">
        <v>131</v>
      </c>
      <c r="B141" s="561" t="s">
        <v>475</v>
      </c>
      <c r="C141" s="397"/>
      <c r="D141" s="613"/>
      <c r="E141" s="804"/>
    </row>
    <row r="142" spans="1:5" ht="13.5" customHeight="1">
      <c r="A142" s="358" t="s">
        <v>156</v>
      </c>
      <c r="B142" s="561" t="s">
        <v>476</v>
      </c>
      <c r="C142" s="396"/>
      <c r="D142" s="611"/>
      <c r="E142" s="384"/>
    </row>
    <row r="143" spans="1:5" ht="13.5" customHeight="1" thickBot="1">
      <c r="A143" s="358" t="s">
        <v>377</v>
      </c>
      <c r="B143" s="561" t="s">
        <v>477</v>
      </c>
      <c r="C143" s="396"/>
      <c r="D143" s="611"/>
      <c r="E143" s="382"/>
    </row>
    <row r="144" spans="1:5" ht="12.75" customHeight="1" thickBot="1">
      <c r="A144" s="363" t="s">
        <v>14</v>
      </c>
      <c r="B144" s="542" t="s">
        <v>478</v>
      </c>
      <c r="C144" s="345"/>
      <c r="D144" s="801"/>
      <c r="E144" s="801">
        <v>581</v>
      </c>
    </row>
    <row r="145" spans="1:5" ht="13.5" customHeight="1" thickBot="1">
      <c r="A145" s="388" t="s">
        <v>15</v>
      </c>
      <c r="B145" s="563" t="s">
        <v>479</v>
      </c>
      <c r="C145" s="642">
        <v>25973</v>
      </c>
      <c r="D145" s="801">
        <v>40134</v>
      </c>
      <c r="E145" s="801">
        <v>33356</v>
      </c>
    </row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.Pénzesgyőr Község.Önkormányzat
2014. ÉVI ZÁRSZÁMADÁSÁNAK PÉNZÜGYI MÉRLEGE&amp;10
&amp;R&amp;"Times New Roman CE,Félkövér dőlt"&amp;11 1. tájékoztató tábla a .6/2015. (V.4.) önkormányzati rendelethez</oddHeader>
  </headerFooter>
  <rowBreaks count="1" manualBreakCount="1">
    <brk id="85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4"/>
      <c r="B1" s="105"/>
      <c r="C1" s="105"/>
      <c r="D1" s="105"/>
      <c r="E1" s="105"/>
      <c r="F1" s="105"/>
      <c r="G1" s="105"/>
      <c r="H1" s="105"/>
      <c r="I1" s="105"/>
      <c r="J1" s="106" t="s">
        <v>50</v>
      </c>
      <c r="K1" s="859" t="str">
        <f>+CONCATENATE("2. tájékoztató tábla a  6./",LEFT(ÖSSZEFÜGGÉSEK!A4,4)+1,". (V.4.) önkormányzati rendelethez")</f>
        <v>2. tájékoztató tábla a  6./2015. (V.4.) önkormányzati rendelethez</v>
      </c>
    </row>
    <row r="2" spans="1:11" s="110" customFormat="1" ht="26.25" customHeight="1">
      <c r="A2" s="902" t="s">
        <v>58</v>
      </c>
      <c r="B2" s="904" t="s">
        <v>187</v>
      </c>
      <c r="C2" s="904" t="s">
        <v>188</v>
      </c>
      <c r="D2" s="904" t="s">
        <v>189</v>
      </c>
      <c r="E2" s="904" t="str">
        <f>+CONCATENATE(LEFT(ÖSSZEFÜGGÉSEK!A4,4),". évi teljesítés")</f>
        <v>2014. évi teljesítés</v>
      </c>
      <c r="F2" s="107" t="s">
        <v>190</v>
      </c>
      <c r="G2" s="108"/>
      <c r="H2" s="108"/>
      <c r="I2" s="109"/>
      <c r="J2" s="907" t="s">
        <v>191</v>
      </c>
      <c r="K2" s="859"/>
    </row>
    <row r="3" spans="1:11" s="114" customFormat="1" ht="32.25" customHeight="1" thickBot="1">
      <c r="A3" s="903"/>
      <c r="B3" s="905"/>
      <c r="C3" s="905"/>
      <c r="D3" s="906"/>
      <c r="E3" s="906"/>
      <c r="F3" s="111" t="str">
        <f>+CONCATENATE(LEFT(ÖSSZEFÜGGÉSEK!A4,4)+1,".")</f>
        <v>2015.</v>
      </c>
      <c r="G3" s="112" t="str">
        <f>+CONCATENATE(LEFT(ÖSSZEFÜGGÉSEK!A4,4)+2,".")</f>
        <v>2016.</v>
      </c>
      <c r="H3" s="112" t="str">
        <f>+CONCATENATE(LEFT(ÖSSZEFÜGGÉSEK!A4,4)+3,".")</f>
        <v>2017.</v>
      </c>
      <c r="I3" s="113" t="str">
        <f>+CONCATENATE(LEFT(ÖSSZEFÜGGÉSEK!A4,4)+3,". után")</f>
        <v>2017. után</v>
      </c>
      <c r="J3" s="908"/>
      <c r="K3" s="859"/>
    </row>
    <row r="4" spans="1:11" s="116" customFormat="1" ht="13.5" customHeight="1" thickBot="1">
      <c r="A4" s="544" t="s">
        <v>426</v>
      </c>
      <c r="B4" s="115" t="s">
        <v>578</v>
      </c>
      <c r="C4" s="545" t="s">
        <v>428</v>
      </c>
      <c r="D4" s="545" t="s">
        <v>429</v>
      </c>
      <c r="E4" s="545" t="s">
        <v>430</v>
      </c>
      <c r="F4" s="545" t="s">
        <v>507</v>
      </c>
      <c r="G4" s="545" t="s">
        <v>508</v>
      </c>
      <c r="H4" s="545" t="s">
        <v>509</v>
      </c>
      <c r="I4" s="545" t="s">
        <v>510</v>
      </c>
      <c r="J4" s="546" t="s">
        <v>674</v>
      </c>
      <c r="K4" s="859"/>
    </row>
    <row r="5" spans="1:11" ht="33.75" customHeight="1">
      <c r="A5" s="117" t="s">
        <v>6</v>
      </c>
      <c r="B5" s="118" t="s">
        <v>192</v>
      </c>
      <c r="C5" s="119"/>
      <c r="D5" s="120">
        <f aca="true" t="shared" si="0" ref="D5:I5">SUM(D6:D7)</f>
        <v>0</v>
      </c>
      <c r="E5" s="120">
        <f t="shared" si="0"/>
        <v>0</v>
      </c>
      <c r="F5" s="120">
        <f t="shared" si="0"/>
        <v>0</v>
      </c>
      <c r="G5" s="120">
        <f t="shared" si="0"/>
        <v>0</v>
      </c>
      <c r="H5" s="120">
        <f t="shared" si="0"/>
        <v>0</v>
      </c>
      <c r="I5" s="121">
        <f t="shared" si="0"/>
        <v>0</v>
      </c>
      <c r="J5" s="122">
        <f aca="true" t="shared" si="1" ref="J5:J17">SUM(F5:I5)</f>
        <v>0</v>
      </c>
      <c r="K5" s="859"/>
    </row>
    <row r="6" spans="1:11" ht="21" customHeight="1">
      <c r="A6" s="123" t="s">
        <v>7</v>
      </c>
      <c r="B6" s="637"/>
      <c r="C6" s="635"/>
      <c r="D6" s="626"/>
      <c r="E6" s="626"/>
      <c r="F6" s="626"/>
      <c r="G6" s="626"/>
      <c r="H6" s="626"/>
      <c r="I6" s="636"/>
      <c r="J6" s="126"/>
      <c r="K6" s="859"/>
    </row>
    <row r="7" spans="1:11" ht="21" customHeight="1">
      <c r="A7" s="123" t="s">
        <v>8</v>
      </c>
      <c r="B7" s="637"/>
      <c r="C7" s="635"/>
      <c r="D7" s="626"/>
      <c r="E7" s="626"/>
      <c r="F7" s="626"/>
      <c r="G7" s="626"/>
      <c r="H7" s="626"/>
      <c r="I7" s="636"/>
      <c r="J7" s="126"/>
      <c r="K7" s="859"/>
    </row>
    <row r="8" spans="1:11" ht="36" customHeight="1">
      <c r="A8" s="123" t="s">
        <v>9</v>
      </c>
      <c r="B8" s="127" t="s">
        <v>194</v>
      </c>
      <c r="C8" s="128"/>
      <c r="D8" s="129">
        <f aca="true" t="shared" si="2" ref="D8:I8">SUM(D9:D10)</f>
        <v>0</v>
      </c>
      <c r="E8" s="129">
        <f t="shared" si="2"/>
        <v>0</v>
      </c>
      <c r="F8" s="129">
        <f t="shared" si="2"/>
        <v>0</v>
      </c>
      <c r="G8" s="129">
        <f t="shared" si="2"/>
        <v>0</v>
      </c>
      <c r="H8" s="129">
        <f t="shared" si="2"/>
        <v>0</v>
      </c>
      <c r="I8" s="130">
        <f t="shared" si="2"/>
        <v>0</v>
      </c>
      <c r="J8" s="131">
        <f t="shared" si="1"/>
        <v>0</v>
      </c>
      <c r="K8" s="859"/>
    </row>
    <row r="9" spans="1:11" ht="21" customHeight="1">
      <c r="A9" s="123" t="s">
        <v>10</v>
      </c>
      <c r="B9" s="124" t="s">
        <v>193</v>
      </c>
      <c r="C9" s="125"/>
      <c r="D9" s="2"/>
      <c r="E9" s="2"/>
      <c r="F9" s="2"/>
      <c r="G9" s="2"/>
      <c r="H9" s="2"/>
      <c r="I9" s="43"/>
      <c r="J9" s="126">
        <f t="shared" si="1"/>
        <v>0</v>
      </c>
      <c r="K9" s="859"/>
    </row>
    <row r="10" spans="1:11" ht="18" customHeight="1">
      <c r="A10" s="123" t="s">
        <v>11</v>
      </c>
      <c r="B10" s="124" t="s">
        <v>193</v>
      </c>
      <c r="C10" s="125"/>
      <c r="D10" s="2"/>
      <c r="E10" s="2"/>
      <c r="F10" s="2"/>
      <c r="G10" s="2"/>
      <c r="H10" s="2"/>
      <c r="I10" s="43"/>
      <c r="J10" s="126">
        <f t="shared" si="1"/>
        <v>0</v>
      </c>
      <c r="K10" s="859"/>
    </row>
    <row r="11" spans="1:11" ht="21" customHeight="1">
      <c r="A11" s="123" t="s">
        <v>12</v>
      </c>
      <c r="B11" s="634" t="s">
        <v>712</v>
      </c>
      <c r="C11" s="635"/>
      <c r="D11" s="636">
        <f>+D12</f>
        <v>0</v>
      </c>
      <c r="E11" s="636">
        <f>+E12</f>
        <v>0</v>
      </c>
      <c r="F11" s="636">
        <f>+F12</f>
        <v>0</v>
      </c>
      <c r="G11" s="636">
        <f>+G12</f>
        <v>0</v>
      </c>
      <c r="H11" s="636">
        <f>+H12</f>
        <v>0</v>
      </c>
      <c r="I11" s="636">
        <f>SUM(D11:H11)</f>
        <v>0</v>
      </c>
      <c r="J11" s="131">
        <f t="shared" si="1"/>
        <v>0</v>
      </c>
      <c r="K11" s="859"/>
    </row>
    <row r="12" spans="1:11" ht="21" customHeight="1">
      <c r="A12" s="123" t="s">
        <v>13</v>
      </c>
      <c r="B12" s="637"/>
      <c r="C12" s="635"/>
      <c r="D12" s="626"/>
      <c r="E12" s="626"/>
      <c r="F12" s="626"/>
      <c r="G12" s="626"/>
      <c r="H12" s="626"/>
      <c r="I12" s="636"/>
      <c r="J12" s="126">
        <f t="shared" si="1"/>
        <v>0</v>
      </c>
      <c r="K12" s="859"/>
    </row>
    <row r="13" spans="1:11" ht="21" customHeight="1">
      <c r="A13" s="123" t="s">
        <v>14</v>
      </c>
      <c r="B13" s="132" t="s">
        <v>195</v>
      </c>
      <c r="C13" s="128"/>
      <c r="D13" s="129">
        <f aca="true" t="shared" si="3" ref="D13:I13">SUM(D14:D14)</f>
        <v>0</v>
      </c>
      <c r="E13" s="129">
        <f t="shared" si="3"/>
        <v>0</v>
      </c>
      <c r="F13" s="129">
        <f t="shared" si="3"/>
        <v>0</v>
      </c>
      <c r="G13" s="129">
        <f t="shared" si="3"/>
        <v>0</v>
      </c>
      <c r="H13" s="129">
        <f t="shared" si="3"/>
        <v>0</v>
      </c>
      <c r="I13" s="130">
        <f t="shared" si="3"/>
        <v>0</v>
      </c>
      <c r="J13" s="131">
        <f t="shared" si="1"/>
        <v>0</v>
      </c>
      <c r="K13" s="859"/>
    </row>
    <row r="14" spans="1:11" ht="21" customHeight="1">
      <c r="A14" s="123" t="s">
        <v>15</v>
      </c>
      <c r="B14" s="124" t="s">
        <v>193</v>
      </c>
      <c r="C14" s="125"/>
      <c r="D14" s="2"/>
      <c r="E14" s="2"/>
      <c r="F14" s="2"/>
      <c r="G14" s="2"/>
      <c r="H14" s="2"/>
      <c r="I14" s="43"/>
      <c r="J14" s="126">
        <f t="shared" si="1"/>
        <v>0</v>
      </c>
      <c r="K14" s="859"/>
    </row>
    <row r="15" spans="1:11" ht="21" customHeight="1">
      <c r="A15" s="133" t="s">
        <v>16</v>
      </c>
      <c r="B15" s="134" t="s">
        <v>196</v>
      </c>
      <c r="C15" s="135"/>
      <c r="D15" s="136">
        <f aca="true" t="shared" si="4" ref="D15:I15">SUM(D16:D17)</f>
        <v>0</v>
      </c>
      <c r="E15" s="136">
        <f t="shared" si="4"/>
        <v>0</v>
      </c>
      <c r="F15" s="136">
        <f t="shared" si="4"/>
        <v>0</v>
      </c>
      <c r="G15" s="136">
        <f t="shared" si="4"/>
        <v>0</v>
      </c>
      <c r="H15" s="136">
        <f t="shared" si="4"/>
        <v>0</v>
      </c>
      <c r="I15" s="137">
        <f t="shared" si="4"/>
        <v>0</v>
      </c>
      <c r="J15" s="131">
        <f t="shared" si="1"/>
        <v>0</v>
      </c>
      <c r="K15" s="859"/>
    </row>
    <row r="16" spans="1:11" ht="21" customHeight="1">
      <c r="A16" s="133" t="s">
        <v>17</v>
      </c>
      <c r="B16" s="124" t="s">
        <v>193</v>
      </c>
      <c r="C16" s="125"/>
      <c r="D16" s="2"/>
      <c r="E16" s="2"/>
      <c r="F16" s="2"/>
      <c r="G16" s="2"/>
      <c r="H16" s="2"/>
      <c r="I16" s="43"/>
      <c r="J16" s="126">
        <f t="shared" si="1"/>
        <v>0</v>
      </c>
      <c r="K16" s="859"/>
    </row>
    <row r="17" spans="1:11" ht="21" customHeight="1" thickBot="1">
      <c r="A17" s="133" t="s">
        <v>18</v>
      </c>
      <c r="B17" s="124" t="s">
        <v>193</v>
      </c>
      <c r="C17" s="138"/>
      <c r="D17" s="139"/>
      <c r="E17" s="139"/>
      <c r="F17" s="139"/>
      <c r="G17" s="139"/>
      <c r="H17" s="139"/>
      <c r="I17" s="140"/>
      <c r="J17" s="126">
        <f t="shared" si="1"/>
        <v>0</v>
      </c>
      <c r="K17" s="859"/>
    </row>
    <row r="18" spans="1:11" ht="21" customHeight="1" thickBot="1">
      <c r="A18" s="141" t="s">
        <v>19</v>
      </c>
      <c r="B18" s="142" t="s">
        <v>197</v>
      </c>
      <c r="C18" s="143"/>
      <c r="D18" s="144">
        <f aca="true" t="shared" si="5" ref="D18:J18">D5+D8+D11+D13+D15</f>
        <v>0</v>
      </c>
      <c r="E18" s="144">
        <f t="shared" si="5"/>
        <v>0</v>
      </c>
      <c r="F18" s="144">
        <f t="shared" si="5"/>
        <v>0</v>
      </c>
      <c r="G18" s="144">
        <f t="shared" si="5"/>
        <v>0</v>
      </c>
      <c r="H18" s="144">
        <f t="shared" si="5"/>
        <v>0</v>
      </c>
      <c r="I18" s="145">
        <f t="shared" si="5"/>
        <v>0</v>
      </c>
      <c r="J18" s="146">
        <f t="shared" si="5"/>
        <v>0</v>
      </c>
      <c r="K18" s="859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5" customFormat="1" ht="15.75" thickBot="1">
      <c r="A1" s="147"/>
      <c r="H1" s="148" t="s">
        <v>50</v>
      </c>
      <c r="I1" s="909" t="str">
        <f>+CONCATENATE("3. tájékoztató tábla a 6./",LEFT(ÖSSZEFÜGGÉSEK!A4,4)+1,". (V.4.) önkormányzati rendelethez")</f>
        <v>3. tájékoztató tábla a 6./2015. (V.4.) önkormányzati rendelethez</v>
      </c>
    </row>
    <row r="2" spans="1:9" s="110" customFormat="1" ht="26.25" customHeight="1">
      <c r="A2" s="865" t="s">
        <v>58</v>
      </c>
      <c r="B2" s="913" t="s">
        <v>198</v>
      </c>
      <c r="C2" s="865" t="s">
        <v>199</v>
      </c>
      <c r="D2" s="865" t="s">
        <v>200</v>
      </c>
      <c r="E2" s="915" t="str">
        <f>+CONCATENATE("Hitel, kölcsön állomány ",LEFT(ÖSSZEFÜGGÉSEK!A4,4),". dec. 31-én")</f>
        <v>Hitel, kölcsön állomány 2014. dec. 31-én</v>
      </c>
      <c r="F2" s="917" t="s">
        <v>201</v>
      </c>
      <c r="G2" s="918"/>
      <c r="H2" s="910" t="str">
        <f>+CONCATENATE(LEFT(ÖSSZEFÜGGÉSEK!A4,4)+2,". után")</f>
        <v>2016. után</v>
      </c>
      <c r="I2" s="909"/>
    </row>
    <row r="3" spans="1:9" s="114" customFormat="1" ht="40.5" customHeight="1" thickBot="1">
      <c r="A3" s="912"/>
      <c r="B3" s="914"/>
      <c r="C3" s="914"/>
      <c r="D3" s="912"/>
      <c r="E3" s="916"/>
      <c r="F3" s="149" t="str">
        <f>+CONCATENATE(LEFT(ÖSSZEFÜGGÉSEK!A4,4)+1,".")</f>
        <v>2015.</v>
      </c>
      <c r="G3" s="150" t="str">
        <f>+CONCATENATE(LEFT(ÖSSZEFÜGGÉSEK!A4,4)+2,".")</f>
        <v>2016.</v>
      </c>
      <c r="H3" s="911"/>
      <c r="I3" s="909"/>
    </row>
    <row r="4" spans="1:9" s="154" customFormat="1" ht="12.75" customHeight="1" thickBot="1">
      <c r="A4" s="151" t="s">
        <v>426</v>
      </c>
      <c r="B4" s="103" t="s">
        <v>427</v>
      </c>
      <c r="C4" s="103" t="s">
        <v>428</v>
      </c>
      <c r="D4" s="152" t="s">
        <v>429</v>
      </c>
      <c r="E4" s="151" t="s">
        <v>430</v>
      </c>
      <c r="F4" s="152" t="s">
        <v>507</v>
      </c>
      <c r="G4" s="152" t="s">
        <v>508</v>
      </c>
      <c r="H4" s="153" t="s">
        <v>509</v>
      </c>
      <c r="I4" s="909"/>
    </row>
    <row r="5" spans="1:9" ht="22.5" customHeight="1" thickBot="1">
      <c r="A5" s="155" t="s">
        <v>6</v>
      </c>
      <c r="B5" s="156" t="s">
        <v>202</v>
      </c>
      <c r="C5" s="157"/>
      <c r="D5" s="158"/>
      <c r="E5" s="159">
        <f>SUM(E6:E11)</f>
        <v>0</v>
      </c>
      <c r="F5" s="160">
        <f>SUM(F6:F11)</f>
        <v>0</v>
      </c>
      <c r="G5" s="160">
        <f>SUM(G6:G11)</f>
        <v>0</v>
      </c>
      <c r="H5" s="161">
        <f>SUM(H6:H11)</f>
        <v>0</v>
      </c>
      <c r="I5" s="909"/>
    </row>
    <row r="6" spans="1:9" ht="22.5" customHeight="1">
      <c r="A6" s="162" t="s">
        <v>7</v>
      </c>
      <c r="B6" s="163" t="s">
        <v>193</v>
      </c>
      <c r="C6" s="164"/>
      <c r="D6" s="165"/>
      <c r="E6" s="166"/>
      <c r="F6" s="2"/>
      <c r="G6" s="2"/>
      <c r="H6" s="167"/>
      <c r="I6" s="909"/>
    </row>
    <row r="7" spans="1:9" ht="22.5" customHeight="1">
      <c r="A7" s="162" t="s">
        <v>8</v>
      </c>
      <c r="B7" s="163" t="s">
        <v>193</v>
      </c>
      <c r="C7" s="164"/>
      <c r="D7" s="165"/>
      <c r="E7" s="166"/>
      <c r="F7" s="2"/>
      <c r="G7" s="2"/>
      <c r="H7" s="167"/>
      <c r="I7" s="909"/>
    </row>
    <row r="8" spans="1:9" ht="22.5" customHeight="1">
      <c r="A8" s="162" t="s">
        <v>9</v>
      </c>
      <c r="B8" s="163" t="s">
        <v>193</v>
      </c>
      <c r="C8" s="164"/>
      <c r="D8" s="165"/>
      <c r="E8" s="166"/>
      <c r="F8" s="2"/>
      <c r="G8" s="2"/>
      <c r="H8" s="167"/>
      <c r="I8" s="909"/>
    </row>
    <row r="9" spans="1:9" ht="22.5" customHeight="1">
      <c r="A9" s="162" t="s">
        <v>10</v>
      </c>
      <c r="B9" s="163" t="s">
        <v>193</v>
      </c>
      <c r="C9" s="164"/>
      <c r="D9" s="165"/>
      <c r="E9" s="166"/>
      <c r="F9" s="2"/>
      <c r="G9" s="2"/>
      <c r="H9" s="167"/>
      <c r="I9" s="909"/>
    </row>
    <row r="10" spans="1:9" ht="22.5" customHeight="1">
      <c r="A10" s="162" t="s">
        <v>11</v>
      </c>
      <c r="B10" s="163" t="s">
        <v>193</v>
      </c>
      <c r="C10" s="164"/>
      <c r="D10" s="165"/>
      <c r="E10" s="166"/>
      <c r="F10" s="2"/>
      <c r="G10" s="2"/>
      <c r="H10" s="167"/>
      <c r="I10" s="909"/>
    </row>
    <row r="11" spans="1:9" ht="22.5" customHeight="1" thickBot="1">
      <c r="A11" s="162" t="s">
        <v>12</v>
      </c>
      <c r="B11" s="163" t="s">
        <v>193</v>
      </c>
      <c r="C11" s="164"/>
      <c r="D11" s="165"/>
      <c r="E11" s="166"/>
      <c r="F11" s="2"/>
      <c r="G11" s="2"/>
      <c r="H11" s="167"/>
      <c r="I11" s="909"/>
    </row>
    <row r="12" spans="1:9" ht="22.5" customHeight="1" thickBot="1">
      <c r="A12" s="155" t="s">
        <v>13</v>
      </c>
      <c r="B12" s="156" t="s">
        <v>203</v>
      </c>
      <c r="C12" s="168"/>
      <c r="D12" s="169"/>
      <c r="E12" s="159">
        <f>SUM(E13:E18)</f>
        <v>0</v>
      </c>
      <c r="F12" s="160">
        <f>SUM(F13:F18)</f>
        <v>0</v>
      </c>
      <c r="G12" s="160">
        <f>SUM(G13:G18)</f>
        <v>0</v>
      </c>
      <c r="H12" s="161">
        <f>SUM(H13:H18)</f>
        <v>0</v>
      </c>
      <c r="I12" s="909"/>
    </row>
    <row r="13" spans="1:9" ht="22.5" customHeight="1">
      <c r="A13" s="162" t="s">
        <v>14</v>
      </c>
      <c r="B13" s="163" t="s">
        <v>193</v>
      </c>
      <c r="C13" s="164"/>
      <c r="D13" s="165"/>
      <c r="E13" s="166"/>
      <c r="F13" s="2"/>
      <c r="G13" s="2"/>
      <c r="H13" s="167"/>
      <c r="I13" s="909"/>
    </row>
    <row r="14" spans="1:9" ht="22.5" customHeight="1">
      <c r="A14" s="162" t="s">
        <v>15</v>
      </c>
      <c r="B14" s="163" t="s">
        <v>193</v>
      </c>
      <c r="C14" s="164"/>
      <c r="D14" s="165"/>
      <c r="E14" s="166"/>
      <c r="F14" s="2"/>
      <c r="G14" s="2"/>
      <c r="H14" s="167"/>
      <c r="I14" s="909"/>
    </row>
    <row r="15" spans="1:9" ht="22.5" customHeight="1">
      <c r="A15" s="162" t="s">
        <v>16</v>
      </c>
      <c r="B15" s="163" t="s">
        <v>193</v>
      </c>
      <c r="C15" s="164"/>
      <c r="D15" s="165"/>
      <c r="E15" s="166"/>
      <c r="F15" s="2"/>
      <c r="G15" s="2"/>
      <c r="H15" s="167"/>
      <c r="I15" s="909"/>
    </row>
    <row r="16" spans="1:9" ht="22.5" customHeight="1">
      <c r="A16" s="162" t="s">
        <v>17</v>
      </c>
      <c r="B16" s="163" t="s">
        <v>193</v>
      </c>
      <c r="C16" s="164"/>
      <c r="D16" s="165"/>
      <c r="E16" s="166"/>
      <c r="F16" s="2"/>
      <c r="G16" s="2"/>
      <c r="H16" s="167"/>
      <c r="I16" s="909"/>
    </row>
    <row r="17" spans="1:9" ht="22.5" customHeight="1">
      <c r="A17" s="162" t="s">
        <v>18</v>
      </c>
      <c r="B17" s="163" t="s">
        <v>193</v>
      </c>
      <c r="C17" s="164"/>
      <c r="D17" s="165"/>
      <c r="E17" s="166"/>
      <c r="F17" s="2"/>
      <c r="G17" s="2"/>
      <c r="H17" s="167"/>
      <c r="I17" s="909"/>
    </row>
    <row r="18" spans="1:9" ht="22.5" customHeight="1" thickBot="1">
      <c r="A18" s="162" t="s">
        <v>19</v>
      </c>
      <c r="B18" s="163" t="s">
        <v>193</v>
      </c>
      <c r="C18" s="164"/>
      <c r="D18" s="165"/>
      <c r="E18" s="166"/>
      <c r="F18" s="2"/>
      <c r="G18" s="2"/>
      <c r="H18" s="167"/>
      <c r="I18" s="909"/>
    </row>
    <row r="19" spans="1:9" ht="22.5" customHeight="1" thickBot="1">
      <c r="A19" s="155" t="s">
        <v>20</v>
      </c>
      <c r="B19" s="156" t="s">
        <v>675</v>
      </c>
      <c r="C19" s="157"/>
      <c r="D19" s="158"/>
      <c r="E19" s="159">
        <f>E5+E12</f>
        <v>0</v>
      </c>
      <c r="F19" s="160">
        <f>F5+F12</f>
        <v>0</v>
      </c>
      <c r="G19" s="160">
        <f>G5+G12</f>
        <v>0</v>
      </c>
      <c r="H19" s="161">
        <f>H5+H12</f>
        <v>0</v>
      </c>
      <c r="I19" s="909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G15" sqref="G15"/>
    </sheetView>
  </sheetViews>
  <sheetFormatPr defaultColWidth="9.00390625" defaultRowHeight="12.75"/>
  <cols>
    <col min="1" max="1" width="9.50390625" style="392" customWidth="1"/>
    <col min="2" max="2" width="60.875" style="392" customWidth="1"/>
    <col min="3" max="5" width="15.875" style="393" customWidth="1"/>
    <col min="6" max="16384" width="9.375" style="403" customWidth="1"/>
  </cols>
  <sheetData>
    <row r="1" spans="1:5" ht="15.75" customHeight="1">
      <c r="A1" s="843" t="s">
        <v>3</v>
      </c>
      <c r="B1" s="843"/>
      <c r="C1" s="843"/>
      <c r="D1" s="843"/>
      <c r="E1" s="843"/>
    </row>
    <row r="2" spans="1:5" ht="15.75" customHeight="1" thickBot="1">
      <c r="A2" s="38" t="s">
        <v>110</v>
      </c>
      <c r="B2" s="38"/>
      <c r="C2" s="390"/>
      <c r="D2" s="390"/>
      <c r="E2" s="390" t="s">
        <v>155</v>
      </c>
    </row>
    <row r="3" spans="1:5" ht="15.75" customHeight="1">
      <c r="A3" s="844" t="s">
        <v>58</v>
      </c>
      <c r="B3" s="846" t="s">
        <v>5</v>
      </c>
      <c r="C3" s="848" t="str">
        <f>+CONCATENATE(LEFT(ÖSSZEFÜGGÉSEK!A4,4),". évi")</f>
        <v>2014. évi</v>
      </c>
      <c r="D3" s="848"/>
      <c r="E3" s="849"/>
    </row>
    <row r="4" spans="1:5" ht="37.5" customHeight="1" thickBot="1">
      <c r="A4" s="845"/>
      <c r="B4" s="847"/>
      <c r="C4" s="40" t="s">
        <v>177</v>
      </c>
      <c r="D4" s="40" t="s">
        <v>182</v>
      </c>
      <c r="E4" s="41" t="s">
        <v>183</v>
      </c>
    </row>
    <row r="5" spans="1:5" s="404" customFormat="1" ht="12" customHeight="1" thickBot="1">
      <c r="A5" s="368" t="s">
        <v>426</v>
      </c>
      <c r="B5" s="369" t="s">
        <v>427</v>
      </c>
      <c r="C5" s="369" t="s">
        <v>428</v>
      </c>
      <c r="D5" s="369" t="s">
        <v>429</v>
      </c>
      <c r="E5" s="417" t="s">
        <v>430</v>
      </c>
    </row>
    <row r="6" spans="1:5" s="405" customFormat="1" ht="12" customHeight="1" thickBot="1">
      <c r="A6" s="363" t="s">
        <v>6</v>
      </c>
      <c r="B6" s="689" t="s">
        <v>310</v>
      </c>
      <c r="C6" s="690">
        <f>+C7+C8+C9+C10+C11+C12</f>
        <v>12027</v>
      </c>
      <c r="D6" s="691">
        <f>+D7+D8+D9+D10+D11+D12</f>
        <v>13347</v>
      </c>
      <c r="E6" s="378">
        <f>SUM(E7:E12)</f>
        <v>13347</v>
      </c>
    </row>
    <row r="7" spans="1:5" s="405" customFormat="1" ht="12" customHeight="1">
      <c r="A7" s="358" t="s">
        <v>70</v>
      </c>
      <c r="B7" s="406" t="s">
        <v>311</v>
      </c>
      <c r="C7" s="627">
        <v>7821</v>
      </c>
      <c r="D7" s="627">
        <v>7821</v>
      </c>
      <c r="E7" s="839">
        <v>7821</v>
      </c>
    </row>
    <row r="8" spans="1:5" s="405" customFormat="1" ht="12" customHeight="1">
      <c r="A8" s="357" t="s">
        <v>71</v>
      </c>
      <c r="B8" s="407" t="s">
        <v>312</v>
      </c>
      <c r="C8" s="628"/>
      <c r="D8" s="628"/>
      <c r="E8" s="840"/>
    </row>
    <row r="9" spans="1:5" s="405" customFormat="1" ht="12" customHeight="1">
      <c r="A9" s="357" t="s">
        <v>72</v>
      </c>
      <c r="B9" s="407" t="s">
        <v>313</v>
      </c>
      <c r="C9" s="628">
        <v>3709</v>
      </c>
      <c r="D9" s="628">
        <v>4357</v>
      </c>
      <c r="E9" s="840">
        <v>4357</v>
      </c>
    </row>
    <row r="10" spans="1:5" s="405" customFormat="1" ht="12" customHeight="1">
      <c r="A10" s="357" t="s">
        <v>73</v>
      </c>
      <c r="B10" s="407" t="s">
        <v>314</v>
      </c>
      <c r="C10" s="628">
        <v>393</v>
      </c>
      <c r="D10" s="628">
        <v>393</v>
      </c>
      <c r="E10" s="840">
        <v>393</v>
      </c>
    </row>
    <row r="11" spans="1:5" s="405" customFormat="1" ht="12" customHeight="1">
      <c r="A11" s="357" t="s">
        <v>106</v>
      </c>
      <c r="B11" s="407" t="s">
        <v>315</v>
      </c>
      <c r="C11" s="628">
        <v>104</v>
      </c>
      <c r="D11" s="628">
        <v>120</v>
      </c>
      <c r="E11" s="840">
        <v>120</v>
      </c>
    </row>
    <row r="12" spans="1:5" s="405" customFormat="1" ht="12" customHeight="1" thickBot="1">
      <c r="A12" s="359" t="s">
        <v>74</v>
      </c>
      <c r="B12" s="408" t="s">
        <v>316</v>
      </c>
      <c r="C12" s="629"/>
      <c r="D12" s="693">
        <v>656</v>
      </c>
      <c r="E12" s="841">
        <v>656</v>
      </c>
    </row>
    <row r="13" spans="1:5" s="405" customFormat="1" ht="12" customHeight="1" thickBot="1">
      <c r="A13" s="363" t="s">
        <v>7</v>
      </c>
      <c r="B13" s="692" t="s">
        <v>317</v>
      </c>
      <c r="C13" s="670">
        <f>+C14+C15+C16+C17+C18</f>
        <v>5739</v>
      </c>
      <c r="D13" s="643">
        <f>+D14+D15+D16+D17+D18</f>
        <v>7558</v>
      </c>
      <c r="E13" s="378">
        <f>SUM(E14:E18)</f>
        <v>6352</v>
      </c>
    </row>
    <row r="14" spans="1:5" s="405" customFormat="1" ht="12" customHeight="1">
      <c r="A14" s="358" t="s">
        <v>76</v>
      </c>
      <c r="B14" s="406" t="s">
        <v>318</v>
      </c>
      <c r="C14" s="627"/>
      <c r="D14" s="614"/>
      <c r="E14" s="380"/>
    </row>
    <row r="15" spans="1:5" s="405" customFormat="1" ht="12" customHeight="1">
      <c r="A15" s="357" t="s">
        <v>77</v>
      </c>
      <c r="B15" s="407" t="s">
        <v>319</v>
      </c>
      <c r="C15" s="628"/>
      <c r="D15" s="611"/>
      <c r="E15" s="379"/>
    </row>
    <row r="16" spans="1:5" s="405" customFormat="1" ht="12" customHeight="1">
      <c r="A16" s="357" t="s">
        <v>78</v>
      </c>
      <c r="B16" s="407" t="s">
        <v>320</v>
      </c>
      <c r="C16" s="628"/>
      <c r="D16" s="611"/>
      <c r="E16" s="379"/>
    </row>
    <row r="17" spans="1:5" s="405" customFormat="1" ht="12" customHeight="1">
      <c r="A17" s="357" t="s">
        <v>79</v>
      </c>
      <c r="B17" s="407" t="s">
        <v>321</v>
      </c>
      <c r="C17" s="628"/>
      <c r="D17" s="611"/>
      <c r="E17" s="379"/>
    </row>
    <row r="18" spans="1:5" s="405" customFormat="1" ht="12" customHeight="1">
      <c r="A18" s="357" t="s">
        <v>80</v>
      </c>
      <c r="B18" s="407" t="s">
        <v>322</v>
      </c>
      <c r="C18" s="628">
        <v>5739</v>
      </c>
      <c r="D18" s="611">
        <v>7558</v>
      </c>
      <c r="E18" s="379">
        <v>6352</v>
      </c>
    </row>
    <row r="19" spans="1:5" s="405" customFormat="1" ht="12" customHeight="1" thickBot="1">
      <c r="A19" s="359" t="s">
        <v>87</v>
      </c>
      <c r="B19" s="408" t="s">
        <v>323</v>
      </c>
      <c r="C19" s="629"/>
      <c r="D19" s="612"/>
      <c r="E19" s="381"/>
    </row>
    <row r="20" spans="1:5" s="405" customFormat="1" ht="12" customHeight="1" thickBot="1">
      <c r="A20" s="363" t="s">
        <v>8</v>
      </c>
      <c r="B20" s="364" t="s">
        <v>324</v>
      </c>
      <c r="C20" s="694">
        <f>+C21+C22+C23+C24+C25</f>
        <v>0</v>
      </c>
      <c r="D20" s="643">
        <f>+D21+D22+D23+D24+D25</f>
        <v>6500</v>
      </c>
      <c r="E20" s="378">
        <f>SUM(E21:E25)</f>
        <v>6500</v>
      </c>
    </row>
    <row r="21" spans="1:5" s="405" customFormat="1" ht="12" customHeight="1">
      <c r="A21" s="358" t="s">
        <v>59</v>
      </c>
      <c r="B21" s="406" t="s">
        <v>325</v>
      </c>
      <c r="C21" s="627"/>
      <c r="D21" s="614">
        <v>6500</v>
      </c>
      <c r="E21" s="380">
        <v>6500</v>
      </c>
    </row>
    <row r="22" spans="1:5" s="405" customFormat="1" ht="12" customHeight="1">
      <c r="A22" s="357" t="s">
        <v>60</v>
      </c>
      <c r="B22" s="407" t="s">
        <v>326</v>
      </c>
      <c r="C22" s="628"/>
      <c r="D22" s="611"/>
      <c r="E22" s="379"/>
    </row>
    <row r="23" spans="1:5" s="405" customFormat="1" ht="12" customHeight="1">
      <c r="A23" s="357" t="s">
        <v>61</v>
      </c>
      <c r="B23" s="407" t="s">
        <v>327</v>
      </c>
      <c r="C23" s="628"/>
      <c r="D23" s="611"/>
      <c r="E23" s="379"/>
    </row>
    <row r="24" spans="1:5" s="405" customFormat="1" ht="12" customHeight="1">
      <c r="A24" s="357" t="s">
        <v>62</v>
      </c>
      <c r="B24" s="407" t="s">
        <v>328</v>
      </c>
      <c r="C24" s="628"/>
      <c r="D24" s="611"/>
      <c r="E24" s="379"/>
    </row>
    <row r="25" spans="1:5" s="405" customFormat="1" ht="12" customHeight="1">
      <c r="A25" s="357" t="s">
        <v>120</v>
      </c>
      <c r="B25" s="407" t="s">
        <v>329</v>
      </c>
      <c r="C25" s="628"/>
      <c r="D25" s="611"/>
      <c r="E25" s="379"/>
    </row>
    <row r="26" spans="1:5" s="405" customFormat="1" ht="12" customHeight="1" thickBot="1">
      <c r="A26" s="359" t="s">
        <v>121</v>
      </c>
      <c r="B26" s="387" t="s">
        <v>330</v>
      </c>
      <c r="C26" s="629"/>
      <c r="D26" s="612"/>
      <c r="E26" s="381"/>
    </row>
    <row r="27" spans="1:5" s="405" customFormat="1" ht="12" customHeight="1" thickBot="1">
      <c r="A27" s="363" t="s">
        <v>122</v>
      </c>
      <c r="B27" s="689" t="s">
        <v>331</v>
      </c>
      <c r="C27" s="670">
        <f>+C28+C31+C32+C33</f>
        <v>2751</v>
      </c>
      <c r="D27" s="643">
        <f>+D28+D31+D32+D33</f>
        <v>2810</v>
      </c>
      <c r="E27" s="414">
        <f>+E28+E31+E32+E33</f>
        <v>2667</v>
      </c>
    </row>
    <row r="28" spans="1:5" s="405" customFormat="1" ht="12" customHeight="1">
      <c r="A28" s="358" t="s">
        <v>332</v>
      </c>
      <c r="B28" s="406" t="s">
        <v>333</v>
      </c>
      <c r="C28" s="669">
        <f>+C29+C30</f>
        <v>1970</v>
      </c>
      <c r="D28" s="645">
        <v>1910</v>
      </c>
      <c r="E28" s="415">
        <v>1886</v>
      </c>
    </row>
    <row r="29" spans="1:5" s="405" customFormat="1" ht="12" customHeight="1">
      <c r="A29" s="357" t="s">
        <v>334</v>
      </c>
      <c r="B29" s="407" t="s">
        <v>335</v>
      </c>
      <c r="C29" s="628">
        <v>1120</v>
      </c>
      <c r="D29" s="628">
        <v>1040</v>
      </c>
      <c r="E29" s="379">
        <v>1026</v>
      </c>
    </row>
    <row r="30" spans="1:5" s="405" customFormat="1" ht="12" customHeight="1">
      <c r="A30" s="357" t="s">
        <v>336</v>
      </c>
      <c r="B30" s="407" t="s">
        <v>337</v>
      </c>
      <c r="C30" s="628">
        <v>850</v>
      </c>
      <c r="D30" s="628">
        <v>870</v>
      </c>
      <c r="E30" s="379">
        <v>860</v>
      </c>
    </row>
    <row r="31" spans="1:5" s="405" customFormat="1" ht="12" customHeight="1">
      <c r="A31" s="357" t="s">
        <v>338</v>
      </c>
      <c r="B31" s="407" t="s">
        <v>339</v>
      </c>
      <c r="C31" s="628">
        <v>760</v>
      </c>
      <c r="D31" s="628">
        <v>900</v>
      </c>
      <c r="E31" s="379">
        <v>781</v>
      </c>
    </row>
    <row r="32" spans="1:5" s="405" customFormat="1" ht="12" customHeight="1">
      <c r="A32" s="357" t="s">
        <v>340</v>
      </c>
      <c r="B32" s="407" t="s">
        <v>341</v>
      </c>
      <c r="C32" s="628">
        <v>21</v>
      </c>
      <c r="D32" s="628">
        <v>0</v>
      </c>
      <c r="E32" s="379"/>
    </row>
    <row r="33" spans="1:5" s="405" customFormat="1" ht="12" customHeight="1" thickBot="1">
      <c r="A33" s="359" t="s">
        <v>342</v>
      </c>
      <c r="B33" s="387" t="s">
        <v>343</v>
      </c>
      <c r="C33" s="629"/>
      <c r="D33" s="612"/>
      <c r="E33" s="381"/>
    </row>
    <row r="34" spans="1:5" s="405" customFormat="1" ht="12" customHeight="1" thickBot="1">
      <c r="A34" s="363" t="s">
        <v>10</v>
      </c>
      <c r="B34" s="689" t="s">
        <v>344</v>
      </c>
      <c r="C34" s="670">
        <f>SUM(C35:C44)</f>
        <v>1950</v>
      </c>
      <c r="D34" s="643">
        <f>SUM(D35:D44)</f>
        <v>2270</v>
      </c>
      <c r="E34" s="378">
        <f>SUM(E35:E44)</f>
        <v>2234</v>
      </c>
    </row>
    <row r="35" spans="1:5" s="405" customFormat="1" ht="12" customHeight="1">
      <c r="A35" s="358" t="s">
        <v>63</v>
      </c>
      <c r="B35" s="406" t="s">
        <v>345</v>
      </c>
      <c r="C35" s="627"/>
      <c r="D35" s="614"/>
      <c r="E35" s="380"/>
    </row>
    <row r="36" spans="1:5" s="405" customFormat="1" ht="12" customHeight="1">
      <c r="A36" s="357" t="s">
        <v>64</v>
      </c>
      <c r="B36" s="407" t="s">
        <v>346</v>
      </c>
      <c r="C36" s="628">
        <v>500</v>
      </c>
      <c r="D36" s="628">
        <v>875</v>
      </c>
      <c r="E36" s="379">
        <v>872</v>
      </c>
    </row>
    <row r="37" spans="1:5" s="405" customFormat="1" ht="12" customHeight="1">
      <c r="A37" s="357" t="s">
        <v>65</v>
      </c>
      <c r="B37" s="407" t="s">
        <v>347</v>
      </c>
      <c r="C37" s="628"/>
      <c r="D37" s="628"/>
      <c r="E37" s="379"/>
    </row>
    <row r="38" spans="1:5" s="405" customFormat="1" ht="12" customHeight="1">
      <c r="A38" s="357" t="s">
        <v>124</v>
      </c>
      <c r="B38" s="407" t="s">
        <v>348</v>
      </c>
      <c r="C38" s="628">
        <v>70</v>
      </c>
      <c r="D38" s="628">
        <v>0</v>
      </c>
      <c r="E38" s="379"/>
    </row>
    <row r="39" spans="1:5" s="405" customFormat="1" ht="12" customHeight="1">
      <c r="A39" s="357" t="s">
        <v>125</v>
      </c>
      <c r="B39" s="407" t="s">
        <v>349</v>
      </c>
      <c r="C39" s="628">
        <v>1150</v>
      </c>
      <c r="D39" s="628">
        <f>SUM(B39:C39)</f>
        <v>1150</v>
      </c>
      <c r="E39" s="379">
        <v>1124</v>
      </c>
    </row>
    <row r="40" spans="1:5" s="405" customFormat="1" ht="12" customHeight="1">
      <c r="A40" s="357" t="s">
        <v>126</v>
      </c>
      <c r="B40" s="407" t="s">
        <v>350</v>
      </c>
      <c r="C40" s="628"/>
      <c r="D40" s="628">
        <v>5</v>
      </c>
      <c r="E40" s="379">
        <v>5</v>
      </c>
    </row>
    <row r="41" spans="1:5" s="405" customFormat="1" ht="12" customHeight="1">
      <c r="A41" s="357" t="s">
        <v>127</v>
      </c>
      <c r="B41" s="407" t="s">
        <v>351</v>
      </c>
      <c r="C41" s="628"/>
      <c r="D41" s="628"/>
      <c r="E41" s="379"/>
    </row>
    <row r="42" spans="1:5" s="405" customFormat="1" ht="12" customHeight="1">
      <c r="A42" s="357" t="s">
        <v>128</v>
      </c>
      <c r="B42" s="407" t="s">
        <v>352</v>
      </c>
      <c r="C42" s="628">
        <v>230</v>
      </c>
      <c r="D42" s="628">
        <v>60</v>
      </c>
      <c r="E42" s="379">
        <v>56</v>
      </c>
    </row>
    <row r="43" spans="1:5" s="405" customFormat="1" ht="12" customHeight="1">
      <c r="A43" s="357" t="s">
        <v>353</v>
      </c>
      <c r="B43" s="407" t="s">
        <v>354</v>
      </c>
      <c r="C43" s="628"/>
      <c r="D43" s="611">
        <v>30</v>
      </c>
      <c r="E43" s="382">
        <v>28</v>
      </c>
    </row>
    <row r="44" spans="1:5" s="405" customFormat="1" ht="12" customHeight="1" thickBot="1">
      <c r="A44" s="359" t="s">
        <v>355</v>
      </c>
      <c r="B44" s="408" t="s">
        <v>356</v>
      </c>
      <c r="C44" s="629"/>
      <c r="D44" s="612">
        <v>150</v>
      </c>
      <c r="E44" s="383">
        <v>149</v>
      </c>
    </row>
    <row r="45" spans="1:5" s="405" customFormat="1" ht="12" customHeight="1" thickBot="1">
      <c r="A45" s="363" t="s">
        <v>11</v>
      </c>
      <c r="B45" s="689" t="s">
        <v>357</v>
      </c>
      <c r="C45" s="670">
        <f>SUM(C46:C50)</f>
        <v>0</v>
      </c>
      <c r="D45" s="643">
        <f>SUM(D46:D50)</f>
        <v>0</v>
      </c>
      <c r="E45" s="378">
        <f>SUM(E46:E50)</f>
        <v>0</v>
      </c>
    </row>
    <row r="46" spans="1:5" s="405" customFormat="1" ht="12" customHeight="1">
      <c r="A46" s="358" t="s">
        <v>66</v>
      </c>
      <c r="B46" s="695" t="s">
        <v>358</v>
      </c>
      <c r="C46" s="627"/>
      <c r="D46" s="673"/>
      <c r="E46" s="384"/>
    </row>
    <row r="47" spans="1:5" s="405" customFormat="1" ht="12" customHeight="1">
      <c r="A47" s="357" t="s">
        <v>67</v>
      </c>
      <c r="B47" s="696" t="s">
        <v>359</v>
      </c>
      <c r="C47" s="628"/>
      <c r="D47" s="615"/>
      <c r="E47" s="382"/>
    </row>
    <row r="48" spans="1:5" s="405" customFormat="1" ht="12" customHeight="1">
      <c r="A48" s="357" t="s">
        <v>360</v>
      </c>
      <c r="B48" s="696" t="s">
        <v>361</v>
      </c>
      <c r="C48" s="628"/>
      <c r="D48" s="615"/>
      <c r="E48" s="382"/>
    </row>
    <row r="49" spans="1:5" s="405" customFormat="1" ht="12" customHeight="1">
      <c r="A49" s="357" t="s">
        <v>362</v>
      </c>
      <c r="B49" s="696" t="s">
        <v>363</v>
      </c>
      <c r="C49" s="628"/>
      <c r="D49" s="615"/>
      <c r="E49" s="382"/>
    </row>
    <row r="50" spans="1:5" s="405" customFormat="1" ht="12" customHeight="1" thickBot="1">
      <c r="A50" s="359" t="s">
        <v>364</v>
      </c>
      <c r="B50" s="697" t="s">
        <v>365</v>
      </c>
      <c r="C50" s="629"/>
      <c r="D50" s="615"/>
      <c r="E50" s="383"/>
    </row>
    <row r="51" spans="1:5" s="405" customFormat="1" ht="17.25" customHeight="1" thickBot="1">
      <c r="A51" s="363" t="s">
        <v>129</v>
      </c>
      <c r="B51" s="689" t="s">
        <v>366</v>
      </c>
      <c r="C51" s="670">
        <f>SUM(C52:C54)</f>
        <v>0</v>
      </c>
      <c r="D51" s="643">
        <f>SUM(D52:D54)</f>
        <v>0</v>
      </c>
      <c r="E51" s="378">
        <f>SUM(E52:E54)</f>
        <v>0</v>
      </c>
    </row>
    <row r="52" spans="1:5" s="405" customFormat="1" ht="12" customHeight="1">
      <c r="A52" s="358" t="s">
        <v>68</v>
      </c>
      <c r="B52" s="695" t="s">
        <v>367</v>
      </c>
      <c r="C52" s="627"/>
      <c r="D52" s="615"/>
      <c r="E52" s="380"/>
    </row>
    <row r="53" spans="1:5" s="405" customFormat="1" ht="12" customHeight="1">
      <c r="A53" s="357" t="s">
        <v>69</v>
      </c>
      <c r="B53" s="696" t="s">
        <v>368</v>
      </c>
      <c r="C53" s="628"/>
      <c r="D53" s="615"/>
      <c r="E53" s="379"/>
    </row>
    <row r="54" spans="1:5" s="405" customFormat="1" ht="12" customHeight="1">
      <c r="A54" s="357" t="s">
        <v>369</v>
      </c>
      <c r="B54" s="696" t="s">
        <v>370</v>
      </c>
      <c r="C54" s="628"/>
      <c r="D54" s="615"/>
      <c r="E54" s="379"/>
    </row>
    <row r="55" spans="1:5" s="405" customFormat="1" ht="12" customHeight="1" thickBot="1">
      <c r="A55" s="359" t="s">
        <v>371</v>
      </c>
      <c r="B55" s="697" t="s">
        <v>372</v>
      </c>
      <c r="C55" s="629"/>
      <c r="D55" s="615"/>
      <c r="E55" s="381"/>
    </row>
    <row r="56" spans="1:5" s="405" customFormat="1" ht="12" customHeight="1" thickBot="1">
      <c r="A56" s="363" t="s">
        <v>13</v>
      </c>
      <c r="B56" s="692" t="s">
        <v>373</v>
      </c>
      <c r="C56" s="670">
        <f>SUM(C57:C59)</f>
        <v>0</v>
      </c>
      <c r="D56" s="643">
        <f>SUM(D57:D59)</f>
        <v>1066</v>
      </c>
      <c r="E56" s="378">
        <f>SUM(E57:E59)</f>
        <v>1066</v>
      </c>
    </row>
    <row r="57" spans="1:5" s="405" customFormat="1" ht="12" customHeight="1">
      <c r="A57" s="358" t="s">
        <v>130</v>
      </c>
      <c r="B57" s="695" t="s">
        <v>374</v>
      </c>
      <c r="C57" s="627"/>
      <c r="D57" s="615"/>
      <c r="E57" s="382"/>
    </row>
    <row r="58" spans="1:5" s="405" customFormat="1" ht="12" customHeight="1">
      <c r="A58" s="357" t="s">
        <v>131</v>
      </c>
      <c r="B58" s="696" t="s">
        <v>375</v>
      </c>
      <c r="C58" s="628"/>
      <c r="D58" s="615"/>
      <c r="E58" s="382"/>
    </row>
    <row r="59" spans="1:5" s="405" customFormat="1" ht="12" customHeight="1">
      <c r="A59" s="357" t="s">
        <v>156</v>
      </c>
      <c r="B59" s="696" t="s">
        <v>376</v>
      </c>
      <c r="C59" s="628"/>
      <c r="D59" s="615">
        <v>1066</v>
      </c>
      <c r="E59" s="382">
        <v>1066</v>
      </c>
    </row>
    <row r="60" spans="1:5" s="405" customFormat="1" ht="12" customHeight="1" thickBot="1">
      <c r="A60" s="359" t="s">
        <v>377</v>
      </c>
      <c r="B60" s="697" t="s">
        <v>378</v>
      </c>
      <c r="C60" s="629"/>
      <c r="D60" s="615"/>
      <c r="E60" s="382"/>
    </row>
    <row r="61" spans="1:5" s="405" customFormat="1" ht="12" customHeight="1" thickBot="1">
      <c r="A61" s="363" t="s">
        <v>14</v>
      </c>
      <c r="B61" s="689" t="s">
        <v>379</v>
      </c>
      <c r="C61" s="670">
        <f>+C6+C13+C20+C27+C34+C45+C51+C56</f>
        <v>22467</v>
      </c>
      <c r="D61" s="643">
        <f>+D6+D13+D20+D27+D34+D45+D51+D56</f>
        <v>33551</v>
      </c>
      <c r="E61" s="414">
        <f>+E6+E13+E20+E27+E34+E45+E51+E56</f>
        <v>32166</v>
      </c>
    </row>
    <row r="62" spans="1:5" s="405" customFormat="1" ht="12" customHeight="1" thickBot="1">
      <c r="A62" s="419" t="s">
        <v>380</v>
      </c>
      <c r="B62" s="692" t="s">
        <v>381</v>
      </c>
      <c r="C62" s="670">
        <f>SUM(C63:C65)</f>
        <v>0</v>
      </c>
      <c r="D62" s="643">
        <f>SUM(D63:D65)</f>
        <v>0</v>
      </c>
      <c r="E62" s="378">
        <f>+E63+E64+E65</f>
        <v>0</v>
      </c>
    </row>
    <row r="63" spans="1:5" s="405" customFormat="1" ht="12" customHeight="1">
      <c r="A63" s="358" t="s">
        <v>382</v>
      </c>
      <c r="B63" s="695" t="s">
        <v>383</v>
      </c>
      <c r="C63" s="627"/>
      <c r="D63" s="615"/>
      <c r="E63" s="382"/>
    </row>
    <row r="64" spans="1:5" s="405" customFormat="1" ht="12" customHeight="1">
      <c r="A64" s="357" t="s">
        <v>384</v>
      </c>
      <c r="B64" s="696" t="s">
        <v>385</v>
      </c>
      <c r="C64" s="628"/>
      <c r="D64" s="616"/>
      <c r="E64" s="382"/>
    </row>
    <row r="65" spans="1:5" s="405" customFormat="1" ht="12" customHeight="1" thickBot="1">
      <c r="A65" s="359" t="s">
        <v>386</v>
      </c>
      <c r="B65" s="698" t="s">
        <v>431</v>
      </c>
      <c r="C65" s="629"/>
      <c r="D65" s="702"/>
      <c r="E65" s="382"/>
    </row>
    <row r="66" spans="1:5" s="405" customFormat="1" ht="12" customHeight="1" thickBot="1">
      <c r="A66" s="419" t="s">
        <v>388</v>
      </c>
      <c r="B66" s="692" t="s">
        <v>389</v>
      </c>
      <c r="C66" s="670">
        <f>SUM(C67:C70)</f>
        <v>0</v>
      </c>
      <c r="D66" s="643">
        <f>SUM(D67:D70)</f>
        <v>0</v>
      </c>
      <c r="E66" s="378">
        <f>+E67+E68+E69+E70</f>
        <v>0</v>
      </c>
    </row>
    <row r="67" spans="1:5" s="405" customFormat="1" ht="13.5" customHeight="1">
      <c r="A67" s="358" t="s">
        <v>107</v>
      </c>
      <c r="B67" s="695" t="s">
        <v>390</v>
      </c>
      <c r="C67" s="627"/>
      <c r="D67" s="615"/>
      <c r="E67" s="382"/>
    </row>
    <row r="68" spans="1:5" s="405" customFormat="1" ht="12" customHeight="1">
      <c r="A68" s="357" t="s">
        <v>108</v>
      </c>
      <c r="B68" s="696" t="s">
        <v>391</v>
      </c>
      <c r="C68" s="628"/>
      <c r="D68" s="615"/>
      <c r="E68" s="382"/>
    </row>
    <row r="69" spans="1:5" s="405" customFormat="1" ht="12" customHeight="1">
      <c r="A69" s="357" t="s">
        <v>392</v>
      </c>
      <c r="B69" s="696" t="s">
        <v>393</v>
      </c>
      <c r="C69" s="628"/>
      <c r="D69" s="615"/>
      <c r="E69" s="382"/>
    </row>
    <row r="70" spans="1:5" s="405" customFormat="1" ht="12" customHeight="1" thickBot="1">
      <c r="A70" s="359" t="s">
        <v>394</v>
      </c>
      <c r="B70" s="697" t="s">
        <v>395</v>
      </c>
      <c r="C70" s="629"/>
      <c r="D70" s="615"/>
      <c r="E70" s="382"/>
    </row>
    <row r="71" spans="1:5" s="405" customFormat="1" ht="12" customHeight="1" thickBot="1">
      <c r="A71" s="419" t="s">
        <v>396</v>
      </c>
      <c r="B71" s="692" t="s">
        <v>397</v>
      </c>
      <c r="C71" s="670">
        <f>SUM(C72:C73)</f>
        <v>6583</v>
      </c>
      <c r="D71" s="643">
        <f>SUM(D72:D73)</f>
        <v>6583</v>
      </c>
      <c r="E71" s="378">
        <f>+E72+E73</f>
        <v>610</v>
      </c>
    </row>
    <row r="72" spans="1:5" s="405" customFormat="1" ht="12" customHeight="1">
      <c r="A72" s="358" t="s">
        <v>398</v>
      </c>
      <c r="B72" s="695" t="s">
        <v>399</v>
      </c>
      <c r="C72" s="627">
        <v>6583</v>
      </c>
      <c r="D72" s="630">
        <v>6583</v>
      </c>
      <c r="E72" s="382">
        <v>610</v>
      </c>
    </row>
    <row r="73" spans="1:5" s="405" customFormat="1" ht="12" customHeight="1" thickBot="1">
      <c r="A73" s="359" t="s">
        <v>400</v>
      </c>
      <c r="B73" s="697" t="s">
        <v>401</v>
      </c>
      <c r="C73" s="629"/>
      <c r="D73" s="615"/>
      <c r="E73" s="382"/>
    </row>
    <row r="74" spans="1:5" s="405" customFormat="1" ht="12" customHeight="1" thickBot="1">
      <c r="A74" s="419" t="s">
        <v>402</v>
      </c>
      <c r="B74" s="692" t="s">
        <v>403</v>
      </c>
      <c r="C74" s="670">
        <f>SUM(C75:C77)</f>
        <v>0</v>
      </c>
      <c r="D74" s="643">
        <f>SUM(D75:D77)</f>
        <v>0</v>
      </c>
      <c r="E74" s="378">
        <f>+E75+E76+E77</f>
        <v>581</v>
      </c>
    </row>
    <row r="75" spans="1:5" s="405" customFormat="1" ht="12" customHeight="1">
      <c r="A75" s="358" t="s">
        <v>404</v>
      </c>
      <c r="B75" s="695" t="s">
        <v>405</v>
      </c>
      <c r="C75" s="627"/>
      <c r="D75" s="615"/>
      <c r="E75" s="382">
        <v>581</v>
      </c>
    </row>
    <row r="76" spans="1:5" s="405" customFormat="1" ht="12" customHeight="1">
      <c r="A76" s="357" t="s">
        <v>406</v>
      </c>
      <c r="B76" s="696" t="s">
        <v>407</v>
      </c>
      <c r="C76" s="628"/>
      <c r="D76" s="615"/>
      <c r="E76" s="382"/>
    </row>
    <row r="77" spans="1:5" s="405" customFormat="1" ht="12" customHeight="1" thickBot="1">
      <c r="A77" s="359" t="s">
        <v>408</v>
      </c>
      <c r="B77" s="699" t="s">
        <v>409</v>
      </c>
      <c r="C77" s="629"/>
      <c r="D77" s="615"/>
      <c r="E77" s="382"/>
    </row>
    <row r="78" spans="1:5" s="405" customFormat="1" ht="12" customHeight="1" thickBot="1">
      <c r="A78" s="419" t="s">
        <v>410</v>
      </c>
      <c r="B78" s="692" t="s">
        <v>411</v>
      </c>
      <c r="C78" s="670">
        <f>SUM(C79:C82)</f>
        <v>0</v>
      </c>
      <c r="D78" s="643">
        <f>SUM(D79:D82)</f>
        <v>0</v>
      </c>
      <c r="E78" s="378">
        <f>+E79+E80+E81+E82</f>
        <v>0</v>
      </c>
    </row>
    <row r="79" spans="1:5" s="405" customFormat="1" ht="12" customHeight="1">
      <c r="A79" s="409" t="s">
        <v>412</v>
      </c>
      <c r="B79" s="695" t="s">
        <v>413</v>
      </c>
      <c r="C79" s="627"/>
      <c r="D79" s="615"/>
      <c r="E79" s="382"/>
    </row>
    <row r="80" spans="1:5" s="405" customFormat="1" ht="12" customHeight="1">
      <c r="A80" s="410" t="s">
        <v>414</v>
      </c>
      <c r="B80" s="696" t="s">
        <v>415</v>
      </c>
      <c r="C80" s="628"/>
      <c r="D80" s="615"/>
      <c r="E80" s="382"/>
    </row>
    <row r="81" spans="1:5" s="405" customFormat="1" ht="12" customHeight="1">
      <c r="A81" s="410" t="s">
        <v>416</v>
      </c>
      <c r="B81" s="696" t="s">
        <v>417</v>
      </c>
      <c r="C81" s="628"/>
      <c r="D81" s="615"/>
      <c r="E81" s="382"/>
    </row>
    <row r="82" spans="1:5" s="405" customFormat="1" ht="12" customHeight="1" thickBot="1">
      <c r="A82" s="420" t="s">
        <v>418</v>
      </c>
      <c r="B82" s="699" t="s">
        <v>419</v>
      </c>
      <c r="C82" s="628"/>
      <c r="D82" s="615"/>
      <c r="E82" s="382"/>
    </row>
    <row r="83" spans="1:5" s="405" customFormat="1" ht="12" customHeight="1" thickBot="1">
      <c r="A83" s="419" t="s">
        <v>420</v>
      </c>
      <c r="B83" s="692" t="s">
        <v>421</v>
      </c>
      <c r="C83" s="681"/>
      <c r="D83" s="643"/>
      <c r="E83" s="423"/>
    </row>
    <row r="84" spans="1:5" s="405" customFormat="1" ht="12" customHeight="1" thickBot="1">
      <c r="A84" s="419" t="s">
        <v>422</v>
      </c>
      <c r="B84" s="700" t="s">
        <v>423</v>
      </c>
      <c r="C84" s="670">
        <f>+C62+C66+C71+C74+C78+C83</f>
        <v>6583</v>
      </c>
      <c r="D84" s="643">
        <f>+D62+D66+D71+D74+D78+D83</f>
        <v>6583</v>
      </c>
      <c r="E84" s="414">
        <f>+E62+E66+E71+E74+E78+E83</f>
        <v>1191</v>
      </c>
    </row>
    <row r="85" spans="1:5" s="405" customFormat="1" ht="12" customHeight="1" thickBot="1">
      <c r="A85" s="421" t="s">
        <v>424</v>
      </c>
      <c r="B85" s="701" t="s">
        <v>425</v>
      </c>
      <c r="C85" s="670">
        <f>+C61+C84</f>
        <v>29050</v>
      </c>
      <c r="D85" s="643">
        <f>+D61+D84</f>
        <v>40134</v>
      </c>
      <c r="E85" s="414">
        <f>+E61+E84</f>
        <v>33357</v>
      </c>
    </row>
    <row r="86" spans="1:5" s="405" customFormat="1" ht="12" customHeight="1">
      <c r="A86" s="339"/>
      <c r="B86" s="339"/>
      <c r="C86" s="340"/>
      <c r="D86" s="340"/>
      <c r="E86" s="340"/>
    </row>
    <row r="87" spans="1:5" ht="16.5" customHeight="1">
      <c r="A87" s="843" t="s">
        <v>35</v>
      </c>
      <c r="B87" s="843"/>
      <c r="C87" s="843"/>
      <c r="D87" s="843"/>
      <c r="E87" s="843"/>
    </row>
    <row r="88" spans="1:5" s="411" customFormat="1" ht="16.5" customHeight="1" thickBot="1">
      <c r="A88" s="39" t="s">
        <v>111</v>
      </c>
      <c r="B88" s="39"/>
      <c r="C88" s="372"/>
      <c r="D88" s="372"/>
      <c r="E88" s="372" t="s">
        <v>155</v>
      </c>
    </row>
    <row r="89" spans="1:5" s="411" customFormat="1" ht="16.5" customHeight="1">
      <c r="A89" s="844" t="s">
        <v>58</v>
      </c>
      <c r="B89" s="846" t="s">
        <v>176</v>
      </c>
      <c r="C89" s="848" t="str">
        <f>+C3</f>
        <v>2014. évi</v>
      </c>
      <c r="D89" s="848"/>
      <c r="E89" s="849"/>
    </row>
    <row r="90" spans="1:5" ht="37.5" customHeight="1" thickBot="1">
      <c r="A90" s="845"/>
      <c r="B90" s="847"/>
      <c r="C90" s="40" t="s">
        <v>177</v>
      </c>
      <c r="D90" s="40" t="s">
        <v>182</v>
      </c>
      <c r="E90" s="41" t="s">
        <v>183</v>
      </c>
    </row>
    <row r="91" spans="1:5" s="404" customFormat="1" ht="12" customHeight="1" thickBot="1">
      <c r="A91" s="368" t="s">
        <v>426</v>
      </c>
      <c r="B91" s="369" t="s">
        <v>427</v>
      </c>
      <c r="C91" s="369" t="s">
        <v>428</v>
      </c>
      <c r="D91" s="369" t="s">
        <v>429</v>
      </c>
      <c r="E91" s="370" t="s">
        <v>430</v>
      </c>
    </row>
    <row r="92" spans="1:5" ht="12" customHeight="1" thickBot="1">
      <c r="A92" s="365" t="s">
        <v>6</v>
      </c>
      <c r="B92" s="367" t="s">
        <v>432</v>
      </c>
      <c r="C92" s="670">
        <f>SUM(C93:C97)</f>
        <v>23430</v>
      </c>
      <c r="D92" s="643">
        <f>+D93+D94+D95+D96+D97</f>
        <v>26928</v>
      </c>
      <c r="E92" s="349">
        <f>SUM(E93:E97)</f>
        <v>25189</v>
      </c>
    </row>
    <row r="93" spans="1:5" ht="12" customHeight="1">
      <c r="A93" s="360" t="s">
        <v>70</v>
      </c>
      <c r="B93" s="703" t="s">
        <v>36</v>
      </c>
      <c r="C93" s="719">
        <v>7215</v>
      </c>
      <c r="D93" s="615">
        <v>10825</v>
      </c>
      <c r="E93" s="348">
        <v>10822</v>
      </c>
    </row>
    <row r="94" spans="1:5" ht="12" customHeight="1">
      <c r="A94" s="357" t="s">
        <v>71</v>
      </c>
      <c r="B94" s="704" t="s">
        <v>132</v>
      </c>
      <c r="C94" s="628">
        <v>2002</v>
      </c>
      <c r="D94" s="615">
        <v>2731</v>
      </c>
      <c r="E94" s="379">
        <v>2289</v>
      </c>
    </row>
    <row r="95" spans="1:5" ht="12" customHeight="1">
      <c r="A95" s="357" t="s">
        <v>72</v>
      </c>
      <c r="B95" s="704" t="s">
        <v>99</v>
      </c>
      <c r="C95" s="629">
        <v>9919</v>
      </c>
      <c r="D95" s="615">
        <v>11124</v>
      </c>
      <c r="E95" s="381">
        <v>9848</v>
      </c>
    </row>
    <row r="96" spans="1:5" ht="12" customHeight="1">
      <c r="A96" s="357" t="s">
        <v>73</v>
      </c>
      <c r="B96" s="705" t="s">
        <v>133</v>
      </c>
      <c r="C96" s="629">
        <v>3795</v>
      </c>
      <c r="D96" s="615">
        <v>1696</v>
      </c>
      <c r="E96" s="381">
        <v>1680</v>
      </c>
    </row>
    <row r="97" spans="1:5" ht="12" customHeight="1">
      <c r="A97" s="357" t="s">
        <v>82</v>
      </c>
      <c r="B97" s="362" t="s">
        <v>134</v>
      </c>
      <c r="C97" s="629">
        <v>499</v>
      </c>
      <c r="D97" s="615">
        <v>552</v>
      </c>
      <c r="E97" s="381">
        <v>550</v>
      </c>
    </row>
    <row r="98" spans="1:5" ht="12" customHeight="1">
      <c r="A98" s="357" t="s">
        <v>74</v>
      </c>
      <c r="B98" s="704" t="s">
        <v>433</v>
      </c>
      <c r="C98" s="629"/>
      <c r="D98" s="616"/>
      <c r="E98" s="381"/>
    </row>
    <row r="99" spans="1:5" ht="12" customHeight="1">
      <c r="A99" s="357" t="s">
        <v>75</v>
      </c>
      <c r="B99" s="706" t="s">
        <v>434</v>
      </c>
      <c r="C99" s="722"/>
      <c r="D99" s="396"/>
      <c r="E99" s="381"/>
    </row>
    <row r="100" spans="1:5" ht="12" customHeight="1">
      <c r="A100" s="357" t="s">
        <v>83</v>
      </c>
      <c r="B100" s="707" t="s">
        <v>435</v>
      </c>
      <c r="C100" s="688"/>
      <c r="D100" s="688"/>
      <c r="E100" s="381"/>
    </row>
    <row r="101" spans="1:5" ht="12" customHeight="1">
      <c r="A101" s="357" t="s">
        <v>84</v>
      </c>
      <c r="B101" s="707" t="s">
        <v>436</v>
      </c>
      <c r="C101" s="721"/>
      <c r="D101" s="673"/>
      <c r="E101" s="381"/>
    </row>
    <row r="102" spans="1:5" ht="12" customHeight="1">
      <c r="A102" s="357" t="s">
        <v>85</v>
      </c>
      <c r="B102" s="706" t="s">
        <v>437</v>
      </c>
      <c r="C102" s="629">
        <v>99</v>
      </c>
      <c r="D102" s="615">
        <v>168</v>
      </c>
      <c r="E102" s="381"/>
    </row>
    <row r="103" spans="1:5" ht="12" customHeight="1">
      <c r="A103" s="357" t="s">
        <v>86</v>
      </c>
      <c r="B103" s="706" t="s">
        <v>438</v>
      </c>
      <c r="C103" s="629"/>
      <c r="D103" s="615"/>
      <c r="E103" s="381"/>
    </row>
    <row r="104" spans="1:5" ht="12" customHeight="1">
      <c r="A104" s="357" t="s">
        <v>88</v>
      </c>
      <c r="B104" s="707" t="s">
        <v>439</v>
      </c>
      <c r="C104" s="629"/>
      <c r="D104" s="615"/>
      <c r="E104" s="381"/>
    </row>
    <row r="105" spans="1:5" ht="12" customHeight="1">
      <c r="A105" s="356" t="s">
        <v>135</v>
      </c>
      <c r="B105" s="708" t="s">
        <v>440</v>
      </c>
      <c r="C105" s="629"/>
      <c r="D105" s="615"/>
      <c r="E105" s="381"/>
    </row>
    <row r="106" spans="1:5" ht="12" customHeight="1">
      <c r="A106" s="357" t="s">
        <v>441</v>
      </c>
      <c r="B106" s="708" t="s">
        <v>442</v>
      </c>
      <c r="C106" s="629"/>
      <c r="D106" s="615"/>
      <c r="E106" s="381"/>
    </row>
    <row r="107" spans="1:5" ht="12" customHeight="1" thickBot="1">
      <c r="A107" s="361" t="s">
        <v>443</v>
      </c>
      <c r="B107" s="709" t="s">
        <v>444</v>
      </c>
      <c r="C107" s="629">
        <v>250</v>
      </c>
      <c r="D107" s="615">
        <v>250</v>
      </c>
      <c r="E107" s="342"/>
    </row>
    <row r="108" spans="1:5" ht="12" customHeight="1" thickBot="1">
      <c r="A108" s="363" t="s">
        <v>7</v>
      </c>
      <c r="B108" s="710" t="s">
        <v>445</v>
      </c>
      <c r="C108" s="670">
        <f>+C109+C111+C113</f>
        <v>0</v>
      </c>
      <c r="D108" s="718">
        <f>+D109+D111+D113</f>
        <v>7586</v>
      </c>
      <c r="E108" s="378">
        <f>+E109+E111+E113</f>
        <v>7586</v>
      </c>
    </row>
    <row r="109" spans="1:5" ht="12" customHeight="1">
      <c r="A109" s="358" t="s">
        <v>76</v>
      </c>
      <c r="B109" s="704" t="s">
        <v>154</v>
      </c>
      <c r="C109" s="627"/>
      <c r="D109" s="615"/>
      <c r="E109" s="380"/>
    </row>
    <row r="110" spans="1:5" ht="12" customHeight="1">
      <c r="A110" s="358" t="s">
        <v>77</v>
      </c>
      <c r="B110" s="711" t="s">
        <v>446</v>
      </c>
      <c r="C110" s="627"/>
      <c r="D110" s="615"/>
      <c r="E110" s="380"/>
    </row>
    <row r="111" spans="1:5" ht="15.75">
      <c r="A111" s="358" t="s">
        <v>78</v>
      </c>
      <c r="B111" s="711" t="s">
        <v>136</v>
      </c>
      <c r="C111" s="628"/>
      <c r="D111" s="615">
        <v>7586</v>
      </c>
      <c r="E111" s="379">
        <v>7586</v>
      </c>
    </row>
    <row r="112" spans="1:5" ht="12" customHeight="1">
      <c r="A112" s="358" t="s">
        <v>79</v>
      </c>
      <c r="B112" s="711" t="s">
        <v>447</v>
      </c>
      <c r="C112" s="628"/>
      <c r="D112" s="615"/>
      <c r="E112" s="379"/>
    </row>
    <row r="113" spans="1:5" ht="12" customHeight="1">
      <c r="A113" s="358" t="s">
        <v>80</v>
      </c>
      <c r="B113" s="699" t="s">
        <v>157</v>
      </c>
      <c r="C113" s="628"/>
      <c r="D113" s="615"/>
      <c r="E113" s="379"/>
    </row>
    <row r="114" spans="1:5" ht="21.75" customHeight="1">
      <c r="A114" s="358" t="s">
        <v>87</v>
      </c>
      <c r="B114" s="712" t="s">
        <v>448</v>
      </c>
      <c r="C114" s="628"/>
      <c r="D114" s="615"/>
      <c r="E114" s="379"/>
    </row>
    <row r="115" spans="1:5" ht="24" customHeight="1">
      <c r="A115" s="358" t="s">
        <v>89</v>
      </c>
      <c r="B115" s="713" t="s">
        <v>449</v>
      </c>
      <c r="C115" s="628"/>
      <c r="D115" s="615"/>
      <c r="E115" s="379"/>
    </row>
    <row r="116" spans="1:5" ht="12" customHeight="1">
      <c r="A116" s="358" t="s">
        <v>137</v>
      </c>
      <c r="B116" s="707" t="s">
        <v>436</v>
      </c>
      <c r="C116" s="628"/>
      <c r="D116" s="615"/>
      <c r="E116" s="379"/>
    </row>
    <row r="117" spans="1:5" ht="12" customHeight="1">
      <c r="A117" s="358" t="s">
        <v>138</v>
      </c>
      <c r="B117" s="707" t="s">
        <v>450</v>
      </c>
      <c r="C117" s="628"/>
      <c r="D117" s="615"/>
      <c r="E117" s="379"/>
    </row>
    <row r="118" spans="1:5" ht="12" customHeight="1">
      <c r="A118" s="358" t="s">
        <v>139</v>
      </c>
      <c r="B118" s="707" t="s">
        <v>451</v>
      </c>
      <c r="C118" s="628"/>
      <c r="D118" s="615"/>
      <c r="E118" s="379"/>
    </row>
    <row r="119" spans="1:5" s="424" customFormat="1" ht="12" customHeight="1">
      <c r="A119" s="358" t="s">
        <v>452</v>
      </c>
      <c r="B119" s="707" t="s">
        <v>439</v>
      </c>
      <c r="C119" s="628"/>
      <c r="D119" s="615"/>
      <c r="E119" s="379"/>
    </row>
    <row r="120" spans="1:5" ht="12" customHeight="1">
      <c r="A120" s="358" t="s">
        <v>453</v>
      </c>
      <c r="B120" s="707" t="s">
        <v>454</v>
      </c>
      <c r="C120" s="628"/>
      <c r="D120" s="615"/>
      <c r="E120" s="379"/>
    </row>
    <row r="121" spans="1:5" ht="12" customHeight="1" thickBot="1">
      <c r="A121" s="356" t="s">
        <v>455</v>
      </c>
      <c r="B121" s="707" t="s">
        <v>456</v>
      </c>
      <c r="C121" s="629"/>
      <c r="D121" s="615"/>
      <c r="E121" s="381"/>
    </row>
    <row r="122" spans="1:5" ht="12" customHeight="1" thickBot="1">
      <c r="A122" s="363" t="s">
        <v>8</v>
      </c>
      <c r="B122" s="714" t="s">
        <v>457</v>
      </c>
      <c r="C122" s="670">
        <f>+C123+C124</f>
        <v>5620</v>
      </c>
      <c r="D122" s="718">
        <f>+D123+D124</f>
        <v>5620</v>
      </c>
      <c r="E122" s="378">
        <f>+E123+E124</f>
        <v>0</v>
      </c>
    </row>
    <row r="123" spans="1:5" ht="12" customHeight="1">
      <c r="A123" s="358" t="s">
        <v>59</v>
      </c>
      <c r="B123" s="715" t="s">
        <v>45</v>
      </c>
      <c r="C123" s="627">
        <v>850</v>
      </c>
      <c r="D123" s="615">
        <v>850</v>
      </c>
      <c r="E123" s="380">
        <v>0</v>
      </c>
    </row>
    <row r="124" spans="1:5" ht="12" customHeight="1" thickBot="1">
      <c r="A124" s="359" t="s">
        <v>60</v>
      </c>
      <c r="B124" s="711" t="s">
        <v>46</v>
      </c>
      <c r="C124" s="629">
        <v>4770</v>
      </c>
      <c r="D124" s="615">
        <v>4770</v>
      </c>
      <c r="E124" s="381">
        <v>0</v>
      </c>
    </row>
    <row r="125" spans="1:5" ht="12" customHeight="1" thickBot="1">
      <c r="A125" s="363" t="s">
        <v>9</v>
      </c>
      <c r="B125" s="714" t="s">
        <v>458</v>
      </c>
      <c r="C125" s="720">
        <f>+C92+C108+C122</f>
        <v>29050</v>
      </c>
      <c r="D125" s="718">
        <f>+D92+D108+D122</f>
        <v>40134</v>
      </c>
      <c r="E125" s="378">
        <f>+E92+E108+E122</f>
        <v>32775</v>
      </c>
    </row>
    <row r="126" spans="1:5" ht="12" customHeight="1" thickBot="1">
      <c r="A126" s="363" t="s">
        <v>10</v>
      </c>
      <c r="B126" s="714" t="s">
        <v>459</v>
      </c>
      <c r="C126" s="670">
        <f>+C127+C128+C129</f>
        <v>0</v>
      </c>
      <c r="D126" s="718">
        <f>+D127+D128+D129</f>
        <v>0</v>
      </c>
      <c r="E126" s="378">
        <f>+E127+E128+E129</f>
        <v>0</v>
      </c>
    </row>
    <row r="127" spans="1:5" ht="12" customHeight="1">
      <c r="A127" s="358" t="s">
        <v>63</v>
      </c>
      <c r="B127" s="715" t="s">
        <v>460</v>
      </c>
      <c r="C127" s="627"/>
      <c r="D127" s="615"/>
      <c r="E127" s="379"/>
    </row>
    <row r="128" spans="1:5" ht="12" customHeight="1">
      <c r="A128" s="358" t="s">
        <v>64</v>
      </c>
      <c r="B128" s="715" t="s">
        <v>461</v>
      </c>
      <c r="C128" s="628"/>
      <c r="D128" s="615"/>
      <c r="E128" s="379"/>
    </row>
    <row r="129" spans="1:5" ht="12" customHeight="1" thickBot="1">
      <c r="A129" s="356" t="s">
        <v>65</v>
      </c>
      <c r="B129" s="716" t="s">
        <v>462</v>
      </c>
      <c r="C129" s="629"/>
      <c r="D129" s="615"/>
      <c r="E129" s="379"/>
    </row>
    <row r="130" spans="1:5" ht="12" customHeight="1" thickBot="1">
      <c r="A130" s="363" t="s">
        <v>11</v>
      </c>
      <c r="B130" s="714" t="s">
        <v>463</v>
      </c>
      <c r="C130" s="670">
        <f>+C131+C132+C133+C134</f>
        <v>0</v>
      </c>
      <c r="D130" s="718">
        <f>+D131+D132+D133+D134</f>
        <v>0</v>
      </c>
      <c r="E130" s="378">
        <f>+E131+E132+E134+E133</f>
        <v>0</v>
      </c>
    </row>
    <row r="131" spans="1:5" ht="12" customHeight="1">
      <c r="A131" s="358" t="s">
        <v>66</v>
      </c>
      <c r="B131" s="715" t="s">
        <v>464</v>
      </c>
      <c r="C131" s="627"/>
      <c r="D131" s="615"/>
      <c r="E131" s="379"/>
    </row>
    <row r="132" spans="1:5" ht="12" customHeight="1">
      <c r="A132" s="358" t="s">
        <v>67</v>
      </c>
      <c r="B132" s="715" t="s">
        <v>465</v>
      </c>
      <c r="C132" s="628"/>
      <c r="D132" s="615"/>
      <c r="E132" s="379"/>
    </row>
    <row r="133" spans="1:5" ht="12" customHeight="1">
      <c r="A133" s="358" t="s">
        <v>360</v>
      </c>
      <c r="B133" s="715" t="s">
        <v>466</v>
      </c>
      <c r="C133" s="628"/>
      <c r="D133" s="615"/>
      <c r="E133" s="379"/>
    </row>
    <row r="134" spans="1:5" ht="12" customHeight="1" thickBot="1">
      <c r="A134" s="356" t="s">
        <v>362</v>
      </c>
      <c r="B134" s="716" t="s">
        <v>467</v>
      </c>
      <c r="C134" s="629"/>
      <c r="D134" s="615"/>
      <c r="E134" s="379"/>
    </row>
    <row r="135" spans="1:5" ht="12" customHeight="1" thickBot="1">
      <c r="A135" s="363" t="s">
        <v>12</v>
      </c>
      <c r="B135" s="714" t="s">
        <v>468</v>
      </c>
      <c r="C135" s="670">
        <f>+C136+C137+C138+C139</f>
        <v>0</v>
      </c>
      <c r="D135" s="718">
        <f>+D136+D137+D138+D139</f>
        <v>0</v>
      </c>
      <c r="E135" s="414">
        <f>+E136+E137+E138+E139</f>
        <v>581</v>
      </c>
    </row>
    <row r="136" spans="1:5" ht="12" customHeight="1">
      <c r="A136" s="358" t="s">
        <v>68</v>
      </c>
      <c r="B136" s="715" t="s">
        <v>469</v>
      </c>
      <c r="C136" s="627"/>
      <c r="D136" s="615"/>
      <c r="E136" s="379"/>
    </row>
    <row r="137" spans="1:5" ht="12" customHeight="1">
      <c r="A137" s="358" t="s">
        <v>69</v>
      </c>
      <c r="B137" s="715" t="s">
        <v>470</v>
      </c>
      <c r="C137" s="628"/>
      <c r="D137" s="615"/>
      <c r="E137" s="379">
        <v>581</v>
      </c>
    </row>
    <row r="138" spans="1:5" ht="12" customHeight="1">
      <c r="A138" s="358" t="s">
        <v>369</v>
      </c>
      <c r="B138" s="715" t="s">
        <v>471</v>
      </c>
      <c r="C138" s="628"/>
      <c r="D138" s="615"/>
      <c r="E138" s="379"/>
    </row>
    <row r="139" spans="1:5" ht="12" customHeight="1" thickBot="1">
      <c r="A139" s="356" t="s">
        <v>371</v>
      </c>
      <c r="B139" s="716" t="s">
        <v>472</v>
      </c>
      <c r="C139" s="629"/>
      <c r="D139" s="615"/>
      <c r="E139" s="379"/>
    </row>
    <row r="140" spans="1:9" ht="15" customHeight="1" thickBot="1">
      <c r="A140" s="363" t="s">
        <v>13</v>
      </c>
      <c r="B140" s="714" t="s">
        <v>473</v>
      </c>
      <c r="C140" s="672">
        <f>+C141+C142+C143+C144</f>
        <v>0</v>
      </c>
      <c r="D140" s="718">
        <f>+D141+D142+D143+D144</f>
        <v>0</v>
      </c>
      <c r="E140" s="347">
        <f>+E141+E142+E143+E144</f>
        <v>0</v>
      </c>
      <c r="F140" s="412"/>
      <c r="G140" s="413"/>
      <c r="H140" s="413"/>
      <c r="I140" s="413"/>
    </row>
    <row r="141" spans="1:5" s="405" customFormat="1" ht="12.75" customHeight="1">
      <c r="A141" s="358" t="s">
        <v>130</v>
      </c>
      <c r="B141" s="715" t="s">
        <v>474</v>
      </c>
      <c r="C141" s="627"/>
      <c r="D141" s="615"/>
      <c r="E141" s="379"/>
    </row>
    <row r="142" spans="1:5" ht="12.75" customHeight="1">
      <c r="A142" s="358" t="s">
        <v>131</v>
      </c>
      <c r="B142" s="715" t="s">
        <v>475</v>
      </c>
      <c r="C142" s="628"/>
      <c r="D142" s="615"/>
      <c r="E142" s="379"/>
    </row>
    <row r="143" spans="1:5" ht="12.75" customHeight="1">
      <c r="A143" s="358" t="s">
        <v>156</v>
      </c>
      <c r="B143" s="715" t="s">
        <v>476</v>
      </c>
      <c r="C143" s="628"/>
      <c r="D143" s="615"/>
      <c r="E143" s="379"/>
    </row>
    <row r="144" spans="1:5" ht="12.75" customHeight="1" thickBot="1">
      <c r="A144" s="358" t="s">
        <v>377</v>
      </c>
      <c r="B144" s="715" t="s">
        <v>477</v>
      </c>
      <c r="C144" s="629"/>
      <c r="D144" s="615"/>
      <c r="E144" s="379"/>
    </row>
    <row r="145" spans="1:5" ht="16.5" thickBot="1">
      <c r="A145" s="363" t="s">
        <v>14</v>
      </c>
      <c r="B145" s="714" t="s">
        <v>478</v>
      </c>
      <c r="C145" s="672">
        <f>+C126+C130+C135+C140</f>
        <v>0</v>
      </c>
      <c r="D145" s="718">
        <f>+D126+D130+D135+D140</f>
        <v>0</v>
      </c>
      <c r="E145" s="346">
        <f>+E126+E130+E135+E140</f>
        <v>581</v>
      </c>
    </row>
    <row r="146" spans="1:5" ht="16.5" thickBot="1">
      <c r="A146" s="388" t="s">
        <v>15</v>
      </c>
      <c r="B146" s="717" t="s">
        <v>479</v>
      </c>
      <c r="C146" s="672">
        <f>+C125+C145</f>
        <v>29050</v>
      </c>
      <c r="D146" s="675">
        <f>+D125+D145</f>
        <v>40134</v>
      </c>
      <c r="E146" s="346">
        <f>+E125+E145</f>
        <v>33356</v>
      </c>
    </row>
    <row r="148" spans="1:5" ht="18.75" customHeight="1">
      <c r="A148" s="842" t="s">
        <v>480</v>
      </c>
      <c r="B148" s="842"/>
      <c r="C148" s="842"/>
      <c r="D148" s="842"/>
      <c r="E148" s="842"/>
    </row>
    <row r="149" spans="1:5" ht="13.5" customHeight="1" thickBot="1">
      <c r="A149" s="373" t="s">
        <v>112</v>
      </c>
      <c r="B149" s="373"/>
      <c r="C149" s="403"/>
      <c r="E149" s="390" t="s">
        <v>155</v>
      </c>
    </row>
    <row r="150" spans="1:5" ht="21.75" thickBot="1">
      <c r="A150" s="363">
        <v>1</v>
      </c>
      <c r="B150" s="366" t="s">
        <v>481</v>
      </c>
      <c r="C150" s="389">
        <f>+C61-C125</f>
        <v>-6583</v>
      </c>
      <c r="D150" s="389">
        <f>+D61-D125</f>
        <v>-6583</v>
      </c>
      <c r="E150" s="389">
        <f>+E61-E125</f>
        <v>-609</v>
      </c>
    </row>
    <row r="151" spans="1:5" ht="21.75" thickBot="1">
      <c r="A151" s="363" t="s">
        <v>7</v>
      </c>
      <c r="B151" s="366" t="s">
        <v>482</v>
      </c>
      <c r="C151" s="389">
        <f>+C84-C145</f>
        <v>6583</v>
      </c>
      <c r="D151" s="389">
        <f>+D84-D145</f>
        <v>6583</v>
      </c>
      <c r="E151" s="389">
        <f>+E84-E145</f>
        <v>610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.Pénzesgyőr Község.Önkormányzat
2014. ÉVI ZÁRSZÁMADÁSÁNAK PÉNZÜGYI MÉRLEGE&amp;10
&amp;R&amp;"Times New Roman CE,Félkövér dőlt"&amp;11 1.1. melléklet a 6/2015. (V.4.)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tabSelected="1" workbookViewId="0" topLeftCell="A1">
      <selection activeCell="J1" sqref="J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93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932"/>
      <c r="C1" s="932"/>
      <c r="D1" s="932"/>
      <c r="E1" s="932"/>
      <c r="F1" s="932"/>
      <c r="G1" s="932"/>
      <c r="H1" s="932"/>
      <c r="I1" s="932"/>
      <c r="J1" s="909" t="str">
        <f>+CONCATENATE("4. tájékoztató tábla a 6./",LEFT(ÖSSZEFÜGGÉSEK!A4,4)+1,". (V.4.) önkormányzati rendelethez")</f>
        <v>4. tájékoztató tábla a 6./2015. (V.4.) önkormányzati rendelethez</v>
      </c>
    </row>
    <row r="2" spans="8:10" ht="14.25" thickBot="1">
      <c r="H2" s="933" t="s">
        <v>204</v>
      </c>
      <c r="I2" s="933"/>
      <c r="J2" s="909"/>
    </row>
    <row r="3" spans="1:10" ht="13.5" thickBot="1">
      <c r="A3" s="934" t="s">
        <v>4</v>
      </c>
      <c r="B3" s="936" t="s">
        <v>205</v>
      </c>
      <c r="C3" s="938" t="s">
        <v>206</v>
      </c>
      <c r="D3" s="940" t="s">
        <v>207</v>
      </c>
      <c r="E3" s="941"/>
      <c r="F3" s="941"/>
      <c r="G3" s="941"/>
      <c r="H3" s="941"/>
      <c r="I3" s="919" t="s">
        <v>208</v>
      </c>
      <c r="J3" s="909"/>
    </row>
    <row r="4" spans="1:10" s="16" customFormat="1" ht="42" customHeight="1" thickBot="1">
      <c r="A4" s="935"/>
      <c r="B4" s="937"/>
      <c r="C4" s="939"/>
      <c r="D4" s="170" t="s">
        <v>209</v>
      </c>
      <c r="E4" s="170" t="s">
        <v>210</v>
      </c>
      <c r="F4" s="170" t="s">
        <v>211</v>
      </c>
      <c r="G4" s="171" t="s">
        <v>212</v>
      </c>
      <c r="H4" s="171" t="s">
        <v>213</v>
      </c>
      <c r="I4" s="920"/>
      <c r="J4" s="909"/>
    </row>
    <row r="5" spans="1:10" s="16" customFormat="1" ht="12" customHeight="1" thickBot="1">
      <c r="A5" s="541" t="s">
        <v>426</v>
      </c>
      <c r="B5" s="172" t="s">
        <v>427</v>
      </c>
      <c r="C5" s="172" t="s">
        <v>428</v>
      </c>
      <c r="D5" s="172" t="s">
        <v>429</v>
      </c>
      <c r="E5" s="172" t="s">
        <v>430</v>
      </c>
      <c r="F5" s="172" t="s">
        <v>507</v>
      </c>
      <c r="G5" s="172" t="s">
        <v>508</v>
      </c>
      <c r="H5" s="172" t="s">
        <v>579</v>
      </c>
      <c r="I5" s="173" t="s">
        <v>580</v>
      </c>
      <c r="J5" s="909"/>
    </row>
    <row r="6" spans="1:10" s="16" customFormat="1" ht="18" customHeight="1">
      <c r="A6" s="921" t="s">
        <v>214</v>
      </c>
      <c r="B6" s="922"/>
      <c r="C6" s="922"/>
      <c r="D6" s="922"/>
      <c r="E6" s="922"/>
      <c r="F6" s="922"/>
      <c r="G6" s="922"/>
      <c r="H6" s="922"/>
      <c r="I6" s="923"/>
      <c r="J6" s="909"/>
    </row>
    <row r="7" spans="1:10" ht="15.75" customHeight="1">
      <c r="A7" s="27" t="s">
        <v>6</v>
      </c>
      <c r="B7" s="25" t="s">
        <v>215</v>
      </c>
      <c r="C7" s="18"/>
      <c r="D7" s="18"/>
      <c r="E7" s="18"/>
      <c r="F7" s="18"/>
      <c r="G7" s="175"/>
      <c r="H7" s="176">
        <f aca="true" t="shared" si="0" ref="H7:H13">SUM(D7:G7)</f>
        <v>0</v>
      </c>
      <c r="I7" s="28">
        <f aca="true" t="shared" si="1" ref="I7:I13">C7+H7</f>
        <v>0</v>
      </c>
      <c r="J7" s="909"/>
    </row>
    <row r="8" spans="1:10" ht="22.5">
      <c r="A8" s="27" t="s">
        <v>7</v>
      </c>
      <c r="B8" s="25" t="s">
        <v>147</v>
      </c>
      <c r="C8" s="18"/>
      <c r="D8" s="18"/>
      <c r="E8" s="18"/>
      <c r="F8" s="18"/>
      <c r="G8" s="175"/>
      <c r="H8" s="176">
        <f t="shared" si="0"/>
        <v>0</v>
      </c>
      <c r="I8" s="28">
        <f t="shared" si="1"/>
        <v>0</v>
      </c>
      <c r="J8" s="909"/>
    </row>
    <row r="9" spans="1:10" ht="22.5">
      <c r="A9" s="27" t="s">
        <v>8</v>
      </c>
      <c r="B9" s="25" t="s">
        <v>148</v>
      </c>
      <c r="C9" s="18"/>
      <c r="D9" s="18"/>
      <c r="E9" s="18"/>
      <c r="F9" s="18"/>
      <c r="G9" s="175"/>
      <c r="H9" s="176">
        <f t="shared" si="0"/>
        <v>0</v>
      </c>
      <c r="I9" s="28">
        <f t="shared" si="1"/>
        <v>0</v>
      </c>
      <c r="J9" s="909"/>
    </row>
    <row r="10" spans="1:10" ht="15.75" customHeight="1">
      <c r="A10" s="27" t="s">
        <v>9</v>
      </c>
      <c r="B10" s="25" t="s">
        <v>149</v>
      </c>
      <c r="C10" s="18"/>
      <c r="D10" s="18"/>
      <c r="E10" s="18"/>
      <c r="F10" s="18"/>
      <c r="G10" s="175"/>
      <c r="H10" s="176">
        <f t="shared" si="0"/>
        <v>0</v>
      </c>
      <c r="I10" s="28">
        <f t="shared" si="1"/>
        <v>0</v>
      </c>
      <c r="J10" s="909"/>
    </row>
    <row r="11" spans="1:10" ht="22.5">
      <c r="A11" s="27" t="s">
        <v>10</v>
      </c>
      <c r="B11" s="25" t="s">
        <v>150</v>
      </c>
      <c r="C11" s="18"/>
      <c r="D11" s="18"/>
      <c r="E11" s="18"/>
      <c r="F11" s="18"/>
      <c r="G11" s="175"/>
      <c r="H11" s="176">
        <f t="shared" si="0"/>
        <v>0</v>
      </c>
      <c r="I11" s="28">
        <f t="shared" si="1"/>
        <v>0</v>
      </c>
      <c r="J11" s="909"/>
    </row>
    <row r="12" spans="1:10" ht="15.75" customHeight="1">
      <c r="A12" s="29" t="s">
        <v>11</v>
      </c>
      <c r="B12" s="30" t="s">
        <v>216</v>
      </c>
      <c r="C12" s="19"/>
      <c r="D12" s="19"/>
      <c r="E12" s="19"/>
      <c r="F12" s="19"/>
      <c r="G12" s="177"/>
      <c r="H12" s="176">
        <f t="shared" si="0"/>
        <v>0</v>
      </c>
      <c r="I12" s="28">
        <f t="shared" si="1"/>
        <v>0</v>
      </c>
      <c r="J12" s="909"/>
    </row>
    <row r="13" spans="1:10" ht="15.75" customHeight="1" thickBot="1">
      <c r="A13" s="178" t="s">
        <v>12</v>
      </c>
      <c r="B13" s="179" t="s">
        <v>217</v>
      </c>
      <c r="C13" s="181"/>
      <c r="D13" s="181"/>
      <c r="E13" s="181"/>
      <c r="F13" s="181"/>
      <c r="G13" s="182"/>
      <c r="H13" s="176">
        <f t="shared" si="0"/>
        <v>0</v>
      </c>
      <c r="I13" s="28">
        <f t="shared" si="1"/>
        <v>0</v>
      </c>
      <c r="J13" s="909"/>
    </row>
    <row r="14" spans="1:10" s="20" customFormat="1" ht="18" customHeight="1" thickBot="1">
      <c r="A14" s="924" t="s">
        <v>218</v>
      </c>
      <c r="B14" s="925"/>
      <c r="C14" s="31">
        <f aca="true" t="shared" si="2" ref="C14:I14">SUM(C7:C13)</f>
        <v>0</v>
      </c>
      <c r="D14" s="31">
        <f>SUM(D7:D13)</f>
        <v>0</v>
      </c>
      <c r="E14" s="31">
        <f t="shared" si="2"/>
        <v>0</v>
      </c>
      <c r="F14" s="31">
        <f t="shared" si="2"/>
        <v>0</v>
      </c>
      <c r="G14" s="183">
        <f t="shared" si="2"/>
        <v>0</v>
      </c>
      <c r="H14" s="183">
        <f t="shared" si="2"/>
        <v>0</v>
      </c>
      <c r="I14" s="32">
        <f t="shared" si="2"/>
        <v>0</v>
      </c>
      <c r="J14" s="909"/>
    </row>
    <row r="15" spans="1:10" s="17" customFormat="1" ht="18" customHeight="1">
      <c r="A15" s="926" t="s">
        <v>219</v>
      </c>
      <c r="B15" s="927"/>
      <c r="C15" s="927"/>
      <c r="D15" s="927"/>
      <c r="E15" s="927"/>
      <c r="F15" s="927"/>
      <c r="G15" s="927"/>
      <c r="H15" s="927"/>
      <c r="I15" s="928"/>
      <c r="J15" s="909"/>
    </row>
    <row r="16" spans="1:10" s="17" customFormat="1" ht="12.75">
      <c r="A16" s="27" t="s">
        <v>6</v>
      </c>
      <c r="B16" s="25" t="s">
        <v>220</v>
      </c>
      <c r="C16" s="18"/>
      <c r="D16" s="18"/>
      <c r="E16" s="18"/>
      <c r="F16" s="18"/>
      <c r="G16" s="175"/>
      <c r="H16" s="176">
        <f>SUM(D16:G16)</f>
        <v>0</v>
      </c>
      <c r="I16" s="28">
        <f>C16+H16</f>
        <v>0</v>
      </c>
      <c r="J16" s="909"/>
    </row>
    <row r="17" spans="1:10" ht="13.5" thickBot="1">
      <c r="A17" s="178" t="s">
        <v>7</v>
      </c>
      <c r="B17" s="179" t="s">
        <v>217</v>
      </c>
      <c r="C17" s="181"/>
      <c r="D17" s="181"/>
      <c r="E17" s="181"/>
      <c r="F17" s="181"/>
      <c r="G17" s="182"/>
      <c r="H17" s="176">
        <f>SUM(D17:G17)</f>
        <v>0</v>
      </c>
      <c r="I17" s="184">
        <f>C17+H17</f>
        <v>0</v>
      </c>
      <c r="J17" s="909"/>
    </row>
    <row r="18" spans="1:10" ht="15.75" customHeight="1" thickBot="1">
      <c r="A18" s="924" t="s">
        <v>221</v>
      </c>
      <c r="B18" s="925"/>
      <c r="C18" s="31">
        <f aca="true" t="shared" si="3" ref="C18:I18">SUM(C16:C17)</f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183">
        <f t="shared" si="3"/>
        <v>0</v>
      </c>
      <c r="H18" s="183">
        <f t="shared" si="3"/>
        <v>0</v>
      </c>
      <c r="I18" s="32">
        <f t="shared" si="3"/>
        <v>0</v>
      </c>
      <c r="J18" s="909"/>
    </row>
    <row r="19" spans="1:10" ht="18" customHeight="1" thickBot="1">
      <c r="A19" s="929" t="s">
        <v>222</v>
      </c>
      <c r="B19" s="930"/>
      <c r="C19" s="185">
        <f aca="true" t="shared" si="4" ref="C19:I19">C14+C18</f>
        <v>0</v>
      </c>
      <c r="D19" s="185">
        <f t="shared" si="4"/>
        <v>0</v>
      </c>
      <c r="E19" s="185">
        <f t="shared" si="4"/>
        <v>0</v>
      </c>
      <c r="F19" s="185">
        <f t="shared" si="4"/>
        <v>0</v>
      </c>
      <c r="G19" s="185">
        <f t="shared" si="4"/>
        <v>0</v>
      </c>
      <c r="H19" s="185">
        <f t="shared" si="4"/>
        <v>0</v>
      </c>
      <c r="I19" s="32">
        <f t="shared" si="4"/>
        <v>0</v>
      </c>
      <c r="J19" s="909"/>
    </row>
  </sheetData>
  <sheetProtection/>
  <mergeCells count="13">
    <mergeCell ref="B3:B4"/>
    <mergeCell ref="C3:C4"/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F8" sqref="F8"/>
    </sheetView>
  </sheetViews>
  <sheetFormatPr defaultColWidth="9.00390625" defaultRowHeight="12.75"/>
  <cols>
    <col min="1" max="1" width="5.875" style="20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5" customFormat="1" ht="15.75" thickBot="1">
      <c r="A1" s="147"/>
      <c r="D1" s="148" t="s">
        <v>50</v>
      </c>
    </row>
    <row r="2" spans="1:4" s="16" customFormat="1" ht="48" customHeight="1" thickBot="1">
      <c r="A2" s="186" t="s">
        <v>4</v>
      </c>
      <c r="B2" s="170" t="s">
        <v>5</v>
      </c>
      <c r="C2" s="170" t="s">
        <v>223</v>
      </c>
      <c r="D2" s="187" t="s">
        <v>224</v>
      </c>
    </row>
    <row r="3" spans="1:4" s="16" customFormat="1" ht="13.5" customHeight="1" thickBot="1">
      <c r="A3" s="188" t="s">
        <v>426</v>
      </c>
      <c r="B3" s="189" t="s">
        <v>427</v>
      </c>
      <c r="C3" s="189" t="s">
        <v>428</v>
      </c>
      <c r="D3" s="190" t="s">
        <v>429</v>
      </c>
    </row>
    <row r="4" spans="1:4" ht="18" customHeight="1">
      <c r="A4" s="191" t="s">
        <v>6</v>
      </c>
      <c r="B4" s="192" t="s">
        <v>225</v>
      </c>
      <c r="C4" s="193"/>
      <c r="D4" s="194"/>
    </row>
    <row r="5" spans="1:4" ht="18" customHeight="1">
      <c r="A5" s="195" t="s">
        <v>7</v>
      </c>
      <c r="B5" s="196" t="s">
        <v>226</v>
      </c>
      <c r="C5" s="197"/>
      <c r="D5" s="198"/>
    </row>
    <row r="6" spans="1:4" ht="18" customHeight="1">
      <c r="A6" s="195" t="s">
        <v>8</v>
      </c>
      <c r="B6" s="196" t="s">
        <v>227</v>
      </c>
      <c r="C6" s="197"/>
      <c r="D6" s="198"/>
    </row>
    <row r="7" spans="1:4" ht="18" customHeight="1">
      <c r="A7" s="195" t="s">
        <v>9</v>
      </c>
      <c r="B7" s="196" t="s">
        <v>228</v>
      </c>
      <c r="C7" s="197"/>
      <c r="D7" s="198"/>
    </row>
    <row r="8" spans="1:4" ht="18" customHeight="1">
      <c r="A8" s="199" t="s">
        <v>10</v>
      </c>
      <c r="B8" s="196" t="s">
        <v>229</v>
      </c>
      <c r="C8" s="668"/>
      <c r="D8" s="618"/>
    </row>
    <row r="9" spans="1:4" ht="18" customHeight="1">
      <c r="A9" s="195" t="s">
        <v>11</v>
      </c>
      <c r="B9" s="196" t="s">
        <v>230</v>
      </c>
      <c r="C9" s="668"/>
      <c r="D9" s="618"/>
    </row>
    <row r="10" spans="1:4" ht="18" customHeight="1">
      <c r="A10" s="199" t="s">
        <v>12</v>
      </c>
      <c r="B10" s="200" t="s">
        <v>231</v>
      </c>
      <c r="C10" s="668"/>
      <c r="D10" s="618"/>
    </row>
    <row r="11" spans="1:4" ht="18" customHeight="1">
      <c r="A11" s="199" t="s">
        <v>13</v>
      </c>
      <c r="B11" s="200" t="s">
        <v>232</v>
      </c>
      <c r="C11" s="197"/>
      <c r="D11" s="198"/>
    </row>
    <row r="12" spans="1:4" ht="18" customHeight="1">
      <c r="A12" s="195" t="s">
        <v>14</v>
      </c>
      <c r="B12" s="200" t="s">
        <v>233</v>
      </c>
      <c r="C12" s="197"/>
      <c r="D12" s="198"/>
    </row>
    <row r="13" spans="1:4" ht="18" customHeight="1">
      <c r="A13" s="199" t="s">
        <v>15</v>
      </c>
      <c r="B13" s="200" t="s">
        <v>234</v>
      </c>
      <c r="C13" s="197"/>
      <c r="D13" s="198"/>
    </row>
    <row r="14" spans="1:4" ht="22.5">
      <c r="A14" s="195" t="s">
        <v>16</v>
      </c>
      <c r="B14" s="200" t="s">
        <v>235</v>
      </c>
      <c r="C14" s="197"/>
      <c r="D14" s="198"/>
    </row>
    <row r="15" spans="1:4" ht="18" customHeight="1">
      <c r="A15" s="199" t="s">
        <v>17</v>
      </c>
      <c r="B15" s="196" t="s">
        <v>236</v>
      </c>
      <c r="C15" s="197"/>
      <c r="D15" s="198"/>
    </row>
    <row r="16" spans="1:4" ht="18" customHeight="1">
      <c r="A16" s="195" t="s">
        <v>18</v>
      </c>
      <c r="B16" s="196" t="s">
        <v>237</v>
      </c>
      <c r="C16" s="197"/>
      <c r="D16" s="198"/>
    </row>
    <row r="17" spans="1:4" ht="18" customHeight="1">
      <c r="A17" s="199" t="s">
        <v>19</v>
      </c>
      <c r="B17" s="196" t="s">
        <v>238</v>
      </c>
      <c r="C17" s="197"/>
      <c r="D17" s="198"/>
    </row>
    <row r="18" spans="1:4" ht="18" customHeight="1">
      <c r="A18" s="195" t="s">
        <v>20</v>
      </c>
      <c r="B18" s="196" t="s">
        <v>239</v>
      </c>
      <c r="C18" s="197"/>
      <c r="D18" s="198"/>
    </row>
    <row r="19" spans="1:4" ht="18" customHeight="1">
      <c r="A19" s="199" t="s">
        <v>21</v>
      </c>
      <c r="B19" s="196" t="s">
        <v>240</v>
      </c>
      <c r="C19" s="197"/>
      <c r="D19" s="198"/>
    </row>
    <row r="20" spans="1:4" ht="18" customHeight="1">
      <c r="A20" s="195" t="s">
        <v>22</v>
      </c>
      <c r="B20" s="174"/>
      <c r="C20" s="197"/>
      <c r="D20" s="198"/>
    </row>
    <row r="21" spans="1:4" ht="18" customHeight="1">
      <c r="A21" s="199" t="s">
        <v>23</v>
      </c>
      <c r="B21" s="174"/>
      <c r="C21" s="197"/>
      <c r="D21" s="198"/>
    </row>
    <row r="22" spans="1:4" ht="18" customHeight="1">
      <c r="A22" s="195" t="s">
        <v>24</v>
      </c>
      <c r="B22" s="174"/>
      <c r="C22" s="197"/>
      <c r="D22" s="198"/>
    </row>
    <row r="23" spans="1:4" ht="18" customHeight="1">
      <c r="A23" s="199" t="s">
        <v>25</v>
      </c>
      <c r="B23" s="174"/>
      <c r="C23" s="197"/>
      <c r="D23" s="198"/>
    </row>
    <row r="24" spans="1:4" ht="18" customHeight="1">
      <c r="A24" s="195" t="s">
        <v>26</v>
      </c>
      <c r="B24" s="174"/>
      <c r="C24" s="197"/>
      <c r="D24" s="198"/>
    </row>
    <row r="25" spans="1:4" ht="18" customHeight="1">
      <c r="A25" s="199" t="s">
        <v>27</v>
      </c>
      <c r="B25" s="174"/>
      <c r="C25" s="197"/>
      <c r="D25" s="198"/>
    </row>
    <row r="26" spans="1:4" ht="18" customHeight="1">
      <c r="A26" s="195" t="s">
        <v>28</v>
      </c>
      <c r="B26" s="174"/>
      <c r="C26" s="197"/>
      <c r="D26" s="198"/>
    </row>
    <row r="27" spans="1:4" ht="18" customHeight="1">
      <c r="A27" s="199" t="s">
        <v>29</v>
      </c>
      <c r="B27" s="174"/>
      <c r="C27" s="197"/>
      <c r="D27" s="198"/>
    </row>
    <row r="28" spans="1:4" ht="18" customHeight="1" thickBot="1">
      <c r="A28" s="201" t="s">
        <v>30</v>
      </c>
      <c r="B28" s="180"/>
      <c r="C28" s="202"/>
      <c r="D28" s="203"/>
    </row>
    <row r="29" spans="1:4" ht="18" customHeight="1" thickBot="1">
      <c r="A29" s="296" t="s">
        <v>31</v>
      </c>
      <c r="B29" s="297" t="s">
        <v>39</v>
      </c>
      <c r="C29" s="298">
        <f>+C4+C5+C6+C7+C8+C15+C16+C17+C18+C19+C20+C21+C22+C23+C24+C25+C26+C27+C28</f>
        <v>0</v>
      </c>
      <c r="D29" s="299">
        <f>+D4+D5+D6+D7+D8+D15+D16+D17+D18+D19+D20+D21+D22+D23+D24+D25+D26+D27+D28</f>
        <v>0</v>
      </c>
    </row>
    <row r="30" spans="1:4" ht="25.5" customHeight="1">
      <c r="A30" s="204"/>
      <c r="B30" s="942" t="s">
        <v>241</v>
      </c>
      <c r="C30" s="942"/>
      <c r="D30" s="942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.6./2015. (V.4.)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B1">
      <selection activeCell="M13" sqref="M13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06"/>
      <c r="D1" s="206"/>
      <c r="E1" s="206" t="s">
        <v>204</v>
      </c>
    </row>
    <row r="2" spans="1:5" ht="42.75" customHeight="1" thickBot="1">
      <c r="A2" s="207" t="s">
        <v>58</v>
      </c>
      <c r="B2" s="208" t="s">
        <v>242</v>
      </c>
      <c r="C2" s="208" t="s">
        <v>243</v>
      </c>
      <c r="D2" s="209" t="s">
        <v>244</v>
      </c>
      <c r="E2" s="210" t="s">
        <v>245</v>
      </c>
    </row>
    <row r="3" spans="1:5" ht="15.75" customHeight="1">
      <c r="A3" s="211" t="s">
        <v>6</v>
      </c>
      <c r="B3" s="638"/>
      <c r="C3" s="638"/>
      <c r="D3" s="639"/>
      <c r="E3" s="212"/>
    </row>
    <row r="4" spans="1:5" ht="15.75" customHeight="1">
      <c r="A4" s="213" t="s">
        <v>7</v>
      </c>
      <c r="B4" s="638"/>
      <c r="C4" s="638"/>
      <c r="D4" s="639"/>
      <c r="E4" s="216"/>
    </row>
    <row r="5" spans="1:5" ht="15.75" customHeight="1">
      <c r="A5" s="213" t="s">
        <v>8</v>
      </c>
      <c r="B5" s="638"/>
      <c r="C5" s="638"/>
      <c r="D5" s="639"/>
      <c r="E5" s="216"/>
    </row>
    <row r="6" spans="1:5" ht="15.75" customHeight="1">
      <c r="A6" s="213" t="s">
        <v>9</v>
      </c>
      <c r="B6" s="638"/>
      <c r="C6" s="638"/>
      <c r="D6" s="639"/>
      <c r="E6" s="216"/>
    </row>
    <row r="7" spans="1:5" ht="15.75" customHeight="1">
      <c r="A7" s="213" t="s">
        <v>10</v>
      </c>
      <c r="B7" s="638"/>
      <c r="C7" s="638"/>
      <c r="D7" s="639"/>
      <c r="E7" s="216"/>
    </row>
    <row r="8" spans="1:5" ht="15.75" customHeight="1">
      <c r="A8" s="213" t="s">
        <v>11</v>
      </c>
      <c r="B8" s="638"/>
      <c r="C8" s="638"/>
      <c r="D8" s="639"/>
      <c r="E8" s="216"/>
    </row>
    <row r="9" spans="1:5" ht="15.75" customHeight="1">
      <c r="A9" s="213" t="s">
        <v>12</v>
      </c>
      <c r="B9" s="638"/>
      <c r="C9" s="638"/>
      <c r="D9" s="639"/>
      <c r="E9" s="216"/>
    </row>
    <row r="10" spans="1:5" ht="15.75" customHeight="1">
      <c r="A10" s="213" t="s">
        <v>13</v>
      </c>
      <c r="B10" s="638"/>
      <c r="C10" s="638"/>
      <c r="D10" s="639"/>
      <c r="E10" s="216"/>
    </row>
    <row r="11" spans="1:5" ht="15.75" customHeight="1">
      <c r="A11" s="213" t="s">
        <v>14</v>
      </c>
      <c r="B11" s="214"/>
      <c r="C11" s="214"/>
      <c r="D11" s="215"/>
      <c r="E11" s="216"/>
    </row>
    <row r="12" spans="1:5" ht="15.75" customHeight="1">
      <c r="A12" s="213" t="s">
        <v>15</v>
      </c>
      <c r="B12" s="214"/>
      <c r="C12" s="214"/>
      <c r="D12" s="215"/>
      <c r="E12" s="216"/>
    </row>
    <row r="13" spans="1:5" ht="15.75" customHeight="1">
      <c r="A13" s="213" t="s">
        <v>16</v>
      </c>
      <c r="B13" s="214"/>
      <c r="C13" s="214"/>
      <c r="D13" s="215"/>
      <c r="E13" s="216"/>
    </row>
    <row r="14" spans="1:5" ht="15.75" customHeight="1">
      <c r="A14" s="213" t="s">
        <v>17</v>
      </c>
      <c r="B14" s="214"/>
      <c r="C14" s="214"/>
      <c r="D14" s="215"/>
      <c r="E14" s="216"/>
    </row>
    <row r="15" spans="1:5" ht="15.75" customHeight="1">
      <c r="A15" s="213" t="s">
        <v>18</v>
      </c>
      <c r="B15" s="214"/>
      <c r="C15" s="214"/>
      <c r="D15" s="215"/>
      <c r="E15" s="216"/>
    </row>
    <row r="16" spans="1:5" ht="15.75" customHeight="1">
      <c r="A16" s="213" t="s">
        <v>19</v>
      </c>
      <c r="B16" s="214"/>
      <c r="C16" s="214"/>
      <c r="D16" s="215"/>
      <c r="E16" s="216"/>
    </row>
    <row r="17" spans="1:5" ht="15.75" customHeight="1">
      <c r="A17" s="213" t="s">
        <v>20</v>
      </c>
      <c r="B17" s="214"/>
      <c r="C17" s="214"/>
      <c r="D17" s="215"/>
      <c r="E17" s="216"/>
    </row>
    <row r="18" spans="1:5" ht="15.75" customHeight="1">
      <c r="A18" s="213" t="s">
        <v>21</v>
      </c>
      <c r="B18" s="214"/>
      <c r="C18" s="214"/>
      <c r="D18" s="215"/>
      <c r="E18" s="216"/>
    </row>
    <row r="19" spans="1:5" ht="15.75" customHeight="1">
      <c r="A19" s="213" t="s">
        <v>22</v>
      </c>
      <c r="B19" s="214"/>
      <c r="C19" s="214"/>
      <c r="D19" s="215"/>
      <c r="E19" s="216"/>
    </row>
    <row r="20" spans="1:5" ht="15.75" customHeight="1">
      <c r="A20" s="213" t="s">
        <v>23</v>
      </c>
      <c r="B20" s="214"/>
      <c r="C20" s="214"/>
      <c r="D20" s="215"/>
      <c r="E20" s="216"/>
    </row>
    <row r="21" spans="1:5" ht="15.75" customHeight="1">
      <c r="A21" s="213" t="s">
        <v>24</v>
      </c>
      <c r="B21" s="214"/>
      <c r="C21" s="214"/>
      <c r="D21" s="215"/>
      <c r="E21" s="216"/>
    </row>
    <row r="22" spans="1:5" ht="15.75" customHeight="1">
      <c r="A22" s="213" t="s">
        <v>25</v>
      </c>
      <c r="B22" s="214"/>
      <c r="C22" s="214"/>
      <c r="D22" s="215"/>
      <c r="E22" s="216"/>
    </row>
    <row r="23" spans="1:5" ht="15.75" customHeight="1">
      <c r="A23" s="213" t="s">
        <v>26</v>
      </c>
      <c r="B23" s="214"/>
      <c r="C23" s="214"/>
      <c r="D23" s="215"/>
      <c r="E23" s="216"/>
    </row>
    <row r="24" spans="1:5" ht="15.75" customHeight="1">
      <c r="A24" s="213" t="s">
        <v>27</v>
      </c>
      <c r="B24" s="214"/>
      <c r="C24" s="214"/>
      <c r="D24" s="215"/>
      <c r="E24" s="216"/>
    </row>
    <row r="25" spans="1:5" ht="15.75" customHeight="1">
      <c r="A25" s="213" t="s">
        <v>28</v>
      </c>
      <c r="B25" s="214"/>
      <c r="C25" s="214"/>
      <c r="D25" s="215"/>
      <c r="E25" s="216"/>
    </row>
    <row r="26" spans="1:5" ht="15.75" customHeight="1">
      <c r="A26" s="213" t="s">
        <v>29</v>
      </c>
      <c r="B26" s="214"/>
      <c r="C26" s="214"/>
      <c r="D26" s="215"/>
      <c r="E26" s="216"/>
    </row>
    <row r="27" spans="1:5" ht="15.75" customHeight="1">
      <c r="A27" s="213" t="s">
        <v>30</v>
      </c>
      <c r="B27" s="214"/>
      <c r="C27" s="214"/>
      <c r="D27" s="215"/>
      <c r="E27" s="216"/>
    </row>
    <row r="28" spans="1:5" ht="15.75" customHeight="1">
      <c r="A28" s="213" t="s">
        <v>31</v>
      </c>
      <c r="B28" s="214"/>
      <c r="C28" s="214"/>
      <c r="D28" s="215"/>
      <c r="E28" s="216"/>
    </row>
    <row r="29" spans="1:5" ht="15.75" customHeight="1">
      <c r="A29" s="213" t="s">
        <v>32</v>
      </c>
      <c r="B29" s="214"/>
      <c r="C29" s="214"/>
      <c r="D29" s="215"/>
      <c r="E29" s="216"/>
    </row>
    <row r="30" spans="1:5" ht="15.75" customHeight="1">
      <c r="A30" s="213" t="s">
        <v>33</v>
      </c>
      <c r="B30" s="214"/>
      <c r="C30" s="214"/>
      <c r="D30" s="215"/>
      <c r="E30" s="216"/>
    </row>
    <row r="31" spans="1:5" ht="15.75" customHeight="1">
      <c r="A31" s="213" t="s">
        <v>34</v>
      </c>
      <c r="B31" s="214"/>
      <c r="C31" s="214"/>
      <c r="D31" s="215"/>
      <c r="E31" s="216"/>
    </row>
    <row r="32" spans="1:5" ht="15.75" customHeight="1">
      <c r="A32" s="213" t="s">
        <v>90</v>
      </c>
      <c r="B32" s="214"/>
      <c r="C32" s="214"/>
      <c r="D32" s="215"/>
      <c r="E32" s="216"/>
    </row>
    <row r="33" spans="1:5" ht="15.75" customHeight="1">
      <c r="A33" s="213" t="s">
        <v>186</v>
      </c>
      <c r="B33" s="214"/>
      <c r="C33" s="214"/>
      <c r="D33" s="215"/>
      <c r="E33" s="216"/>
    </row>
    <row r="34" spans="1:5" ht="15.75" customHeight="1">
      <c r="A34" s="213" t="s">
        <v>246</v>
      </c>
      <c r="B34" s="214"/>
      <c r="C34" s="214"/>
      <c r="D34" s="215"/>
      <c r="E34" s="216"/>
    </row>
    <row r="35" spans="1:5" ht="15.75" customHeight="1" thickBot="1">
      <c r="A35" s="217" t="s">
        <v>247</v>
      </c>
      <c r="B35" s="218"/>
      <c r="C35" s="218"/>
      <c r="D35" s="219"/>
      <c r="E35" s="220"/>
    </row>
    <row r="36" spans="1:5" ht="15.75" customHeight="1" thickBot="1">
      <c r="A36" s="943" t="s">
        <v>39</v>
      </c>
      <c r="B36" s="944"/>
      <c r="C36" s="221"/>
      <c r="D36" s="222">
        <f>SUM(D3:D35)</f>
        <v>0</v>
      </c>
      <c r="E36" s="223">
        <f>SUM(E3:E35)</f>
        <v>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6/2015. (V.4.)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A1" sqref="A1:E1"/>
    </sheetView>
  </sheetViews>
  <sheetFormatPr defaultColWidth="12.00390625" defaultRowHeight="12.75"/>
  <cols>
    <col min="1" max="1" width="67.125" style="564" customWidth="1"/>
    <col min="2" max="2" width="6.125" style="565" customWidth="1"/>
    <col min="3" max="4" width="12.125" style="564" customWidth="1"/>
    <col min="5" max="5" width="12.125" style="589" customWidth="1"/>
    <col min="6" max="16384" width="12.00390625" style="564" customWidth="1"/>
  </cols>
  <sheetData>
    <row r="1" spans="1:5" ht="49.5" customHeight="1">
      <c r="A1" s="946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947"/>
      <c r="C1" s="947"/>
      <c r="D1" s="947"/>
      <c r="E1" s="947"/>
    </row>
    <row r="2" spans="3:5" ht="16.5" thickBot="1">
      <c r="C2" s="948" t="s">
        <v>248</v>
      </c>
      <c r="D2" s="948"/>
      <c r="E2" s="948"/>
    </row>
    <row r="3" spans="1:5" ht="15.75" customHeight="1">
      <c r="A3" s="949" t="s">
        <v>249</v>
      </c>
      <c r="B3" s="952" t="s">
        <v>250</v>
      </c>
      <c r="C3" s="955" t="s">
        <v>251</v>
      </c>
      <c r="D3" s="955" t="s">
        <v>252</v>
      </c>
      <c r="E3" s="957" t="s">
        <v>253</v>
      </c>
    </row>
    <row r="4" spans="1:5" ht="11.25" customHeight="1">
      <c r="A4" s="950"/>
      <c r="B4" s="953"/>
      <c r="C4" s="956"/>
      <c r="D4" s="956"/>
      <c r="E4" s="958"/>
    </row>
    <row r="5" spans="1:5" ht="15.75">
      <c r="A5" s="951"/>
      <c r="B5" s="954"/>
      <c r="C5" s="959" t="s">
        <v>254</v>
      </c>
      <c r="D5" s="959"/>
      <c r="E5" s="960"/>
    </row>
    <row r="6" spans="1:5" s="569" customFormat="1" ht="16.5" thickBot="1">
      <c r="A6" s="566" t="s">
        <v>643</v>
      </c>
      <c r="B6" s="567" t="s">
        <v>427</v>
      </c>
      <c r="C6" s="567" t="s">
        <v>428</v>
      </c>
      <c r="D6" s="567" t="s">
        <v>429</v>
      </c>
      <c r="E6" s="568" t="s">
        <v>430</v>
      </c>
    </row>
    <row r="7" spans="1:5" s="574" customFormat="1" ht="15.75">
      <c r="A7" s="570" t="s">
        <v>581</v>
      </c>
      <c r="B7" s="571" t="s">
        <v>255</v>
      </c>
      <c r="C7" s="572"/>
      <c r="D7" s="572"/>
      <c r="E7" s="573"/>
    </row>
    <row r="8" spans="1:5" s="574" customFormat="1" ht="15.75">
      <c r="A8" s="575" t="s">
        <v>582</v>
      </c>
      <c r="B8" s="239" t="s">
        <v>256</v>
      </c>
      <c r="C8" s="576"/>
      <c r="D8" s="576">
        <v>44287</v>
      </c>
      <c r="E8" s="577">
        <f>+E9+E14+E19+E24+E29</f>
        <v>0</v>
      </c>
    </row>
    <row r="9" spans="1:5" s="574" customFormat="1" ht="15.75">
      <c r="A9" s="575" t="s">
        <v>583</v>
      </c>
      <c r="B9" s="239" t="s">
        <v>257</v>
      </c>
      <c r="C9" s="576">
        <f>+C10+C11+C12+C13</f>
        <v>0</v>
      </c>
      <c r="D9" s="576">
        <f>+D10+D11+D12+D13</f>
        <v>34147</v>
      </c>
      <c r="E9" s="577">
        <f>+E10+E11+E12+E13</f>
        <v>0</v>
      </c>
    </row>
    <row r="10" spans="1:5" s="574" customFormat="1" ht="15.75">
      <c r="A10" s="578" t="s">
        <v>584</v>
      </c>
      <c r="B10" s="239" t="s">
        <v>258</v>
      </c>
      <c r="C10" s="227"/>
      <c r="D10" s="227"/>
      <c r="E10" s="579"/>
    </row>
    <row r="11" spans="1:5" s="574" customFormat="1" ht="26.25" customHeight="1">
      <c r="A11" s="578" t="s">
        <v>585</v>
      </c>
      <c r="B11" s="239" t="s">
        <v>259</v>
      </c>
      <c r="C11" s="225"/>
      <c r="D11" s="225">
        <v>34147</v>
      </c>
      <c r="E11" s="226"/>
    </row>
    <row r="12" spans="1:5" s="574" customFormat="1" ht="22.5">
      <c r="A12" s="578" t="s">
        <v>586</v>
      </c>
      <c r="B12" s="239" t="s">
        <v>260</v>
      </c>
      <c r="C12" s="225"/>
      <c r="D12" s="225"/>
      <c r="E12" s="226"/>
    </row>
    <row r="13" spans="1:5" s="574" customFormat="1" ht="15.75">
      <c r="A13" s="578" t="s">
        <v>587</v>
      </c>
      <c r="B13" s="239" t="s">
        <v>261</v>
      </c>
      <c r="C13" s="225"/>
      <c r="D13" s="225"/>
      <c r="E13" s="226"/>
    </row>
    <row r="14" spans="1:5" s="574" customFormat="1" ht="15.75">
      <c r="A14" s="575" t="s">
        <v>588</v>
      </c>
      <c r="B14" s="239" t="s">
        <v>262</v>
      </c>
      <c r="C14" s="580">
        <f>+C15+C16+C17+C18</f>
        <v>0</v>
      </c>
      <c r="D14" s="580">
        <f>+D15+D16+D17+D18</f>
        <v>79</v>
      </c>
      <c r="E14" s="581">
        <f>+E15+E16+E17+E18</f>
        <v>0</v>
      </c>
    </row>
    <row r="15" spans="1:5" s="574" customFormat="1" ht="15.75">
      <c r="A15" s="578" t="s">
        <v>589</v>
      </c>
      <c r="B15" s="239" t="s">
        <v>263</v>
      </c>
      <c r="C15" s="225"/>
      <c r="D15" s="225"/>
      <c r="E15" s="226"/>
    </row>
    <row r="16" spans="1:5" s="574" customFormat="1" ht="22.5">
      <c r="A16" s="578" t="s">
        <v>590</v>
      </c>
      <c r="B16" s="239" t="s">
        <v>15</v>
      </c>
      <c r="C16" s="225"/>
      <c r="D16" s="225">
        <v>79</v>
      </c>
      <c r="E16" s="226"/>
    </row>
    <row r="17" spans="1:5" s="574" customFormat="1" ht="15.75">
      <c r="A17" s="578" t="s">
        <v>591</v>
      </c>
      <c r="B17" s="239" t="s">
        <v>16</v>
      </c>
      <c r="C17" s="225"/>
      <c r="D17" s="225"/>
      <c r="E17" s="226"/>
    </row>
    <row r="18" spans="1:5" s="574" customFormat="1" ht="15.75">
      <c r="A18" s="578" t="s">
        <v>592</v>
      </c>
      <c r="B18" s="239" t="s">
        <v>17</v>
      </c>
      <c r="C18" s="225"/>
      <c r="D18" s="225"/>
      <c r="E18" s="226"/>
    </row>
    <row r="19" spans="1:5" s="574" customFormat="1" ht="15.75">
      <c r="A19" s="575" t="s">
        <v>593</v>
      </c>
      <c r="B19" s="239" t="s">
        <v>18</v>
      </c>
      <c r="C19" s="580">
        <f>+C20+C21+C22+C23</f>
        <v>0</v>
      </c>
      <c r="D19" s="580">
        <f>+D20+D21+D22+D23</f>
        <v>0</v>
      </c>
      <c r="E19" s="581">
        <f>+E20+E21+E22+E23</f>
        <v>0</v>
      </c>
    </row>
    <row r="20" spans="1:5" s="574" customFormat="1" ht="15.75">
      <c r="A20" s="578" t="s">
        <v>594</v>
      </c>
      <c r="B20" s="239" t="s">
        <v>19</v>
      </c>
      <c r="C20" s="225"/>
      <c r="D20" s="225"/>
      <c r="E20" s="226"/>
    </row>
    <row r="21" spans="1:5" s="574" customFormat="1" ht="15.75">
      <c r="A21" s="578" t="s">
        <v>595</v>
      </c>
      <c r="B21" s="239" t="s">
        <v>20</v>
      </c>
      <c r="C21" s="225"/>
      <c r="D21" s="225"/>
      <c r="E21" s="226"/>
    </row>
    <row r="22" spans="1:5" s="574" customFormat="1" ht="15.75">
      <c r="A22" s="578" t="s">
        <v>596</v>
      </c>
      <c r="B22" s="239" t="s">
        <v>21</v>
      </c>
      <c r="C22" s="225"/>
      <c r="D22" s="225"/>
      <c r="E22" s="226"/>
    </row>
    <row r="23" spans="1:5" s="574" customFormat="1" ht="15.75">
      <c r="A23" s="578" t="s">
        <v>597</v>
      </c>
      <c r="B23" s="239" t="s">
        <v>22</v>
      </c>
      <c r="C23" s="225"/>
      <c r="D23" s="225"/>
      <c r="E23" s="226"/>
    </row>
    <row r="24" spans="1:5" s="574" customFormat="1" ht="15.75">
      <c r="A24" s="575" t="s">
        <v>598</v>
      </c>
      <c r="B24" s="239" t="s">
        <v>23</v>
      </c>
      <c r="C24" s="580">
        <f>+C25+C26+C27+C28</f>
        <v>0</v>
      </c>
      <c r="D24" s="580">
        <f>+D25+D26+D27+D28</f>
        <v>10061</v>
      </c>
      <c r="E24" s="581">
        <f>+E25+E26+E27+E28</f>
        <v>0</v>
      </c>
    </row>
    <row r="25" spans="1:5" s="574" customFormat="1" ht="15.75">
      <c r="A25" s="578" t="s">
        <v>599</v>
      </c>
      <c r="B25" s="239" t="s">
        <v>24</v>
      </c>
      <c r="C25" s="225"/>
      <c r="D25" s="225"/>
      <c r="E25" s="226"/>
    </row>
    <row r="26" spans="1:5" s="574" customFormat="1" ht="15.75">
      <c r="A26" s="578" t="s">
        <v>600</v>
      </c>
      <c r="B26" s="239" t="s">
        <v>25</v>
      </c>
      <c r="C26" s="225"/>
      <c r="D26" s="225">
        <v>10061</v>
      </c>
      <c r="E26" s="226"/>
    </row>
    <row r="27" spans="1:5" s="574" customFormat="1" ht="15.75">
      <c r="A27" s="578" t="s">
        <v>601</v>
      </c>
      <c r="B27" s="239" t="s">
        <v>26</v>
      </c>
      <c r="C27" s="225"/>
      <c r="D27" s="225"/>
      <c r="E27" s="226"/>
    </row>
    <row r="28" spans="1:5" s="574" customFormat="1" ht="15.75">
      <c r="A28" s="578" t="s">
        <v>602</v>
      </c>
      <c r="B28" s="239" t="s">
        <v>27</v>
      </c>
      <c r="C28" s="225"/>
      <c r="D28" s="225"/>
      <c r="E28" s="226"/>
    </row>
    <row r="29" spans="1:5" s="574" customFormat="1" ht="15.75">
      <c r="A29" s="575" t="s">
        <v>603</v>
      </c>
      <c r="B29" s="239" t="s">
        <v>28</v>
      </c>
      <c r="C29" s="580">
        <f>+C30+C31+C32+C33</f>
        <v>0</v>
      </c>
      <c r="D29" s="580">
        <f>+D30+D31+D32+D33</f>
        <v>0</v>
      </c>
      <c r="E29" s="581">
        <f>+E30+E31+E32+E33</f>
        <v>0</v>
      </c>
    </row>
    <row r="30" spans="1:5" s="574" customFormat="1" ht="15.75">
      <c r="A30" s="578" t="s">
        <v>604</v>
      </c>
      <c r="B30" s="239" t="s">
        <v>29</v>
      </c>
      <c r="C30" s="225"/>
      <c r="D30" s="225"/>
      <c r="E30" s="226"/>
    </row>
    <row r="31" spans="1:5" s="574" customFormat="1" ht="22.5">
      <c r="A31" s="578" t="s">
        <v>605</v>
      </c>
      <c r="B31" s="239" t="s">
        <v>30</v>
      </c>
      <c r="C31" s="225"/>
      <c r="D31" s="225"/>
      <c r="E31" s="226"/>
    </row>
    <row r="32" spans="1:5" s="574" customFormat="1" ht="15.75">
      <c r="A32" s="578" t="s">
        <v>606</v>
      </c>
      <c r="B32" s="239" t="s">
        <v>31</v>
      </c>
      <c r="C32" s="225"/>
      <c r="D32" s="225"/>
      <c r="E32" s="226"/>
    </row>
    <row r="33" spans="1:5" s="574" customFormat="1" ht="15.75">
      <c r="A33" s="578" t="s">
        <v>607</v>
      </c>
      <c r="B33" s="239" t="s">
        <v>32</v>
      </c>
      <c r="C33" s="225"/>
      <c r="D33" s="225"/>
      <c r="E33" s="226"/>
    </row>
    <row r="34" spans="1:5" s="574" customFormat="1" ht="15.75">
      <c r="A34" s="575" t="s">
        <v>608</v>
      </c>
      <c r="B34" s="239" t="s">
        <v>33</v>
      </c>
      <c r="C34" s="580">
        <f>+C35+C40+C45</f>
        <v>0</v>
      </c>
      <c r="D34" s="580">
        <f>+D35+D40+D45</f>
        <v>770</v>
      </c>
      <c r="E34" s="581">
        <f>+E35+E40+E45</f>
        <v>0</v>
      </c>
    </row>
    <row r="35" spans="1:5" s="574" customFormat="1" ht="15.75">
      <c r="A35" s="575" t="s">
        <v>609</v>
      </c>
      <c r="B35" s="239" t="s">
        <v>34</v>
      </c>
      <c r="C35" s="580">
        <f>+C36+C37+C38+C39</f>
        <v>0</v>
      </c>
      <c r="D35" s="580">
        <f>+D36+D37+D38+D39</f>
        <v>0</v>
      </c>
      <c r="E35" s="581">
        <f>+E36+E37+E38+E39</f>
        <v>0</v>
      </c>
    </row>
    <row r="36" spans="1:5" s="574" customFormat="1" ht="15.75">
      <c r="A36" s="578" t="s">
        <v>610</v>
      </c>
      <c r="B36" s="239" t="s">
        <v>90</v>
      </c>
      <c r="C36" s="225"/>
      <c r="D36" s="225"/>
      <c r="E36" s="226"/>
    </row>
    <row r="37" spans="1:5" s="574" customFormat="1" ht="15.75">
      <c r="A37" s="578" t="s">
        <v>611</v>
      </c>
      <c r="B37" s="239" t="s">
        <v>186</v>
      </c>
      <c r="C37" s="225"/>
      <c r="D37" s="225"/>
      <c r="E37" s="226"/>
    </row>
    <row r="38" spans="1:5" s="574" customFormat="1" ht="15.75">
      <c r="A38" s="578" t="s">
        <v>612</v>
      </c>
      <c r="B38" s="239" t="s">
        <v>246</v>
      </c>
      <c r="C38" s="225"/>
      <c r="D38" s="225"/>
      <c r="E38" s="226"/>
    </row>
    <row r="39" spans="1:5" s="574" customFormat="1" ht="15.75">
      <c r="A39" s="578" t="s">
        <v>613</v>
      </c>
      <c r="B39" s="239" t="s">
        <v>247</v>
      </c>
      <c r="C39" s="225"/>
      <c r="D39" s="225"/>
      <c r="E39" s="226"/>
    </row>
    <row r="40" spans="1:5" s="574" customFormat="1" ht="15.75">
      <c r="A40" s="575" t="s">
        <v>614</v>
      </c>
      <c r="B40" s="239" t="s">
        <v>264</v>
      </c>
      <c r="C40" s="580">
        <f>+C41+C42+C43+C44</f>
        <v>0</v>
      </c>
      <c r="D40" s="580">
        <f>+D41+D42+D43+D44</f>
        <v>770</v>
      </c>
      <c r="E40" s="581">
        <f>+E41+E42+E43+E44</f>
        <v>0</v>
      </c>
    </row>
    <row r="41" spans="1:5" s="574" customFormat="1" ht="15.75">
      <c r="A41" s="578" t="s">
        <v>615</v>
      </c>
      <c r="B41" s="239" t="s">
        <v>265</v>
      </c>
      <c r="C41" s="225"/>
      <c r="D41" s="225"/>
      <c r="E41" s="226"/>
    </row>
    <row r="42" spans="1:5" s="574" customFormat="1" ht="22.5">
      <c r="A42" s="578" t="s">
        <v>616</v>
      </c>
      <c r="B42" s="239" t="s">
        <v>266</v>
      </c>
      <c r="C42" s="225"/>
      <c r="D42" s="225">
        <v>770</v>
      </c>
      <c r="E42" s="226"/>
    </row>
    <row r="43" spans="1:5" s="574" customFormat="1" ht="15.75">
      <c r="A43" s="578" t="s">
        <v>617</v>
      </c>
      <c r="B43" s="239" t="s">
        <v>267</v>
      </c>
      <c r="C43" s="225"/>
      <c r="D43" s="225"/>
      <c r="E43" s="226"/>
    </row>
    <row r="44" spans="1:5" s="574" customFormat="1" ht="15.75">
      <c r="A44" s="578" t="s">
        <v>618</v>
      </c>
      <c r="B44" s="239" t="s">
        <v>268</v>
      </c>
      <c r="C44" s="225"/>
      <c r="D44" s="225"/>
      <c r="E44" s="226"/>
    </row>
    <row r="45" spans="1:5" s="574" customFormat="1" ht="15.75">
      <c r="A45" s="575" t="s">
        <v>619</v>
      </c>
      <c r="B45" s="239" t="s">
        <v>269</v>
      </c>
      <c r="C45" s="580">
        <f>+C46+C47+C48+C49</f>
        <v>0</v>
      </c>
      <c r="D45" s="580">
        <f>+D46+D47+D48+D49</f>
        <v>0</v>
      </c>
      <c r="E45" s="581">
        <f>+E46+E47+E48+E49</f>
        <v>0</v>
      </c>
    </row>
    <row r="46" spans="1:5" s="574" customFormat="1" ht="15.75">
      <c r="A46" s="578" t="s">
        <v>620</v>
      </c>
      <c r="B46" s="239" t="s">
        <v>270</v>
      </c>
      <c r="C46" s="225"/>
      <c r="D46" s="225"/>
      <c r="E46" s="226"/>
    </row>
    <row r="47" spans="1:5" s="574" customFormat="1" ht="22.5">
      <c r="A47" s="578" t="s">
        <v>621</v>
      </c>
      <c r="B47" s="239" t="s">
        <v>271</v>
      </c>
      <c r="C47" s="225"/>
      <c r="D47" s="225"/>
      <c r="E47" s="226"/>
    </row>
    <row r="48" spans="1:5" s="574" customFormat="1" ht="15.75">
      <c r="A48" s="578" t="s">
        <v>622</v>
      </c>
      <c r="B48" s="239" t="s">
        <v>272</v>
      </c>
      <c r="C48" s="225"/>
      <c r="D48" s="225"/>
      <c r="E48" s="226"/>
    </row>
    <row r="49" spans="1:5" s="574" customFormat="1" ht="15.75">
      <c r="A49" s="578" t="s">
        <v>623</v>
      </c>
      <c r="B49" s="239" t="s">
        <v>273</v>
      </c>
      <c r="C49" s="225"/>
      <c r="D49" s="225"/>
      <c r="E49" s="226"/>
    </row>
    <row r="50" spans="1:5" s="574" customFormat="1" ht="15.75">
      <c r="A50" s="575" t="s">
        <v>624</v>
      </c>
      <c r="B50" s="239" t="s">
        <v>274</v>
      </c>
      <c r="C50" s="225"/>
      <c r="D50" s="225"/>
      <c r="E50" s="226"/>
    </row>
    <row r="51" spans="1:5" s="574" customFormat="1" ht="21">
      <c r="A51" s="575" t="s">
        <v>625</v>
      </c>
      <c r="B51" s="239" t="s">
        <v>275</v>
      </c>
      <c r="C51" s="580">
        <f>+C7+C8+C34+C50</f>
        <v>0</v>
      </c>
      <c r="D51" s="580">
        <f>+D7+D8+D34+D50</f>
        <v>45057</v>
      </c>
      <c r="E51" s="581">
        <f>+E7+E8+E34+E50</f>
        <v>0</v>
      </c>
    </row>
    <row r="52" spans="1:5" s="574" customFormat="1" ht="15.75">
      <c r="A52" s="575" t="s">
        <v>626</v>
      </c>
      <c r="B52" s="239" t="s">
        <v>276</v>
      </c>
      <c r="C52" s="225"/>
      <c r="D52" s="225"/>
      <c r="E52" s="226"/>
    </row>
    <row r="53" spans="1:5" s="574" customFormat="1" ht="15.75">
      <c r="A53" s="575" t="s">
        <v>627</v>
      </c>
      <c r="B53" s="239" t="s">
        <v>277</v>
      </c>
      <c r="C53" s="225"/>
      <c r="D53" s="225"/>
      <c r="E53" s="226"/>
    </row>
    <row r="54" spans="1:5" s="574" customFormat="1" ht="15.75">
      <c r="A54" s="575" t="s">
        <v>628</v>
      </c>
      <c r="B54" s="239" t="s">
        <v>278</v>
      </c>
      <c r="C54" s="580">
        <f>+C52+C53</f>
        <v>0</v>
      </c>
      <c r="D54" s="580">
        <f>+D52+D53</f>
        <v>0</v>
      </c>
      <c r="E54" s="581">
        <f>+E52+E53</f>
        <v>0</v>
      </c>
    </row>
    <row r="55" spans="1:5" s="574" customFormat="1" ht="15.75">
      <c r="A55" s="575" t="s">
        <v>629</v>
      </c>
      <c r="B55" s="239" t="s">
        <v>279</v>
      </c>
      <c r="C55" s="225"/>
      <c r="D55" s="225"/>
      <c r="E55" s="226"/>
    </row>
    <row r="56" spans="1:5" s="574" customFormat="1" ht="15.75">
      <c r="A56" s="575" t="s">
        <v>630</v>
      </c>
      <c r="B56" s="239" t="s">
        <v>280</v>
      </c>
      <c r="C56" s="225">
        <v>211</v>
      </c>
      <c r="D56" s="225">
        <v>211</v>
      </c>
      <c r="E56" s="226"/>
    </row>
    <row r="57" spans="1:5" s="574" customFormat="1" ht="15.75">
      <c r="A57" s="575" t="s">
        <v>631</v>
      </c>
      <c r="B57" s="239" t="s">
        <v>281</v>
      </c>
      <c r="C57" s="225">
        <v>6672</v>
      </c>
      <c r="D57" s="225">
        <v>6672</v>
      </c>
      <c r="E57" s="226"/>
    </row>
    <row r="58" spans="1:5" s="574" customFormat="1" ht="15.75">
      <c r="A58" s="575" t="s">
        <v>632</v>
      </c>
      <c r="B58" s="239" t="s">
        <v>282</v>
      </c>
      <c r="C58" s="225"/>
      <c r="D58" s="225"/>
      <c r="E58" s="226"/>
    </row>
    <row r="59" spans="1:5" s="574" customFormat="1" ht="15.75">
      <c r="A59" s="575" t="s">
        <v>633</v>
      </c>
      <c r="B59" s="239" t="s">
        <v>283</v>
      </c>
      <c r="C59" s="580">
        <f>SUM(C55:C58)</f>
        <v>6883</v>
      </c>
      <c r="D59" s="580">
        <f>SUM(C55:C58)</f>
        <v>6883</v>
      </c>
      <c r="E59" s="581">
        <f>+E55+E56+E57+E58</f>
        <v>0</v>
      </c>
    </row>
    <row r="60" spans="1:5" s="574" customFormat="1" ht="15.75">
      <c r="A60" s="575" t="s">
        <v>634</v>
      </c>
      <c r="B60" s="239" t="s">
        <v>284</v>
      </c>
      <c r="C60" s="225"/>
      <c r="D60" s="225"/>
      <c r="E60" s="226"/>
    </row>
    <row r="61" spans="1:5" s="574" customFormat="1" ht="15.75">
      <c r="A61" s="575" t="s">
        <v>635</v>
      </c>
      <c r="B61" s="239" t="s">
        <v>285</v>
      </c>
      <c r="C61" s="225"/>
      <c r="D61" s="225"/>
      <c r="E61" s="226"/>
    </row>
    <row r="62" spans="1:5" s="574" customFormat="1" ht="15.75">
      <c r="A62" s="575" t="s">
        <v>636</v>
      </c>
      <c r="B62" s="239" t="s">
        <v>286</v>
      </c>
      <c r="C62" s="225"/>
      <c r="D62" s="225">
        <v>154</v>
      </c>
      <c r="E62" s="226"/>
    </row>
    <row r="63" spans="1:5" s="574" customFormat="1" ht="15.75">
      <c r="A63" s="575" t="s">
        <v>637</v>
      </c>
      <c r="B63" s="239" t="s">
        <v>287</v>
      </c>
      <c r="C63" s="580">
        <f>+C60+C61+C62</f>
        <v>0</v>
      </c>
      <c r="D63" s="580">
        <f>+D60+D61+D62</f>
        <v>154</v>
      </c>
      <c r="E63" s="581">
        <f>+E60+E61+E62</f>
        <v>0</v>
      </c>
    </row>
    <row r="64" spans="1:5" s="574" customFormat="1" ht="15.75">
      <c r="A64" s="575" t="s">
        <v>638</v>
      </c>
      <c r="B64" s="239" t="s">
        <v>288</v>
      </c>
      <c r="C64" s="225"/>
      <c r="D64" s="225"/>
      <c r="E64" s="226"/>
    </row>
    <row r="65" spans="1:5" s="574" customFormat="1" ht="21">
      <c r="A65" s="575" t="s">
        <v>639</v>
      </c>
      <c r="B65" s="239" t="s">
        <v>289</v>
      </c>
      <c r="C65" s="225"/>
      <c r="D65" s="225"/>
      <c r="E65" s="226"/>
    </row>
    <row r="66" spans="1:5" s="574" customFormat="1" ht="15.75">
      <c r="A66" s="575" t="s">
        <v>640</v>
      </c>
      <c r="B66" s="239" t="s">
        <v>290</v>
      </c>
      <c r="C66" s="580"/>
      <c r="D66" s="580"/>
      <c r="E66" s="581">
        <f>+E64+E65</f>
        <v>0</v>
      </c>
    </row>
    <row r="67" spans="1:5" s="574" customFormat="1" ht="15.75">
      <c r="A67" s="575" t="s">
        <v>641</v>
      </c>
      <c r="B67" s="239" t="s">
        <v>291</v>
      </c>
      <c r="C67" s="225"/>
      <c r="D67" s="225"/>
      <c r="E67" s="226"/>
    </row>
    <row r="68" spans="1:5" s="574" customFormat="1" ht="16.5" thickBot="1">
      <c r="A68" s="582" t="s">
        <v>642</v>
      </c>
      <c r="B68" s="243" t="s">
        <v>292</v>
      </c>
      <c r="C68" s="583">
        <f>+C51+C54+C59+C63+C66+C67</f>
        <v>6883</v>
      </c>
      <c r="D68" s="583">
        <f>+D51+D54+D59+D63+D66+D67</f>
        <v>52094</v>
      </c>
      <c r="E68" s="584">
        <f>+E51+E54+E59+E63+E66+E67</f>
        <v>0</v>
      </c>
    </row>
    <row r="69" spans="1:5" ht="15.75">
      <c r="A69" s="585"/>
      <c r="C69" s="586"/>
      <c r="D69" s="586"/>
      <c r="E69" s="587"/>
    </row>
    <row r="70" spans="1:5" ht="15.75">
      <c r="A70" s="585"/>
      <c r="C70" s="586"/>
      <c r="D70" s="586"/>
      <c r="E70" s="587"/>
    </row>
    <row r="71" spans="1:5" ht="15.75">
      <c r="A71" s="588"/>
      <c r="C71" s="586"/>
      <c r="D71" s="586"/>
      <c r="E71" s="587"/>
    </row>
    <row r="72" spans="1:5" ht="15.75">
      <c r="A72" s="945"/>
      <c r="B72" s="945"/>
      <c r="C72" s="945"/>
      <c r="D72" s="945"/>
      <c r="E72" s="945"/>
    </row>
    <row r="73" spans="1:5" ht="15.75">
      <c r="A73" s="945"/>
      <c r="B73" s="945"/>
      <c r="C73" s="945"/>
      <c r="D73" s="945"/>
      <c r="E73" s="945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dőlt"Pénzesgyőr Község..Önkormányzat&amp;R&amp;"Times New Roman,Félkövér dőlt"7.1. tájékoztató tábla a 6/2015. (V.4.) önkormányzati rendelethez</oddHeader>
    <oddFooter>&amp;C&amp;P</oddFooter>
  </headerFooter>
  <rowBreaks count="1" manualBreakCount="1">
    <brk id="4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G21" sqref="G21"/>
    </sheetView>
  </sheetViews>
  <sheetFormatPr defaultColWidth="9.00390625" defaultRowHeight="12.75"/>
  <cols>
    <col min="1" max="1" width="71.125" style="231" customWidth="1"/>
    <col min="2" max="2" width="6.125" style="246" customWidth="1"/>
    <col min="3" max="3" width="18.00390625" style="590" customWidth="1"/>
    <col min="4" max="16384" width="9.375" style="590" customWidth="1"/>
  </cols>
  <sheetData>
    <row r="1" spans="1:3" ht="32.25" customHeight="1">
      <c r="A1" s="962" t="s">
        <v>293</v>
      </c>
      <c r="B1" s="962"/>
      <c r="C1" s="962"/>
    </row>
    <row r="2" spans="1:3" ht="15.75">
      <c r="A2" s="963" t="str">
        <f>+CONCATENATE(LEFT(ÖSSZEFÜGGÉSEK!A4,4),". év")</f>
        <v>2014. év</v>
      </c>
      <c r="B2" s="963"/>
      <c r="C2" s="963"/>
    </row>
    <row r="4" spans="2:3" ht="13.5" thickBot="1">
      <c r="B4" s="964" t="s">
        <v>248</v>
      </c>
      <c r="C4" s="964"/>
    </row>
    <row r="5" spans="1:3" s="232" customFormat="1" ht="31.5" customHeight="1">
      <c r="A5" s="965" t="s">
        <v>294</v>
      </c>
      <c r="B5" s="967" t="s">
        <v>250</v>
      </c>
      <c r="C5" s="969" t="s">
        <v>295</v>
      </c>
    </row>
    <row r="6" spans="1:3" s="232" customFormat="1" ht="12.75">
      <c r="A6" s="966"/>
      <c r="B6" s="968"/>
      <c r="C6" s="970"/>
    </row>
    <row r="7" spans="1:3" s="236" customFormat="1" ht="13.5" thickBot="1">
      <c r="A7" s="233" t="s">
        <v>426</v>
      </c>
      <c r="B7" s="234" t="s">
        <v>427</v>
      </c>
      <c r="C7" s="235" t="s">
        <v>428</v>
      </c>
    </row>
    <row r="8" spans="1:3" ht="15.75" customHeight="1">
      <c r="A8" s="575" t="s">
        <v>644</v>
      </c>
      <c r="B8" s="237" t="s">
        <v>255</v>
      </c>
      <c r="C8" s="238">
        <v>70505</v>
      </c>
    </row>
    <row r="9" spans="1:3" ht="15.75" customHeight="1">
      <c r="A9" s="575" t="s">
        <v>645</v>
      </c>
      <c r="B9" s="239" t="s">
        <v>256</v>
      </c>
      <c r="C9" s="238"/>
    </row>
    <row r="10" spans="1:3" ht="15.75" customHeight="1">
      <c r="A10" s="575" t="s">
        <v>646</v>
      </c>
      <c r="B10" s="239" t="s">
        <v>257</v>
      </c>
      <c r="C10" s="238">
        <v>6583</v>
      </c>
    </row>
    <row r="11" spans="1:3" ht="15.75" customHeight="1">
      <c r="A11" s="575" t="s">
        <v>647</v>
      </c>
      <c r="B11" s="239" t="s">
        <v>258</v>
      </c>
      <c r="C11" s="240">
        <v>-27900</v>
      </c>
    </row>
    <row r="12" spans="1:3" ht="15.75" customHeight="1">
      <c r="A12" s="575" t="s">
        <v>648</v>
      </c>
      <c r="B12" s="239" t="s">
        <v>259</v>
      </c>
      <c r="C12" s="240"/>
    </row>
    <row r="13" spans="1:3" ht="15.75" customHeight="1">
      <c r="A13" s="575" t="s">
        <v>649</v>
      </c>
      <c r="B13" s="239" t="s">
        <v>260</v>
      </c>
      <c r="C13" s="240">
        <v>2212</v>
      </c>
    </row>
    <row r="14" spans="1:3" ht="15.75" customHeight="1">
      <c r="A14" s="575" t="s">
        <v>650</v>
      </c>
      <c r="B14" s="239" t="s">
        <v>261</v>
      </c>
      <c r="C14" s="241">
        <f>+C8+C9+C10+C11+C12+C13</f>
        <v>51400</v>
      </c>
    </row>
    <row r="15" spans="1:3" ht="15.75" customHeight="1">
      <c r="A15" s="575" t="s">
        <v>708</v>
      </c>
      <c r="B15" s="239" t="s">
        <v>262</v>
      </c>
      <c r="C15" s="591"/>
    </row>
    <row r="16" spans="1:3" ht="15.75" customHeight="1">
      <c r="A16" s="575" t="s">
        <v>651</v>
      </c>
      <c r="B16" s="239" t="s">
        <v>263</v>
      </c>
      <c r="C16" s="240">
        <v>581</v>
      </c>
    </row>
    <row r="17" spans="1:3" ht="15.75" customHeight="1">
      <c r="A17" s="575" t="s">
        <v>652</v>
      </c>
      <c r="B17" s="239" t="s">
        <v>15</v>
      </c>
      <c r="C17" s="240">
        <v>74</v>
      </c>
    </row>
    <row r="18" spans="1:3" ht="15.75" customHeight="1">
      <c r="A18" s="575" t="s">
        <v>653</v>
      </c>
      <c r="B18" s="239" t="s">
        <v>16</v>
      </c>
      <c r="C18" s="241">
        <f>+C15+C16+C17</f>
        <v>655</v>
      </c>
    </row>
    <row r="19" spans="1:3" s="592" customFormat="1" ht="15.75" customHeight="1">
      <c r="A19" s="575" t="s">
        <v>654</v>
      </c>
      <c r="B19" s="239" t="s">
        <v>17</v>
      </c>
      <c r="C19" s="240"/>
    </row>
    <row r="20" spans="1:3" ht="15.75" customHeight="1">
      <c r="A20" s="575" t="s">
        <v>655</v>
      </c>
      <c r="B20" s="239" t="s">
        <v>18</v>
      </c>
      <c r="C20" s="240">
        <v>39</v>
      </c>
    </row>
    <row r="21" spans="1:3" ht="15.75" customHeight="1" thickBot="1">
      <c r="A21" s="242" t="s">
        <v>656</v>
      </c>
      <c r="B21" s="243" t="s">
        <v>19</v>
      </c>
      <c r="C21" s="244">
        <f>+C14+C18+C19+C20</f>
        <v>52094</v>
      </c>
    </row>
    <row r="22" spans="1:5" ht="15.75">
      <c r="A22" s="585"/>
      <c r="B22" s="588"/>
      <c r="C22" s="586"/>
      <c r="D22" s="586"/>
      <c r="E22" s="586"/>
    </row>
    <row r="23" spans="1:5" ht="15.75">
      <c r="A23" s="585"/>
      <c r="B23" s="588"/>
      <c r="C23" s="586"/>
      <c r="D23" s="586"/>
      <c r="E23" s="586"/>
    </row>
    <row r="24" spans="1:5" ht="15.75">
      <c r="A24" s="588"/>
      <c r="B24" s="588"/>
      <c r="C24" s="586"/>
      <c r="D24" s="586"/>
      <c r="E24" s="586"/>
    </row>
    <row r="25" spans="1:5" ht="15.75">
      <c r="A25" s="961"/>
      <c r="B25" s="961"/>
      <c r="C25" s="961"/>
      <c r="D25" s="593"/>
      <c r="E25" s="593"/>
    </row>
    <row r="26" spans="1:5" ht="15.75">
      <c r="A26" s="961"/>
      <c r="B26" s="961"/>
      <c r="C26" s="961"/>
      <c r="D26" s="593"/>
      <c r="E26" s="593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dőlt"Pénzesgyőr Község.Önkormányzat&amp;R&amp;"Times New Roman CE,Félkövér dőlt"7.2. tájékoztató tábla a 6/2015. (V.4.)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workbookViewId="0" topLeftCell="A1">
      <selection activeCell="I7" sqref="I7"/>
    </sheetView>
  </sheetViews>
  <sheetFormatPr defaultColWidth="12.00390625" defaultRowHeight="12.75"/>
  <cols>
    <col min="1" max="1" width="58.875" style="224" customWidth="1"/>
    <col min="2" max="2" width="6.875" style="224" customWidth="1"/>
    <col min="3" max="3" width="17.125" style="224" customWidth="1"/>
    <col min="4" max="4" width="19.125" style="224" customWidth="1"/>
    <col min="5" max="16384" width="12.00390625" style="224" customWidth="1"/>
  </cols>
  <sheetData>
    <row r="1" spans="1:4" ht="48" customHeight="1">
      <c r="A1" s="971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972"/>
      <c r="C1" s="972"/>
      <c r="D1" s="972"/>
    </row>
    <row r="2" ht="16.5" thickBot="1"/>
    <row r="3" spans="1:4" ht="43.5" customHeight="1" thickBot="1">
      <c r="A3" s="596" t="s">
        <v>51</v>
      </c>
      <c r="B3" s="338" t="s">
        <v>250</v>
      </c>
      <c r="C3" s="597" t="s">
        <v>296</v>
      </c>
      <c r="D3" s="598" t="s">
        <v>297</v>
      </c>
    </row>
    <row r="4" spans="1:4" ht="16.5" thickBot="1">
      <c r="A4" s="247" t="s">
        <v>426</v>
      </c>
      <c r="B4" s="248" t="s">
        <v>427</v>
      </c>
      <c r="C4" s="248" t="s">
        <v>428</v>
      </c>
      <c r="D4" s="249" t="s">
        <v>429</v>
      </c>
    </row>
    <row r="5" spans="1:4" ht="15.75" customHeight="1">
      <c r="A5" s="258" t="s">
        <v>676</v>
      </c>
      <c r="B5" s="251" t="s">
        <v>6</v>
      </c>
      <c r="C5" s="252">
        <v>350</v>
      </c>
      <c r="D5" s="253">
        <v>13532</v>
      </c>
    </row>
    <row r="6" spans="1:4" ht="15.75" customHeight="1">
      <c r="A6" s="258" t="s">
        <v>677</v>
      </c>
      <c r="B6" s="255" t="s">
        <v>7</v>
      </c>
      <c r="C6" s="256"/>
      <c r="D6" s="257"/>
    </row>
    <row r="7" spans="1:4" ht="15.75" customHeight="1">
      <c r="A7" s="258" t="s">
        <v>678</v>
      </c>
      <c r="B7" s="255" t="s">
        <v>8</v>
      </c>
      <c r="C7" s="256"/>
      <c r="D7" s="257"/>
    </row>
    <row r="8" spans="1:4" ht="15.75" customHeight="1" thickBot="1">
      <c r="A8" s="259" t="s">
        <v>679</v>
      </c>
      <c r="B8" s="260" t="s">
        <v>9</v>
      </c>
      <c r="C8" s="261"/>
      <c r="D8" s="262"/>
    </row>
    <row r="9" spans="1:4" ht="15.75" customHeight="1" thickBot="1">
      <c r="A9" s="600" t="s">
        <v>680</v>
      </c>
      <c r="B9" s="601" t="s">
        <v>10</v>
      </c>
      <c r="C9" s="602"/>
      <c r="D9" s="603">
        <f>+D10+D11+D12+D13</f>
        <v>0</v>
      </c>
    </row>
    <row r="10" spans="1:4" ht="15.75" customHeight="1">
      <c r="A10" s="599" t="s">
        <v>681</v>
      </c>
      <c r="B10" s="251" t="s">
        <v>11</v>
      </c>
      <c r="C10" s="252"/>
      <c r="D10" s="253"/>
    </row>
    <row r="11" spans="1:4" ht="15.75" customHeight="1">
      <c r="A11" s="258" t="s">
        <v>682</v>
      </c>
      <c r="B11" s="255" t="s">
        <v>12</v>
      </c>
      <c r="C11" s="256"/>
      <c r="D11" s="257"/>
    </row>
    <row r="12" spans="1:4" ht="15.75" customHeight="1">
      <c r="A12" s="258" t="s">
        <v>683</v>
      </c>
      <c r="B12" s="255" t="s">
        <v>13</v>
      </c>
      <c r="C12" s="256"/>
      <c r="D12" s="257"/>
    </row>
    <row r="13" spans="1:4" ht="15.75" customHeight="1" thickBot="1">
      <c r="A13" s="259" t="s">
        <v>684</v>
      </c>
      <c r="B13" s="260" t="s">
        <v>14</v>
      </c>
      <c r="C13" s="261"/>
      <c r="D13" s="262"/>
    </row>
    <row r="14" spans="1:4" ht="15.75" customHeight="1" thickBot="1">
      <c r="A14" s="600" t="s">
        <v>685</v>
      </c>
      <c r="B14" s="601" t="s">
        <v>15</v>
      </c>
      <c r="C14" s="602"/>
      <c r="D14" s="603">
        <f>+D15+D16+D17</f>
        <v>0</v>
      </c>
    </row>
    <row r="15" spans="1:4" ht="15.75" customHeight="1">
      <c r="A15" s="599" t="s">
        <v>686</v>
      </c>
      <c r="B15" s="251" t="s">
        <v>16</v>
      </c>
      <c r="C15" s="252"/>
      <c r="D15" s="253"/>
    </row>
    <row r="16" spans="1:4" ht="15.75" customHeight="1">
      <c r="A16" s="258" t="s">
        <v>687</v>
      </c>
      <c r="B16" s="255" t="s">
        <v>17</v>
      </c>
      <c r="C16" s="256"/>
      <c r="D16" s="257"/>
    </row>
    <row r="17" spans="1:4" ht="15.75" customHeight="1" thickBot="1">
      <c r="A17" s="259" t="s">
        <v>688</v>
      </c>
      <c r="B17" s="260" t="s">
        <v>18</v>
      </c>
      <c r="C17" s="261"/>
      <c r="D17" s="262"/>
    </row>
    <row r="18" spans="1:4" ht="15.75" customHeight="1" thickBot="1">
      <c r="A18" s="600" t="s">
        <v>694</v>
      </c>
      <c r="B18" s="601" t="s">
        <v>19</v>
      </c>
      <c r="C18" s="602"/>
      <c r="D18" s="603">
        <f>+D19+D20+D21</f>
        <v>0</v>
      </c>
    </row>
    <row r="19" spans="1:4" ht="15.75" customHeight="1">
      <c r="A19" s="599" t="s">
        <v>689</v>
      </c>
      <c r="B19" s="251" t="s">
        <v>20</v>
      </c>
      <c r="C19" s="252"/>
      <c r="D19" s="253"/>
    </row>
    <row r="20" spans="1:4" ht="15.75" customHeight="1">
      <c r="A20" s="258" t="s">
        <v>690</v>
      </c>
      <c r="B20" s="255" t="s">
        <v>21</v>
      </c>
      <c r="C20" s="256"/>
      <c r="D20" s="257"/>
    </row>
    <row r="21" spans="1:4" ht="15.75" customHeight="1">
      <c r="A21" s="258" t="s">
        <v>691</v>
      </c>
      <c r="B21" s="255" t="s">
        <v>22</v>
      </c>
      <c r="C21" s="256"/>
      <c r="D21" s="257"/>
    </row>
    <row r="22" spans="1:4" ht="15.75" customHeight="1">
      <c r="A22" s="258" t="s">
        <v>692</v>
      </c>
      <c r="B22" s="255" t="s">
        <v>23</v>
      </c>
      <c r="C22" s="256"/>
      <c r="D22" s="257"/>
    </row>
    <row r="23" spans="1:4" ht="15.75" customHeight="1">
      <c r="A23" s="258"/>
      <c r="B23" s="255" t="s">
        <v>24</v>
      </c>
      <c r="C23" s="256"/>
      <c r="D23" s="257"/>
    </row>
    <row r="24" spans="1:4" ht="15.75" customHeight="1">
      <c r="A24" s="258"/>
      <c r="B24" s="255" t="s">
        <v>25</v>
      </c>
      <c r="C24" s="256"/>
      <c r="D24" s="257"/>
    </row>
    <row r="25" spans="1:4" ht="15.75" customHeight="1">
      <c r="A25" s="258"/>
      <c r="B25" s="255" t="s">
        <v>26</v>
      </c>
      <c r="C25" s="256"/>
      <c r="D25" s="257"/>
    </row>
    <row r="26" spans="1:4" ht="15.75" customHeight="1">
      <c r="A26" s="258"/>
      <c r="B26" s="255" t="s">
        <v>27</v>
      </c>
      <c r="C26" s="256"/>
      <c r="D26" s="257"/>
    </row>
    <row r="27" spans="1:4" ht="15.75" customHeight="1">
      <c r="A27" s="258"/>
      <c r="B27" s="255" t="s">
        <v>28</v>
      </c>
      <c r="C27" s="256"/>
      <c r="D27" s="257"/>
    </row>
    <row r="28" spans="1:4" ht="15.75" customHeight="1">
      <c r="A28" s="258"/>
      <c r="B28" s="255" t="s">
        <v>29</v>
      </c>
      <c r="C28" s="256"/>
      <c r="D28" s="257"/>
    </row>
    <row r="29" spans="1:4" ht="15.75" customHeight="1">
      <c r="A29" s="258"/>
      <c r="B29" s="255" t="s">
        <v>30</v>
      </c>
      <c r="C29" s="256"/>
      <c r="D29" s="257"/>
    </row>
    <row r="30" spans="1:4" ht="15.75" customHeight="1">
      <c r="A30" s="258"/>
      <c r="B30" s="255" t="s">
        <v>31</v>
      </c>
      <c r="C30" s="256"/>
      <c r="D30" s="257"/>
    </row>
    <row r="31" spans="1:4" ht="15.75" customHeight="1">
      <c r="A31" s="258"/>
      <c r="B31" s="255" t="s">
        <v>32</v>
      </c>
      <c r="C31" s="256"/>
      <c r="D31" s="257"/>
    </row>
    <row r="32" spans="1:4" ht="15.75" customHeight="1">
      <c r="A32" s="258"/>
      <c r="B32" s="255" t="s">
        <v>33</v>
      </c>
      <c r="C32" s="256"/>
      <c r="D32" s="257"/>
    </row>
    <row r="33" spans="1:4" ht="15.75" customHeight="1">
      <c r="A33" s="258"/>
      <c r="B33" s="255" t="s">
        <v>34</v>
      </c>
      <c r="C33" s="256"/>
      <c r="D33" s="257"/>
    </row>
    <row r="34" spans="1:4" ht="15.75" customHeight="1">
      <c r="A34" s="258"/>
      <c r="B34" s="255" t="s">
        <v>90</v>
      </c>
      <c r="C34" s="256"/>
      <c r="D34" s="257"/>
    </row>
    <row r="35" spans="1:4" ht="15.75" customHeight="1">
      <c r="A35" s="258"/>
      <c r="B35" s="255" t="s">
        <v>186</v>
      </c>
      <c r="C35" s="256"/>
      <c r="D35" s="257"/>
    </row>
    <row r="36" spans="1:4" ht="15.75" customHeight="1">
      <c r="A36" s="258"/>
      <c r="B36" s="255" t="s">
        <v>246</v>
      </c>
      <c r="C36" s="256"/>
      <c r="D36" s="257"/>
    </row>
    <row r="37" spans="1:4" ht="15.75" customHeight="1" thickBot="1">
      <c r="A37" s="259"/>
      <c r="B37" s="260" t="s">
        <v>247</v>
      </c>
      <c r="C37" s="261"/>
      <c r="D37" s="262"/>
    </row>
    <row r="38" spans="1:6" ht="15.75" customHeight="1" thickBot="1">
      <c r="A38" s="973" t="s">
        <v>693</v>
      </c>
      <c r="B38" s="974"/>
      <c r="C38" s="263"/>
      <c r="D38" s="603">
        <f>+D5+D6+D7+D8+D9+D14+D18+D22+D23+D24+D25+D26+D27+D28+D29+D30+D31+D32+D33+D34+D35+D36+D37</f>
        <v>13532</v>
      </c>
      <c r="F38" s="264"/>
    </row>
    <row r="39" ht="15.75">
      <c r="A39" s="604" t="s">
        <v>695</v>
      </c>
    </row>
    <row r="40" spans="1:4" ht="15.75">
      <c r="A40" s="228"/>
      <c r="B40" s="229"/>
      <c r="C40" s="975"/>
      <c r="D40" s="975"/>
    </row>
    <row r="41" spans="1:4" ht="15.75">
      <c r="A41" s="228"/>
      <c r="B41" s="229"/>
      <c r="C41" s="230"/>
      <c r="D41" s="230"/>
    </row>
    <row r="42" spans="1:4" ht="15.75">
      <c r="A42" s="229"/>
      <c r="B42" s="229"/>
      <c r="C42" s="975"/>
      <c r="D42" s="975"/>
    </row>
    <row r="43" spans="1:2" ht="15.75">
      <c r="A43" s="245"/>
      <c r="B43" s="245"/>
    </row>
    <row r="44" spans="1:3" ht="15.75">
      <c r="A44" s="245"/>
      <c r="B44" s="245"/>
      <c r="C44" s="245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dőlt"Pénzesgyőr Község .Önkormányzat&amp;R&amp;"Times New Roman,Félkövér dőlt"7.3. tájékoztató tábla a 6/2015. (V.4.)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workbookViewId="0" topLeftCell="A1">
      <selection activeCell="G15" sqref="G15"/>
    </sheetView>
  </sheetViews>
  <sheetFormatPr defaultColWidth="12.00390625" defaultRowHeight="12.75"/>
  <cols>
    <col min="1" max="1" width="56.125" style="224" customWidth="1"/>
    <col min="2" max="2" width="6.875" style="224" customWidth="1"/>
    <col min="3" max="3" width="17.125" style="224" customWidth="1"/>
    <col min="4" max="4" width="19.125" style="224" customWidth="1"/>
    <col min="5" max="16384" width="12.00390625" style="224" customWidth="1"/>
  </cols>
  <sheetData>
    <row r="1" spans="1:4" ht="48.75" customHeight="1">
      <c r="A1" s="976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977"/>
      <c r="C1" s="977"/>
      <c r="D1" s="977"/>
    </row>
    <row r="2" ht="16.5" thickBot="1"/>
    <row r="3" spans="1:4" ht="64.5" thickBot="1">
      <c r="A3" s="605" t="s">
        <v>51</v>
      </c>
      <c r="B3" s="338" t="s">
        <v>250</v>
      </c>
      <c r="C3" s="606" t="s">
        <v>696</v>
      </c>
      <c r="D3" s="607" t="s">
        <v>297</v>
      </c>
    </row>
    <row r="4" spans="1:4" ht="16.5" thickBot="1">
      <c r="A4" s="265" t="s">
        <v>426</v>
      </c>
      <c r="B4" s="266" t="s">
        <v>427</v>
      </c>
      <c r="C4" s="266" t="s">
        <v>428</v>
      </c>
      <c r="D4" s="267" t="s">
        <v>429</v>
      </c>
    </row>
    <row r="5" spans="1:4" ht="15.75" customHeight="1">
      <c r="A5" s="254" t="s">
        <v>697</v>
      </c>
      <c r="B5" s="251" t="s">
        <v>6</v>
      </c>
      <c r="C5" s="252"/>
      <c r="D5" s="253"/>
    </row>
    <row r="6" spans="1:4" ht="15.75" customHeight="1">
      <c r="A6" s="254" t="s">
        <v>698</v>
      </c>
      <c r="B6" s="255" t="s">
        <v>7</v>
      </c>
      <c r="C6" s="256"/>
      <c r="D6" s="257"/>
    </row>
    <row r="7" spans="1:4" ht="15.75" customHeight="1" thickBot="1">
      <c r="A7" s="608" t="s">
        <v>699</v>
      </c>
      <c r="B7" s="260" t="s">
        <v>8</v>
      </c>
      <c r="C7" s="261"/>
      <c r="D7" s="262"/>
    </row>
    <row r="8" spans="1:4" ht="15.75" customHeight="1" thickBot="1">
      <c r="A8" s="600" t="s">
        <v>700</v>
      </c>
      <c r="B8" s="601" t="s">
        <v>9</v>
      </c>
      <c r="C8" s="602"/>
      <c r="D8" s="603">
        <f>+D5+D6+D7</f>
        <v>0</v>
      </c>
    </row>
    <row r="9" spans="1:4" ht="15.75" customHeight="1">
      <c r="A9" s="250" t="s">
        <v>701</v>
      </c>
      <c r="B9" s="251" t="s">
        <v>10</v>
      </c>
      <c r="C9" s="252"/>
      <c r="D9" s="253"/>
    </row>
    <row r="10" spans="1:4" ht="15.75" customHeight="1">
      <c r="A10" s="254" t="s">
        <v>702</v>
      </c>
      <c r="B10" s="255" t="s">
        <v>11</v>
      </c>
      <c r="C10" s="256"/>
      <c r="D10" s="257"/>
    </row>
    <row r="11" spans="1:4" ht="15.75" customHeight="1">
      <c r="A11" s="254" t="s">
        <v>703</v>
      </c>
      <c r="B11" s="255" t="s">
        <v>12</v>
      </c>
      <c r="C11" s="256"/>
      <c r="D11" s="257"/>
    </row>
    <row r="12" spans="1:4" ht="15.75" customHeight="1">
      <c r="A12" s="254" t="s">
        <v>704</v>
      </c>
      <c r="B12" s="255" t="s">
        <v>13</v>
      </c>
      <c r="C12" s="256">
        <v>1</v>
      </c>
      <c r="D12" s="257">
        <v>581</v>
      </c>
    </row>
    <row r="13" spans="1:4" ht="15.75" customHeight="1" thickBot="1">
      <c r="A13" s="608" t="s">
        <v>705</v>
      </c>
      <c r="B13" s="260" t="s">
        <v>14</v>
      </c>
      <c r="C13" s="261"/>
      <c r="D13" s="262"/>
    </row>
    <row r="14" spans="1:4" ht="15.75" customHeight="1" thickBot="1">
      <c r="A14" s="600" t="s">
        <v>706</v>
      </c>
      <c r="B14" s="601" t="s">
        <v>15</v>
      </c>
      <c r="C14" s="609"/>
      <c r="D14" s="603">
        <f>+D9+D10+D11+D12+D13</f>
        <v>581</v>
      </c>
    </row>
    <row r="15" spans="1:4" ht="15.75" customHeight="1">
      <c r="A15" s="250"/>
      <c r="B15" s="251" t="s">
        <v>16</v>
      </c>
      <c r="C15" s="252"/>
      <c r="D15" s="253"/>
    </row>
    <row r="16" spans="1:4" ht="15.75" customHeight="1">
      <c r="A16" s="254"/>
      <c r="B16" s="255" t="s">
        <v>17</v>
      </c>
      <c r="C16" s="256"/>
      <c r="D16" s="257"/>
    </row>
    <row r="17" spans="1:4" ht="15.75" customHeight="1">
      <c r="A17" s="254"/>
      <c r="B17" s="255" t="s">
        <v>18</v>
      </c>
      <c r="C17" s="256"/>
      <c r="D17" s="257"/>
    </row>
    <row r="18" spans="1:4" ht="15.75" customHeight="1">
      <c r="A18" s="254"/>
      <c r="B18" s="255" t="s">
        <v>19</v>
      </c>
      <c r="C18" s="256"/>
      <c r="D18" s="257"/>
    </row>
    <row r="19" spans="1:4" ht="15.75" customHeight="1">
      <c r="A19" s="254"/>
      <c r="B19" s="255" t="s">
        <v>20</v>
      </c>
      <c r="C19" s="256"/>
      <c r="D19" s="257"/>
    </row>
    <row r="20" spans="1:4" ht="15.75" customHeight="1">
      <c r="A20" s="254"/>
      <c r="B20" s="255" t="s">
        <v>21</v>
      </c>
      <c r="C20" s="256"/>
      <c r="D20" s="257"/>
    </row>
    <row r="21" spans="1:4" ht="15.75" customHeight="1">
      <c r="A21" s="254"/>
      <c r="B21" s="255" t="s">
        <v>22</v>
      </c>
      <c r="C21" s="256"/>
      <c r="D21" s="257"/>
    </row>
    <row r="22" spans="1:4" ht="15.75" customHeight="1">
      <c r="A22" s="254"/>
      <c r="B22" s="255" t="s">
        <v>23</v>
      </c>
      <c r="C22" s="256"/>
      <c r="D22" s="257"/>
    </row>
    <row r="23" spans="1:4" ht="15.75" customHeight="1">
      <c r="A23" s="254"/>
      <c r="B23" s="255" t="s">
        <v>24</v>
      </c>
      <c r="C23" s="256"/>
      <c r="D23" s="257"/>
    </row>
    <row r="24" spans="1:4" ht="15.75" customHeight="1">
      <c r="A24" s="254"/>
      <c r="B24" s="255" t="s">
        <v>25</v>
      </c>
      <c r="C24" s="256"/>
      <c r="D24" s="257"/>
    </row>
    <row r="25" spans="1:4" ht="15.75" customHeight="1">
      <c r="A25" s="254"/>
      <c r="B25" s="255" t="s">
        <v>26</v>
      </c>
      <c r="C25" s="256"/>
      <c r="D25" s="257"/>
    </row>
    <row r="26" spans="1:4" ht="15.75" customHeight="1">
      <c r="A26" s="254"/>
      <c r="B26" s="255" t="s">
        <v>27</v>
      </c>
      <c r="C26" s="256"/>
      <c r="D26" s="257"/>
    </row>
    <row r="27" spans="1:4" ht="15.75" customHeight="1">
      <c r="A27" s="254"/>
      <c r="B27" s="255" t="s">
        <v>28</v>
      </c>
      <c r="C27" s="256"/>
      <c r="D27" s="257"/>
    </row>
    <row r="28" spans="1:4" ht="15.75" customHeight="1">
      <c r="A28" s="254"/>
      <c r="B28" s="255" t="s">
        <v>29</v>
      </c>
      <c r="C28" s="256"/>
      <c r="D28" s="257"/>
    </row>
    <row r="29" spans="1:4" ht="15.75" customHeight="1">
      <c r="A29" s="254"/>
      <c r="B29" s="255" t="s">
        <v>30</v>
      </c>
      <c r="C29" s="256"/>
      <c r="D29" s="257"/>
    </row>
    <row r="30" spans="1:4" ht="15.75" customHeight="1">
      <c r="A30" s="254"/>
      <c r="B30" s="255" t="s">
        <v>31</v>
      </c>
      <c r="C30" s="256"/>
      <c r="D30" s="257"/>
    </row>
    <row r="31" spans="1:4" ht="15.75" customHeight="1">
      <c r="A31" s="254"/>
      <c r="B31" s="255" t="s">
        <v>32</v>
      </c>
      <c r="C31" s="256"/>
      <c r="D31" s="257"/>
    </row>
    <row r="32" spans="1:4" ht="15.75" customHeight="1">
      <c r="A32" s="254"/>
      <c r="B32" s="255" t="s">
        <v>33</v>
      </c>
      <c r="C32" s="256"/>
      <c r="D32" s="257"/>
    </row>
    <row r="33" spans="1:4" ht="15.75" customHeight="1">
      <c r="A33" s="254"/>
      <c r="B33" s="255" t="s">
        <v>34</v>
      </c>
      <c r="C33" s="256"/>
      <c r="D33" s="257"/>
    </row>
    <row r="34" spans="1:4" ht="15.75" customHeight="1">
      <c r="A34" s="254"/>
      <c r="B34" s="255" t="s">
        <v>90</v>
      </c>
      <c r="C34" s="256"/>
      <c r="D34" s="257"/>
    </row>
    <row r="35" spans="1:4" ht="15.75" customHeight="1">
      <c r="A35" s="254"/>
      <c r="B35" s="255" t="s">
        <v>186</v>
      </c>
      <c r="C35" s="256"/>
      <c r="D35" s="257"/>
    </row>
    <row r="36" spans="1:4" ht="15.75" customHeight="1">
      <c r="A36" s="254"/>
      <c r="B36" s="255" t="s">
        <v>246</v>
      </c>
      <c r="C36" s="256"/>
      <c r="D36" s="257"/>
    </row>
    <row r="37" spans="1:4" ht="15.75" customHeight="1" thickBot="1">
      <c r="A37" s="268"/>
      <c r="B37" s="269" t="s">
        <v>247</v>
      </c>
      <c r="C37" s="270"/>
      <c r="D37" s="271"/>
    </row>
    <row r="38" spans="1:6" ht="15.75" customHeight="1" thickBot="1">
      <c r="A38" s="978" t="s">
        <v>707</v>
      </c>
      <c r="B38" s="979"/>
      <c r="C38" s="263"/>
      <c r="D38" s="603">
        <f>+D8+D14+SUM(D15:D37)</f>
        <v>581</v>
      </c>
      <c r="F38" s="272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dőlt"Pénzesgyőr Község..Önkormányzat&amp;R&amp;"Times New Roman,Félkövér dőlt"7.4. tájékoztató tábla a …6/2015. (V.4.)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F1" sqref="F1:F22"/>
    </sheetView>
  </sheetViews>
  <sheetFormatPr defaultColWidth="9.00390625" defaultRowHeight="12.75"/>
  <cols>
    <col min="1" max="1" width="9.375" style="300" customWidth="1"/>
    <col min="2" max="2" width="58.375" style="300" customWidth="1"/>
    <col min="3" max="5" width="25.00390625" style="300" customWidth="1"/>
    <col min="6" max="6" width="5.50390625" style="300" customWidth="1"/>
    <col min="7" max="16384" width="9.375" style="300" customWidth="1"/>
  </cols>
  <sheetData>
    <row r="1" spans="1:6" ht="12.75">
      <c r="A1" s="301"/>
      <c r="F1" s="983" t="str">
        <f>+CONCATENATE("8. tájékoztató tábla a 6/",LEFT(ÖSSZEFÜGGÉSEK!A4,4)+1,". (V.4.) önkormányzati rendelethez")</f>
        <v>8. tájékoztató tábla a 6/2015. (V.4.) önkormányzati rendelethez</v>
      </c>
    </row>
    <row r="2" spans="1:6" ht="33" customHeight="1">
      <c r="A2" s="980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2014. évben</v>
      </c>
      <c r="B2" s="980"/>
      <c r="C2" s="980"/>
      <c r="D2" s="980"/>
      <c r="E2" s="980"/>
      <c r="F2" s="983"/>
    </row>
    <row r="3" spans="1:6" ht="16.5" thickBot="1">
      <c r="A3" s="302"/>
      <c r="F3" s="983"/>
    </row>
    <row r="4" spans="1:6" ht="79.5" thickBot="1">
      <c r="A4" s="303" t="s">
        <v>250</v>
      </c>
      <c r="B4" s="304" t="s">
        <v>298</v>
      </c>
      <c r="C4" s="304" t="s">
        <v>299</v>
      </c>
      <c r="D4" s="304" t="s">
        <v>300</v>
      </c>
      <c r="E4" s="305" t="s">
        <v>301</v>
      </c>
      <c r="F4" s="983"/>
    </row>
    <row r="5" spans="1:6" ht="15.75">
      <c r="A5" s="306" t="s">
        <v>6</v>
      </c>
      <c r="B5" s="310"/>
      <c r="C5" s="313"/>
      <c r="D5" s="316"/>
      <c r="E5" s="320"/>
      <c r="F5" s="983"/>
    </row>
    <row r="6" spans="1:6" ht="15.75">
      <c r="A6" s="307" t="s">
        <v>7</v>
      </c>
      <c r="B6" s="311"/>
      <c r="C6" s="314"/>
      <c r="D6" s="317"/>
      <c r="E6" s="321"/>
      <c r="F6" s="983"/>
    </row>
    <row r="7" spans="1:6" ht="15.75">
      <c r="A7" s="307" t="s">
        <v>8</v>
      </c>
      <c r="B7" s="311"/>
      <c r="C7" s="314"/>
      <c r="D7" s="317"/>
      <c r="E7" s="321"/>
      <c r="F7" s="983"/>
    </row>
    <row r="8" spans="1:6" ht="15.75">
      <c r="A8" s="307" t="s">
        <v>9</v>
      </c>
      <c r="B8" s="311"/>
      <c r="C8" s="314"/>
      <c r="D8" s="317"/>
      <c r="E8" s="321"/>
      <c r="F8" s="983"/>
    </row>
    <row r="9" spans="1:6" ht="15.75">
      <c r="A9" s="307" t="s">
        <v>10</v>
      </c>
      <c r="B9" s="311"/>
      <c r="C9" s="314"/>
      <c r="D9" s="317"/>
      <c r="E9" s="321"/>
      <c r="F9" s="983"/>
    </row>
    <row r="10" spans="1:6" ht="15.75">
      <c r="A10" s="307" t="s">
        <v>11</v>
      </c>
      <c r="B10" s="311"/>
      <c r="C10" s="314"/>
      <c r="D10" s="317"/>
      <c r="E10" s="321"/>
      <c r="F10" s="983"/>
    </row>
    <row r="11" spans="1:6" ht="15.75">
      <c r="A11" s="307" t="s">
        <v>12</v>
      </c>
      <c r="B11" s="311"/>
      <c r="C11" s="314"/>
      <c r="D11" s="317"/>
      <c r="E11" s="321"/>
      <c r="F11" s="983"/>
    </row>
    <row r="12" spans="1:6" ht="15.75">
      <c r="A12" s="307" t="s">
        <v>13</v>
      </c>
      <c r="B12" s="311"/>
      <c r="C12" s="314"/>
      <c r="D12" s="317"/>
      <c r="E12" s="321"/>
      <c r="F12" s="983"/>
    </row>
    <row r="13" spans="1:6" ht="15.75">
      <c r="A13" s="307" t="s">
        <v>14</v>
      </c>
      <c r="B13" s="311"/>
      <c r="C13" s="314"/>
      <c r="D13" s="317"/>
      <c r="E13" s="321"/>
      <c r="F13" s="983"/>
    </row>
    <row r="14" spans="1:6" ht="15.75">
      <c r="A14" s="307" t="s">
        <v>15</v>
      </c>
      <c r="B14" s="311"/>
      <c r="C14" s="314"/>
      <c r="D14" s="317"/>
      <c r="E14" s="321"/>
      <c r="F14" s="983"/>
    </row>
    <row r="15" spans="1:6" ht="15.75">
      <c r="A15" s="307" t="s">
        <v>16</v>
      </c>
      <c r="B15" s="311"/>
      <c r="C15" s="314"/>
      <c r="D15" s="317"/>
      <c r="E15" s="321"/>
      <c r="F15" s="983"/>
    </row>
    <row r="16" spans="1:6" ht="15.75">
      <c r="A16" s="307" t="s">
        <v>17</v>
      </c>
      <c r="B16" s="311"/>
      <c r="C16" s="314"/>
      <c r="D16" s="317"/>
      <c r="E16" s="321"/>
      <c r="F16" s="983"/>
    </row>
    <row r="17" spans="1:6" ht="15.75">
      <c r="A17" s="307" t="s">
        <v>18</v>
      </c>
      <c r="B17" s="311"/>
      <c r="C17" s="314"/>
      <c r="D17" s="317"/>
      <c r="E17" s="321"/>
      <c r="F17" s="983"/>
    </row>
    <row r="18" spans="1:6" ht="15.75">
      <c r="A18" s="307" t="s">
        <v>19</v>
      </c>
      <c r="B18" s="311"/>
      <c r="C18" s="314"/>
      <c r="D18" s="317"/>
      <c r="E18" s="321"/>
      <c r="F18" s="983"/>
    </row>
    <row r="19" spans="1:6" ht="15.75">
      <c r="A19" s="307" t="s">
        <v>20</v>
      </c>
      <c r="B19" s="311"/>
      <c r="C19" s="314"/>
      <c r="D19" s="317"/>
      <c r="E19" s="321"/>
      <c r="F19" s="983"/>
    </row>
    <row r="20" spans="1:6" ht="15.75">
      <c r="A20" s="307" t="s">
        <v>21</v>
      </c>
      <c r="B20" s="311"/>
      <c r="C20" s="314"/>
      <c r="D20" s="317"/>
      <c r="E20" s="321"/>
      <c r="F20" s="983"/>
    </row>
    <row r="21" spans="1:6" ht="16.5" thickBot="1">
      <c r="A21" s="308" t="s">
        <v>22</v>
      </c>
      <c r="B21" s="312"/>
      <c r="C21" s="315"/>
      <c r="D21" s="318"/>
      <c r="E21" s="322"/>
      <c r="F21" s="983"/>
    </row>
    <row r="22" spans="1:6" ht="16.5" thickBot="1">
      <c r="A22" s="981" t="s">
        <v>302</v>
      </c>
      <c r="B22" s="982"/>
      <c r="C22" s="309"/>
      <c r="D22" s="319">
        <f>IF(SUM(D5:D21)=0,"",SUM(D5:D21))</f>
      </c>
      <c r="E22" s="323">
        <f>IF(SUM(E5:E21)=0,"",SUM(E5:E21))</f>
      </c>
      <c r="F22" s="983"/>
    </row>
    <row r="23" ht="15.75">
      <c r="A23" s="302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">
      <selection activeCell="C1" sqref="C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73" t="str">
        <f>+CONCATENATE("9. sz. tájékoztató tábla a 6/",LEFT(ÖSSZEFÜGGÉSEK!A4,4)+1,".(V.4.)  önkormányzati rendelethez")</f>
        <v>9. sz. tájékoztató tábla a 6/2015.(V.4.)  önkormányzati rendelethez</v>
      </c>
    </row>
    <row r="2" spans="1:3" ht="14.25">
      <c r="A2" s="274"/>
      <c r="B2" s="274"/>
      <c r="C2" s="274"/>
    </row>
    <row r="3" spans="1:3" ht="33.75" customHeight="1">
      <c r="A3" s="984" t="s">
        <v>303</v>
      </c>
      <c r="B3" s="984"/>
      <c r="C3" s="984"/>
    </row>
    <row r="4" ht="13.5" thickBot="1">
      <c r="C4" s="275"/>
    </row>
    <row r="5" spans="1:3" s="279" customFormat="1" ht="43.5" customHeight="1" thickBot="1">
      <c r="A5" s="276" t="s">
        <v>4</v>
      </c>
      <c r="B5" s="277" t="s">
        <v>51</v>
      </c>
      <c r="C5" s="278" t="s">
        <v>304</v>
      </c>
    </row>
    <row r="6" spans="1:3" ht="28.5" customHeight="1">
      <c r="A6" s="280" t="s">
        <v>6</v>
      </c>
      <c r="B6" s="281" t="str">
        <f>+CONCATENATE("Pénzkészlet ",LEFT(ÖSSZEFÜGGÉSEK!A4,4),". január 1-jén",CHAR(10),"ebből:")</f>
        <v>Pénzkészlet 2014. január 1-jén
ebből:</v>
      </c>
      <c r="C6" s="282">
        <f>C7+C8</f>
        <v>6583</v>
      </c>
    </row>
    <row r="7" spans="1:3" ht="18" customHeight="1">
      <c r="A7" s="283" t="s">
        <v>7</v>
      </c>
      <c r="B7" s="284" t="s">
        <v>305</v>
      </c>
      <c r="C7" s="285">
        <v>6554</v>
      </c>
    </row>
    <row r="8" spans="1:3" ht="18" customHeight="1">
      <c r="A8" s="283" t="s">
        <v>8</v>
      </c>
      <c r="B8" s="284" t="s">
        <v>306</v>
      </c>
      <c r="C8" s="285">
        <v>29</v>
      </c>
    </row>
    <row r="9" spans="1:3" ht="18" customHeight="1">
      <c r="A9" s="283" t="s">
        <v>9</v>
      </c>
      <c r="B9" s="286" t="s">
        <v>307</v>
      </c>
      <c r="C9" s="285">
        <v>32166</v>
      </c>
    </row>
    <row r="10" spans="1:3" ht="18" customHeight="1" thickBot="1">
      <c r="A10" s="287" t="s">
        <v>10</v>
      </c>
      <c r="B10" s="288" t="s">
        <v>308</v>
      </c>
      <c r="C10" s="289">
        <v>31866</v>
      </c>
    </row>
    <row r="11" spans="1:3" ht="25.5" customHeight="1">
      <c r="A11" s="290" t="s">
        <v>11</v>
      </c>
      <c r="B11" s="291" t="str">
        <f>+CONCATENATE("Záró pénzkészlet ",LEFT(ÖSSZEFÜGGÉSEK!A4,4),". december 31-én",CHAR(10),"ebből:")</f>
        <v>Záró pénzkészlet 2014. december 31-én
ebből:</v>
      </c>
      <c r="C11" s="292">
        <f>C6+C9-C10</f>
        <v>6883</v>
      </c>
    </row>
    <row r="12" spans="1:3" ht="18" customHeight="1">
      <c r="A12" s="283" t="s">
        <v>12</v>
      </c>
      <c r="B12" s="284" t="s">
        <v>305</v>
      </c>
      <c r="C12" s="285">
        <v>6672</v>
      </c>
    </row>
    <row r="13" spans="1:3" ht="18" customHeight="1" thickBot="1">
      <c r="A13" s="293" t="s">
        <v>13</v>
      </c>
      <c r="B13" s="294" t="s">
        <v>306</v>
      </c>
      <c r="C13" s="295">
        <v>211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H87">
      <selection activeCell="I117" sqref="I117"/>
    </sheetView>
  </sheetViews>
  <sheetFormatPr defaultColWidth="9.00390625" defaultRowHeight="12.75"/>
  <cols>
    <col min="1" max="1" width="9.50390625" style="392" customWidth="1"/>
    <col min="2" max="2" width="60.875" style="392" customWidth="1"/>
    <col min="3" max="5" width="15.875" style="393" customWidth="1"/>
    <col min="6" max="16384" width="9.375" style="403" customWidth="1"/>
  </cols>
  <sheetData>
    <row r="1" spans="1:5" ht="15.75" customHeight="1">
      <c r="A1" s="843" t="s">
        <v>3</v>
      </c>
      <c r="B1" s="843"/>
      <c r="C1" s="843"/>
      <c r="D1" s="843"/>
      <c r="E1" s="843"/>
    </row>
    <row r="2" spans="1:5" ht="15.75" customHeight="1" thickBot="1">
      <c r="A2" s="38" t="s">
        <v>110</v>
      </c>
      <c r="B2" s="38"/>
      <c r="C2" s="390"/>
      <c r="D2" s="390"/>
      <c r="E2" s="390" t="s">
        <v>155</v>
      </c>
    </row>
    <row r="3" spans="1:5" ht="15.75" customHeight="1">
      <c r="A3" s="844" t="s">
        <v>58</v>
      </c>
      <c r="B3" s="846" t="s">
        <v>5</v>
      </c>
      <c r="C3" s="848" t="str">
        <f>+'1.1.sz.mell.'!C3:E3</f>
        <v>2014. évi</v>
      </c>
      <c r="D3" s="848"/>
      <c r="E3" s="849"/>
    </row>
    <row r="4" spans="1:5" ht="37.5" customHeight="1" thickBot="1">
      <c r="A4" s="845"/>
      <c r="B4" s="847"/>
      <c r="C4" s="40" t="s">
        <v>177</v>
      </c>
      <c r="D4" s="40" t="s">
        <v>182</v>
      </c>
      <c r="E4" s="41" t="s">
        <v>183</v>
      </c>
    </row>
    <row r="5" spans="1:5" s="404" customFormat="1" ht="12" customHeight="1" thickBot="1">
      <c r="A5" s="368" t="s">
        <v>426</v>
      </c>
      <c r="B5" s="369" t="s">
        <v>427</v>
      </c>
      <c r="C5" s="369" t="s">
        <v>428</v>
      </c>
      <c r="D5" s="369" t="s">
        <v>429</v>
      </c>
      <c r="E5" s="417" t="s">
        <v>430</v>
      </c>
    </row>
    <row r="6" spans="1:5" s="405" customFormat="1" ht="12" customHeight="1" thickBot="1">
      <c r="A6" s="363" t="s">
        <v>6</v>
      </c>
      <c r="B6" s="364" t="s">
        <v>310</v>
      </c>
      <c r="C6" s="643">
        <f>+C7+C8+C9+C10+C11+C12</f>
        <v>12027</v>
      </c>
      <c r="D6" s="395">
        <f>SUM(D7:D12)</f>
        <v>13347</v>
      </c>
      <c r="E6" s="378">
        <f>SUM(E7:E12)</f>
        <v>13347</v>
      </c>
    </row>
    <row r="7" spans="1:5" s="405" customFormat="1" ht="12" customHeight="1">
      <c r="A7" s="358" t="s">
        <v>70</v>
      </c>
      <c r="B7" s="406" t="s">
        <v>311</v>
      </c>
      <c r="C7" s="614">
        <v>7821</v>
      </c>
      <c r="D7" s="628">
        <v>7821</v>
      </c>
      <c r="E7" s="628">
        <v>7821</v>
      </c>
    </row>
    <row r="8" spans="1:5" s="405" customFormat="1" ht="12" customHeight="1">
      <c r="A8" s="357" t="s">
        <v>71</v>
      </c>
      <c r="B8" s="407" t="s">
        <v>312</v>
      </c>
      <c r="C8" s="611"/>
      <c r="D8" s="628"/>
      <c r="E8" s="628"/>
    </row>
    <row r="9" spans="1:5" s="405" customFormat="1" ht="12" customHeight="1">
      <c r="A9" s="357" t="s">
        <v>72</v>
      </c>
      <c r="B9" s="407" t="s">
        <v>313</v>
      </c>
      <c r="C9" s="611">
        <v>3709</v>
      </c>
      <c r="D9" s="628">
        <v>4357</v>
      </c>
      <c r="E9" s="628">
        <v>4357</v>
      </c>
    </row>
    <row r="10" spans="1:5" s="405" customFormat="1" ht="12" customHeight="1">
      <c r="A10" s="357" t="s">
        <v>73</v>
      </c>
      <c r="B10" s="407" t="s">
        <v>314</v>
      </c>
      <c r="C10" s="611">
        <v>393</v>
      </c>
      <c r="D10" s="628">
        <v>393</v>
      </c>
      <c r="E10" s="628">
        <v>393</v>
      </c>
    </row>
    <row r="11" spans="1:5" s="405" customFormat="1" ht="12" customHeight="1">
      <c r="A11" s="357" t="s">
        <v>106</v>
      </c>
      <c r="B11" s="407" t="s">
        <v>315</v>
      </c>
      <c r="C11" s="611">
        <v>104</v>
      </c>
      <c r="D11" s="628">
        <v>120</v>
      </c>
      <c r="E11" s="628">
        <v>120</v>
      </c>
    </row>
    <row r="12" spans="1:5" s="405" customFormat="1" ht="12" customHeight="1" thickBot="1">
      <c r="A12" s="359" t="s">
        <v>74</v>
      </c>
      <c r="B12" s="408" t="s">
        <v>316</v>
      </c>
      <c r="C12" s="612"/>
      <c r="D12" s="644">
        <v>656</v>
      </c>
      <c r="E12" s="644">
        <v>656</v>
      </c>
    </row>
    <row r="13" spans="1:5" s="405" customFormat="1" ht="12" customHeight="1" thickBot="1">
      <c r="A13" s="363" t="s">
        <v>7</v>
      </c>
      <c r="B13" s="385" t="s">
        <v>317</v>
      </c>
      <c r="C13" s="643">
        <f>+C14+C15+C16+C17+C18</f>
        <v>5739</v>
      </c>
      <c r="D13" s="395">
        <f>SUM(D14:D18)</f>
        <v>7558</v>
      </c>
      <c r="E13" s="378">
        <f>SUM(E14:E18)</f>
        <v>6352</v>
      </c>
    </row>
    <row r="14" spans="1:5" s="405" customFormat="1" ht="12" customHeight="1">
      <c r="A14" s="358" t="s">
        <v>76</v>
      </c>
      <c r="B14" s="406" t="s">
        <v>318</v>
      </c>
      <c r="C14" s="614"/>
      <c r="D14" s="397"/>
      <c r="E14" s="380"/>
    </row>
    <row r="15" spans="1:5" s="405" customFormat="1" ht="12" customHeight="1">
      <c r="A15" s="357" t="s">
        <v>77</v>
      </c>
      <c r="B15" s="407" t="s">
        <v>319</v>
      </c>
      <c r="C15" s="611"/>
      <c r="D15" s="396"/>
      <c r="E15" s="379"/>
    </row>
    <row r="16" spans="1:5" s="405" customFormat="1" ht="12" customHeight="1">
      <c r="A16" s="357" t="s">
        <v>78</v>
      </c>
      <c r="B16" s="407" t="s">
        <v>320</v>
      </c>
      <c r="C16" s="611"/>
      <c r="D16" s="396"/>
      <c r="E16" s="379"/>
    </row>
    <row r="17" spans="1:5" s="405" customFormat="1" ht="12" customHeight="1">
      <c r="A17" s="357" t="s">
        <v>79</v>
      </c>
      <c r="B17" s="407" t="s">
        <v>321</v>
      </c>
      <c r="C17" s="611"/>
      <c r="D17" s="396"/>
      <c r="E17" s="379"/>
    </row>
    <row r="18" spans="1:5" s="405" customFormat="1" ht="12" customHeight="1">
      <c r="A18" s="357" t="s">
        <v>80</v>
      </c>
      <c r="B18" s="407" t="s">
        <v>322</v>
      </c>
      <c r="C18" s="611">
        <v>5739</v>
      </c>
      <c r="D18" s="611">
        <v>7558</v>
      </c>
      <c r="E18" s="379">
        <v>6352</v>
      </c>
    </row>
    <row r="19" spans="1:5" s="405" customFormat="1" ht="12" customHeight="1" thickBot="1">
      <c r="A19" s="359" t="s">
        <v>87</v>
      </c>
      <c r="B19" s="408" t="s">
        <v>323</v>
      </c>
      <c r="C19" s="612"/>
      <c r="D19" s="398"/>
      <c r="E19" s="381"/>
    </row>
    <row r="20" spans="1:5" s="405" customFormat="1" ht="12" customHeight="1" thickBot="1">
      <c r="A20" s="363" t="s">
        <v>8</v>
      </c>
      <c r="B20" s="364" t="s">
        <v>324</v>
      </c>
      <c r="C20" s="643">
        <f>+C21+C22+C23+C24+C25</f>
        <v>0</v>
      </c>
      <c r="D20" s="395">
        <f>SUM(D21:D25)</f>
        <v>6500</v>
      </c>
      <c r="E20" s="378">
        <f>SUM(E21:E25)</f>
        <v>6500</v>
      </c>
    </row>
    <row r="21" spans="1:5" s="405" customFormat="1" ht="12" customHeight="1">
      <c r="A21" s="358" t="s">
        <v>59</v>
      </c>
      <c r="B21" s="406" t="s">
        <v>325</v>
      </c>
      <c r="C21" s="614"/>
      <c r="D21" s="611">
        <v>6500</v>
      </c>
      <c r="E21" s="380">
        <v>6500</v>
      </c>
    </row>
    <row r="22" spans="1:5" s="405" customFormat="1" ht="12" customHeight="1">
      <c r="A22" s="357" t="s">
        <v>60</v>
      </c>
      <c r="B22" s="407" t="s">
        <v>326</v>
      </c>
      <c r="C22" s="611"/>
      <c r="D22" s="396"/>
      <c r="E22" s="379"/>
    </row>
    <row r="23" spans="1:5" s="405" customFormat="1" ht="12" customHeight="1">
      <c r="A23" s="357" t="s">
        <v>61</v>
      </c>
      <c r="B23" s="407" t="s">
        <v>327</v>
      </c>
      <c r="C23" s="611"/>
      <c r="D23" s="396"/>
      <c r="E23" s="379"/>
    </row>
    <row r="24" spans="1:5" s="405" customFormat="1" ht="12" customHeight="1">
      <c r="A24" s="357" t="s">
        <v>62</v>
      </c>
      <c r="B24" s="407" t="s">
        <v>328</v>
      </c>
      <c r="C24" s="611"/>
      <c r="D24" s="396"/>
      <c r="E24" s="379"/>
    </row>
    <row r="25" spans="1:5" s="405" customFormat="1" ht="12" customHeight="1">
      <c r="A25" s="357" t="s">
        <v>120</v>
      </c>
      <c r="B25" s="407" t="s">
        <v>329</v>
      </c>
      <c r="C25" s="611"/>
      <c r="D25" s="396"/>
      <c r="E25" s="379"/>
    </row>
    <row r="26" spans="1:5" s="405" customFormat="1" ht="12" customHeight="1" thickBot="1">
      <c r="A26" s="359" t="s">
        <v>121</v>
      </c>
      <c r="B26" s="408" t="s">
        <v>330</v>
      </c>
      <c r="C26" s="612"/>
      <c r="D26" s="398"/>
      <c r="E26" s="381"/>
    </row>
    <row r="27" spans="1:5" s="405" customFormat="1" ht="12" customHeight="1" thickBot="1">
      <c r="A27" s="363" t="s">
        <v>122</v>
      </c>
      <c r="B27" s="364" t="s">
        <v>331</v>
      </c>
      <c r="C27" s="643">
        <f>+C28+C31+C32+C33</f>
        <v>2751</v>
      </c>
      <c r="D27" s="401">
        <f>+D28+D31+D32+D33</f>
        <v>2810</v>
      </c>
      <c r="E27" s="414">
        <f>+E28+E31+E32+E33</f>
        <v>2667</v>
      </c>
    </row>
    <row r="28" spans="1:5" s="405" customFormat="1" ht="12" customHeight="1">
      <c r="A28" s="358" t="s">
        <v>332</v>
      </c>
      <c r="B28" s="406" t="s">
        <v>333</v>
      </c>
      <c r="C28" s="645">
        <f>+C29+C30</f>
        <v>1970</v>
      </c>
      <c r="D28" s="666">
        <v>1910</v>
      </c>
      <c r="E28" s="415">
        <v>1886</v>
      </c>
    </row>
    <row r="29" spans="1:5" s="405" customFormat="1" ht="12" customHeight="1">
      <c r="A29" s="357" t="s">
        <v>334</v>
      </c>
      <c r="B29" s="407" t="s">
        <v>335</v>
      </c>
      <c r="C29" s="611">
        <v>1120</v>
      </c>
      <c r="D29" s="628">
        <v>1040</v>
      </c>
      <c r="E29" s="379">
        <v>1026</v>
      </c>
    </row>
    <row r="30" spans="1:5" s="405" customFormat="1" ht="12" customHeight="1">
      <c r="A30" s="357" t="s">
        <v>336</v>
      </c>
      <c r="B30" s="407" t="s">
        <v>337</v>
      </c>
      <c r="C30" s="611">
        <v>850</v>
      </c>
      <c r="D30" s="628">
        <v>870</v>
      </c>
      <c r="E30" s="379">
        <v>860</v>
      </c>
    </row>
    <row r="31" spans="1:5" s="405" customFormat="1" ht="12" customHeight="1">
      <c r="A31" s="357" t="s">
        <v>338</v>
      </c>
      <c r="B31" s="407" t="s">
        <v>339</v>
      </c>
      <c r="C31" s="611">
        <v>760</v>
      </c>
      <c r="D31" s="628">
        <v>900</v>
      </c>
      <c r="E31" s="379">
        <v>781</v>
      </c>
    </row>
    <row r="32" spans="1:5" s="405" customFormat="1" ht="12" customHeight="1">
      <c r="A32" s="357" t="s">
        <v>340</v>
      </c>
      <c r="B32" s="407" t="s">
        <v>341</v>
      </c>
      <c r="C32" s="611">
        <v>21</v>
      </c>
      <c r="D32" s="611"/>
      <c r="E32" s="379"/>
    </row>
    <row r="33" spans="1:5" s="405" customFormat="1" ht="12" customHeight="1" thickBot="1">
      <c r="A33" s="359" t="s">
        <v>342</v>
      </c>
      <c r="B33" s="408" t="s">
        <v>343</v>
      </c>
      <c r="C33" s="612"/>
      <c r="D33" s="612"/>
      <c r="E33" s="381"/>
    </row>
    <row r="34" spans="1:5" s="405" customFormat="1" ht="12" customHeight="1" thickBot="1">
      <c r="A34" s="363" t="s">
        <v>10</v>
      </c>
      <c r="B34" s="364" t="s">
        <v>344</v>
      </c>
      <c r="C34" s="643">
        <f>SUM(C35:C44)</f>
        <v>1450</v>
      </c>
      <c r="D34" s="643">
        <f>SUM(D35:D44)</f>
        <v>1457</v>
      </c>
      <c r="E34" s="378">
        <f>SUM(E35:E44)</f>
        <v>1421</v>
      </c>
    </row>
    <row r="35" spans="1:5" s="405" customFormat="1" ht="12" customHeight="1">
      <c r="A35" s="358" t="s">
        <v>63</v>
      </c>
      <c r="B35" s="406" t="s">
        <v>345</v>
      </c>
      <c r="C35" s="614"/>
      <c r="D35" s="614"/>
      <c r="E35" s="380"/>
    </row>
    <row r="36" spans="1:5" s="405" customFormat="1" ht="12" customHeight="1">
      <c r="A36" s="357" t="s">
        <v>64</v>
      </c>
      <c r="B36" s="407" t="s">
        <v>346</v>
      </c>
      <c r="C36" s="611"/>
      <c r="D36" s="611">
        <v>62</v>
      </c>
      <c r="E36" s="379">
        <v>59</v>
      </c>
    </row>
    <row r="37" spans="1:5" s="405" customFormat="1" ht="12" customHeight="1">
      <c r="A37" s="357" t="s">
        <v>65</v>
      </c>
      <c r="B37" s="407" t="s">
        <v>347</v>
      </c>
      <c r="C37" s="611"/>
      <c r="D37" s="611"/>
      <c r="E37" s="379"/>
    </row>
    <row r="38" spans="1:5" s="405" customFormat="1" ht="12" customHeight="1">
      <c r="A38" s="357" t="s">
        <v>124</v>
      </c>
      <c r="B38" s="407" t="s">
        <v>348</v>
      </c>
      <c r="C38" s="611">
        <v>70</v>
      </c>
      <c r="D38" s="611">
        <v>0</v>
      </c>
      <c r="E38" s="379">
        <v>0</v>
      </c>
    </row>
    <row r="39" spans="1:5" s="405" customFormat="1" ht="12" customHeight="1">
      <c r="A39" s="357" t="s">
        <v>125</v>
      </c>
      <c r="B39" s="407" t="s">
        <v>349</v>
      </c>
      <c r="C39" s="611">
        <v>1150</v>
      </c>
      <c r="D39" s="628">
        <f>SUM(B39:C39)</f>
        <v>1150</v>
      </c>
      <c r="E39" s="379">
        <v>1124</v>
      </c>
    </row>
    <row r="40" spans="1:5" s="405" customFormat="1" ht="12" customHeight="1">
      <c r="A40" s="357" t="s">
        <v>126</v>
      </c>
      <c r="B40" s="407" t="s">
        <v>350</v>
      </c>
      <c r="C40" s="611"/>
      <c r="D40" s="628">
        <v>5</v>
      </c>
      <c r="E40" s="379">
        <v>5</v>
      </c>
    </row>
    <row r="41" spans="1:5" s="405" customFormat="1" ht="12" customHeight="1">
      <c r="A41" s="357" t="s">
        <v>127</v>
      </c>
      <c r="B41" s="407" t="s">
        <v>351</v>
      </c>
      <c r="C41" s="611"/>
      <c r="D41" s="628"/>
      <c r="E41" s="379"/>
    </row>
    <row r="42" spans="1:5" s="405" customFormat="1" ht="12" customHeight="1">
      <c r="A42" s="357" t="s">
        <v>128</v>
      </c>
      <c r="B42" s="407" t="s">
        <v>352</v>
      </c>
      <c r="C42" s="611">
        <v>230</v>
      </c>
      <c r="D42" s="628">
        <v>60</v>
      </c>
      <c r="E42" s="379">
        <v>56</v>
      </c>
    </row>
    <row r="43" spans="1:5" s="405" customFormat="1" ht="12" customHeight="1">
      <c r="A43" s="357" t="s">
        <v>353</v>
      </c>
      <c r="B43" s="407" t="s">
        <v>354</v>
      </c>
      <c r="C43" s="611"/>
      <c r="D43" s="611">
        <v>30</v>
      </c>
      <c r="E43" s="382">
        <v>28</v>
      </c>
    </row>
    <row r="44" spans="1:5" s="405" customFormat="1" ht="12" customHeight="1" thickBot="1">
      <c r="A44" s="359" t="s">
        <v>355</v>
      </c>
      <c r="B44" s="408" t="s">
        <v>356</v>
      </c>
      <c r="C44" s="612"/>
      <c r="D44" s="612">
        <v>150</v>
      </c>
      <c r="E44" s="383">
        <v>149</v>
      </c>
    </row>
    <row r="45" spans="1:5" s="405" customFormat="1" ht="12" customHeight="1" thickBot="1">
      <c r="A45" s="363" t="s">
        <v>11</v>
      </c>
      <c r="B45" s="364" t="s">
        <v>357</v>
      </c>
      <c r="C45" s="643">
        <f>SUM(C46:C50)</f>
        <v>0</v>
      </c>
      <c r="D45" s="643">
        <f>SUM(D46:D50)</f>
        <v>0</v>
      </c>
      <c r="E45" s="378">
        <f>SUM(E46:E50)</f>
        <v>0</v>
      </c>
    </row>
    <row r="46" spans="1:5" s="405" customFormat="1" ht="12" customHeight="1">
      <c r="A46" s="358" t="s">
        <v>66</v>
      </c>
      <c r="B46" s="406" t="s">
        <v>358</v>
      </c>
      <c r="C46" s="614"/>
      <c r="D46" s="614"/>
      <c r="E46" s="384"/>
    </row>
    <row r="47" spans="1:5" s="405" customFormat="1" ht="12" customHeight="1">
      <c r="A47" s="357" t="s">
        <v>67</v>
      </c>
      <c r="B47" s="407" t="s">
        <v>359</v>
      </c>
      <c r="C47" s="611"/>
      <c r="D47" s="611"/>
      <c r="E47" s="382"/>
    </row>
    <row r="48" spans="1:5" s="405" customFormat="1" ht="12" customHeight="1">
      <c r="A48" s="357" t="s">
        <v>360</v>
      </c>
      <c r="B48" s="407" t="s">
        <v>361</v>
      </c>
      <c r="C48" s="611"/>
      <c r="D48" s="399"/>
      <c r="E48" s="382"/>
    </row>
    <row r="49" spans="1:5" s="405" customFormat="1" ht="12" customHeight="1">
      <c r="A49" s="357" t="s">
        <v>362</v>
      </c>
      <c r="B49" s="407" t="s">
        <v>363</v>
      </c>
      <c r="C49" s="611"/>
      <c r="D49" s="399"/>
      <c r="E49" s="382"/>
    </row>
    <row r="50" spans="1:5" s="405" customFormat="1" ht="12" customHeight="1" thickBot="1">
      <c r="A50" s="359" t="s">
        <v>364</v>
      </c>
      <c r="B50" s="408" t="s">
        <v>365</v>
      </c>
      <c r="C50" s="612"/>
      <c r="D50" s="400"/>
      <c r="E50" s="383"/>
    </row>
    <row r="51" spans="1:5" s="405" customFormat="1" ht="17.25" customHeight="1" thickBot="1">
      <c r="A51" s="363" t="s">
        <v>129</v>
      </c>
      <c r="B51" s="364" t="s">
        <v>366</v>
      </c>
      <c r="C51" s="643">
        <f>SUM(C52:C54)</f>
        <v>0</v>
      </c>
      <c r="D51" s="643">
        <f>SUM(D52:D54)</f>
        <v>0</v>
      </c>
      <c r="E51" s="378">
        <f>SUM(E52:E54)</f>
        <v>0</v>
      </c>
    </row>
    <row r="52" spans="1:5" s="405" customFormat="1" ht="12" customHeight="1">
      <c r="A52" s="358" t="s">
        <v>68</v>
      </c>
      <c r="B52" s="406" t="s">
        <v>367</v>
      </c>
      <c r="C52" s="614"/>
      <c r="D52" s="614"/>
      <c r="E52" s="380"/>
    </row>
    <row r="53" spans="1:5" s="405" customFormat="1" ht="12" customHeight="1">
      <c r="A53" s="357" t="s">
        <v>69</v>
      </c>
      <c r="B53" s="407" t="s">
        <v>368</v>
      </c>
      <c r="C53" s="611"/>
      <c r="D53" s="396"/>
      <c r="E53" s="379"/>
    </row>
    <row r="54" spans="1:5" s="405" customFormat="1" ht="12" customHeight="1">
      <c r="A54" s="357" t="s">
        <v>369</v>
      </c>
      <c r="B54" s="407" t="s">
        <v>370</v>
      </c>
      <c r="C54" s="611"/>
      <c r="D54" s="396"/>
      <c r="E54" s="379"/>
    </row>
    <row r="55" spans="1:5" s="405" customFormat="1" ht="12" customHeight="1" thickBot="1">
      <c r="A55" s="359" t="s">
        <v>371</v>
      </c>
      <c r="B55" s="408" t="s">
        <v>372</v>
      </c>
      <c r="C55" s="612"/>
      <c r="D55" s="398"/>
      <c r="E55" s="381"/>
    </row>
    <row r="56" spans="1:5" s="405" customFormat="1" ht="12" customHeight="1" thickBot="1">
      <c r="A56" s="363" t="s">
        <v>13</v>
      </c>
      <c r="B56" s="385" t="s">
        <v>373</v>
      </c>
      <c r="C56" s="643">
        <f>SUM(C57:C59)</f>
        <v>0</v>
      </c>
      <c r="D56" s="395">
        <f>SUM(D57:D59)</f>
        <v>1066</v>
      </c>
      <c r="E56" s="378">
        <f>SUM(E57:E59)</f>
        <v>1066</v>
      </c>
    </row>
    <row r="57" spans="1:5" s="405" customFormat="1" ht="12" customHeight="1">
      <c r="A57" s="358" t="s">
        <v>130</v>
      </c>
      <c r="B57" s="406" t="s">
        <v>374</v>
      </c>
      <c r="C57" s="614"/>
      <c r="D57" s="399"/>
      <c r="E57" s="382"/>
    </row>
    <row r="58" spans="1:5" s="405" customFormat="1" ht="12" customHeight="1">
      <c r="A58" s="357" t="s">
        <v>131</v>
      </c>
      <c r="B58" s="407" t="s">
        <v>375</v>
      </c>
      <c r="C58" s="611"/>
      <c r="D58" s="399"/>
      <c r="E58" s="382"/>
    </row>
    <row r="59" spans="1:5" s="405" customFormat="1" ht="12" customHeight="1">
      <c r="A59" s="357" t="s">
        <v>156</v>
      </c>
      <c r="B59" s="407" t="s">
        <v>376</v>
      </c>
      <c r="C59" s="611"/>
      <c r="D59" s="611">
        <v>1066</v>
      </c>
      <c r="E59" s="382">
        <v>1066</v>
      </c>
    </row>
    <row r="60" spans="1:5" s="405" customFormat="1" ht="12" customHeight="1" thickBot="1">
      <c r="A60" s="359" t="s">
        <v>377</v>
      </c>
      <c r="B60" s="408" t="s">
        <v>378</v>
      </c>
      <c r="C60" s="612"/>
      <c r="D60" s="399"/>
      <c r="E60" s="382"/>
    </row>
    <row r="61" spans="1:5" s="405" customFormat="1" ht="12" customHeight="1" thickBot="1">
      <c r="A61" s="363" t="s">
        <v>14</v>
      </c>
      <c r="B61" s="364" t="s">
        <v>379</v>
      </c>
      <c r="C61" s="643">
        <f>+C6+C13+C20+C27+C34+C45+C51+C56</f>
        <v>21967</v>
      </c>
      <c r="D61" s="401">
        <f>+D6+D13+D20+D27+D34+D45+D51+D56</f>
        <v>32738</v>
      </c>
      <c r="E61" s="414">
        <f>+E6+E13+E20+E27+E34+E45+E51+E56</f>
        <v>31353</v>
      </c>
    </row>
    <row r="62" spans="1:5" s="405" customFormat="1" ht="12" customHeight="1" thickBot="1">
      <c r="A62" s="419" t="s">
        <v>380</v>
      </c>
      <c r="B62" s="385" t="s">
        <v>381</v>
      </c>
      <c r="C62" s="643">
        <f>SUM(C63:C65)</f>
        <v>0</v>
      </c>
      <c r="D62" s="395">
        <f>+D63+D64+D65</f>
        <v>0</v>
      </c>
      <c r="E62" s="378">
        <f>+E63+E64+E65</f>
        <v>0</v>
      </c>
    </row>
    <row r="63" spans="1:5" s="405" customFormat="1" ht="12" customHeight="1">
      <c r="A63" s="358" t="s">
        <v>382</v>
      </c>
      <c r="B63" s="406" t="s">
        <v>383</v>
      </c>
      <c r="C63" s="614"/>
      <c r="D63" s="399"/>
      <c r="E63" s="382"/>
    </row>
    <row r="64" spans="1:5" s="405" customFormat="1" ht="12" customHeight="1">
      <c r="A64" s="357" t="s">
        <v>384</v>
      </c>
      <c r="B64" s="407" t="s">
        <v>385</v>
      </c>
      <c r="C64" s="611"/>
      <c r="D64" s="399"/>
      <c r="E64" s="382"/>
    </row>
    <row r="65" spans="1:5" s="405" customFormat="1" ht="12" customHeight="1" thickBot="1">
      <c r="A65" s="359" t="s">
        <v>386</v>
      </c>
      <c r="B65" s="343" t="s">
        <v>431</v>
      </c>
      <c r="C65" s="612"/>
      <c r="D65" s="399"/>
      <c r="E65" s="382"/>
    </row>
    <row r="66" spans="1:5" s="405" customFormat="1" ht="12" customHeight="1" thickBot="1">
      <c r="A66" s="419" t="s">
        <v>388</v>
      </c>
      <c r="B66" s="385" t="s">
        <v>389</v>
      </c>
      <c r="C66" s="643">
        <f>SUM(C67:C70)</f>
        <v>0</v>
      </c>
      <c r="D66" s="395">
        <f>+D67+D68+D69+D70</f>
        <v>0</v>
      </c>
      <c r="E66" s="378">
        <f>+E67+E68+E69+E70</f>
        <v>0</v>
      </c>
    </row>
    <row r="67" spans="1:5" s="405" customFormat="1" ht="13.5" customHeight="1">
      <c r="A67" s="358" t="s">
        <v>107</v>
      </c>
      <c r="B67" s="406" t="s">
        <v>390</v>
      </c>
      <c r="C67" s="614"/>
      <c r="D67" s="399"/>
      <c r="E67" s="382"/>
    </row>
    <row r="68" spans="1:5" s="405" customFormat="1" ht="12" customHeight="1">
      <c r="A68" s="357" t="s">
        <v>108</v>
      </c>
      <c r="B68" s="407" t="s">
        <v>391</v>
      </c>
      <c r="C68" s="611"/>
      <c r="D68" s="399"/>
      <c r="E68" s="382"/>
    </row>
    <row r="69" spans="1:5" s="405" customFormat="1" ht="12" customHeight="1">
      <c r="A69" s="357" t="s">
        <v>392</v>
      </c>
      <c r="B69" s="407" t="s">
        <v>393</v>
      </c>
      <c r="C69" s="611"/>
      <c r="D69" s="399"/>
      <c r="E69" s="382"/>
    </row>
    <row r="70" spans="1:5" s="405" customFormat="1" ht="12" customHeight="1" thickBot="1">
      <c r="A70" s="359" t="s">
        <v>394</v>
      </c>
      <c r="B70" s="408" t="s">
        <v>395</v>
      </c>
      <c r="C70" s="612"/>
      <c r="D70" s="399"/>
      <c r="E70" s="382"/>
    </row>
    <row r="71" spans="1:5" s="405" customFormat="1" ht="12" customHeight="1" thickBot="1">
      <c r="A71" s="419" t="s">
        <v>396</v>
      </c>
      <c r="B71" s="385" t="s">
        <v>397</v>
      </c>
      <c r="C71" s="643">
        <f>SUM(C72:C73)</f>
        <v>6583</v>
      </c>
      <c r="D71" s="395">
        <f>+D72+D73</f>
        <v>6583</v>
      </c>
      <c r="E71" s="378">
        <f>+E72+E73</f>
        <v>610</v>
      </c>
    </row>
    <row r="72" spans="1:5" s="405" customFormat="1" ht="12" customHeight="1">
      <c r="A72" s="358" t="s">
        <v>398</v>
      </c>
      <c r="B72" s="406" t="s">
        <v>399</v>
      </c>
      <c r="C72" s="614">
        <v>6583</v>
      </c>
      <c r="D72" s="628">
        <v>6583</v>
      </c>
      <c r="E72" s="382">
        <v>610</v>
      </c>
    </row>
    <row r="73" spans="1:5" s="405" customFormat="1" ht="12" customHeight="1" thickBot="1">
      <c r="A73" s="359" t="s">
        <v>400</v>
      </c>
      <c r="B73" s="408" t="s">
        <v>401</v>
      </c>
      <c r="C73" s="612"/>
      <c r="D73" s="399"/>
      <c r="E73" s="382"/>
    </row>
    <row r="74" spans="1:5" s="405" customFormat="1" ht="12" customHeight="1" thickBot="1">
      <c r="A74" s="419" t="s">
        <v>402</v>
      </c>
      <c r="B74" s="385" t="s">
        <v>403</v>
      </c>
      <c r="C74" s="643">
        <f>SUM(C75:C77)</f>
        <v>0</v>
      </c>
      <c r="D74" s="395">
        <f>+D75+D76+D77</f>
        <v>0</v>
      </c>
      <c r="E74" s="378">
        <f>+E75+E76+E77</f>
        <v>581</v>
      </c>
    </row>
    <row r="75" spans="1:5" s="405" customFormat="1" ht="12" customHeight="1">
      <c r="A75" s="358" t="s">
        <v>404</v>
      </c>
      <c r="B75" s="406" t="s">
        <v>405</v>
      </c>
      <c r="C75" s="614"/>
      <c r="D75" s="399"/>
      <c r="E75" s="382">
        <v>581</v>
      </c>
    </row>
    <row r="76" spans="1:5" s="405" customFormat="1" ht="12" customHeight="1">
      <c r="A76" s="357" t="s">
        <v>406</v>
      </c>
      <c r="B76" s="407" t="s">
        <v>407</v>
      </c>
      <c r="C76" s="611"/>
      <c r="D76" s="399"/>
      <c r="E76" s="382"/>
    </row>
    <row r="77" spans="1:5" s="405" customFormat="1" ht="12" customHeight="1" thickBot="1">
      <c r="A77" s="359" t="s">
        <v>408</v>
      </c>
      <c r="B77" s="387" t="s">
        <v>409</v>
      </c>
      <c r="C77" s="612"/>
      <c r="D77" s="399"/>
      <c r="E77" s="382"/>
    </row>
    <row r="78" spans="1:5" s="405" customFormat="1" ht="12" customHeight="1" thickBot="1">
      <c r="A78" s="419" t="s">
        <v>410</v>
      </c>
      <c r="B78" s="385" t="s">
        <v>411</v>
      </c>
      <c r="C78" s="643">
        <f>SUM(C79:C82)</f>
        <v>0</v>
      </c>
      <c r="D78" s="395">
        <f>+D79+D80+D81+D82</f>
        <v>0</v>
      </c>
      <c r="E78" s="378">
        <f>+E79+E80+E81+E82</f>
        <v>0</v>
      </c>
    </row>
    <row r="79" spans="1:5" s="405" customFormat="1" ht="12" customHeight="1">
      <c r="A79" s="409" t="s">
        <v>412</v>
      </c>
      <c r="B79" s="406" t="s">
        <v>413</v>
      </c>
      <c r="C79" s="614"/>
      <c r="D79" s="399"/>
      <c r="E79" s="382"/>
    </row>
    <row r="80" spans="1:5" s="405" customFormat="1" ht="12" customHeight="1">
      <c r="A80" s="410" t="s">
        <v>414</v>
      </c>
      <c r="B80" s="407" t="s">
        <v>415</v>
      </c>
      <c r="C80" s="611"/>
      <c r="D80" s="399"/>
      <c r="E80" s="382"/>
    </row>
    <row r="81" spans="1:5" s="405" customFormat="1" ht="12" customHeight="1">
      <c r="A81" s="410" t="s">
        <v>416</v>
      </c>
      <c r="B81" s="407" t="s">
        <v>417</v>
      </c>
      <c r="C81" s="611"/>
      <c r="D81" s="399"/>
      <c r="E81" s="382"/>
    </row>
    <row r="82" spans="1:5" s="405" customFormat="1" ht="12" customHeight="1" thickBot="1">
      <c r="A82" s="420" t="s">
        <v>418</v>
      </c>
      <c r="B82" s="387" t="s">
        <v>419</v>
      </c>
      <c r="C82" s="612"/>
      <c r="D82" s="399"/>
      <c r="E82" s="382"/>
    </row>
    <row r="83" spans="1:5" s="405" customFormat="1" ht="12" customHeight="1" thickBot="1">
      <c r="A83" s="419" t="s">
        <v>420</v>
      </c>
      <c r="B83" s="385" t="s">
        <v>421</v>
      </c>
      <c r="C83" s="646"/>
      <c r="D83" s="422"/>
      <c r="E83" s="423"/>
    </row>
    <row r="84" spans="1:5" s="405" customFormat="1" ht="12" customHeight="1" thickBot="1">
      <c r="A84" s="419" t="s">
        <v>422</v>
      </c>
      <c r="B84" s="341" t="s">
        <v>423</v>
      </c>
      <c r="C84" s="643">
        <f>+C62+C66+C71+C74+C78+C83</f>
        <v>6583</v>
      </c>
      <c r="D84" s="401">
        <f>+D62+D66+D71+D74+D78+D83</f>
        <v>6583</v>
      </c>
      <c r="E84" s="414">
        <f>+E62+E66+E71+E74+E78+E83</f>
        <v>1191</v>
      </c>
    </row>
    <row r="85" spans="1:5" s="405" customFormat="1" ht="12" customHeight="1" thickBot="1">
      <c r="A85" s="421" t="s">
        <v>424</v>
      </c>
      <c r="B85" s="344" t="s">
        <v>425</v>
      </c>
      <c r="C85" s="643">
        <f>+C61+C84</f>
        <v>28550</v>
      </c>
      <c r="D85" s="401">
        <f>+D61+D84</f>
        <v>39321</v>
      </c>
      <c r="E85" s="414">
        <f>+E61+E84</f>
        <v>32544</v>
      </c>
    </row>
    <row r="86" spans="1:5" s="405" customFormat="1" ht="12" customHeight="1">
      <c r="A86" s="339"/>
      <c r="B86" s="339"/>
      <c r="C86" s="647"/>
      <c r="D86" s="340"/>
      <c r="E86" s="340"/>
    </row>
    <row r="87" spans="1:5" ht="16.5" customHeight="1">
      <c r="A87" s="843" t="s">
        <v>35</v>
      </c>
      <c r="B87" s="843"/>
      <c r="C87" s="843"/>
      <c r="D87" s="843"/>
      <c r="E87" s="843"/>
    </row>
    <row r="88" spans="1:5" s="411" customFormat="1" ht="16.5" customHeight="1" thickBot="1">
      <c r="A88" s="39" t="s">
        <v>111</v>
      </c>
      <c r="B88" s="39"/>
      <c r="C88" s="372"/>
      <c r="D88" s="372"/>
      <c r="E88" s="372" t="s">
        <v>155</v>
      </c>
    </row>
    <row r="89" spans="1:5" s="411" customFormat="1" ht="16.5" customHeight="1">
      <c r="A89" s="844" t="s">
        <v>58</v>
      </c>
      <c r="B89" s="846" t="s">
        <v>176</v>
      </c>
      <c r="C89" s="848" t="str">
        <f>+C3</f>
        <v>2014. évi</v>
      </c>
      <c r="D89" s="848"/>
      <c r="E89" s="849"/>
    </row>
    <row r="90" spans="1:5" ht="37.5" customHeight="1" thickBot="1">
      <c r="A90" s="845"/>
      <c r="B90" s="847"/>
      <c r="C90" s="40" t="s">
        <v>177</v>
      </c>
      <c r="D90" s="40" t="s">
        <v>182</v>
      </c>
      <c r="E90" s="41" t="s">
        <v>183</v>
      </c>
    </row>
    <row r="91" spans="1:5" s="404" customFormat="1" ht="12" customHeight="1" thickBot="1">
      <c r="A91" s="368" t="s">
        <v>426</v>
      </c>
      <c r="B91" s="369" t="s">
        <v>427</v>
      </c>
      <c r="C91" s="369" t="s">
        <v>428</v>
      </c>
      <c r="D91" s="369" t="s">
        <v>429</v>
      </c>
      <c r="E91" s="370" t="s">
        <v>430</v>
      </c>
    </row>
    <row r="92" spans="1:5" ht="12" customHeight="1" thickBot="1">
      <c r="A92" s="365" t="s">
        <v>6</v>
      </c>
      <c r="B92" s="367" t="s">
        <v>432</v>
      </c>
      <c r="C92" s="643">
        <f>SUM(C93:C97)</f>
        <v>23192</v>
      </c>
      <c r="D92" s="691">
        <f>+D93+D94+D95+D96+D97</f>
        <v>26381</v>
      </c>
      <c r="E92" s="349">
        <f>SUM(E93:E97)</f>
        <v>24653</v>
      </c>
    </row>
    <row r="93" spans="1:5" ht="12" customHeight="1">
      <c r="A93" s="360" t="s">
        <v>70</v>
      </c>
      <c r="B93" s="353" t="s">
        <v>36</v>
      </c>
      <c r="C93" s="614">
        <v>7215</v>
      </c>
      <c r="D93" s="673">
        <v>10825</v>
      </c>
      <c r="E93" s="348">
        <v>10822</v>
      </c>
    </row>
    <row r="94" spans="1:5" ht="12" customHeight="1">
      <c r="A94" s="357" t="s">
        <v>71</v>
      </c>
      <c r="B94" s="351" t="s">
        <v>132</v>
      </c>
      <c r="C94" s="611">
        <v>2002</v>
      </c>
      <c r="D94" s="615">
        <v>2731</v>
      </c>
      <c r="E94" s="379">
        <v>2289</v>
      </c>
    </row>
    <row r="95" spans="1:5" ht="12" customHeight="1">
      <c r="A95" s="357" t="s">
        <v>72</v>
      </c>
      <c r="B95" s="351" t="s">
        <v>99</v>
      </c>
      <c r="C95" s="612">
        <v>9681</v>
      </c>
      <c r="D95" s="615">
        <v>10577</v>
      </c>
      <c r="E95" s="381">
        <v>9312</v>
      </c>
    </row>
    <row r="96" spans="1:5" ht="12" customHeight="1">
      <c r="A96" s="357" t="s">
        <v>73</v>
      </c>
      <c r="B96" s="354" t="s">
        <v>133</v>
      </c>
      <c r="C96" s="612">
        <v>3795</v>
      </c>
      <c r="D96" s="615">
        <v>1696</v>
      </c>
      <c r="E96" s="381">
        <v>1680</v>
      </c>
    </row>
    <row r="97" spans="1:5" ht="12" customHeight="1">
      <c r="A97" s="357" t="s">
        <v>82</v>
      </c>
      <c r="B97" s="362" t="s">
        <v>134</v>
      </c>
      <c r="C97" s="612">
        <v>499</v>
      </c>
      <c r="D97" s="615">
        <v>552</v>
      </c>
      <c r="E97" s="381">
        <v>550</v>
      </c>
    </row>
    <row r="98" spans="1:5" ht="12" customHeight="1">
      <c r="A98" s="357" t="s">
        <v>74</v>
      </c>
      <c r="B98" s="351" t="s">
        <v>433</v>
      </c>
      <c r="C98" s="612"/>
      <c r="D98" s="611"/>
      <c r="E98" s="381"/>
    </row>
    <row r="99" spans="1:5" ht="12" customHeight="1">
      <c r="A99" s="357" t="s">
        <v>75</v>
      </c>
      <c r="B99" s="374" t="s">
        <v>434</v>
      </c>
      <c r="C99" s="612"/>
      <c r="D99" s="611"/>
      <c r="E99" s="381"/>
    </row>
    <row r="100" spans="1:5" ht="12" customHeight="1">
      <c r="A100" s="357" t="s">
        <v>83</v>
      </c>
      <c r="B100" s="375" t="s">
        <v>435</v>
      </c>
      <c r="C100" s="612"/>
      <c r="D100" s="611"/>
      <c r="E100" s="381"/>
    </row>
    <row r="101" spans="1:5" ht="12" customHeight="1">
      <c r="A101" s="357" t="s">
        <v>84</v>
      </c>
      <c r="B101" s="375" t="s">
        <v>436</v>
      </c>
      <c r="C101" s="629">
        <v>99</v>
      </c>
      <c r="D101" s="615">
        <v>168</v>
      </c>
      <c r="E101" s="381"/>
    </row>
    <row r="102" spans="1:5" ht="12" customHeight="1">
      <c r="A102" s="357" t="s">
        <v>85</v>
      </c>
      <c r="B102" s="374" t="s">
        <v>437</v>
      </c>
      <c r="C102" s="629"/>
      <c r="D102" s="615"/>
      <c r="E102" s="381"/>
    </row>
    <row r="103" spans="1:5" ht="12" customHeight="1">
      <c r="A103" s="357" t="s">
        <v>86</v>
      </c>
      <c r="B103" s="374" t="s">
        <v>438</v>
      </c>
      <c r="C103" s="629"/>
      <c r="D103" s="615"/>
      <c r="E103" s="381"/>
    </row>
    <row r="104" spans="1:5" ht="12" customHeight="1">
      <c r="A104" s="357" t="s">
        <v>88</v>
      </c>
      <c r="B104" s="375" t="s">
        <v>439</v>
      </c>
      <c r="C104" s="629"/>
      <c r="D104" s="615"/>
      <c r="E104" s="381"/>
    </row>
    <row r="105" spans="1:5" ht="12" customHeight="1">
      <c r="A105" s="356" t="s">
        <v>135</v>
      </c>
      <c r="B105" s="376" t="s">
        <v>440</v>
      </c>
      <c r="C105" s="629"/>
      <c r="D105" s="615"/>
      <c r="E105" s="381"/>
    </row>
    <row r="106" spans="1:5" ht="12" customHeight="1">
      <c r="A106" s="357" t="s">
        <v>441</v>
      </c>
      <c r="B106" s="376" t="s">
        <v>442</v>
      </c>
      <c r="C106" s="629"/>
      <c r="D106" s="615"/>
      <c r="E106" s="381"/>
    </row>
    <row r="107" spans="1:5" ht="12" customHeight="1" thickBot="1">
      <c r="A107" s="361" t="s">
        <v>443</v>
      </c>
      <c r="B107" s="377" t="s">
        <v>444</v>
      </c>
      <c r="C107" s="612">
        <v>250</v>
      </c>
      <c r="D107" s="90">
        <v>250</v>
      </c>
      <c r="E107" s="342"/>
    </row>
    <row r="108" spans="1:5" ht="12" customHeight="1" thickBot="1">
      <c r="A108" s="363" t="s">
        <v>7</v>
      </c>
      <c r="B108" s="366" t="s">
        <v>445</v>
      </c>
      <c r="C108" s="643">
        <f>+C109+C111+C113</f>
        <v>0</v>
      </c>
      <c r="D108" s="691">
        <f>+D109+D111+D113</f>
        <v>7586</v>
      </c>
      <c r="E108" s="378">
        <f>+E109+E111+E113</f>
        <v>7586</v>
      </c>
    </row>
    <row r="109" spans="1:5" ht="12" customHeight="1">
      <c r="A109" s="358" t="s">
        <v>76</v>
      </c>
      <c r="B109" s="351" t="s">
        <v>154</v>
      </c>
      <c r="C109" s="614"/>
      <c r="D109" s="614"/>
      <c r="E109" s="380"/>
    </row>
    <row r="110" spans="1:5" ht="12" customHeight="1">
      <c r="A110" s="358" t="s">
        <v>77</v>
      </c>
      <c r="B110" s="355" t="s">
        <v>446</v>
      </c>
      <c r="C110" s="614"/>
      <c r="D110" s="611"/>
      <c r="E110" s="380"/>
    </row>
    <row r="111" spans="1:5" ht="15.75">
      <c r="A111" s="358" t="s">
        <v>78</v>
      </c>
      <c r="B111" s="355" t="s">
        <v>136</v>
      </c>
      <c r="C111" s="611"/>
      <c r="D111" s="615">
        <v>7586</v>
      </c>
      <c r="E111" s="379">
        <v>7586</v>
      </c>
    </row>
    <row r="112" spans="1:5" ht="12" customHeight="1">
      <c r="A112" s="358" t="s">
        <v>79</v>
      </c>
      <c r="B112" s="355" t="s">
        <v>447</v>
      </c>
      <c r="C112" s="615"/>
      <c r="D112" s="611"/>
      <c r="E112" s="379"/>
    </row>
    <row r="113" spans="1:5" ht="12" customHeight="1">
      <c r="A113" s="358" t="s">
        <v>80</v>
      </c>
      <c r="B113" s="387" t="s">
        <v>157</v>
      </c>
      <c r="C113" s="615"/>
      <c r="D113" s="611"/>
      <c r="E113" s="379"/>
    </row>
    <row r="114" spans="1:5" ht="21.75" customHeight="1">
      <c r="A114" s="358" t="s">
        <v>87</v>
      </c>
      <c r="B114" s="386" t="s">
        <v>448</v>
      </c>
      <c r="C114" s="615"/>
      <c r="D114" s="396"/>
      <c r="E114" s="379"/>
    </row>
    <row r="115" spans="1:5" ht="24" customHeight="1">
      <c r="A115" s="358" t="s">
        <v>89</v>
      </c>
      <c r="B115" s="402" t="s">
        <v>449</v>
      </c>
      <c r="C115" s="615"/>
      <c r="D115" s="396"/>
      <c r="E115" s="379"/>
    </row>
    <row r="116" spans="1:5" ht="12" customHeight="1">
      <c r="A116" s="358" t="s">
        <v>137</v>
      </c>
      <c r="B116" s="375" t="s">
        <v>436</v>
      </c>
      <c r="C116" s="615"/>
      <c r="D116" s="396"/>
      <c r="E116" s="379"/>
    </row>
    <row r="117" spans="1:5" ht="12" customHeight="1">
      <c r="A117" s="358" t="s">
        <v>138</v>
      </c>
      <c r="B117" s="375" t="s">
        <v>450</v>
      </c>
      <c r="C117" s="615"/>
      <c r="D117" s="396"/>
      <c r="E117" s="379"/>
    </row>
    <row r="118" spans="1:5" ht="12" customHeight="1">
      <c r="A118" s="358" t="s">
        <v>139</v>
      </c>
      <c r="B118" s="375" t="s">
        <v>451</v>
      </c>
      <c r="C118" s="615"/>
      <c r="D118" s="396"/>
      <c r="E118" s="379"/>
    </row>
    <row r="119" spans="1:5" s="424" customFormat="1" ht="12" customHeight="1">
      <c r="A119" s="358" t="s">
        <v>452</v>
      </c>
      <c r="B119" s="375" t="s">
        <v>439</v>
      </c>
      <c r="C119" s="615"/>
      <c r="D119" s="396"/>
      <c r="E119" s="379"/>
    </row>
    <row r="120" spans="1:5" ht="12" customHeight="1">
      <c r="A120" s="358" t="s">
        <v>453</v>
      </c>
      <c r="B120" s="375" t="s">
        <v>454</v>
      </c>
      <c r="C120" s="615"/>
      <c r="D120" s="396"/>
      <c r="E120" s="379"/>
    </row>
    <row r="121" spans="1:5" ht="12" customHeight="1" thickBot="1">
      <c r="A121" s="356" t="s">
        <v>455</v>
      </c>
      <c r="B121" s="375" t="s">
        <v>456</v>
      </c>
      <c r="C121" s="616"/>
      <c r="D121" s="398"/>
      <c r="E121" s="381"/>
    </row>
    <row r="122" spans="1:5" ht="12" customHeight="1" thickBot="1">
      <c r="A122" s="363" t="s">
        <v>8</v>
      </c>
      <c r="B122" s="371" t="s">
        <v>457</v>
      </c>
      <c r="C122" s="643">
        <f>+C123+C124</f>
        <v>5620</v>
      </c>
      <c r="D122" s="643">
        <f>+D123+D124</f>
        <v>5620</v>
      </c>
      <c r="E122" s="378">
        <f>+E123+E124</f>
        <v>0</v>
      </c>
    </row>
    <row r="123" spans="1:5" ht="12" customHeight="1">
      <c r="A123" s="358" t="s">
        <v>59</v>
      </c>
      <c r="B123" s="352" t="s">
        <v>45</v>
      </c>
      <c r="C123" s="614">
        <v>850</v>
      </c>
      <c r="D123" s="614">
        <v>850</v>
      </c>
      <c r="E123" s="380"/>
    </row>
    <row r="124" spans="1:5" ht="12" customHeight="1" thickBot="1">
      <c r="A124" s="359" t="s">
        <v>60</v>
      </c>
      <c r="B124" s="355" t="s">
        <v>46</v>
      </c>
      <c r="C124" s="612">
        <v>4770</v>
      </c>
      <c r="D124" s="612">
        <v>4770</v>
      </c>
      <c r="E124" s="381"/>
    </row>
    <row r="125" spans="1:5" ht="12" customHeight="1" thickBot="1">
      <c r="A125" s="363" t="s">
        <v>9</v>
      </c>
      <c r="B125" s="371" t="s">
        <v>458</v>
      </c>
      <c r="C125" s="643">
        <f>+C92+C108+C122</f>
        <v>28812</v>
      </c>
      <c r="D125" s="395">
        <f>+D92+D108+D122</f>
        <v>39587</v>
      </c>
      <c r="E125" s="378">
        <f>+E92+E108+E122</f>
        <v>32239</v>
      </c>
    </row>
    <row r="126" spans="1:5" ht="12" customHeight="1" thickBot="1">
      <c r="A126" s="363" t="s">
        <v>10</v>
      </c>
      <c r="B126" s="371" t="s">
        <v>459</v>
      </c>
      <c r="C126" s="643">
        <f>+C127+C128+C129</f>
        <v>0</v>
      </c>
      <c r="D126" s="395">
        <f>+D127+D128+D129</f>
        <v>0</v>
      </c>
      <c r="E126" s="378">
        <f>+E127+E128+E129</f>
        <v>0</v>
      </c>
    </row>
    <row r="127" spans="1:5" ht="12" customHeight="1">
      <c r="A127" s="358" t="s">
        <v>63</v>
      </c>
      <c r="B127" s="352" t="s">
        <v>460</v>
      </c>
      <c r="C127" s="673"/>
      <c r="D127" s="396"/>
      <c r="E127" s="379"/>
    </row>
    <row r="128" spans="1:5" ht="12" customHeight="1">
      <c r="A128" s="358" t="s">
        <v>64</v>
      </c>
      <c r="B128" s="352" t="s">
        <v>461</v>
      </c>
      <c r="C128" s="615"/>
      <c r="D128" s="396"/>
      <c r="E128" s="379"/>
    </row>
    <row r="129" spans="1:5" ht="12" customHeight="1" thickBot="1">
      <c r="A129" s="356" t="s">
        <v>65</v>
      </c>
      <c r="B129" s="350" t="s">
        <v>462</v>
      </c>
      <c r="C129" s="616"/>
      <c r="D129" s="396"/>
      <c r="E129" s="379"/>
    </row>
    <row r="130" spans="1:5" ht="12" customHeight="1" thickBot="1">
      <c r="A130" s="363" t="s">
        <v>11</v>
      </c>
      <c r="B130" s="371" t="s">
        <v>463</v>
      </c>
      <c r="C130" s="643">
        <f>+C131+C132+C133+C134</f>
        <v>0</v>
      </c>
      <c r="D130" s="395">
        <f>+D131+D132+D134+D133</f>
        <v>0</v>
      </c>
      <c r="E130" s="378">
        <f>+E131+E132+E134+E133</f>
        <v>0</v>
      </c>
    </row>
    <row r="131" spans="1:5" ht="12" customHeight="1">
      <c r="A131" s="358" t="s">
        <v>66</v>
      </c>
      <c r="B131" s="352" t="s">
        <v>464</v>
      </c>
      <c r="C131" s="673"/>
      <c r="D131" s="396"/>
      <c r="E131" s="379"/>
    </row>
    <row r="132" spans="1:5" ht="12" customHeight="1">
      <c r="A132" s="358" t="s">
        <v>67</v>
      </c>
      <c r="B132" s="352" t="s">
        <v>465</v>
      </c>
      <c r="C132" s="615"/>
      <c r="D132" s="396"/>
      <c r="E132" s="379"/>
    </row>
    <row r="133" spans="1:5" ht="12" customHeight="1">
      <c r="A133" s="358" t="s">
        <v>360</v>
      </c>
      <c r="B133" s="352" t="s">
        <v>466</v>
      </c>
      <c r="C133" s="615"/>
      <c r="D133" s="396"/>
      <c r="E133" s="379"/>
    </row>
    <row r="134" spans="1:5" ht="12" customHeight="1" thickBot="1">
      <c r="A134" s="356" t="s">
        <v>362</v>
      </c>
      <c r="B134" s="350" t="s">
        <v>467</v>
      </c>
      <c r="C134" s="616"/>
      <c r="D134" s="396"/>
      <c r="E134" s="379"/>
    </row>
    <row r="135" spans="1:5" ht="12" customHeight="1" thickBot="1">
      <c r="A135" s="363" t="s">
        <v>12</v>
      </c>
      <c r="B135" s="371" t="s">
        <v>468</v>
      </c>
      <c r="C135" s="643">
        <f>+C136+C137+C138+C139</f>
        <v>0</v>
      </c>
      <c r="D135" s="401">
        <f>+D136+D137+D138+D139</f>
        <v>0</v>
      </c>
      <c r="E135" s="414">
        <f>+E136+E137+E138+E139</f>
        <v>581</v>
      </c>
    </row>
    <row r="136" spans="1:5" ht="12" customHeight="1">
      <c r="A136" s="358" t="s">
        <v>68</v>
      </c>
      <c r="B136" s="352" t="s">
        <v>469</v>
      </c>
      <c r="C136" s="673"/>
      <c r="D136" s="396"/>
      <c r="E136" s="379"/>
    </row>
    <row r="137" spans="1:5" ht="12" customHeight="1">
      <c r="A137" s="358" t="s">
        <v>69</v>
      </c>
      <c r="B137" s="352" t="s">
        <v>470</v>
      </c>
      <c r="C137" s="615"/>
      <c r="D137" s="396"/>
      <c r="E137" s="379">
        <v>581</v>
      </c>
    </row>
    <row r="138" spans="1:5" ht="12" customHeight="1">
      <c r="A138" s="358" t="s">
        <v>369</v>
      </c>
      <c r="B138" s="352" t="s">
        <v>471</v>
      </c>
      <c r="C138" s="615"/>
      <c r="D138" s="396"/>
      <c r="E138" s="379"/>
    </row>
    <row r="139" spans="1:5" ht="12" customHeight="1" thickBot="1">
      <c r="A139" s="356" t="s">
        <v>371</v>
      </c>
      <c r="B139" s="350" t="s">
        <v>472</v>
      </c>
      <c r="C139" s="616"/>
      <c r="D139" s="396"/>
      <c r="E139" s="379"/>
    </row>
    <row r="140" spans="1:9" ht="15" customHeight="1" thickBot="1">
      <c r="A140" s="363" t="s">
        <v>13</v>
      </c>
      <c r="B140" s="371" t="s">
        <v>473</v>
      </c>
      <c r="C140" s="674">
        <f>+C141+C142+C143+C144</f>
        <v>0</v>
      </c>
      <c r="D140" s="91">
        <f>+D141+D142+D143+D144</f>
        <v>0</v>
      </c>
      <c r="E140" s="347">
        <f>+E141+E142+E143+E144</f>
        <v>0</v>
      </c>
      <c r="F140" s="412"/>
      <c r="G140" s="413"/>
      <c r="H140" s="413"/>
      <c r="I140" s="413"/>
    </row>
    <row r="141" spans="1:5" s="405" customFormat="1" ht="12.75" customHeight="1">
      <c r="A141" s="358" t="s">
        <v>130</v>
      </c>
      <c r="B141" s="352" t="s">
        <v>474</v>
      </c>
      <c r="C141" s="673"/>
      <c r="D141" s="396"/>
      <c r="E141" s="379"/>
    </row>
    <row r="142" spans="1:5" ht="12.75" customHeight="1">
      <c r="A142" s="358" t="s">
        <v>131</v>
      </c>
      <c r="B142" s="352" t="s">
        <v>475</v>
      </c>
      <c r="C142" s="615"/>
      <c r="D142" s="396"/>
      <c r="E142" s="379"/>
    </row>
    <row r="143" spans="1:5" ht="12.75" customHeight="1">
      <c r="A143" s="358" t="s">
        <v>156</v>
      </c>
      <c r="B143" s="352" t="s">
        <v>476</v>
      </c>
      <c r="C143" s="615"/>
      <c r="D143" s="396"/>
      <c r="E143" s="379"/>
    </row>
    <row r="144" spans="1:5" ht="12.75" customHeight="1" thickBot="1">
      <c r="A144" s="358" t="s">
        <v>377</v>
      </c>
      <c r="B144" s="352" t="s">
        <v>477</v>
      </c>
      <c r="C144" s="616"/>
      <c r="D144" s="396"/>
      <c r="E144" s="379"/>
    </row>
    <row r="145" spans="1:5" ht="16.5" thickBot="1">
      <c r="A145" s="363" t="s">
        <v>14</v>
      </c>
      <c r="B145" s="371" t="s">
        <v>478</v>
      </c>
      <c r="C145" s="675">
        <f>+C126+C130+C135+C140</f>
        <v>0</v>
      </c>
      <c r="D145" s="345">
        <f>+D126+D130+D135+D140</f>
        <v>0</v>
      </c>
      <c r="E145" s="346">
        <f>+E126+E130+E135+E140</f>
        <v>581</v>
      </c>
    </row>
    <row r="146" spans="1:5" ht="16.5" thickBot="1">
      <c r="A146" s="388" t="s">
        <v>15</v>
      </c>
      <c r="B146" s="391" t="s">
        <v>479</v>
      </c>
      <c r="C146" s="675">
        <f>+C125+C145</f>
        <v>28812</v>
      </c>
      <c r="D146" s="345">
        <f>+D125+D145</f>
        <v>39587</v>
      </c>
      <c r="E146" s="346">
        <f>+E125+E145</f>
        <v>32820</v>
      </c>
    </row>
    <row r="148" spans="1:5" ht="18.75" customHeight="1">
      <c r="A148" s="842" t="s">
        <v>480</v>
      </c>
      <c r="B148" s="842"/>
      <c r="C148" s="842"/>
      <c r="D148" s="842"/>
      <c r="E148" s="842"/>
    </row>
    <row r="149" spans="1:5" ht="13.5" customHeight="1" thickBot="1">
      <c r="A149" s="373" t="s">
        <v>112</v>
      </c>
      <c r="B149" s="373"/>
      <c r="C149" s="403"/>
      <c r="E149" s="390" t="s">
        <v>155</v>
      </c>
    </row>
    <row r="150" spans="1:5" ht="21.75" thickBot="1">
      <c r="A150" s="363">
        <v>1</v>
      </c>
      <c r="B150" s="366" t="s">
        <v>481</v>
      </c>
      <c r="C150" s="389">
        <f>+C61-C125</f>
        <v>-6845</v>
      </c>
      <c r="D150" s="389">
        <f>+D61-D125</f>
        <v>-6849</v>
      </c>
      <c r="E150" s="389">
        <f>+E61-E125</f>
        <v>-886</v>
      </c>
    </row>
    <row r="151" spans="1:5" ht="21.75" thickBot="1">
      <c r="A151" s="363" t="s">
        <v>7</v>
      </c>
      <c r="B151" s="366" t="s">
        <v>482</v>
      </c>
      <c r="C151" s="389">
        <f>+C84-C145</f>
        <v>6583</v>
      </c>
      <c r="D151" s="389">
        <f>+D84-D145</f>
        <v>6583</v>
      </c>
      <c r="E151" s="389">
        <f>+E84-E145</f>
        <v>610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92" customFormat="1" ht="12.75" customHeight="1">
      <c r="C161" s="393"/>
      <c r="D161" s="393"/>
      <c r="E161" s="393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..Pénzesgyőr Község.Önkormányzat
2014. ÉVI ZÁRSZÁMADÁS
KÖTELEZŐ FELADATAINAK MÉRLEGE 
&amp;R&amp;"Times New Roman CE,Félkövér dőlt"&amp;11 1.2. melléklet a 6./2015. (V.4.)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H87">
      <selection activeCell="I106" sqref="I106"/>
    </sheetView>
  </sheetViews>
  <sheetFormatPr defaultColWidth="9.00390625" defaultRowHeight="12.75"/>
  <cols>
    <col min="1" max="1" width="9.50390625" style="392" customWidth="1"/>
    <col min="2" max="2" width="60.875" style="392" customWidth="1"/>
    <col min="3" max="5" width="15.875" style="393" customWidth="1"/>
    <col min="6" max="16384" width="9.375" style="403" customWidth="1"/>
  </cols>
  <sheetData>
    <row r="1" spans="1:5" ht="15.75" customHeight="1">
      <c r="A1" s="843" t="s">
        <v>3</v>
      </c>
      <c r="B1" s="843"/>
      <c r="C1" s="843"/>
      <c r="D1" s="843"/>
      <c r="E1" s="843"/>
    </row>
    <row r="2" spans="1:5" ht="15.75" customHeight="1" thickBot="1">
      <c r="A2" s="38" t="s">
        <v>110</v>
      </c>
      <c r="B2" s="38"/>
      <c r="C2" s="390"/>
      <c r="D2" s="390"/>
      <c r="E2" s="390" t="s">
        <v>155</v>
      </c>
    </row>
    <row r="3" spans="1:5" ht="15.75" customHeight="1">
      <c r="A3" s="844" t="s">
        <v>58</v>
      </c>
      <c r="B3" s="846" t="s">
        <v>5</v>
      </c>
      <c r="C3" s="848" t="str">
        <f>+'1.1.sz.mell.'!C3:E3</f>
        <v>2014. évi</v>
      </c>
      <c r="D3" s="848"/>
      <c r="E3" s="849"/>
    </row>
    <row r="4" spans="1:5" ht="37.5" customHeight="1" thickBot="1">
      <c r="A4" s="845"/>
      <c r="B4" s="847"/>
      <c r="C4" s="40" t="s">
        <v>177</v>
      </c>
      <c r="D4" s="40" t="s">
        <v>182</v>
      </c>
      <c r="E4" s="41" t="s">
        <v>183</v>
      </c>
    </row>
    <row r="5" spans="1:5" s="404" customFormat="1" ht="12" customHeight="1" thickBot="1">
      <c r="A5" s="368" t="s">
        <v>426</v>
      </c>
      <c r="B5" s="369" t="s">
        <v>427</v>
      </c>
      <c r="C5" s="369" t="s">
        <v>428</v>
      </c>
      <c r="D5" s="369" t="s">
        <v>429</v>
      </c>
      <c r="E5" s="417" t="s">
        <v>430</v>
      </c>
    </row>
    <row r="6" spans="1:5" s="405" customFormat="1" ht="12" customHeight="1" thickBot="1">
      <c r="A6" s="363" t="s">
        <v>6</v>
      </c>
      <c r="B6" s="364" t="s">
        <v>310</v>
      </c>
      <c r="C6" s="643">
        <f>+C7+C8+C9+C10+C11+C12</f>
        <v>0</v>
      </c>
      <c r="D6" s="395">
        <f>SUM(D7:D12)</f>
        <v>0</v>
      </c>
      <c r="E6" s="378">
        <f>SUM(E7:E12)</f>
        <v>0</v>
      </c>
    </row>
    <row r="7" spans="1:5" s="405" customFormat="1" ht="12" customHeight="1">
      <c r="A7" s="358" t="s">
        <v>70</v>
      </c>
      <c r="B7" s="406" t="s">
        <v>311</v>
      </c>
      <c r="C7" s="614"/>
      <c r="D7" s="397"/>
      <c r="E7" s="380"/>
    </row>
    <row r="8" spans="1:5" s="405" customFormat="1" ht="12" customHeight="1">
      <c r="A8" s="357" t="s">
        <v>71</v>
      </c>
      <c r="B8" s="407" t="s">
        <v>312</v>
      </c>
      <c r="C8" s="611"/>
      <c r="D8" s="396"/>
      <c r="E8" s="379"/>
    </row>
    <row r="9" spans="1:5" s="405" customFormat="1" ht="12" customHeight="1">
      <c r="A9" s="357" t="s">
        <v>72</v>
      </c>
      <c r="B9" s="407" t="s">
        <v>313</v>
      </c>
      <c r="C9" s="611"/>
      <c r="D9" s="396"/>
      <c r="E9" s="379"/>
    </row>
    <row r="10" spans="1:5" s="405" customFormat="1" ht="12" customHeight="1">
      <c r="A10" s="357" t="s">
        <v>73</v>
      </c>
      <c r="B10" s="407" t="s">
        <v>314</v>
      </c>
      <c r="C10" s="611"/>
      <c r="D10" s="396"/>
      <c r="E10" s="379"/>
    </row>
    <row r="11" spans="1:5" s="405" customFormat="1" ht="12" customHeight="1">
      <c r="A11" s="357" t="s">
        <v>106</v>
      </c>
      <c r="B11" s="407" t="s">
        <v>315</v>
      </c>
      <c r="C11" s="611"/>
      <c r="D11" s="396"/>
      <c r="E11" s="379"/>
    </row>
    <row r="12" spans="1:5" s="405" customFormat="1" ht="12" customHeight="1" thickBot="1">
      <c r="A12" s="359" t="s">
        <v>74</v>
      </c>
      <c r="B12" s="408" t="s">
        <v>316</v>
      </c>
      <c r="C12" s="612"/>
      <c r="D12" s="398"/>
      <c r="E12" s="381"/>
    </row>
    <row r="13" spans="1:5" s="405" customFormat="1" ht="12" customHeight="1" thickBot="1">
      <c r="A13" s="363" t="s">
        <v>7</v>
      </c>
      <c r="B13" s="385" t="s">
        <v>317</v>
      </c>
      <c r="C13" s="643">
        <f>+C14+C15+C16+C17+C18</f>
        <v>0</v>
      </c>
      <c r="D13" s="395">
        <f>SUM(D14:D18)</f>
        <v>0</v>
      </c>
      <c r="E13" s="378">
        <f>SUM(E14:E18)</f>
        <v>0</v>
      </c>
    </row>
    <row r="14" spans="1:5" s="405" customFormat="1" ht="12" customHeight="1">
      <c r="A14" s="358" t="s">
        <v>76</v>
      </c>
      <c r="B14" s="406" t="s">
        <v>318</v>
      </c>
      <c r="C14" s="614"/>
      <c r="D14" s="397"/>
      <c r="E14" s="380"/>
    </row>
    <row r="15" spans="1:5" s="405" customFormat="1" ht="12" customHeight="1">
      <c r="A15" s="357" t="s">
        <v>77</v>
      </c>
      <c r="B15" s="407" t="s">
        <v>319</v>
      </c>
      <c r="C15" s="611"/>
      <c r="D15" s="396"/>
      <c r="E15" s="379"/>
    </row>
    <row r="16" spans="1:5" s="405" customFormat="1" ht="12" customHeight="1">
      <c r="A16" s="357" t="s">
        <v>78</v>
      </c>
      <c r="B16" s="407" t="s">
        <v>320</v>
      </c>
      <c r="C16" s="611"/>
      <c r="D16" s="396"/>
      <c r="E16" s="379"/>
    </row>
    <row r="17" spans="1:5" s="405" customFormat="1" ht="12" customHeight="1">
      <c r="A17" s="357" t="s">
        <v>79</v>
      </c>
      <c r="B17" s="407" t="s">
        <v>321</v>
      </c>
      <c r="C17" s="611"/>
      <c r="D17" s="396"/>
      <c r="E17" s="379"/>
    </row>
    <row r="18" spans="1:5" s="405" customFormat="1" ht="12" customHeight="1">
      <c r="A18" s="357" t="s">
        <v>80</v>
      </c>
      <c r="B18" s="407" t="s">
        <v>322</v>
      </c>
      <c r="C18" s="611"/>
      <c r="D18" s="396"/>
      <c r="E18" s="379"/>
    </row>
    <row r="19" spans="1:5" s="405" customFormat="1" ht="12" customHeight="1" thickBot="1">
      <c r="A19" s="359" t="s">
        <v>87</v>
      </c>
      <c r="B19" s="408" t="s">
        <v>323</v>
      </c>
      <c r="C19" s="612"/>
      <c r="D19" s="398"/>
      <c r="E19" s="381"/>
    </row>
    <row r="20" spans="1:5" s="405" customFormat="1" ht="12" customHeight="1" thickBot="1">
      <c r="A20" s="363" t="s">
        <v>8</v>
      </c>
      <c r="B20" s="364" t="s">
        <v>324</v>
      </c>
      <c r="C20" s="643">
        <f>+C21+C22+C23+C24+C25</f>
        <v>0</v>
      </c>
      <c r="D20" s="395">
        <f>SUM(D21:D25)</f>
        <v>0</v>
      </c>
      <c r="E20" s="378">
        <f>SUM(E21:E25)</f>
        <v>0</v>
      </c>
    </row>
    <row r="21" spans="1:5" s="405" customFormat="1" ht="12" customHeight="1">
      <c r="A21" s="358" t="s">
        <v>59</v>
      </c>
      <c r="B21" s="406" t="s">
        <v>325</v>
      </c>
      <c r="C21" s="614"/>
      <c r="D21" s="397"/>
      <c r="E21" s="380"/>
    </row>
    <row r="22" spans="1:5" s="405" customFormat="1" ht="12" customHeight="1">
      <c r="A22" s="357" t="s">
        <v>60</v>
      </c>
      <c r="B22" s="407" t="s">
        <v>326</v>
      </c>
      <c r="C22" s="611"/>
      <c r="D22" s="396"/>
      <c r="E22" s="379"/>
    </row>
    <row r="23" spans="1:5" s="405" customFormat="1" ht="12" customHeight="1">
      <c r="A23" s="357" t="s">
        <v>61</v>
      </c>
      <c r="B23" s="407" t="s">
        <v>327</v>
      </c>
      <c r="C23" s="611"/>
      <c r="D23" s="396"/>
      <c r="E23" s="379"/>
    </row>
    <row r="24" spans="1:5" s="405" customFormat="1" ht="12" customHeight="1">
      <c r="A24" s="357" t="s">
        <v>62</v>
      </c>
      <c r="B24" s="407" t="s">
        <v>328</v>
      </c>
      <c r="C24" s="611"/>
      <c r="D24" s="396"/>
      <c r="E24" s="379"/>
    </row>
    <row r="25" spans="1:5" s="405" customFormat="1" ht="12" customHeight="1">
      <c r="A25" s="357" t="s">
        <v>120</v>
      </c>
      <c r="B25" s="407" t="s">
        <v>329</v>
      </c>
      <c r="C25" s="611"/>
      <c r="D25" s="396"/>
      <c r="E25" s="379"/>
    </row>
    <row r="26" spans="1:5" s="405" customFormat="1" ht="12" customHeight="1" thickBot="1">
      <c r="A26" s="359" t="s">
        <v>121</v>
      </c>
      <c r="B26" s="408" t="s">
        <v>330</v>
      </c>
      <c r="C26" s="612"/>
      <c r="D26" s="398"/>
      <c r="E26" s="381"/>
    </row>
    <row r="27" spans="1:5" s="405" customFormat="1" ht="12" customHeight="1" thickBot="1">
      <c r="A27" s="363" t="s">
        <v>122</v>
      </c>
      <c r="B27" s="364" t="s">
        <v>331</v>
      </c>
      <c r="C27" s="643">
        <f>+C28+C31+C32+C33</f>
        <v>0</v>
      </c>
      <c r="D27" s="401">
        <f>+D28+D31+D32+D33</f>
        <v>0</v>
      </c>
      <c r="E27" s="414">
        <f>+E28+E31+E32+E33</f>
        <v>0</v>
      </c>
    </row>
    <row r="28" spans="1:5" s="405" customFormat="1" ht="12" customHeight="1">
      <c r="A28" s="358" t="s">
        <v>332</v>
      </c>
      <c r="B28" s="406" t="s">
        <v>333</v>
      </c>
      <c r="C28" s="645">
        <f>+C29+C30</f>
        <v>0</v>
      </c>
      <c r="D28" s="416">
        <f>+D29+D30</f>
        <v>0</v>
      </c>
      <c r="E28" s="415">
        <f>+E29+E30</f>
        <v>0</v>
      </c>
    </row>
    <row r="29" spans="1:5" s="405" customFormat="1" ht="12" customHeight="1">
      <c r="A29" s="357" t="s">
        <v>334</v>
      </c>
      <c r="B29" s="407" t="s">
        <v>335</v>
      </c>
      <c r="C29" s="611"/>
      <c r="D29" s="396"/>
      <c r="E29" s="379"/>
    </row>
    <row r="30" spans="1:5" s="405" customFormat="1" ht="12" customHeight="1">
      <c r="A30" s="357" t="s">
        <v>336</v>
      </c>
      <c r="B30" s="407" t="s">
        <v>337</v>
      </c>
      <c r="C30" s="611"/>
      <c r="D30" s="396"/>
      <c r="E30" s="379"/>
    </row>
    <row r="31" spans="1:5" s="405" customFormat="1" ht="12" customHeight="1">
      <c r="A31" s="357" t="s">
        <v>338</v>
      </c>
      <c r="B31" s="407" t="s">
        <v>339</v>
      </c>
      <c r="C31" s="611"/>
      <c r="D31" s="396"/>
      <c r="E31" s="379"/>
    </row>
    <row r="32" spans="1:5" s="405" customFormat="1" ht="12" customHeight="1">
      <c r="A32" s="357" t="s">
        <v>340</v>
      </c>
      <c r="B32" s="407" t="s">
        <v>341</v>
      </c>
      <c r="C32" s="611"/>
      <c r="D32" s="396"/>
      <c r="E32" s="379"/>
    </row>
    <row r="33" spans="1:5" s="405" customFormat="1" ht="12" customHeight="1" thickBot="1">
      <c r="A33" s="359" t="s">
        <v>342</v>
      </c>
      <c r="B33" s="408" t="s">
        <v>343</v>
      </c>
      <c r="C33" s="612"/>
      <c r="D33" s="398"/>
      <c r="E33" s="381"/>
    </row>
    <row r="34" spans="1:5" s="405" customFormat="1" ht="12" customHeight="1" thickBot="1">
      <c r="A34" s="363" t="s">
        <v>10</v>
      </c>
      <c r="B34" s="364" t="s">
        <v>344</v>
      </c>
      <c r="C34" s="643">
        <f>SUM(C35:C44)</f>
        <v>500</v>
      </c>
      <c r="D34" s="395">
        <f>SUM(D35:D44)</f>
        <v>813</v>
      </c>
      <c r="E34" s="378">
        <f>SUM(E35:E44)</f>
        <v>813</v>
      </c>
    </row>
    <row r="35" spans="1:5" s="405" customFormat="1" ht="12" customHeight="1">
      <c r="A35" s="358" t="s">
        <v>63</v>
      </c>
      <c r="B35" s="406" t="s">
        <v>345</v>
      </c>
      <c r="C35" s="614"/>
      <c r="D35" s="397"/>
      <c r="E35" s="380"/>
    </row>
    <row r="36" spans="1:5" s="405" customFormat="1" ht="12" customHeight="1">
      <c r="A36" s="357" t="s">
        <v>64</v>
      </c>
      <c r="B36" s="407" t="s">
        <v>346</v>
      </c>
      <c r="C36" s="611">
        <v>500</v>
      </c>
      <c r="D36" s="611">
        <v>813</v>
      </c>
      <c r="E36" s="379">
        <v>813</v>
      </c>
    </row>
    <row r="37" spans="1:5" s="405" customFormat="1" ht="12" customHeight="1">
      <c r="A37" s="357" t="s">
        <v>65</v>
      </c>
      <c r="B37" s="407" t="s">
        <v>347</v>
      </c>
      <c r="C37" s="611"/>
      <c r="D37" s="396"/>
      <c r="E37" s="379"/>
    </row>
    <row r="38" spans="1:5" s="405" customFormat="1" ht="12" customHeight="1">
      <c r="A38" s="357" t="s">
        <v>124</v>
      </c>
      <c r="B38" s="407" t="s">
        <v>348</v>
      </c>
      <c r="C38" s="611"/>
      <c r="D38" s="396"/>
      <c r="E38" s="379"/>
    </row>
    <row r="39" spans="1:5" s="405" customFormat="1" ht="12" customHeight="1">
      <c r="A39" s="357" t="s">
        <v>125</v>
      </c>
      <c r="B39" s="407" t="s">
        <v>349</v>
      </c>
      <c r="C39" s="611"/>
      <c r="D39" s="396"/>
      <c r="E39" s="379"/>
    </row>
    <row r="40" spans="1:5" s="405" customFormat="1" ht="12" customHeight="1">
      <c r="A40" s="357" t="s">
        <v>126</v>
      </c>
      <c r="B40" s="407" t="s">
        <v>350</v>
      </c>
      <c r="C40" s="611"/>
      <c r="D40" s="396"/>
      <c r="E40" s="379"/>
    </row>
    <row r="41" spans="1:5" s="405" customFormat="1" ht="12" customHeight="1">
      <c r="A41" s="357" t="s">
        <v>127</v>
      </c>
      <c r="B41" s="407" t="s">
        <v>351</v>
      </c>
      <c r="C41" s="611"/>
      <c r="D41" s="396"/>
      <c r="E41" s="379"/>
    </row>
    <row r="42" spans="1:5" s="405" customFormat="1" ht="12" customHeight="1">
      <c r="A42" s="357" t="s">
        <v>128</v>
      </c>
      <c r="B42" s="407" t="s">
        <v>352</v>
      </c>
      <c r="C42" s="611"/>
      <c r="D42" s="396"/>
      <c r="E42" s="379"/>
    </row>
    <row r="43" spans="1:5" s="405" customFormat="1" ht="12" customHeight="1">
      <c r="A43" s="357" t="s">
        <v>353</v>
      </c>
      <c r="B43" s="407" t="s">
        <v>354</v>
      </c>
      <c r="C43" s="611"/>
      <c r="D43" s="399"/>
      <c r="E43" s="382"/>
    </row>
    <row r="44" spans="1:5" s="405" customFormat="1" ht="12" customHeight="1" thickBot="1">
      <c r="A44" s="359" t="s">
        <v>355</v>
      </c>
      <c r="B44" s="408" t="s">
        <v>356</v>
      </c>
      <c r="C44" s="612"/>
      <c r="D44" s="400"/>
      <c r="E44" s="383"/>
    </row>
    <row r="45" spans="1:5" s="405" customFormat="1" ht="12" customHeight="1" thickBot="1">
      <c r="A45" s="363" t="s">
        <v>11</v>
      </c>
      <c r="B45" s="364" t="s">
        <v>357</v>
      </c>
      <c r="C45" s="643">
        <f>SUM(C46:C50)</f>
        <v>0</v>
      </c>
      <c r="D45" s="395">
        <f>SUM(D46:D50)</f>
        <v>0</v>
      </c>
      <c r="E45" s="378">
        <f>SUM(E46:E50)</f>
        <v>0</v>
      </c>
    </row>
    <row r="46" spans="1:5" s="405" customFormat="1" ht="12" customHeight="1">
      <c r="A46" s="358" t="s">
        <v>66</v>
      </c>
      <c r="B46" s="406" t="s">
        <v>358</v>
      </c>
      <c r="C46" s="614"/>
      <c r="D46" s="418"/>
      <c r="E46" s="384"/>
    </row>
    <row r="47" spans="1:5" s="405" customFormat="1" ht="12" customHeight="1">
      <c r="A47" s="357" t="s">
        <v>67</v>
      </c>
      <c r="B47" s="407" t="s">
        <v>359</v>
      </c>
      <c r="C47" s="611"/>
      <c r="D47" s="399"/>
      <c r="E47" s="382"/>
    </row>
    <row r="48" spans="1:5" s="405" customFormat="1" ht="12" customHeight="1">
      <c r="A48" s="357" t="s">
        <v>360</v>
      </c>
      <c r="B48" s="407" t="s">
        <v>361</v>
      </c>
      <c r="C48" s="611"/>
      <c r="D48" s="399"/>
      <c r="E48" s="382"/>
    </row>
    <row r="49" spans="1:5" s="405" customFormat="1" ht="12" customHeight="1">
      <c r="A49" s="357" t="s">
        <v>362</v>
      </c>
      <c r="B49" s="407" t="s">
        <v>363</v>
      </c>
      <c r="C49" s="611"/>
      <c r="D49" s="399"/>
      <c r="E49" s="382"/>
    </row>
    <row r="50" spans="1:5" s="405" customFormat="1" ht="12" customHeight="1" thickBot="1">
      <c r="A50" s="359" t="s">
        <v>364</v>
      </c>
      <c r="B50" s="408" t="s">
        <v>365</v>
      </c>
      <c r="C50" s="612"/>
      <c r="D50" s="400"/>
      <c r="E50" s="383"/>
    </row>
    <row r="51" spans="1:5" s="405" customFormat="1" ht="17.25" customHeight="1" thickBot="1">
      <c r="A51" s="363" t="s">
        <v>129</v>
      </c>
      <c r="B51" s="364" t="s">
        <v>366</v>
      </c>
      <c r="C51" s="643">
        <f>SUM(C52:C54)</f>
        <v>0</v>
      </c>
      <c r="D51" s="395">
        <f>SUM(D52:D54)</f>
        <v>0</v>
      </c>
      <c r="E51" s="378">
        <f>SUM(E52:E54)</f>
        <v>0</v>
      </c>
    </row>
    <row r="52" spans="1:5" s="405" customFormat="1" ht="12" customHeight="1">
      <c r="A52" s="358" t="s">
        <v>68</v>
      </c>
      <c r="B52" s="406" t="s">
        <v>367</v>
      </c>
      <c r="C52" s="614"/>
      <c r="D52" s="397"/>
      <c r="E52" s="380"/>
    </row>
    <row r="53" spans="1:5" s="405" customFormat="1" ht="12" customHeight="1">
      <c r="A53" s="357" t="s">
        <v>69</v>
      </c>
      <c r="B53" s="407" t="s">
        <v>368</v>
      </c>
      <c r="C53" s="611"/>
      <c r="D53" s="396"/>
      <c r="E53" s="379"/>
    </row>
    <row r="54" spans="1:5" s="405" customFormat="1" ht="12" customHeight="1">
      <c r="A54" s="357" t="s">
        <v>369</v>
      </c>
      <c r="B54" s="407" t="s">
        <v>370</v>
      </c>
      <c r="C54" s="611"/>
      <c r="D54" s="396"/>
      <c r="E54" s="379"/>
    </row>
    <row r="55" spans="1:5" s="405" customFormat="1" ht="12" customHeight="1" thickBot="1">
      <c r="A55" s="359" t="s">
        <v>371</v>
      </c>
      <c r="B55" s="408" t="s">
        <v>372</v>
      </c>
      <c r="C55" s="612"/>
      <c r="D55" s="398"/>
      <c r="E55" s="381"/>
    </row>
    <row r="56" spans="1:5" s="405" customFormat="1" ht="12" customHeight="1" thickBot="1">
      <c r="A56" s="363" t="s">
        <v>13</v>
      </c>
      <c r="B56" s="385" t="s">
        <v>373</v>
      </c>
      <c r="C56" s="643">
        <f>SUM(C57:C59)</f>
        <v>0</v>
      </c>
      <c r="D56" s="395">
        <f>SUM(D57:D59)</f>
        <v>0</v>
      </c>
      <c r="E56" s="378">
        <f>SUM(E57:E59)</f>
        <v>0</v>
      </c>
    </row>
    <row r="57" spans="1:5" s="405" customFormat="1" ht="12" customHeight="1">
      <c r="A57" s="358" t="s">
        <v>130</v>
      </c>
      <c r="B57" s="406" t="s">
        <v>374</v>
      </c>
      <c r="C57" s="614"/>
      <c r="D57" s="399"/>
      <c r="E57" s="382"/>
    </row>
    <row r="58" spans="1:5" s="405" customFormat="1" ht="12" customHeight="1">
      <c r="A58" s="357" t="s">
        <v>131</v>
      </c>
      <c r="B58" s="407" t="s">
        <v>375</v>
      </c>
      <c r="C58" s="611"/>
      <c r="D58" s="399"/>
      <c r="E58" s="382"/>
    </row>
    <row r="59" spans="1:5" s="405" customFormat="1" ht="12" customHeight="1">
      <c r="A59" s="357" t="s">
        <v>156</v>
      </c>
      <c r="B59" s="407" t="s">
        <v>376</v>
      </c>
      <c r="C59" s="611"/>
      <c r="D59" s="399"/>
      <c r="E59" s="382"/>
    </row>
    <row r="60" spans="1:5" s="405" customFormat="1" ht="12" customHeight="1" thickBot="1">
      <c r="A60" s="359" t="s">
        <v>377</v>
      </c>
      <c r="B60" s="408" t="s">
        <v>378</v>
      </c>
      <c r="C60" s="612"/>
      <c r="D60" s="399"/>
      <c r="E60" s="382"/>
    </row>
    <row r="61" spans="1:5" s="405" customFormat="1" ht="12" customHeight="1" thickBot="1">
      <c r="A61" s="363" t="s">
        <v>14</v>
      </c>
      <c r="B61" s="364" t="s">
        <v>379</v>
      </c>
      <c r="C61" s="643">
        <f>+C6+C13+C20+C27+C34+C45+C51+C56</f>
        <v>500</v>
      </c>
      <c r="D61" s="401">
        <f>+D6+D13+D20+D27+D34+D45+D51+D56</f>
        <v>813</v>
      </c>
      <c r="E61" s="414">
        <f>+E6+E13+E20+E27+E34+E45+E51+E56</f>
        <v>813</v>
      </c>
    </row>
    <row r="62" spans="1:5" s="405" customFormat="1" ht="12" customHeight="1" thickBot="1">
      <c r="A62" s="419" t="s">
        <v>380</v>
      </c>
      <c r="B62" s="385" t="s">
        <v>381</v>
      </c>
      <c r="C62" s="643">
        <f>SUM(C63:C65)</f>
        <v>0</v>
      </c>
      <c r="D62" s="395">
        <f>+D63+D64+D65</f>
        <v>0</v>
      </c>
      <c r="E62" s="378">
        <f>+E63+E64+E65</f>
        <v>0</v>
      </c>
    </row>
    <row r="63" spans="1:5" s="405" customFormat="1" ht="12" customHeight="1">
      <c r="A63" s="358" t="s">
        <v>382</v>
      </c>
      <c r="B63" s="406" t="s">
        <v>383</v>
      </c>
      <c r="C63" s="614"/>
      <c r="D63" s="399"/>
      <c r="E63" s="382"/>
    </row>
    <row r="64" spans="1:5" s="405" customFormat="1" ht="12" customHeight="1">
      <c r="A64" s="357" t="s">
        <v>384</v>
      </c>
      <c r="B64" s="407" t="s">
        <v>385</v>
      </c>
      <c r="C64" s="611"/>
      <c r="D64" s="399"/>
      <c r="E64" s="382"/>
    </row>
    <row r="65" spans="1:5" s="405" customFormat="1" ht="12" customHeight="1" thickBot="1">
      <c r="A65" s="359" t="s">
        <v>386</v>
      </c>
      <c r="B65" s="343" t="s">
        <v>431</v>
      </c>
      <c r="C65" s="612"/>
      <c r="D65" s="399"/>
      <c r="E65" s="382"/>
    </row>
    <row r="66" spans="1:5" s="405" customFormat="1" ht="12" customHeight="1" thickBot="1">
      <c r="A66" s="419" t="s">
        <v>388</v>
      </c>
      <c r="B66" s="385" t="s">
        <v>389</v>
      </c>
      <c r="C66" s="676">
        <f>SUM(C67:C70)</f>
        <v>0</v>
      </c>
      <c r="D66" s="395">
        <f>+D67+D68+D69+D70</f>
        <v>0</v>
      </c>
      <c r="E66" s="378">
        <f>+E67+E68+E69+E70</f>
        <v>0</v>
      </c>
    </row>
    <row r="67" spans="1:5" s="405" customFormat="1" ht="13.5" customHeight="1">
      <c r="A67" s="358" t="s">
        <v>107</v>
      </c>
      <c r="B67" s="406" t="s">
        <v>390</v>
      </c>
      <c r="C67" s="614"/>
      <c r="D67" s="399"/>
      <c r="E67" s="382"/>
    </row>
    <row r="68" spans="1:5" s="405" customFormat="1" ht="12" customHeight="1">
      <c r="A68" s="357" t="s">
        <v>108</v>
      </c>
      <c r="B68" s="407" t="s">
        <v>391</v>
      </c>
      <c r="C68" s="611"/>
      <c r="D68" s="399"/>
      <c r="E68" s="382"/>
    </row>
    <row r="69" spans="1:5" s="405" customFormat="1" ht="12" customHeight="1">
      <c r="A69" s="357" t="s">
        <v>392</v>
      </c>
      <c r="B69" s="407" t="s">
        <v>393</v>
      </c>
      <c r="C69" s="611"/>
      <c r="D69" s="399"/>
      <c r="E69" s="382"/>
    </row>
    <row r="70" spans="1:5" s="405" customFormat="1" ht="12" customHeight="1" thickBot="1">
      <c r="A70" s="359" t="s">
        <v>394</v>
      </c>
      <c r="B70" s="408" t="s">
        <v>395</v>
      </c>
      <c r="C70" s="612"/>
      <c r="D70" s="399"/>
      <c r="E70" s="382"/>
    </row>
    <row r="71" spans="1:5" s="405" customFormat="1" ht="12" customHeight="1" thickBot="1">
      <c r="A71" s="419" t="s">
        <v>396</v>
      </c>
      <c r="B71" s="385" t="s">
        <v>397</v>
      </c>
      <c r="C71" s="676">
        <f>SUM(C72:C73)</f>
        <v>0</v>
      </c>
      <c r="D71" s="395">
        <f>+D72+D73</f>
        <v>0</v>
      </c>
      <c r="E71" s="378">
        <f>+E72+E73</f>
        <v>0</v>
      </c>
    </row>
    <row r="72" spans="1:5" s="405" customFormat="1" ht="12" customHeight="1">
      <c r="A72" s="358" t="s">
        <v>398</v>
      </c>
      <c r="B72" s="406" t="s">
        <v>399</v>
      </c>
      <c r="C72" s="614"/>
      <c r="D72" s="399"/>
      <c r="E72" s="382"/>
    </row>
    <row r="73" spans="1:5" s="405" customFormat="1" ht="12" customHeight="1" thickBot="1">
      <c r="A73" s="359" t="s">
        <v>400</v>
      </c>
      <c r="B73" s="408" t="s">
        <v>401</v>
      </c>
      <c r="C73" s="612"/>
      <c r="D73" s="399"/>
      <c r="E73" s="382"/>
    </row>
    <row r="74" spans="1:5" s="405" customFormat="1" ht="12" customHeight="1" thickBot="1">
      <c r="A74" s="419" t="s">
        <v>402</v>
      </c>
      <c r="B74" s="385" t="s">
        <v>403</v>
      </c>
      <c r="C74" s="676">
        <f>SUM(C75:C77)</f>
        <v>0</v>
      </c>
      <c r="D74" s="395">
        <f>+D75+D76+D77</f>
        <v>0</v>
      </c>
      <c r="E74" s="378">
        <f>+E75+E76+E77</f>
        <v>0</v>
      </c>
    </row>
    <row r="75" spans="1:5" s="405" customFormat="1" ht="12" customHeight="1">
      <c r="A75" s="358" t="s">
        <v>404</v>
      </c>
      <c r="B75" s="406" t="s">
        <v>405</v>
      </c>
      <c r="C75" s="614"/>
      <c r="D75" s="399"/>
      <c r="E75" s="382"/>
    </row>
    <row r="76" spans="1:5" s="405" customFormat="1" ht="12" customHeight="1">
      <c r="A76" s="357" t="s">
        <v>406</v>
      </c>
      <c r="B76" s="407" t="s">
        <v>407</v>
      </c>
      <c r="C76" s="611"/>
      <c r="D76" s="399"/>
      <c r="E76" s="382"/>
    </row>
    <row r="77" spans="1:5" s="405" customFormat="1" ht="12" customHeight="1" thickBot="1">
      <c r="A77" s="359" t="s">
        <v>408</v>
      </c>
      <c r="B77" s="387" t="s">
        <v>409</v>
      </c>
      <c r="C77" s="612"/>
      <c r="D77" s="399"/>
      <c r="E77" s="382"/>
    </row>
    <row r="78" spans="1:5" s="405" customFormat="1" ht="12" customHeight="1" thickBot="1">
      <c r="A78" s="419" t="s">
        <v>410</v>
      </c>
      <c r="B78" s="385" t="s">
        <v>411</v>
      </c>
      <c r="C78" s="676">
        <f>SUM(C79:C82)</f>
        <v>0</v>
      </c>
      <c r="D78" s="395">
        <f>+D79+D80+D81+D82</f>
        <v>0</v>
      </c>
      <c r="E78" s="378">
        <f>+E79+E80+E81+E82</f>
        <v>0</v>
      </c>
    </row>
    <row r="79" spans="1:5" s="405" customFormat="1" ht="12" customHeight="1">
      <c r="A79" s="409" t="s">
        <v>412</v>
      </c>
      <c r="B79" s="406" t="s">
        <v>413</v>
      </c>
      <c r="C79" s="614"/>
      <c r="D79" s="399"/>
      <c r="E79" s="382"/>
    </row>
    <row r="80" spans="1:5" s="405" customFormat="1" ht="12" customHeight="1">
      <c r="A80" s="410" t="s">
        <v>414</v>
      </c>
      <c r="B80" s="407" t="s">
        <v>415</v>
      </c>
      <c r="C80" s="611"/>
      <c r="D80" s="399"/>
      <c r="E80" s="382"/>
    </row>
    <row r="81" spans="1:5" s="405" customFormat="1" ht="12" customHeight="1">
      <c r="A81" s="410" t="s">
        <v>416</v>
      </c>
      <c r="B81" s="407" t="s">
        <v>417</v>
      </c>
      <c r="C81" s="611"/>
      <c r="D81" s="399"/>
      <c r="E81" s="382"/>
    </row>
    <row r="82" spans="1:5" s="405" customFormat="1" ht="12" customHeight="1" thickBot="1">
      <c r="A82" s="420" t="s">
        <v>418</v>
      </c>
      <c r="B82" s="387" t="s">
        <v>419</v>
      </c>
      <c r="C82" s="612"/>
      <c r="D82" s="399"/>
      <c r="E82" s="382"/>
    </row>
    <row r="83" spans="1:5" s="405" customFormat="1" ht="12" customHeight="1" thickBot="1">
      <c r="A83" s="419" t="s">
        <v>420</v>
      </c>
      <c r="B83" s="385" t="s">
        <v>421</v>
      </c>
      <c r="C83" s="677"/>
      <c r="D83" s="422"/>
      <c r="E83" s="423"/>
    </row>
    <row r="84" spans="1:5" s="405" customFormat="1" ht="12" customHeight="1" thickBot="1">
      <c r="A84" s="419" t="s">
        <v>422</v>
      </c>
      <c r="B84" s="341" t="s">
        <v>423</v>
      </c>
      <c r="C84" s="678">
        <f>+C62+C66+C71+C74+C78+C83</f>
        <v>0</v>
      </c>
      <c r="D84" s="401">
        <f>+D62+D66+D71+D74+D78+D83</f>
        <v>0</v>
      </c>
      <c r="E84" s="414">
        <f>+E62+E66+E71+E74+E78+E83</f>
        <v>0</v>
      </c>
    </row>
    <row r="85" spans="1:5" s="405" customFormat="1" ht="12" customHeight="1" thickBot="1">
      <c r="A85" s="421" t="s">
        <v>424</v>
      </c>
      <c r="B85" s="344" t="s">
        <v>425</v>
      </c>
      <c r="C85" s="676">
        <f>+C61+C84</f>
        <v>500</v>
      </c>
      <c r="D85" s="401">
        <f>+D61+D84</f>
        <v>813</v>
      </c>
      <c r="E85" s="414">
        <f>+E61+E84</f>
        <v>813</v>
      </c>
    </row>
    <row r="86" spans="1:5" s="405" customFormat="1" ht="12" customHeight="1">
      <c r="A86" s="339"/>
      <c r="B86" s="339"/>
      <c r="C86" s="340"/>
      <c r="D86" s="340"/>
      <c r="E86" s="340"/>
    </row>
    <row r="87" spans="1:5" ht="16.5" customHeight="1">
      <c r="A87" s="843" t="s">
        <v>35</v>
      </c>
      <c r="B87" s="843"/>
      <c r="C87" s="843"/>
      <c r="D87" s="843"/>
      <c r="E87" s="843"/>
    </row>
    <row r="88" spans="1:5" s="411" customFormat="1" ht="16.5" customHeight="1" thickBot="1">
      <c r="A88" s="39" t="s">
        <v>111</v>
      </c>
      <c r="B88" s="39"/>
      <c r="C88" s="372"/>
      <c r="D88" s="372"/>
      <c r="E88" s="372" t="s">
        <v>155</v>
      </c>
    </row>
    <row r="89" spans="1:5" s="411" customFormat="1" ht="16.5" customHeight="1">
      <c r="A89" s="844" t="s">
        <v>58</v>
      </c>
      <c r="B89" s="846" t="s">
        <v>176</v>
      </c>
      <c r="C89" s="848" t="str">
        <f>+C3</f>
        <v>2014. évi</v>
      </c>
      <c r="D89" s="848"/>
      <c r="E89" s="849"/>
    </row>
    <row r="90" spans="1:5" ht="37.5" customHeight="1" thickBot="1">
      <c r="A90" s="845"/>
      <c r="B90" s="847"/>
      <c r="C90" s="40" t="s">
        <v>177</v>
      </c>
      <c r="D90" s="40" t="s">
        <v>182</v>
      </c>
      <c r="E90" s="41" t="s">
        <v>183</v>
      </c>
    </row>
    <row r="91" spans="1:5" s="404" customFormat="1" ht="12" customHeight="1" thickBot="1">
      <c r="A91" s="368" t="s">
        <v>426</v>
      </c>
      <c r="B91" s="369" t="s">
        <v>427</v>
      </c>
      <c r="C91" s="369" t="s">
        <v>428</v>
      </c>
      <c r="D91" s="369" t="s">
        <v>429</v>
      </c>
      <c r="E91" s="370" t="s">
        <v>430</v>
      </c>
    </row>
    <row r="92" spans="1:5" ht="12" customHeight="1" thickBot="1">
      <c r="A92" s="365" t="s">
        <v>6</v>
      </c>
      <c r="B92" s="367" t="s">
        <v>432</v>
      </c>
      <c r="C92" s="643">
        <f>SUM(C93:C97)</f>
        <v>238</v>
      </c>
      <c r="D92" s="394">
        <f>SUM(D93:D97)</f>
        <v>547</v>
      </c>
      <c r="E92" s="349">
        <f>SUM(E93:E97)</f>
        <v>536</v>
      </c>
    </row>
    <row r="93" spans="1:5" ht="12" customHeight="1">
      <c r="A93" s="360" t="s">
        <v>70</v>
      </c>
      <c r="B93" s="353" t="s">
        <v>36</v>
      </c>
      <c r="C93" s="614"/>
      <c r="D93" s="89"/>
      <c r="E93" s="348"/>
    </row>
    <row r="94" spans="1:5" ht="12" customHeight="1">
      <c r="A94" s="357" t="s">
        <v>71</v>
      </c>
      <c r="B94" s="351" t="s">
        <v>132</v>
      </c>
      <c r="C94" s="611"/>
      <c r="D94" s="396"/>
      <c r="E94" s="379"/>
    </row>
    <row r="95" spans="1:5" ht="12" customHeight="1">
      <c r="A95" s="357" t="s">
        <v>72</v>
      </c>
      <c r="B95" s="351" t="s">
        <v>99</v>
      </c>
      <c r="C95" s="612">
        <v>238</v>
      </c>
      <c r="D95" s="611">
        <v>547</v>
      </c>
      <c r="E95" s="381">
        <v>536</v>
      </c>
    </row>
    <row r="96" spans="1:5" ht="12" customHeight="1">
      <c r="A96" s="357" t="s">
        <v>73</v>
      </c>
      <c r="B96" s="354" t="s">
        <v>133</v>
      </c>
      <c r="C96" s="612"/>
      <c r="D96" s="398"/>
      <c r="E96" s="381"/>
    </row>
    <row r="97" spans="1:5" ht="12" customHeight="1">
      <c r="A97" s="357" t="s">
        <v>82</v>
      </c>
      <c r="B97" s="362" t="s">
        <v>134</v>
      </c>
      <c r="C97" s="612"/>
      <c r="D97" s="398"/>
      <c r="E97" s="381"/>
    </row>
    <row r="98" spans="1:5" ht="12" customHeight="1">
      <c r="A98" s="357" t="s">
        <v>74</v>
      </c>
      <c r="B98" s="351" t="s">
        <v>433</v>
      </c>
      <c r="C98" s="612"/>
      <c r="D98" s="398"/>
      <c r="E98" s="381"/>
    </row>
    <row r="99" spans="1:5" ht="12" customHeight="1">
      <c r="A99" s="357" t="s">
        <v>75</v>
      </c>
      <c r="B99" s="374" t="s">
        <v>434</v>
      </c>
      <c r="C99" s="612"/>
      <c r="D99" s="398"/>
      <c r="E99" s="381"/>
    </row>
    <row r="100" spans="1:5" ht="12" customHeight="1">
      <c r="A100" s="357" t="s">
        <v>83</v>
      </c>
      <c r="B100" s="375" t="s">
        <v>435</v>
      </c>
      <c r="C100" s="612"/>
      <c r="D100" s="398"/>
      <c r="E100" s="381"/>
    </row>
    <row r="101" spans="1:5" ht="12" customHeight="1">
      <c r="A101" s="357" t="s">
        <v>84</v>
      </c>
      <c r="B101" s="375" t="s">
        <v>436</v>
      </c>
      <c r="C101" s="612"/>
      <c r="D101" s="398"/>
      <c r="E101" s="381"/>
    </row>
    <row r="102" spans="1:5" ht="12" customHeight="1">
      <c r="A102" s="357" t="s">
        <v>85</v>
      </c>
      <c r="B102" s="374" t="s">
        <v>437</v>
      </c>
      <c r="C102" s="612"/>
      <c r="D102" s="398"/>
      <c r="E102" s="381"/>
    </row>
    <row r="103" spans="1:5" ht="12" customHeight="1">
      <c r="A103" s="357" t="s">
        <v>86</v>
      </c>
      <c r="B103" s="374" t="s">
        <v>438</v>
      </c>
      <c r="C103" s="612"/>
      <c r="D103" s="398"/>
      <c r="E103" s="381"/>
    </row>
    <row r="104" spans="1:5" ht="12" customHeight="1">
      <c r="A104" s="357" t="s">
        <v>88</v>
      </c>
      <c r="B104" s="375" t="s">
        <v>439</v>
      </c>
      <c r="C104" s="612"/>
      <c r="D104" s="398"/>
      <c r="E104" s="381"/>
    </row>
    <row r="105" spans="1:5" ht="12" customHeight="1">
      <c r="A105" s="356" t="s">
        <v>135</v>
      </c>
      <c r="B105" s="376" t="s">
        <v>440</v>
      </c>
      <c r="C105" s="612"/>
      <c r="D105" s="398"/>
      <c r="E105" s="381"/>
    </row>
    <row r="106" spans="1:5" ht="12" customHeight="1">
      <c r="A106" s="357" t="s">
        <v>441</v>
      </c>
      <c r="B106" s="376" t="s">
        <v>442</v>
      </c>
      <c r="C106" s="612"/>
      <c r="D106" s="398"/>
      <c r="E106" s="381"/>
    </row>
    <row r="107" spans="1:5" ht="12" customHeight="1" thickBot="1">
      <c r="A107" s="361" t="s">
        <v>443</v>
      </c>
      <c r="B107" s="377" t="s">
        <v>444</v>
      </c>
      <c r="C107" s="612"/>
      <c r="D107" s="90"/>
      <c r="E107" s="342"/>
    </row>
    <row r="108" spans="1:5" ht="12" customHeight="1" thickBot="1">
      <c r="A108" s="363" t="s">
        <v>7</v>
      </c>
      <c r="B108" s="366" t="s">
        <v>445</v>
      </c>
      <c r="C108" s="643">
        <f>+C109+C111+C113</f>
        <v>0</v>
      </c>
      <c r="D108" s="395">
        <f>+D109+D111+D113</f>
        <v>0</v>
      </c>
      <c r="E108" s="378">
        <f>+E109+E111+E113</f>
        <v>0</v>
      </c>
    </row>
    <row r="109" spans="1:5" ht="12" customHeight="1">
      <c r="A109" s="358" t="s">
        <v>76</v>
      </c>
      <c r="B109" s="351" t="s">
        <v>154</v>
      </c>
      <c r="C109" s="614"/>
      <c r="D109" s="397"/>
      <c r="E109" s="380"/>
    </row>
    <row r="110" spans="1:5" ht="12" customHeight="1">
      <c r="A110" s="358" t="s">
        <v>77</v>
      </c>
      <c r="B110" s="355" t="s">
        <v>446</v>
      </c>
      <c r="C110" s="614"/>
      <c r="D110" s="397"/>
      <c r="E110" s="380"/>
    </row>
    <row r="111" spans="1:5" ht="15.75">
      <c r="A111" s="358" t="s">
        <v>78</v>
      </c>
      <c r="B111" s="355" t="s">
        <v>136</v>
      </c>
      <c r="C111" s="611"/>
      <c r="D111" s="396"/>
      <c r="E111" s="379"/>
    </row>
    <row r="112" spans="1:5" ht="12" customHeight="1">
      <c r="A112" s="358" t="s">
        <v>79</v>
      </c>
      <c r="B112" s="355" t="s">
        <v>447</v>
      </c>
      <c r="C112" s="615"/>
      <c r="D112" s="396"/>
      <c r="E112" s="379"/>
    </row>
    <row r="113" spans="1:5" ht="12" customHeight="1">
      <c r="A113" s="358" t="s">
        <v>80</v>
      </c>
      <c r="B113" s="387" t="s">
        <v>157</v>
      </c>
      <c r="C113" s="615"/>
      <c r="D113" s="396"/>
      <c r="E113" s="379"/>
    </row>
    <row r="114" spans="1:5" ht="21.75" customHeight="1">
      <c r="A114" s="358" t="s">
        <v>87</v>
      </c>
      <c r="B114" s="386" t="s">
        <v>448</v>
      </c>
      <c r="C114" s="615"/>
      <c r="D114" s="396"/>
      <c r="E114" s="379"/>
    </row>
    <row r="115" spans="1:5" ht="24" customHeight="1">
      <c r="A115" s="358" t="s">
        <v>89</v>
      </c>
      <c r="B115" s="402" t="s">
        <v>449</v>
      </c>
      <c r="C115" s="615"/>
      <c r="D115" s="396"/>
      <c r="E115" s="379"/>
    </row>
    <row r="116" spans="1:5" ht="12" customHeight="1">
      <c r="A116" s="358" t="s">
        <v>137</v>
      </c>
      <c r="B116" s="375" t="s">
        <v>436</v>
      </c>
      <c r="C116" s="615"/>
      <c r="D116" s="396"/>
      <c r="E116" s="379"/>
    </row>
    <row r="117" spans="1:5" ht="12" customHeight="1">
      <c r="A117" s="358" t="s">
        <v>138</v>
      </c>
      <c r="B117" s="375" t="s">
        <v>450</v>
      </c>
      <c r="C117" s="615"/>
      <c r="D117" s="396"/>
      <c r="E117" s="379"/>
    </row>
    <row r="118" spans="1:5" ht="12" customHeight="1">
      <c r="A118" s="358" t="s">
        <v>139</v>
      </c>
      <c r="B118" s="375" t="s">
        <v>451</v>
      </c>
      <c r="C118" s="615"/>
      <c r="D118" s="396"/>
      <c r="E118" s="379"/>
    </row>
    <row r="119" spans="1:5" s="424" customFormat="1" ht="12" customHeight="1">
      <c r="A119" s="358" t="s">
        <v>452</v>
      </c>
      <c r="B119" s="375" t="s">
        <v>439</v>
      </c>
      <c r="C119" s="615"/>
      <c r="D119" s="396"/>
      <c r="E119" s="379"/>
    </row>
    <row r="120" spans="1:5" ht="12" customHeight="1">
      <c r="A120" s="358" t="s">
        <v>453</v>
      </c>
      <c r="B120" s="375" t="s">
        <v>454</v>
      </c>
      <c r="C120" s="615"/>
      <c r="D120" s="396"/>
      <c r="E120" s="379"/>
    </row>
    <row r="121" spans="1:5" ht="12" customHeight="1" thickBot="1">
      <c r="A121" s="356" t="s">
        <v>455</v>
      </c>
      <c r="B121" s="375" t="s">
        <v>456</v>
      </c>
      <c r="C121" s="616"/>
      <c r="D121" s="398"/>
      <c r="E121" s="381"/>
    </row>
    <row r="122" spans="1:5" ht="12" customHeight="1" thickBot="1">
      <c r="A122" s="363" t="s">
        <v>8</v>
      </c>
      <c r="B122" s="371" t="s">
        <v>457</v>
      </c>
      <c r="C122" s="643">
        <f>+C123+C124</f>
        <v>0</v>
      </c>
      <c r="D122" s="395">
        <f>+D123+D124</f>
        <v>0</v>
      </c>
      <c r="E122" s="378">
        <f>+E123+E124</f>
        <v>0</v>
      </c>
    </row>
    <row r="123" spans="1:5" ht="12" customHeight="1">
      <c r="A123" s="358" t="s">
        <v>59</v>
      </c>
      <c r="B123" s="352" t="s">
        <v>45</v>
      </c>
      <c r="C123" s="614"/>
      <c r="D123" s="397"/>
      <c r="E123" s="380"/>
    </row>
    <row r="124" spans="1:5" ht="12" customHeight="1" thickBot="1">
      <c r="A124" s="359" t="s">
        <v>60</v>
      </c>
      <c r="B124" s="355" t="s">
        <v>46</v>
      </c>
      <c r="C124" s="612"/>
      <c r="D124" s="398"/>
      <c r="E124" s="381"/>
    </row>
    <row r="125" spans="1:5" ht="12" customHeight="1" thickBot="1">
      <c r="A125" s="363" t="s">
        <v>9</v>
      </c>
      <c r="B125" s="371" t="s">
        <v>458</v>
      </c>
      <c r="C125" s="643">
        <f>+C92+C108+C122</f>
        <v>238</v>
      </c>
      <c r="D125" s="395">
        <f>+D92+D108+D122</f>
        <v>547</v>
      </c>
      <c r="E125" s="378">
        <f>+E92+E108+E122</f>
        <v>536</v>
      </c>
    </row>
    <row r="126" spans="1:5" ht="12" customHeight="1" thickBot="1">
      <c r="A126" s="363" t="s">
        <v>10</v>
      </c>
      <c r="B126" s="371" t="s">
        <v>459</v>
      </c>
      <c r="C126" s="643">
        <f>+C127+C128+C129</f>
        <v>0</v>
      </c>
      <c r="D126" s="395">
        <f>+D127+D128+D129</f>
        <v>0</v>
      </c>
      <c r="E126" s="378">
        <f>+E127+E128+E129</f>
        <v>0</v>
      </c>
    </row>
    <row r="127" spans="1:5" ht="12" customHeight="1">
      <c r="A127" s="358" t="s">
        <v>63</v>
      </c>
      <c r="B127" s="352" t="s">
        <v>460</v>
      </c>
      <c r="C127" s="673"/>
      <c r="D127" s="396"/>
      <c r="E127" s="379"/>
    </row>
    <row r="128" spans="1:5" ht="12" customHeight="1">
      <c r="A128" s="358" t="s">
        <v>64</v>
      </c>
      <c r="B128" s="352" t="s">
        <v>461</v>
      </c>
      <c r="C128" s="615"/>
      <c r="D128" s="396"/>
      <c r="E128" s="379"/>
    </row>
    <row r="129" spans="1:5" ht="12" customHeight="1" thickBot="1">
      <c r="A129" s="356" t="s">
        <v>65</v>
      </c>
      <c r="B129" s="350" t="s">
        <v>462</v>
      </c>
      <c r="C129" s="616"/>
      <c r="D129" s="396"/>
      <c r="E129" s="379"/>
    </row>
    <row r="130" spans="1:5" ht="12" customHeight="1" thickBot="1">
      <c r="A130" s="363" t="s">
        <v>11</v>
      </c>
      <c r="B130" s="371" t="s">
        <v>463</v>
      </c>
      <c r="C130" s="643">
        <f>+C131+C132+C133+C134</f>
        <v>0</v>
      </c>
      <c r="D130" s="395">
        <f>+D131+D132+D134+D133</f>
        <v>0</v>
      </c>
      <c r="E130" s="378">
        <f>+E131+E132+E134+E133</f>
        <v>0</v>
      </c>
    </row>
    <row r="131" spans="1:5" ht="12" customHeight="1">
      <c r="A131" s="358" t="s">
        <v>66</v>
      </c>
      <c r="B131" s="352" t="s">
        <v>464</v>
      </c>
      <c r="C131" s="673"/>
      <c r="D131" s="396"/>
      <c r="E131" s="379"/>
    </row>
    <row r="132" spans="1:5" ht="12" customHeight="1">
      <c r="A132" s="358" t="s">
        <v>67</v>
      </c>
      <c r="B132" s="352" t="s">
        <v>465</v>
      </c>
      <c r="C132" s="615"/>
      <c r="D132" s="396"/>
      <c r="E132" s="379"/>
    </row>
    <row r="133" spans="1:5" ht="12" customHeight="1">
      <c r="A133" s="358" t="s">
        <v>360</v>
      </c>
      <c r="B133" s="352" t="s">
        <v>466</v>
      </c>
      <c r="C133" s="615"/>
      <c r="D133" s="396"/>
      <c r="E133" s="379"/>
    </row>
    <row r="134" spans="1:5" ht="12" customHeight="1" thickBot="1">
      <c r="A134" s="356" t="s">
        <v>362</v>
      </c>
      <c r="B134" s="350" t="s">
        <v>467</v>
      </c>
      <c r="C134" s="616"/>
      <c r="D134" s="396"/>
      <c r="E134" s="379"/>
    </row>
    <row r="135" spans="1:5" ht="12" customHeight="1" thickBot="1">
      <c r="A135" s="363" t="s">
        <v>12</v>
      </c>
      <c r="B135" s="371" t="s">
        <v>468</v>
      </c>
      <c r="C135" s="643">
        <f>+C136+C137+C138+C139</f>
        <v>0</v>
      </c>
      <c r="D135" s="401">
        <f>+D136+D137+D138+D139</f>
        <v>0</v>
      </c>
      <c r="E135" s="414">
        <f>+E136+E137+E138+E139</f>
        <v>0</v>
      </c>
    </row>
    <row r="136" spans="1:5" ht="12" customHeight="1">
      <c r="A136" s="358" t="s">
        <v>68</v>
      </c>
      <c r="B136" s="352" t="s">
        <v>469</v>
      </c>
      <c r="C136" s="673"/>
      <c r="D136" s="396"/>
      <c r="E136" s="379"/>
    </row>
    <row r="137" spans="1:5" ht="12" customHeight="1">
      <c r="A137" s="358" t="s">
        <v>69</v>
      </c>
      <c r="B137" s="352" t="s">
        <v>470</v>
      </c>
      <c r="C137" s="615"/>
      <c r="D137" s="396"/>
      <c r="E137" s="379"/>
    </row>
    <row r="138" spans="1:5" ht="12" customHeight="1">
      <c r="A138" s="358" t="s">
        <v>369</v>
      </c>
      <c r="B138" s="352" t="s">
        <v>471</v>
      </c>
      <c r="C138" s="615"/>
      <c r="D138" s="396"/>
      <c r="E138" s="379"/>
    </row>
    <row r="139" spans="1:5" ht="12" customHeight="1" thickBot="1">
      <c r="A139" s="356" t="s">
        <v>371</v>
      </c>
      <c r="B139" s="350" t="s">
        <v>472</v>
      </c>
      <c r="C139" s="616"/>
      <c r="D139" s="396"/>
      <c r="E139" s="379"/>
    </row>
    <row r="140" spans="1:9" ht="15" customHeight="1" thickBot="1">
      <c r="A140" s="363" t="s">
        <v>13</v>
      </c>
      <c r="B140" s="371" t="s">
        <v>473</v>
      </c>
      <c r="C140" s="674">
        <f>+C141+C142+C143+C144</f>
        <v>0</v>
      </c>
      <c r="D140" s="91">
        <f>+D141+D142+D143+D144</f>
        <v>0</v>
      </c>
      <c r="E140" s="347">
        <f>+E141+E142+E143+E144</f>
        <v>0</v>
      </c>
      <c r="F140" s="412"/>
      <c r="G140" s="413"/>
      <c r="H140" s="413"/>
      <c r="I140" s="413"/>
    </row>
    <row r="141" spans="1:5" s="405" customFormat="1" ht="12.75" customHeight="1">
      <c r="A141" s="358" t="s">
        <v>130</v>
      </c>
      <c r="B141" s="352" t="s">
        <v>474</v>
      </c>
      <c r="C141" s="673"/>
      <c r="D141" s="396"/>
      <c r="E141" s="379"/>
    </row>
    <row r="142" spans="1:5" ht="12.75" customHeight="1">
      <c r="A142" s="358" t="s">
        <v>131</v>
      </c>
      <c r="B142" s="352" t="s">
        <v>475</v>
      </c>
      <c r="C142" s="615"/>
      <c r="D142" s="396"/>
      <c r="E142" s="379"/>
    </row>
    <row r="143" spans="1:5" ht="12.75" customHeight="1">
      <c r="A143" s="358" t="s">
        <v>156</v>
      </c>
      <c r="B143" s="352" t="s">
        <v>476</v>
      </c>
      <c r="C143" s="615"/>
      <c r="D143" s="396"/>
      <c r="E143" s="379"/>
    </row>
    <row r="144" spans="1:5" ht="12.75" customHeight="1" thickBot="1">
      <c r="A144" s="358" t="s">
        <v>377</v>
      </c>
      <c r="B144" s="352" t="s">
        <v>477</v>
      </c>
      <c r="C144" s="616"/>
      <c r="D144" s="396"/>
      <c r="E144" s="379"/>
    </row>
    <row r="145" spans="1:5" ht="16.5" thickBot="1">
      <c r="A145" s="363" t="s">
        <v>14</v>
      </c>
      <c r="B145" s="371" t="s">
        <v>478</v>
      </c>
      <c r="C145" s="675">
        <f>+C126+C130+C135+C140</f>
        <v>0</v>
      </c>
      <c r="D145" s="345">
        <f>+D126+D130+D135+D140</f>
        <v>0</v>
      </c>
      <c r="E145" s="346">
        <f>+E126+E130+E135+E140</f>
        <v>0</v>
      </c>
    </row>
    <row r="146" spans="1:5" ht="16.5" thickBot="1">
      <c r="A146" s="388" t="s">
        <v>15</v>
      </c>
      <c r="B146" s="391" t="s">
        <v>479</v>
      </c>
      <c r="C146" s="675">
        <f>+C125+C145</f>
        <v>238</v>
      </c>
      <c r="D146" s="345">
        <f>+D125+D145</f>
        <v>547</v>
      </c>
      <c r="E146" s="346">
        <f>+E125+E145</f>
        <v>536</v>
      </c>
    </row>
    <row r="148" spans="1:5" ht="18.75" customHeight="1">
      <c r="A148" s="842" t="s">
        <v>480</v>
      </c>
      <c r="B148" s="842"/>
      <c r="C148" s="842"/>
      <c r="D148" s="842"/>
      <c r="E148" s="842"/>
    </row>
    <row r="149" spans="1:5" ht="13.5" customHeight="1" thickBot="1">
      <c r="A149" s="373" t="s">
        <v>112</v>
      </c>
      <c r="B149" s="373"/>
      <c r="C149" s="403"/>
      <c r="E149" s="390" t="s">
        <v>155</v>
      </c>
    </row>
    <row r="150" spans="1:5" ht="21.75" thickBot="1">
      <c r="A150" s="363">
        <v>1</v>
      </c>
      <c r="B150" s="366" t="s">
        <v>481</v>
      </c>
      <c r="C150" s="389">
        <f>+C61-C125</f>
        <v>262</v>
      </c>
      <c r="D150" s="389">
        <f>+D61-D125</f>
        <v>266</v>
      </c>
      <c r="E150" s="389">
        <f>+E61-E125</f>
        <v>277</v>
      </c>
    </row>
    <row r="151" spans="1:5" ht="21.75" thickBot="1">
      <c r="A151" s="363" t="s">
        <v>7</v>
      </c>
      <c r="B151" s="366" t="s">
        <v>482</v>
      </c>
      <c r="C151" s="389">
        <f>+C84-C145</f>
        <v>0</v>
      </c>
      <c r="D151" s="389">
        <f>+D84-D145</f>
        <v>0</v>
      </c>
      <c r="E151" s="389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92" customFormat="1" ht="12.75" customHeight="1">
      <c r="C161" s="393"/>
      <c r="D161" s="393"/>
      <c r="E161" s="393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Pénzesgyőr Község.Önkormányzat
2014. ÉVI ZÁRSZÁMADÁS
ÖNKÉNT VÁLLALT FELADATAINAK MÉRLEGE
&amp;R&amp;"Times New Roman CE,Félkövér dőlt"&amp;11 1.3. melléklet a 6./2015. (V.4.)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9.50390625" style="392" customWidth="1"/>
    <col min="2" max="2" width="60.875" style="392" customWidth="1"/>
    <col min="3" max="5" width="15.875" style="393" customWidth="1"/>
    <col min="6" max="16384" width="9.375" style="403" customWidth="1"/>
  </cols>
  <sheetData>
    <row r="1" spans="1:5" ht="15.75" customHeight="1">
      <c r="A1" s="843" t="s">
        <v>3</v>
      </c>
      <c r="B1" s="843"/>
      <c r="C1" s="843"/>
      <c r="D1" s="843"/>
      <c r="E1" s="843"/>
    </row>
    <row r="2" spans="1:5" ht="15.75" customHeight="1" thickBot="1">
      <c r="A2" s="38" t="s">
        <v>110</v>
      </c>
      <c r="B2" s="38"/>
      <c r="C2" s="390"/>
      <c r="D2" s="390"/>
      <c r="E2" s="390" t="s">
        <v>155</v>
      </c>
    </row>
    <row r="3" spans="1:5" ht="15.75" customHeight="1">
      <c r="A3" s="844" t="s">
        <v>58</v>
      </c>
      <c r="B3" s="846" t="s">
        <v>5</v>
      </c>
      <c r="C3" s="848" t="str">
        <f>+'1.1.sz.mell.'!C3:E3</f>
        <v>2014. évi</v>
      </c>
      <c r="D3" s="848"/>
      <c r="E3" s="849"/>
    </row>
    <row r="4" spans="1:5" ht="37.5" customHeight="1" thickBot="1">
      <c r="A4" s="845"/>
      <c r="B4" s="847"/>
      <c r="C4" s="40" t="s">
        <v>177</v>
      </c>
      <c r="D4" s="40" t="s">
        <v>182</v>
      </c>
      <c r="E4" s="41" t="s">
        <v>183</v>
      </c>
    </row>
    <row r="5" spans="1:5" s="404" customFormat="1" ht="12" customHeight="1" thickBot="1">
      <c r="A5" s="368" t="s">
        <v>426</v>
      </c>
      <c r="B5" s="369" t="s">
        <v>427</v>
      </c>
      <c r="C5" s="369" t="s">
        <v>428</v>
      </c>
      <c r="D5" s="369" t="s">
        <v>429</v>
      </c>
      <c r="E5" s="417" t="s">
        <v>430</v>
      </c>
    </row>
    <row r="6" spans="1:5" s="405" customFormat="1" ht="12" customHeight="1" thickBot="1">
      <c r="A6" s="363" t="s">
        <v>6</v>
      </c>
      <c r="B6" s="364" t="s">
        <v>310</v>
      </c>
      <c r="C6" s="395">
        <f>SUM(C7:C12)</f>
        <v>0</v>
      </c>
      <c r="D6" s="395">
        <f>SUM(D7:D12)</f>
        <v>0</v>
      </c>
      <c r="E6" s="378">
        <f>SUM(E7:E12)</f>
        <v>0</v>
      </c>
    </row>
    <row r="7" spans="1:5" s="405" customFormat="1" ht="12" customHeight="1">
      <c r="A7" s="358" t="s">
        <v>70</v>
      </c>
      <c r="B7" s="406" t="s">
        <v>311</v>
      </c>
      <c r="C7" s="397"/>
      <c r="D7" s="397"/>
      <c r="E7" s="380"/>
    </row>
    <row r="8" spans="1:5" s="405" customFormat="1" ht="12" customHeight="1">
      <c r="A8" s="357" t="s">
        <v>71</v>
      </c>
      <c r="B8" s="407" t="s">
        <v>312</v>
      </c>
      <c r="C8" s="396"/>
      <c r="D8" s="396"/>
      <c r="E8" s="379"/>
    </row>
    <row r="9" spans="1:5" s="405" customFormat="1" ht="12" customHeight="1">
      <c r="A9" s="357" t="s">
        <v>72</v>
      </c>
      <c r="B9" s="407" t="s">
        <v>313</v>
      </c>
      <c r="C9" s="396"/>
      <c r="D9" s="396"/>
      <c r="E9" s="379"/>
    </row>
    <row r="10" spans="1:5" s="405" customFormat="1" ht="12" customHeight="1">
      <c r="A10" s="357" t="s">
        <v>73</v>
      </c>
      <c r="B10" s="407" t="s">
        <v>314</v>
      </c>
      <c r="C10" s="396"/>
      <c r="D10" s="396"/>
      <c r="E10" s="379"/>
    </row>
    <row r="11" spans="1:5" s="405" customFormat="1" ht="12" customHeight="1">
      <c r="A11" s="357" t="s">
        <v>106</v>
      </c>
      <c r="B11" s="407" t="s">
        <v>315</v>
      </c>
      <c r="C11" s="396"/>
      <c r="D11" s="396"/>
      <c r="E11" s="379"/>
    </row>
    <row r="12" spans="1:5" s="405" customFormat="1" ht="12" customHeight="1" thickBot="1">
      <c r="A12" s="359" t="s">
        <v>74</v>
      </c>
      <c r="B12" s="408" t="s">
        <v>316</v>
      </c>
      <c r="C12" s="398"/>
      <c r="D12" s="398"/>
      <c r="E12" s="381"/>
    </row>
    <row r="13" spans="1:5" s="405" customFormat="1" ht="12" customHeight="1" thickBot="1">
      <c r="A13" s="363" t="s">
        <v>7</v>
      </c>
      <c r="B13" s="385" t="s">
        <v>317</v>
      </c>
      <c r="C13" s="395">
        <f>SUM(C14:C18)</f>
        <v>0</v>
      </c>
      <c r="D13" s="395">
        <f>SUM(D14:D18)</f>
        <v>0</v>
      </c>
      <c r="E13" s="378">
        <f>SUM(E14:E18)</f>
        <v>0</v>
      </c>
    </row>
    <row r="14" spans="1:5" s="405" customFormat="1" ht="12" customHeight="1">
      <c r="A14" s="358" t="s">
        <v>76</v>
      </c>
      <c r="B14" s="406" t="s">
        <v>318</v>
      </c>
      <c r="C14" s="397"/>
      <c r="D14" s="397"/>
      <c r="E14" s="380"/>
    </row>
    <row r="15" spans="1:5" s="405" customFormat="1" ht="12" customHeight="1">
      <c r="A15" s="357" t="s">
        <v>77</v>
      </c>
      <c r="B15" s="407" t="s">
        <v>319</v>
      </c>
      <c r="C15" s="396"/>
      <c r="D15" s="396"/>
      <c r="E15" s="379"/>
    </row>
    <row r="16" spans="1:5" s="405" customFormat="1" ht="12" customHeight="1">
      <c r="A16" s="357" t="s">
        <v>78</v>
      </c>
      <c r="B16" s="407" t="s">
        <v>320</v>
      </c>
      <c r="C16" s="396"/>
      <c r="D16" s="396"/>
      <c r="E16" s="379"/>
    </row>
    <row r="17" spans="1:5" s="405" customFormat="1" ht="12" customHeight="1">
      <c r="A17" s="357" t="s">
        <v>79</v>
      </c>
      <c r="B17" s="407" t="s">
        <v>321</v>
      </c>
      <c r="C17" s="396"/>
      <c r="D17" s="396"/>
      <c r="E17" s="379"/>
    </row>
    <row r="18" spans="1:5" s="405" customFormat="1" ht="12" customHeight="1">
      <c r="A18" s="357" t="s">
        <v>80</v>
      </c>
      <c r="B18" s="407" t="s">
        <v>322</v>
      </c>
      <c r="C18" s="396"/>
      <c r="D18" s="396"/>
      <c r="E18" s="379"/>
    </row>
    <row r="19" spans="1:5" s="405" customFormat="1" ht="12" customHeight="1" thickBot="1">
      <c r="A19" s="359" t="s">
        <v>87</v>
      </c>
      <c r="B19" s="408" t="s">
        <v>323</v>
      </c>
      <c r="C19" s="398"/>
      <c r="D19" s="398"/>
      <c r="E19" s="381"/>
    </row>
    <row r="20" spans="1:5" s="405" customFormat="1" ht="12" customHeight="1" thickBot="1">
      <c r="A20" s="363" t="s">
        <v>8</v>
      </c>
      <c r="B20" s="364" t="s">
        <v>324</v>
      </c>
      <c r="C20" s="395">
        <f>SUM(C21:C25)</f>
        <v>0</v>
      </c>
      <c r="D20" s="395">
        <f>SUM(D21:D25)</f>
        <v>0</v>
      </c>
      <c r="E20" s="378">
        <f>SUM(E21:E25)</f>
        <v>0</v>
      </c>
    </row>
    <row r="21" spans="1:5" s="405" customFormat="1" ht="12" customHeight="1">
      <c r="A21" s="358" t="s">
        <v>59</v>
      </c>
      <c r="B21" s="406" t="s">
        <v>325</v>
      </c>
      <c r="C21" s="397"/>
      <c r="D21" s="397"/>
      <c r="E21" s="380"/>
    </row>
    <row r="22" spans="1:5" s="405" customFormat="1" ht="12" customHeight="1">
      <c r="A22" s="357" t="s">
        <v>60</v>
      </c>
      <c r="B22" s="407" t="s">
        <v>326</v>
      </c>
      <c r="C22" s="396"/>
      <c r="D22" s="396"/>
      <c r="E22" s="379"/>
    </row>
    <row r="23" spans="1:5" s="405" customFormat="1" ht="12" customHeight="1">
      <c r="A23" s="357" t="s">
        <v>61</v>
      </c>
      <c r="B23" s="407" t="s">
        <v>327</v>
      </c>
      <c r="C23" s="396"/>
      <c r="D23" s="396"/>
      <c r="E23" s="379"/>
    </row>
    <row r="24" spans="1:5" s="405" customFormat="1" ht="12" customHeight="1">
      <c r="A24" s="357" t="s">
        <v>62</v>
      </c>
      <c r="B24" s="407" t="s">
        <v>328</v>
      </c>
      <c r="C24" s="396"/>
      <c r="D24" s="396"/>
      <c r="E24" s="379"/>
    </row>
    <row r="25" spans="1:5" s="405" customFormat="1" ht="12" customHeight="1">
      <c r="A25" s="357" t="s">
        <v>120</v>
      </c>
      <c r="B25" s="407" t="s">
        <v>329</v>
      </c>
      <c r="C25" s="396"/>
      <c r="D25" s="396"/>
      <c r="E25" s="379"/>
    </row>
    <row r="26" spans="1:5" s="405" customFormat="1" ht="12" customHeight="1" thickBot="1">
      <c r="A26" s="359" t="s">
        <v>121</v>
      </c>
      <c r="B26" s="408" t="s">
        <v>330</v>
      </c>
      <c r="C26" s="398"/>
      <c r="D26" s="398"/>
      <c r="E26" s="381"/>
    </row>
    <row r="27" spans="1:5" s="405" customFormat="1" ht="12" customHeight="1" thickBot="1">
      <c r="A27" s="363" t="s">
        <v>122</v>
      </c>
      <c r="B27" s="364" t="s">
        <v>331</v>
      </c>
      <c r="C27" s="401">
        <f>+C28+C31+C32+C33</f>
        <v>0</v>
      </c>
      <c r="D27" s="401">
        <f>+D28+D31+D32+D33</f>
        <v>0</v>
      </c>
      <c r="E27" s="414">
        <f>+E28+E31+E32+E33</f>
        <v>0</v>
      </c>
    </row>
    <row r="28" spans="1:5" s="405" customFormat="1" ht="12" customHeight="1">
      <c r="A28" s="358" t="s">
        <v>332</v>
      </c>
      <c r="B28" s="406" t="s">
        <v>333</v>
      </c>
      <c r="C28" s="416">
        <f>+C29+C30</f>
        <v>0</v>
      </c>
      <c r="D28" s="416">
        <f>+D29+D30</f>
        <v>0</v>
      </c>
      <c r="E28" s="415">
        <f>+E29+E30</f>
        <v>0</v>
      </c>
    </row>
    <row r="29" spans="1:5" s="405" customFormat="1" ht="12" customHeight="1">
      <c r="A29" s="357" t="s">
        <v>334</v>
      </c>
      <c r="B29" s="407" t="s">
        <v>335</v>
      </c>
      <c r="C29" s="396"/>
      <c r="D29" s="396"/>
      <c r="E29" s="379"/>
    </row>
    <row r="30" spans="1:5" s="405" customFormat="1" ht="12" customHeight="1">
      <c r="A30" s="357" t="s">
        <v>336</v>
      </c>
      <c r="B30" s="407" t="s">
        <v>337</v>
      </c>
      <c r="C30" s="396"/>
      <c r="D30" s="396"/>
      <c r="E30" s="379"/>
    </row>
    <row r="31" spans="1:5" s="405" customFormat="1" ht="12" customHeight="1">
      <c r="A31" s="357" t="s">
        <v>338</v>
      </c>
      <c r="B31" s="407" t="s">
        <v>339</v>
      </c>
      <c r="C31" s="396"/>
      <c r="D31" s="396"/>
      <c r="E31" s="379"/>
    </row>
    <row r="32" spans="1:5" s="405" customFormat="1" ht="12" customHeight="1">
      <c r="A32" s="357" t="s">
        <v>340</v>
      </c>
      <c r="B32" s="407" t="s">
        <v>341</v>
      </c>
      <c r="C32" s="396"/>
      <c r="D32" s="396"/>
      <c r="E32" s="379"/>
    </row>
    <row r="33" spans="1:5" s="405" customFormat="1" ht="12" customHeight="1" thickBot="1">
      <c r="A33" s="359" t="s">
        <v>342</v>
      </c>
      <c r="B33" s="408" t="s">
        <v>343</v>
      </c>
      <c r="C33" s="398"/>
      <c r="D33" s="398"/>
      <c r="E33" s="381"/>
    </row>
    <row r="34" spans="1:5" s="405" customFormat="1" ht="12" customHeight="1" thickBot="1">
      <c r="A34" s="363" t="s">
        <v>10</v>
      </c>
      <c r="B34" s="364" t="s">
        <v>344</v>
      </c>
      <c r="C34" s="395">
        <f>SUM(C35:C44)</f>
        <v>0</v>
      </c>
      <c r="D34" s="395">
        <f>SUM(D35:D44)</f>
        <v>0</v>
      </c>
      <c r="E34" s="378">
        <f>SUM(E35:E44)</f>
        <v>0</v>
      </c>
    </row>
    <row r="35" spans="1:5" s="405" customFormat="1" ht="12" customHeight="1">
      <c r="A35" s="358" t="s">
        <v>63</v>
      </c>
      <c r="B35" s="406" t="s">
        <v>345</v>
      </c>
      <c r="C35" s="397"/>
      <c r="D35" s="397"/>
      <c r="E35" s="380"/>
    </row>
    <row r="36" spans="1:5" s="405" customFormat="1" ht="12" customHeight="1">
      <c r="A36" s="357" t="s">
        <v>64</v>
      </c>
      <c r="B36" s="407" t="s">
        <v>346</v>
      </c>
      <c r="C36" s="396"/>
      <c r="D36" s="396"/>
      <c r="E36" s="379"/>
    </row>
    <row r="37" spans="1:5" s="405" customFormat="1" ht="12" customHeight="1">
      <c r="A37" s="357" t="s">
        <v>65</v>
      </c>
      <c r="B37" s="407" t="s">
        <v>347</v>
      </c>
      <c r="C37" s="396"/>
      <c r="D37" s="396"/>
      <c r="E37" s="379"/>
    </row>
    <row r="38" spans="1:5" s="405" customFormat="1" ht="12" customHeight="1">
      <c r="A38" s="357" t="s">
        <v>124</v>
      </c>
      <c r="B38" s="407" t="s">
        <v>348</v>
      </c>
      <c r="C38" s="396"/>
      <c r="D38" s="396"/>
      <c r="E38" s="379"/>
    </row>
    <row r="39" spans="1:5" s="405" customFormat="1" ht="12" customHeight="1">
      <c r="A39" s="357" t="s">
        <v>125</v>
      </c>
      <c r="B39" s="407" t="s">
        <v>349</v>
      </c>
      <c r="C39" s="396"/>
      <c r="D39" s="396"/>
      <c r="E39" s="379"/>
    </row>
    <row r="40" spans="1:5" s="405" customFormat="1" ht="12" customHeight="1">
      <c r="A40" s="357" t="s">
        <v>126</v>
      </c>
      <c r="B40" s="407" t="s">
        <v>350</v>
      </c>
      <c r="C40" s="396"/>
      <c r="D40" s="396"/>
      <c r="E40" s="379"/>
    </row>
    <row r="41" spans="1:5" s="405" customFormat="1" ht="12" customHeight="1">
      <c r="A41" s="357" t="s">
        <v>127</v>
      </c>
      <c r="B41" s="407" t="s">
        <v>351</v>
      </c>
      <c r="C41" s="396"/>
      <c r="D41" s="396"/>
      <c r="E41" s="379"/>
    </row>
    <row r="42" spans="1:5" s="405" customFormat="1" ht="12" customHeight="1">
      <c r="A42" s="357" t="s">
        <v>128</v>
      </c>
      <c r="B42" s="407" t="s">
        <v>352</v>
      </c>
      <c r="C42" s="396"/>
      <c r="D42" s="396"/>
      <c r="E42" s="379"/>
    </row>
    <row r="43" spans="1:5" s="405" customFormat="1" ht="12" customHeight="1">
      <c r="A43" s="357" t="s">
        <v>353</v>
      </c>
      <c r="B43" s="407" t="s">
        <v>354</v>
      </c>
      <c r="C43" s="399"/>
      <c r="D43" s="399"/>
      <c r="E43" s="382"/>
    </row>
    <row r="44" spans="1:5" s="405" customFormat="1" ht="12" customHeight="1" thickBot="1">
      <c r="A44" s="359" t="s">
        <v>355</v>
      </c>
      <c r="B44" s="408" t="s">
        <v>356</v>
      </c>
      <c r="C44" s="400"/>
      <c r="D44" s="400"/>
      <c r="E44" s="383"/>
    </row>
    <row r="45" spans="1:5" s="405" customFormat="1" ht="12" customHeight="1" thickBot="1">
      <c r="A45" s="363" t="s">
        <v>11</v>
      </c>
      <c r="B45" s="364" t="s">
        <v>357</v>
      </c>
      <c r="C45" s="395">
        <f>SUM(C46:C50)</f>
        <v>0</v>
      </c>
      <c r="D45" s="395">
        <f>SUM(D46:D50)</f>
        <v>0</v>
      </c>
      <c r="E45" s="378">
        <f>SUM(E46:E50)</f>
        <v>0</v>
      </c>
    </row>
    <row r="46" spans="1:5" s="405" customFormat="1" ht="12" customHeight="1">
      <c r="A46" s="358" t="s">
        <v>66</v>
      </c>
      <c r="B46" s="406" t="s">
        <v>358</v>
      </c>
      <c r="C46" s="418"/>
      <c r="D46" s="418"/>
      <c r="E46" s="384"/>
    </row>
    <row r="47" spans="1:5" s="405" customFormat="1" ht="12" customHeight="1">
      <c r="A47" s="357" t="s">
        <v>67</v>
      </c>
      <c r="B47" s="407" t="s">
        <v>359</v>
      </c>
      <c r="C47" s="399"/>
      <c r="D47" s="399"/>
      <c r="E47" s="382"/>
    </row>
    <row r="48" spans="1:5" s="405" customFormat="1" ht="12" customHeight="1">
      <c r="A48" s="357" t="s">
        <v>360</v>
      </c>
      <c r="B48" s="407" t="s">
        <v>361</v>
      </c>
      <c r="C48" s="399"/>
      <c r="D48" s="399"/>
      <c r="E48" s="382"/>
    </row>
    <row r="49" spans="1:5" s="405" customFormat="1" ht="12" customHeight="1">
      <c r="A49" s="357" t="s">
        <v>362</v>
      </c>
      <c r="B49" s="407" t="s">
        <v>363</v>
      </c>
      <c r="C49" s="399"/>
      <c r="D49" s="399"/>
      <c r="E49" s="382"/>
    </row>
    <row r="50" spans="1:5" s="405" customFormat="1" ht="12" customHeight="1" thickBot="1">
      <c r="A50" s="359" t="s">
        <v>364</v>
      </c>
      <c r="B50" s="408" t="s">
        <v>365</v>
      </c>
      <c r="C50" s="400"/>
      <c r="D50" s="400"/>
      <c r="E50" s="383"/>
    </row>
    <row r="51" spans="1:5" s="405" customFormat="1" ht="17.25" customHeight="1" thickBot="1">
      <c r="A51" s="363" t="s">
        <v>129</v>
      </c>
      <c r="B51" s="364" t="s">
        <v>366</v>
      </c>
      <c r="C51" s="395">
        <f>SUM(C52:C54)</f>
        <v>0</v>
      </c>
      <c r="D51" s="395">
        <f>SUM(D52:D54)</f>
        <v>0</v>
      </c>
      <c r="E51" s="378">
        <f>SUM(E52:E54)</f>
        <v>0</v>
      </c>
    </row>
    <row r="52" spans="1:5" s="405" customFormat="1" ht="12" customHeight="1">
      <c r="A52" s="358" t="s">
        <v>68</v>
      </c>
      <c r="B52" s="406" t="s">
        <v>367</v>
      </c>
      <c r="C52" s="397"/>
      <c r="D52" s="397"/>
      <c r="E52" s="380"/>
    </row>
    <row r="53" spans="1:5" s="405" customFormat="1" ht="12" customHeight="1">
      <c r="A53" s="357" t="s">
        <v>69</v>
      </c>
      <c r="B53" s="407" t="s">
        <v>368</v>
      </c>
      <c r="C53" s="396"/>
      <c r="D53" s="396"/>
      <c r="E53" s="379"/>
    </row>
    <row r="54" spans="1:5" s="405" customFormat="1" ht="12" customHeight="1">
      <c r="A54" s="357" t="s">
        <v>369</v>
      </c>
      <c r="B54" s="407" t="s">
        <v>370</v>
      </c>
      <c r="C54" s="396"/>
      <c r="D54" s="396"/>
      <c r="E54" s="379"/>
    </row>
    <row r="55" spans="1:5" s="405" customFormat="1" ht="12" customHeight="1" thickBot="1">
      <c r="A55" s="359" t="s">
        <v>371</v>
      </c>
      <c r="B55" s="408" t="s">
        <v>372</v>
      </c>
      <c r="C55" s="398"/>
      <c r="D55" s="398"/>
      <c r="E55" s="381"/>
    </row>
    <row r="56" spans="1:5" s="405" customFormat="1" ht="12" customHeight="1" thickBot="1">
      <c r="A56" s="363" t="s">
        <v>13</v>
      </c>
      <c r="B56" s="385" t="s">
        <v>373</v>
      </c>
      <c r="C56" s="395">
        <f>SUM(C57:C59)</f>
        <v>0</v>
      </c>
      <c r="D56" s="395">
        <f>SUM(D57:D59)</f>
        <v>0</v>
      </c>
      <c r="E56" s="378">
        <f>SUM(E57:E59)</f>
        <v>0</v>
      </c>
    </row>
    <row r="57" spans="1:5" s="405" customFormat="1" ht="12" customHeight="1">
      <c r="A57" s="358" t="s">
        <v>130</v>
      </c>
      <c r="B57" s="406" t="s">
        <v>374</v>
      </c>
      <c r="C57" s="399"/>
      <c r="D57" s="399"/>
      <c r="E57" s="382"/>
    </row>
    <row r="58" spans="1:5" s="405" customFormat="1" ht="12" customHeight="1">
      <c r="A58" s="357" t="s">
        <v>131</v>
      </c>
      <c r="B58" s="407" t="s">
        <v>375</v>
      </c>
      <c r="C58" s="399"/>
      <c r="D58" s="399"/>
      <c r="E58" s="382"/>
    </row>
    <row r="59" spans="1:5" s="405" customFormat="1" ht="12" customHeight="1">
      <c r="A59" s="357" t="s">
        <v>156</v>
      </c>
      <c r="B59" s="407" t="s">
        <v>376</v>
      </c>
      <c r="C59" s="399"/>
      <c r="D59" s="399"/>
      <c r="E59" s="382"/>
    </row>
    <row r="60" spans="1:5" s="405" customFormat="1" ht="12" customHeight="1" thickBot="1">
      <c r="A60" s="359" t="s">
        <v>377</v>
      </c>
      <c r="B60" s="408" t="s">
        <v>378</v>
      </c>
      <c r="C60" s="399"/>
      <c r="D60" s="399"/>
      <c r="E60" s="382"/>
    </row>
    <row r="61" spans="1:5" s="405" customFormat="1" ht="12" customHeight="1" thickBot="1">
      <c r="A61" s="363" t="s">
        <v>14</v>
      </c>
      <c r="B61" s="364" t="s">
        <v>379</v>
      </c>
      <c r="C61" s="401">
        <f>+C6+C13+C20+C27+C34+C45+C51+C56</f>
        <v>0</v>
      </c>
      <c r="D61" s="401">
        <f>+D6+D13+D20+D27+D34+D45+D51+D56</f>
        <v>0</v>
      </c>
      <c r="E61" s="414">
        <f>+E6+E13+E20+E27+E34+E45+E51+E56</f>
        <v>0</v>
      </c>
    </row>
    <row r="62" spans="1:5" s="405" customFormat="1" ht="12" customHeight="1" thickBot="1">
      <c r="A62" s="419" t="s">
        <v>380</v>
      </c>
      <c r="B62" s="385" t="s">
        <v>381</v>
      </c>
      <c r="C62" s="395">
        <f>+C63+C64+C65</f>
        <v>0</v>
      </c>
      <c r="D62" s="395">
        <f>+D63+D64+D65</f>
        <v>0</v>
      </c>
      <c r="E62" s="378">
        <f>+E63+E64+E65</f>
        <v>0</v>
      </c>
    </row>
    <row r="63" spans="1:5" s="405" customFormat="1" ht="12" customHeight="1">
      <c r="A63" s="358" t="s">
        <v>382</v>
      </c>
      <c r="B63" s="406" t="s">
        <v>383</v>
      </c>
      <c r="C63" s="399"/>
      <c r="D63" s="399"/>
      <c r="E63" s="382"/>
    </row>
    <row r="64" spans="1:5" s="405" customFormat="1" ht="12" customHeight="1">
      <c r="A64" s="357" t="s">
        <v>384</v>
      </c>
      <c r="B64" s="407" t="s">
        <v>385</v>
      </c>
      <c r="C64" s="399"/>
      <c r="D64" s="399"/>
      <c r="E64" s="382"/>
    </row>
    <row r="65" spans="1:5" s="405" customFormat="1" ht="12" customHeight="1" thickBot="1">
      <c r="A65" s="359" t="s">
        <v>386</v>
      </c>
      <c r="B65" s="343" t="s">
        <v>431</v>
      </c>
      <c r="C65" s="399"/>
      <c r="D65" s="399"/>
      <c r="E65" s="382"/>
    </row>
    <row r="66" spans="1:5" s="405" customFormat="1" ht="12" customHeight="1" thickBot="1">
      <c r="A66" s="419" t="s">
        <v>388</v>
      </c>
      <c r="B66" s="385" t="s">
        <v>389</v>
      </c>
      <c r="C66" s="395">
        <f>+C67+C68+C69+C70</f>
        <v>0</v>
      </c>
      <c r="D66" s="395">
        <f>+D67+D68+D69+D70</f>
        <v>0</v>
      </c>
      <c r="E66" s="378">
        <f>+E67+E68+E69+E70</f>
        <v>0</v>
      </c>
    </row>
    <row r="67" spans="1:5" s="405" customFormat="1" ht="13.5" customHeight="1">
      <c r="A67" s="358" t="s">
        <v>107</v>
      </c>
      <c r="B67" s="406" t="s">
        <v>390</v>
      </c>
      <c r="C67" s="399"/>
      <c r="D67" s="399"/>
      <c r="E67" s="382"/>
    </row>
    <row r="68" spans="1:5" s="405" customFormat="1" ht="12" customHeight="1">
      <c r="A68" s="357" t="s">
        <v>108</v>
      </c>
      <c r="B68" s="407" t="s">
        <v>391</v>
      </c>
      <c r="C68" s="399"/>
      <c r="D68" s="399"/>
      <c r="E68" s="382"/>
    </row>
    <row r="69" spans="1:5" s="405" customFormat="1" ht="12" customHeight="1">
      <c r="A69" s="357" t="s">
        <v>392</v>
      </c>
      <c r="B69" s="407" t="s">
        <v>393</v>
      </c>
      <c r="C69" s="399"/>
      <c r="D69" s="399"/>
      <c r="E69" s="382"/>
    </row>
    <row r="70" spans="1:5" s="405" customFormat="1" ht="12" customHeight="1" thickBot="1">
      <c r="A70" s="359" t="s">
        <v>394</v>
      </c>
      <c r="B70" s="408" t="s">
        <v>395</v>
      </c>
      <c r="C70" s="399"/>
      <c r="D70" s="399"/>
      <c r="E70" s="382"/>
    </row>
    <row r="71" spans="1:5" s="405" customFormat="1" ht="12" customHeight="1" thickBot="1">
      <c r="A71" s="419" t="s">
        <v>396</v>
      </c>
      <c r="B71" s="385" t="s">
        <v>397</v>
      </c>
      <c r="C71" s="395">
        <f>+C72+C73</f>
        <v>0</v>
      </c>
      <c r="D71" s="395">
        <f>+D72+D73</f>
        <v>0</v>
      </c>
      <c r="E71" s="378">
        <f>+E72+E73</f>
        <v>0</v>
      </c>
    </row>
    <row r="72" spans="1:5" s="405" customFormat="1" ht="12" customHeight="1">
      <c r="A72" s="358" t="s">
        <v>398</v>
      </c>
      <c r="B72" s="406" t="s">
        <v>399</v>
      </c>
      <c r="C72" s="399"/>
      <c r="D72" s="399"/>
      <c r="E72" s="382"/>
    </row>
    <row r="73" spans="1:5" s="405" customFormat="1" ht="12" customHeight="1" thickBot="1">
      <c r="A73" s="359" t="s">
        <v>400</v>
      </c>
      <c r="B73" s="408" t="s">
        <v>401</v>
      </c>
      <c r="C73" s="399"/>
      <c r="D73" s="399"/>
      <c r="E73" s="382"/>
    </row>
    <row r="74" spans="1:5" s="405" customFormat="1" ht="12" customHeight="1" thickBot="1">
      <c r="A74" s="419" t="s">
        <v>402</v>
      </c>
      <c r="B74" s="385" t="s">
        <v>403</v>
      </c>
      <c r="C74" s="395">
        <f>+C75+C76+C77</f>
        <v>0</v>
      </c>
      <c r="D74" s="395">
        <f>+D75+D76+D77</f>
        <v>0</v>
      </c>
      <c r="E74" s="378">
        <f>+E75+E76+E77</f>
        <v>0</v>
      </c>
    </row>
    <row r="75" spans="1:5" s="405" customFormat="1" ht="12" customHeight="1">
      <c r="A75" s="358" t="s">
        <v>404</v>
      </c>
      <c r="B75" s="406" t="s">
        <v>405</v>
      </c>
      <c r="C75" s="399"/>
      <c r="D75" s="399"/>
      <c r="E75" s="382"/>
    </row>
    <row r="76" spans="1:5" s="405" customFormat="1" ht="12" customHeight="1">
      <c r="A76" s="357" t="s">
        <v>406</v>
      </c>
      <c r="B76" s="407" t="s">
        <v>407</v>
      </c>
      <c r="C76" s="399"/>
      <c r="D76" s="399"/>
      <c r="E76" s="382"/>
    </row>
    <row r="77" spans="1:5" s="405" customFormat="1" ht="12" customHeight="1" thickBot="1">
      <c r="A77" s="359" t="s">
        <v>408</v>
      </c>
      <c r="B77" s="387" t="s">
        <v>409</v>
      </c>
      <c r="C77" s="399"/>
      <c r="D77" s="399"/>
      <c r="E77" s="382"/>
    </row>
    <row r="78" spans="1:5" s="405" customFormat="1" ht="12" customHeight="1" thickBot="1">
      <c r="A78" s="419" t="s">
        <v>410</v>
      </c>
      <c r="B78" s="385" t="s">
        <v>411</v>
      </c>
      <c r="C78" s="395">
        <f>+C79+C80+C81+C82</f>
        <v>0</v>
      </c>
      <c r="D78" s="395">
        <f>+D79+D80+D81+D82</f>
        <v>0</v>
      </c>
      <c r="E78" s="378">
        <f>+E79+E80+E81+E82</f>
        <v>0</v>
      </c>
    </row>
    <row r="79" spans="1:5" s="405" customFormat="1" ht="12" customHeight="1">
      <c r="A79" s="409" t="s">
        <v>412</v>
      </c>
      <c r="B79" s="406" t="s">
        <v>413</v>
      </c>
      <c r="C79" s="399"/>
      <c r="D79" s="399"/>
      <c r="E79" s="382"/>
    </row>
    <row r="80" spans="1:5" s="405" customFormat="1" ht="12" customHeight="1">
      <c r="A80" s="410" t="s">
        <v>414</v>
      </c>
      <c r="B80" s="407" t="s">
        <v>415</v>
      </c>
      <c r="C80" s="399"/>
      <c r="D80" s="399"/>
      <c r="E80" s="382"/>
    </row>
    <row r="81" spans="1:5" s="405" customFormat="1" ht="12" customHeight="1">
      <c r="A81" s="410" t="s">
        <v>416</v>
      </c>
      <c r="B81" s="407" t="s">
        <v>417</v>
      </c>
      <c r="C81" s="399"/>
      <c r="D81" s="399"/>
      <c r="E81" s="382"/>
    </row>
    <row r="82" spans="1:5" s="405" customFormat="1" ht="12" customHeight="1" thickBot="1">
      <c r="A82" s="420" t="s">
        <v>418</v>
      </c>
      <c r="B82" s="387" t="s">
        <v>419</v>
      </c>
      <c r="C82" s="399"/>
      <c r="D82" s="399"/>
      <c r="E82" s="382"/>
    </row>
    <row r="83" spans="1:5" s="405" customFormat="1" ht="12" customHeight="1" thickBot="1">
      <c r="A83" s="419" t="s">
        <v>420</v>
      </c>
      <c r="B83" s="385" t="s">
        <v>421</v>
      </c>
      <c r="C83" s="422"/>
      <c r="D83" s="422"/>
      <c r="E83" s="423"/>
    </row>
    <row r="84" spans="1:5" s="405" customFormat="1" ht="12" customHeight="1" thickBot="1">
      <c r="A84" s="419" t="s">
        <v>422</v>
      </c>
      <c r="B84" s="341" t="s">
        <v>423</v>
      </c>
      <c r="C84" s="401">
        <f>+C62+C66+C71+C74+C78+C83</f>
        <v>0</v>
      </c>
      <c r="D84" s="401">
        <f>+D62+D66+D71+D74+D78+D83</f>
        <v>0</v>
      </c>
      <c r="E84" s="414">
        <f>+E62+E66+E71+E74+E78+E83</f>
        <v>0</v>
      </c>
    </row>
    <row r="85" spans="1:5" s="405" customFormat="1" ht="12" customHeight="1" thickBot="1">
      <c r="A85" s="421" t="s">
        <v>424</v>
      </c>
      <c r="B85" s="344" t="s">
        <v>425</v>
      </c>
      <c r="C85" s="401">
        <f>+C61+C84</f>
        <v>0</v>
      </c>
      <c r="D85" s="401">
        <f>+D61+D84</f>
        <v>0</v>
      </c>
      <c r="E85" s="414">
        <f>+E61+E84</f>
        <v>0</v>
      </c>
    </row>
    <row r="86" spans="1:5" s="405" customFormat="1" ht="12" customHeight="1">
      <c r="A86" s="339"/>
      <c r="B86" s="339"/>
      <c r="C86" s="340"/>
      <c r="D86" s="340"/>
      <c r="E86" s="340"/>
    </row>
    <row r="87" spans="1:5" ht="16.5" customHeight="1">
      <c r="A87" s="843" t="s">
        <v>35</v>
      </c>
      <c r="B87" s="843"/>
      <c r="C87" s="843"/>
      <c r="D87" s="843"/>
      <c r="E87" s="843"/>
    </row>
    <row r="88" spans="1:5" s="411" customFormat="1" ht="16.5" customHeight="1" thickBot="1">
      <c r="A88" s="39" t="s">
        <v>111</v>
      </c>
      <c r="B88" s="39"/>
      <c r="C88" s="372"/>
      <c r="D88" s="372"/>
      <c r="E88" s="372" t="s">
        <v>155</v>
      </c>
    </row>
    <row r="89" spans="1:5" s="411" customFormat="1" ht="16.5" customHeight="1">
      <c r="A89" s="844" t="s">
        <v>58</v>
      </c>
      <c r="B89" s="846" t="s">
        <v>176</v>
      </c>
      <c r="C89" s="848" t="str">
        <f>+C3</f>
        <v>2014. évi</v>
      </c>
      <c r="D89" s="848"/>
      <c r="E89" s="849"/>
    </row>
    <row r="90" spans="1:5" ht="37.5" customHeight="1" thickBot="1">
      <c r="A90" s="845"/>
      <c r="B90" s="847"/>
      <c r="C90" s="40" t="s">
        <v>177</v>
      </c>
      <c r="D90" s="40" t="s">
        <v>182</v>
      </c>
      <c r="E90" s="41" t="s">
        <v>183</v>
      </c>
    </row>
    <row r="91" spans="1:5" s="404" customFormat="1" ht="12" customHeight="1" thickBot="1">
      <c r="A91" s="368" t="s">
        <v>426</v>
      </c>
      <c r="B91" s="369" t="s">
        <v>427</v>
      </c>
      <c r="C91" s="369" t="s">
        <v>428</v>
      </c>
      <c r="D91" s="369" t="s">
        <v>429</v>
      </c>
      <c r="E91" s="370" t="s">
        <v>430</v>
      </c>
    </row>
    <row r="92" spans="1:5" ht="12" customHeight="1" thickBot="1">
      <c r="A92" s="365" t="s">
        <v>6</v>
      </c>
      <c r="B92" s="367" t="s">
        <v>432</v>
      </c>
      <c r="C92" s="394">
        <f>SUM(C93:C97)</f>
        <v>0</v>
      </c>
      <c r="D92" s="394">
        <f>SUM(D93:D97)</f>
        <v>0</v>
      </c>
      <c r="E92" s="349">
        <f>SUM(E93:E97)</f>
        <v>0</v>
      </c>
    </row>
    <row r="93" spans="1:5" ht="12" customHeight="1">
      <c r="A93" s="360" t="s">
        <v>70</v>
      </c>
      <c r="B93" s="353" t="s">
        <v>36</v>
      </c>
      <c r="C93" s="89"/>
      <c r="D93" s="89"/>
      <c r="E93" s="348"/>
    </row>
    <row r="94" spans="1:5" ht="12" customHeight="1">
      <c r="A94" s="357" t="s">
        <v>71</v>
      </c>
      <c r="B94" s="351" t="s">
        <v>132</v>
      </c>
      <c r="C94" s="396"/>
      <c r="D94" s="396"/>
      <c r="E94" s="379"/>
    </row>
    <row r="95" spans="1:5" ht="12" customHeight="1">
      <c r="A95" s="357" t="s">
        <v>72</v>
      </c>
      <c r="B95" s="351" t="s">
        <v>99</v>
      </c>
      <c r="C95" s="398"/>
      <c r="D95" s="398"/>
      <c r="E95" s="381"/>
    </row>
    <row r="96" spans="1:5" ht="12" customHeight="1">
      <c r="A96" s="357" t="s">
        <v>73</v>
      </c>
      <c r="B96" s="354" t="s">
        <v>133</v>
      </c>
      <c r="C96" s="398"/>
      <c r="D96" s="398"/>
      <c r="E96" s="381"/>
    </row>
    <row r="97" spans="1:5" ht="12" customHeight="1">
      <c r="A97" s="357" t="s">
        <v>82</v>
      </c>
      <c r="B97" s="362" t="s">
        <v>134</v>
      </c>
      <c r="C97" s="398"/>
      <c r="D97" s="398"/>
      <c r="E97" s="381"/>
    </row>
    <row r="98" spans="1:5" ht="12" customHeight="1">
      <c r="A98" s="357" t="s">
        <v>74</v>
      </c>
      <c r="B98" s="351" t="s">
        <v>433</v>
      </c>
      <c r="C98" s="398"/>
      <c r="D98" s="398"/>
      <c r="E98" s="381"/>
    </row>
    <row r="99" spans="1:5" ht="12" customHeight="1">
      <c r="A99" s="357" t="s">
        <v>75</v>
      </c>
      <c r="B99" s="374" t="s">
        <v>434</v>
      </c>
      <c r="C99" s="398"/>
      <c r="D99" s="398"/>
      <c r="E99" s="381"/>
    </row>
    <row r="100" spans="1:5" ht="12" customHeight="1">
      <c r="A100" s="357" t="s">
        <v>83</v>
      </c>
      <c r="B100" s="375" t="s">
        <v>435</v>
      </c>
      <c r="C100" s="398"/>
      <c r="D100" s="398"/>
      <c r="E100" s="381"/>
    </row>
    <row r="101" spans="1:5" ht="12" customHeight="1">
      <c r="A101" s="357" t="s">
        <v>84</v>
      </c>
      <c r="B101" s="375" t="s">
        <v>436</v>
      </c>
      <c r="C101" s="398"/>
      <c r="D101" s="398"/>
      <c r="E101" s="381"/>
    </row>
    <row r="102" spans="1:5" ht="12" customHeight="1">
      <c r="A102" s="357" t="s">
        <v>85</v>
      </c>
      <c r="B102" s="374" t="s">
        <v>437</v>
      </c>
      <c r="C102" s="398"/>
      <c r="D102" s="398"/>
      <c r="E102" s="381"/>
    </row>
    <row r="103" spans="1:5" ht="12" customHeight="1">
      <c r="A103" s="357" t="s">
        <v>86</v>
      </c>
      <c r="B103" s="374" t="s">
        <v>438</v>
      </c>
      <c r="C103" s="398"/>
      <c r="D103" s="398"/>
      <c r="E103" s="381"/>
    </row>
    <row r="104" spans="1:5" ht="12" customHeight="1">
      <c r="A104" s="357" t="s">
        <v>88</v>
      </c>
      <c r="B104" s="375" t="s">
        <v>439</v>
      </c>
      <c r="C104" s="398"/>
      <c r="D104" s="398"/>
      <c r="E104" s="381"/>
    </row>
    <row r="105" spans="1:5" ht="12" customHeight="1">
      <c r="A105" s="356" t="s">
        <v>135</v>
      </c>
      <c r="B105" s="376" t="s">
        <v>440</v>
      </c>
      <c r="C105" s="398"/>
      <c r="D105" s="398"/>
      <c r="E105" s="381"/>
    </row>
    <row r="106" spans="1:5" ht="12" customHeight="1">
      <c r="A106" s="357" t="s">
        <v>441</v>
      </c>
      <c r="B106" s="376" t="s">
        <v>442</v>
      </c>
      <c r="C106" s="398"/>
      <c r="D106" s="398"/>
      <c r="E106" s="381"/>
    </row>
    <row r="107" spans="1:5" ht="12" customHeight="1" thickBot="1">
      <c r="A107" s="361" t="s">
        <v>443</v>
      </c>
      <c r="B107" s="377" t="s">
        <v>444</v>
      </c>
      <c r="C107" s="90"/>
      <c r="D107" s="90"/>
      <c r="E107" s="342"/>
    </row>
    <row r="108" spans="1:5" ht="12" customHeight="1" thickBot="1">
      <c r="A108" s="363" t="s">
        <v>7</v>
      </c>
      <c r="B108" s="366" t="s">
        <v>445</v>
      </c>
      <c r="C108" s="395">
        <f>+C109+C111+C113</f>
        <v>0</v>
      </c>
      <c r="D108" s="395">
        <f>+D109+D111+D113</f>
        <v>0</v>
      </c>
      <c r="E108" s="378">
        <f>+E109+E111+E113</f>
        <v>0</v>
      </c>
    </row>
    <row r="109" spans="1:5" ht="12" customHeight="1">
      <c r="A109" s="358" t="s">
        <v>76</v>
      </c>
      <c r="B109" s="351" t="s">
        <v>154</v>
      </c>
      <c r="C109" s="397"/>
      <c r="D109" s="397"/>
      <c r="E109" s="380"/>
    </row>
    <row r="110" spans="1:5" ht="12" customHeight="1">
      <c r="A110" s="358" t="s">
        <v>77</v>
      </c>
      <c r="B110" s="355" t="s">
        <v>446</v>
      </c>
      <c r="C110" s="397"/>
      <c r="D110" s="397"/>
      <c r="E110" s="380"/>
    </row>
    <row r="111" spans="1:5" ht="15.75">
      <c r="A111" s="358" t="s">
        <v>78</v>
      </c>
      <c r="B111" s="355" t="s">
        <v>136</v>
      </c>
      <c r="C111" s="396"/>
      <c r="D111" s="396"/>
      <c r="E111" s="379"/>
    </row>
    <row r="112" spans="1:5" ht="12" customHeight="1">
      <c r="A112" s="358" t="s">
        <v>79</v>
      </c>
      <c r="B112" s="355" t="s">
        <v>447</v>
      </c>
      <c r="C112" s="396"/>
      <c r="D112" s="396"/>
      <c r="E112" s="379"/>
    </row>
    <row r="113" spans="1:5" ht="12" customHeight="1">
      <c r="A113" s="358" t="s">
        <v>80</v>
      </c>
      <c r="B113" s="387" t="s">
        <v>157</v>
      </c>
      <c r="C113" s="396"/>
      <c r="D113" s="396"/>
      <c r="E113" s="379"/>
    </row>
    <row r="114" spans="1:5" ht="21.75" customHeight="1">
      <c r="A114" s="358" t="s">
        <v>87</v>
      </c>
      <c r="B114" s="386" t="s">
        <v>448</v>
      </c>
      <c r="C114" s="396"/>
      <c r="D114" s="396"/>
      <c r="E114" s="379"/>
    </row>
    <row r="115" spans="1:5" ht="24" customHeight="1">
      <c r="A115" s="358" t="s">
        <v>89</v>
      </c>
      <c r="B115" s="402" t="s">
        <v>449</v>
      </c>
      <c r="C115" s="396"/>
      <c r="D115" s="396"/>
      <c r="E115" s="379"/>
    </row>
    <row r="116" spans="1:5" ht="12" customHeight="1">
      <c r="A116" s="358" t="s">
        <v>137</v>
      </c>
      <c r="B116" s="375" t="s">
        <v>436</v>
      </c>
      <c r="C116" s="396"/>
      <c r="D116" s="396"/>
      <c r="E116" s="379"/>
    </row>
    <row r="117" spans="1:5" ht="12" customHeight="1">
      <c r="A117" s="358" t="s">
        <v>138</v>
      </c>
      <c r="B117" s="375" t="s">
        <v>450</v>
      </c>
      <c r="C117" s="396"/>
      <c r="D117" s="396"/>
      <c r="E117" s="379"/>
    </row>
    <row r="118" spans="1:5" ht="12" customHeight="1">
      <c r="A118" s="358" t="s">
        <v>139</v>
      </c>
      <c r="B118" s="375" t="s">
        <v>451</v>
      </c>
      <c r="C118" s="396"/>
      <c r="D118" s="396"/>
      <c r="E118" s="379"/>
    </row>
    <row r="119" spans="1:5" s="424" customFormat="1" ht="12" customHeight="1">
      <c r="A119" s="358" t="s">
        <v>452</v>
      </c>
      <c r="B119" s="375" t="s">
        <v>439</v>
      </c>
      <c r="C119" s="396"/>
      <c r="D119" s="396"/>
      <c r="E119" s="379"/>
    </row>
    <row r="120" spans="1:5" ht="12" customHeight="1">
      <c r="A120" s="358" t="s">
        <v>453</v>
      </c>
      <c r="B120" s="375" t="s">
        <v>454</v>
      </c>
      <c r="C120" s="396"/>
      <c r="D120" s="396"/>
      <c r="E120" s="379"/>
    </row>
    <row r="121" spans="1:5" ht="12" customHeight="1" thickBot="1">
      <c r="A121" s="356" t="s">
        <v>455</v>
      </c>
      <c r="B121" s="375" t="s">
        <v>456</v>
      </c>
      <c r="C121" s="398"/>
      <c r="D121" s="398"/>
      <c r="E121" s="381"/>
    </row>
    <row r="122" spans="1:5" ht="12" customHeight="1" thickBot="1">
      <c r="A122" s="363" t="s">
        <v>8</v>
      </c>
      <c r="B122" s="371" t="s">
        <v>457</v>
      </c>
      <c r="C122" s="395">
        <f>+C123+C124</f>
        <v>0</v>
      </c>
      <c r="D122" s="395">
        <f>+D123+D124</f>
        <v>0</v>
      </c>
      <c r="E122" s="378">
        <f>+E123+E124</f>
        <v>0</v>
      </c>
    </row>
    <row r="123" spans="1:5" ht="12" customHeight="1">
      <c r="A123" s="358" t="s">
        <v>59</v>
      </c>
      <c r="B123" s="352" t="s">
        <v>45</v>
      </c>
      <c r="C123" s="397"/>
      <c r="D123" s="397"/>
      <c r="E123" s="380"/>
    </row>
    <row r="124" spans="1:5" ht="12" customHeight="1" thickBot="1">
      <c r="A124" s="359" t="s">
        <v>60</v>
      </c>
      <c r="B124" s="355" t="s">
        <v>46</v>
      </c>
      <c r="C124" s="398"/>
      <c r="D124" s="398"/>
      <c r="E124" s="381"/>
    </row>
    <row r="125" spans="1:5" ht="12" customHeight="1" thickBot="1">
      <c r="A125" s="363" t="s">
        <v>9</v>
      </c>
      <c r="B125" s="371" t="s">
        <v>458</v>
      </c>
      <c r="C125" s="395">
        <f>+C92+C108+C122</f>
        <v>0</v>
      </c>
      <c r="D125" s="395">
        <f>+D92+D108+D122</f>
        <v>0</v>
      </c>
      <c r="E125" s="378">
        <f>+E92+E108+E122</f>
        <v>0</v>
      </c>
    </row>
    <row r="126" spans="1:5" ht="12" customHeight="1" thickBot="1">
      <c r="A126" s="363" t="s">
        <v>10</v>
      </c>
      <c r="B126" s="371" t="s">
        <v>459</v>
      </c>
      <c r="C126" s="395">
        <f>+C127+C128+C129</f>
        <v>0</v>
      </c>
      <c r="D126" s="395">
        <f>+D127+D128+D129</f>
        <v>0</v>
      </c>
      <c r="E126" s="378">
        <f>+E127+E128+E129</f>
        <v>0</v>
      </c>
    </row>
    <row r="127" spans="1:5" ht="12" customHeight="1">
      <c r="A127" s="358" t="s">
        <v>63</v>
      </c>
      <c r="B127" s="352" t="s">
        <v>460</v>
      </c>
      <c r="C127" s="396"/>
      <c r="D127" s="396"/>
      <c r="E127" s="379"/>
    </row>
    <row r="128" spans="1:5" ht="12" customHeight="1">
      <c r="A128" s="358" t="s">
        <v>64</v>
      </c>
      <c r="B128" s="352" t="s">
        <v>461</v>
      </c>
      <c r="C128" s="396"/>
      <c r="D128" s="396"/>
      <c r="E128" s="379"/>
    </row>
    <row r="129" spans="1:5" ht="12" customHeight="1" thickBot="1">
      <c r="A129" s="356" t="s">
        <v>65</v>
      </c>
      <c r="B129" s="350" t="s">
        <v>462</v>
      </c>
      <c r="C129" s="396"/>
      <c r="D129" s="396"/>
      <c r="E129" s="379"/>
    </row>
    <row r="130" spans="1:5" ht="12" customHeight="1" thickBot="1">
      <c r="A130" s="363" t="s">
        <v>11</v>
      </c>
      <c r="B130" s="371" t="s">
        <v>463</v>
      </c>
      <c r="C130" s="395">
        <f>+C131+C132+C134+C133</f>
        <v>0</v>
      </c>
      <c r="D130" s="395">
        <f>+D131+D132+D134+D133</f>
        <v>0</v>
      </c>
      <c r="E130" s="378">
        <f>+E131+E132+E134+E133</f>
        <v>0</v>
      </c>
    </row>
    <row r="131" spans="1:5" ht="12" customHeight="1">
      <c r="A131" s="358" t="s">
        <v>66</v>
      </c>
      <c r="B131" s="352" t="s">
        <v>464</v>
      </c>
      <c r="C131" s="396"/>
      <c r="D131" s="396"/>
      <c r="E131" s="379"/>
    </row>
    <row r="132" spans="1:5" ht="12" customHeight="1">
      <c r="A132" s="358" t="s">
        <v>67</v>
      </c>
      <c r="B132" s="352" t="s">
        <v>465</v>
      </c>
      <c r="C132" s="396"/>
      <c r="D132" s="396"/>
      <c r="E132" s="379"/>
    </row>
    <row r="133" spans="1:5" ht="12" customHeight="1">
      <c r="A133" s="358" t="s">
        <v>360</v>
      </c>
      <c r="B133" s="352" t="s">
        <v>466</v>
      </c>
      <c r="C133" s="396"/>
      <c r="D133" s="396"/>
      <c r="E133" s="379"/>
    </row>
    <row r="134" spans="1:5" ht="12" customHeight="1" thickBot="1">
      <c r="A134" s="356" t="s">
        <v>362</v>
      </c>
      <c r="B134" s="350" t="s">
        <v>467</v>
      </c>
      <c r="C134" s="396"/>
      <c r="D134" s="396"/>
      <c r="E134" s="379"/>
    </row>
    <row r="135" spans="1:5" ht="12" customHeight="1" thickBot="1">
      <c r="A135" s="363" t="s">
        <v>12</v>
      </c>
      <c r="B135" s="371" t="s">
        <v>468</v>
      </c>
      <c r="C135" s="401">
        <f>+C136+C137+C138+C139</f>
        <v>0</v>
      </c>
      <c r="D135" s="401">
        <f>+D136+D137+D138+D139</f>
        <v>0</v>
      </c>
      <c r="E135" s="414">
        <f>+E136+E137+E138+E139</f>
        <v>0</v>
      </c>
    </row>
    <row r="136" spans="1:5" ht="12" customHeight="1">
      <c r="A136" s="358" t="s">
        <v>68</v>
      </c>
      <c r="B136" s="352" t="s">
        <v>469</v>
      </c>
      <c r="C136" s="396"/>
      <c r="D136" s="396"/>
      <c r="E136" s="379"/>
    </row>
    <row r="137" spans="1:5" ht="12" customHeight="1">
      <c r="A137" s="358" t="s">
        <v>69</v>
      </c>
      <c r="B137" s="352" t="s">
        <v>470</v>
      </c>
      <c r="C137" s="396"/>
      <c r="D137" s="396"/>
      <c r="E137" s="379"/>
    </row>
    <row r="138" spans="1:5" ht="12" customHeight="1">
      <c r="A138" s="358" t="s">
        <v>369</v>
      </c>
      <c r="B138" s="352" t="s">
        <v>471</v>
      </c>
      <c r="C138" s="396"/>
      <c r="D138" s="396"/>
      <c r="E138" s="379"/>
    </row>
    <row r="139" spans="1:5" ht="12" customHeight="1" thickBot="1">
      <c r="A139" s="356" t="s">
        <v>371</v>
      </c>
      <c r="B139" s="350" t="s">
        <v>472</v>
      </c>
      <c r="C139" s="396"/>
      <c r="D139" s="396"/>
      <c r="E139" s="379"/>
    </row>
    <row r="140" spans="1:9" ht="15" customHeight="1" thickBot="1">
      <c r="A140" s="363" t="s">
        <v>13</v>
      </c>
      <c r="B140" s="371" t="s">
        <v>473</v>
      </c>
      <c r="C140" s="91">
        <f>+C141+C142+C143+C144</f>
        <v>0</v>
      </c>
      <c r="D140" s="91">
        <f>+D141+D142+D143+D144</f>
        <v>0</v>
      </c>
      <c r="E140" s="347">
        <f>+E141+E142+E143+E144</f>
        <v>0</v>
      </c>
      <c r="F140" s="412"/>
      <c r="G140" s="413"/>
      <c r="H140" s="413"/>
      <c r="I140" s="413"/>
    </row>
    <row r="141" spans="1:5" s="405" customFormat="1" ht="12.75" customHeight="1">
      <c r="A141" s="358" t="s">
        <v>130</v>
      </c>
      <c r="B141" s="352" t="s">
        <v>474</v>
      </c>
      <c r="C141" s="396"/>
      <c r="D141" s="396"/>
      <c r="E141" s="379"/>
    </row>
    <row r="142" spans="1:5" ht="12.75" customHeight="1">
      <c r="A142" s="358" t="s">
        <v>131</v>
      </c>
      <c r="B142" s="352" t="s">
        <v>475</v>
      </c>
      <c r="C142" s="396"/>
      <c r="D142" s="396"/>
      <c r="E142" s="379"/>
    </row>
    <row r="143" spans="1:5" ht="12.75" customHeight="1">
      <c r="A143" s="358" t="s">
        <v>156</v>
      </c>
      <c r="B143" s="352" t="s">
        <v>476</v>
      </c>
      <c r="C143" s="396"/>
      <c r="D143" s="396"/>
      <c r="E143" s="379"/>
    </row>
    <row r="144" spans="1:5" ht="12.75" customHeight="1" thickBot="1">
      <c r="A144" s="358" t="s">
        <v>377</v>
      </c>
      <c r="B144" s="352" t="s">
        <v>477</v>
      </c>
      <c r="C144" s="396"/>
      <c r="D144" s="396"/>
      <c r="E144" s="379"/>
    </row>
    <row r="145" spans="1:5" ht="16.5" thickBot="1">
      <c r="A145" s="363" t="s">
        <v>14</v>
      </c>
      <c r="B145" s="371" t="s">
        <v>478</v>
      </c>
      <c r="C145" s="345">
        <f>+C126+C130+C135+C140</f>
        <v>0</v>
      </c>
      <c r="D145" s="345">
        <f>+D126+D130+D135+D140</f>
        <v>0</v>
      </c>
      <c r="E145" s="346">
        <f>+E126+E130+E135+E140</f>
        <v>0</v>
      </c>
    </row>
    <row r="146" spans="1:5" ht="16.5" thickBot="1">
      <c r="A146" s="388" t="s">
        <v>15</v>
      </c>
      <c r="B146" s="391" t="s">
        <v>479</v>
      </c>
      <c r="C146" s="345">
        <f>+C125+C145</f>
        <v>0</v>
      </c>
      <c r="D146" s="345">
        <f>+D125+D145</f>
        <v>0</v>
      </c>
      <c r="E146" s="346">
        <f>+E125+E145</f>
        <v>0</v>
      </c>
    </row>
    <row r="148" spans="1:5" ht="18.75" customHeight="1">
      <c r="A148" s="842" t="s">
        <v>480</v>
      </c>
      <c r="B148" s="842"/>
      <c r="C148" s="842"/>
      <c r="D148" s="842"/>
      <c r="E148" s="842"/>
    </row>
    <row r="149" spans="1:5" ht="13.5" customHeight="1" thickBot="1">
      <c r="A149" s="373" t="s">
        <v>112</v>
      </c>
      <c r="B149" s="373"/>
      <c r="C149" s="403"/>
      <c r="E149" s="390" t="s">
        <v>155</v>
      </c>
    </row>
    <row r="150" spans="1:5" ht="21.75" thickBot="1">
      <c r="A150" s="363">
        <v>1</v>
      </c>
      <c r="B150" s="366" t="s">
        <v>481</v>
      </c>
      <c r="C150" s="389">
        <f>+C61-C125</f>
        <v>0</v>
      </c>
      <c r="D150" s="389">
        <f>+D61-D125</f>
        <v>0</v>
      </c>
      <c r="E150" s="389">
        <f>+E61-E125</f>
        <v>0</v>
      </c>
    </row>
    <row r="151" spans="1:5" ht="21.75" thickBot="1">
      <c r="A151" s="363" t="s">
        <v>7</v>
      </c>
      <c r="B151" s="366" t="s">
        <v>482</v>
      </c>
      <c r="C151" s="389">
        <f>+C84-C145</f>
        <v>0</v>
      </c>
      <c r="D151" s="389">
        <f>+D84-D145</f>
        <v>0</v>
      </c>
      <c r="E151" s="389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92" customFormat="1" ht="12.75" customHeight="1">
      <c r="C161" s="393"/>
      <c r="D161" s="393"/>
      <c r="E161" s="393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.Pénzesgyőr Község.Önkormányzat
2014. ÉVI ZÁRSZÁMADÁS
ÁLLAMIGAZGATÁSI FELADATOK MÉRLEGE
&amp;R&amp;"Times New Roman CE,Félkövér dőlt"&amp;11 1.4. melléklet a 6/2015. (V.4.)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1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35" t="s">
        <v>116</v>
      </c>
      <c r="C1" s="436"/>
      <c r="D1" s="436"/>
      <c r="E1" s="436"/>
      <c r="F1" s="436"/>
      <c r="G1" s="436"/>
      <c r="H1" s="436"/>
      <c r="I1" s="436"/>
      <c r="J1" s="852" t="str">
        <f>+CONCATENATE("2.1. melléklet a 6/",LEFT('1.1.sz.mell.'!C3,4)+1,". (V.4.) önkormányzati rendelethez")</f>
        <v>2.1. melléklet a 6/2015. (V.4.) önkormányzati rendelethez</v>
      </c>
    </row>
    <row r="2" spans="7:10" ht="14.25" thickBot="1">
      <c r="G2" s="33"/>
      <c r="H2" s="33"/>
      <c r="I2" s="33" t="s">
        <v>50</v>
      </c>
      <c r="J2" s="852"/>
    </row>
    <row r="3" spans="1:10" ht="18" customHeight="1" thickBot="1">
      <c r="A3" s="850" t="s">
        <v>58</v>
      </c>
      <c r="B3" s="461" t="s">
        <v>43</v>
      </c>
      <c r="C3" s="462"/>
      <c r="D3" s="462"/>
      <c r="E3" s="462"/>
      <c r="F3" s="461" t="s">
        <v>44</v>
      </c>
      <c r="G3" s="463"/>
      <c r="H3" s="463"/>
      <c r="I3" s="463"/>
      <c r="J3" s="852"/>
    </row>
    <row r="4" spans="1:10" s="437" customFormat="1" ht="35.25" customHeight="1" thickBot="1">
      <c r="A4" s="851"/>
      <c r="B4" s="22" t="s">
        <v>51</v>
      </c>
      <c r="C4" s="23" t="str">
        <f>+CONCATENATE(LEFT('1.1.sz.mell.'!C3,4),". évi eredeti előirányzat")</f>
        <v>2014. évi eredeti előirányzat</v>
      </c>
      <c r="D4" s="425" t="str">
        <f>+CONCATENATE(LEFT('1.1.sz.mell.'!C3,4),". évi módosított előirányzat")</f>
        <v>2014. évi módosított előirányzat</v>
      </c>
      <c r="E4" s="23" t="str">
        <f>+CONCATENATE(LEFT('1.1.sz.mell.'!C3,4),". évi teljesítés")</f>
        <v>2014. évi teljesítés</v>
      </c>
      <c r="F4" s="22" t="s">
        <v>51</v>
      </c>
      <c r="G4" s="23" t="str">
        <f>+C4</f>
        <v>2014. évi eredeti előirányzat</v>
      </c>
      <c r="H4" s="425" t="str">
        <f>+D4</f>
        <v>2014. évi módosított előirányzat</v>
      </c>
      <c r="I4" s="452" t="str">
        <f>+E4</f>
        <v>2014. évi teljesítés</v>
      </c>
      <c r="J4" s="852"/>
    </row>
    <row r="5" spans="1:10" s="438" customFormat="1" ht="12" customHeight="1" thickBot="1">
      <c r="A5" s="464" t="s">
        <v>426</v>
      </c>
      <c r="B5" s="465" t="s">
        <v>427</v>
      </c>
      <c r="C5" s="466" t="s">
        <v>428</v>
      </c>
      <c r="D5" s="466" t="s">
        <v>429</v>
      </c>
      <c r="E5" s="466" t="s">
        <v>430</v>
      </c>
      <c r="F5" s="465" t="s">
        <v>507</v>
      </c>
      <c r="G5" s="466" t="s">
        <v>508</v>
      </c>
      <c r="H5" s="466" t="s">
        <v>509</v>
      </c>
      <c r="I5" s="467" t="s">
        <v>510</v>
      </c>
      <c r="J5" s="852"/>
    </row>
    <row r="6" spans="1:10" ht="15" customHeight="1">
      <c r="A6" s="439" t="s">
        <v>6</v>
      </c>
      <c r="B6" s="440" t="s">
        <v>483</v>
      </c>
      <c r="C6" s="617">
        <v>12027</v>
      </c>
      <c r="D6" s="617">
        <v>13347</v>
      </c>
      <c r="E6" s="427">
        <v>13347</v>
      </c>
      <c r="F6" s="440" t="s">
        <v>52</v>
      </c>
      <c r="G6" s="617">
        <v>7215</v>
      </c>
      <c r="H6" s="615">
        <v>10825</v>
      </c>
      <c r="I6" s="348">
        <v>10822</v>
      </c>
      <c r="J6" s="852"/>
    </row>
    <row r="7" spans="1:10" ht="15" customHeight="1">
      <c r="A7" s="441" t="s">
        <v>7</v>
      </c>
      <c r="B7" s="442" t="s">
        <v>484</v>
      </c>
      <c r="C7" s="618"/>
      <c r="D7" s="618"/>
      <c r="E7" s="428"/>
      <c r="F7" s="442" t="s">
        <v>132</v>
      </c>
      <c r="G7" s="618">
        <v>2002</v>
      </c>
      <c r="H7" s="615">
        <v>2731</v>
      </c>
      <c r="I7" s="379">
        <v>2289</v>
      </c>
      <c r="J7" s="852"/>
    </row>
    <row r="8" spans="1:10" ht="15" customHeight="1">
      <c r="A8" s="441" t="s">
        <v>8</v>
      </c>
      <c r="B8" s="442" t="s">
        <v>485</v>
      </c>
      <c r="C8" s="618"/>
      <c r="D8" s="618"/>
      <c r="E8" s="428"/>
      <c r="F8" s="442" t="s">
        <v>160</v>
      </c>
      <c r="G8" s="618">
        <v>9919</v>
      </c>
      <c r="H8" s="615">
        <v>11124</v>
      </c>
      <c r="I8" s="381">
        <v>9848</v>
      </c>
      <c r="J8" s="852"/>
    </row>
    <row r="9" spans="1:10" ht="15" customHeight="1">
      <c r="A9" s="441" t="s">
        <v>9</v>
      </c>
      <c r="B9" s="442" t="s">
        <v>123</v>
      </c>
      <c r="C9" s="618">
        <v>2751</v>
      </c>
      <c r="D9" s="618">
        <v>2810</v>
      </c>
      <c r="E9" s="428">
        <v>2667</v>
      </c>
      <c r="F9" s="442" t="s">
        <v>133</v>
      </c>
      <c r="G9" s="618">
        <v>3795</v>
      </c>
      <c r="H9" s="615">
        <v>1696</v>
      </c>
      <c r="I9" s="381">
        <v>1680</v>
      </c>
      <c r="J9" s="852"/>
    </row>
    <row r="10" spans="1:10" ht="15" customHeight="1">
      <c r="A10" s="441" t="s">
        <v>10</v>
      </c>
      <c r="B10" s="443" t="s">
        <v>486</v>
      </c>
      <c r="C10" s="618">
        <v>5739</v>
      </c>
      <c r="D10" s="611">
        <v>7558</v>
      </c>
      <c r="E10" s="379">
        <v>6352</v>
      </c>
      <c r="F10" s="442" t="s">
        <v>134</v>
      </c>
      <c r="G10" s="618">
        <v>499</v>
      </c>
      <c r="H10" s="615">
        <v>552</v>
      </c>
      <c r="I10" s="381">
        <v>550</v>
      </c>
      <c r="J10" s="852"/>
    </row>
    <row r="11" spans="1:10" ht="15" customHeight="1">
      <c r="A11" s="441" t="s">
        <v>11</v>
      </c>
      <c r="B11" s="442" t="s">
        <v>657</v>
      </c>
      <c r="C11" s="619"/>
      <c r="D11" s="619"/>
      <c r="E11" s="429"/>
      <c r="F11" s="442" t="s">
        <v>37</v>
      </c>
      <c r="G11" s="618">
        <v>850</v>
      </c>
      <c r="H11" s="667">
        <v>850</v>
      </c>
      <c r="I11" s="433"/>
      <c r="J11" s="852"/>
    </row>
    <row r="12" spans="1:10" ht="15" customHeight="1">
      <c r="A12" s="441" t="s">
        <v>12</v>
      </c>
      <c r="B12" s="442" t="s">
        <v>356</v>
      </c>
      <c r="C12" s="618">
        <v>1950</v>
      </c>
      <c r="D12" s="618">
        <v>2270</v>
      </c>
      <c r="E12" s="428">
        <v>2234</v>
      </c>
      <c r="F12" s="7" t="s">
        <v>716</v>
      </c>
      <c r="G12" s="618"/>
      <c r="H12" s="428"/>
      <c r="I12" s="433">
        <v>581</v>
      </c>
      <c r="J12" s="852"/>
    </row>
    <row r="13" spans="1:10" ht="15" customHeight="1">
      <c r="A13" s="441" t="s">
        <v>13</v>
      </c>
      <c r="B13" s="7" t="s">
        <v>713</v>
      </c>
      <c r="C13" s="618"/>
      <c r="D13" s="428"/>
      <c r="E13" s="428">
        <v>581</v>
      </c>
      <c r="F13" s="7"/>
      <c r="G13" s="618"/>
      <c r="H13" s="428"/>
      <c r="I13" s="433"/>
      <c r="J13" s="852"/>
    </row>
    <row r="14" spans="1:10" ht="15" customHeight="1">
      <c r="A14" s="441" t="s">
        <v>14</v>
      </c>
      <c r="B14" s="451"/>
      <c r="C14" s="619"/>
      <c r="D14" s="429"/>
      <c r="E14" s="429"/>
      <c r="F14" s="7"/>
      <c r="G14" s="618"/>
      <c r="H14" s="428"/>
      <c r="I14" s="433"/>
      <c r="J14" s="852"/>
    </row>
    <row r="15" spans="1:10" ht="15" customHeight="1">
      <c r="A15" s="441" t="s">
        <v>15</v>
      </c>
      <c r="B15" s="7"/>
      <c r="C15" s="618"/>
      <c r="D15" s="428"/>
      <c r="E15" s="428"/>
      <c r="F15" s="7"/>
      <c r="G15" s="618"/>
      <c r="H15" s="428"/>
      <c r="I15" s="433"/>
      <c r="J15" s="852"/>
    </row>
    <row r="16" spans="1:10" ht="15" customHeight="1">
      <c r="A16" s="441" t="s">
        <v>16</v>
      </c>
      <c r="B16" s="7"/>
      <c r="C16" s="618"/>
      <c r="D16" s="428"/>
      <c r="E16" s="428"/>
      <c r="F16" s="7"/>
      <c r="G16" s="618"/>
      <c r="H16" s="428"/>
      <c r="I16" s="433"/>
      <c r="J16" s="852"/>
    </row>
    <row r="17" spans="1:10" ht="15" customHeight="1" thickBot="1">
      <c r="A17" s="441" t="s">
        <v>17</v>
      </c>
      <c r="B17" s="11"/>
      <c r="C17" s="620"/>
      <c r="D17" s="430"/>
      <c r="E17" s="430"/>
      <c r="F17" s="7"/>
      <c r="G17" s="620"/>
      <c r="H17" s="430"/>
      <c r="I17" s="434"/>
      <c r="J17" s="852"/>
    </row>
    <row r="18" spans="1:10" ht="17.25" customHeight="1" thickBot="1">
      <c r="A18" s="444" t="s">
        <v>18</v>
      </c>
      <c r="B18" s="723" t="s">
        <v>487</v>
      </c>
      <c r="C18" s="725">
        <f>+C6+C7+C9+C10+C12+C13+C14+C15+C16+C17</f>
        <v>22467</v>
      </c>
      <c r="D18" s="724">
        <f>+D6+D7+D9+D10+D12+D13+D14+D15+D16+D17</f>
        <v>25985</v>
      </c>
      <c r="E18" s="431">
        <f>+E6+E7+E9+E10+E12+E13+E14+E15+E16+E17</f>
        <v>25181</v>
      </c>
      <c r="F18" s="723" t="s">
        <v>494</v>
      </c>
      <c r="G18" s="725">
        <f>SUM(G6:G17)</f>
        <v>24280</v>
      </c>
      <c r="H18" s="724">
        <f>SUM(H6:H17)</f>
        <v>27778</v>
      </c>
      <c r="I18" s="431">
        <f>SUM(I6:I17)</f>
        <v>25770</v>
      </c>
      <c r="J18" s="852"/>
    </row>
    <row r="19" spans="1:10" ht="15" customHeight="1">
      <c r="A19" s="445" t="s">
        <v>19</v>
      </c>
      <c r="B19" s="446" t="s">
        <v>488</v>
      </c>
      <c r="C19" s="621">
        <f>+C20+C21+C22+C23</f>
        <v>1813</v>
      </c>
      <c r="D19" s="621">
        <f>+D20+D21+D22+D23</f>
        <v>1813</v>
      </c>
      <c r="E19" s="34">
        <f>+E20+E21+E22+E23</f>
        <v>610</v>
      </c>
      <c r="F19" s="447" t="s">
        <v>140</v>
      </c>
      <c r="G19" s="623"/>
      <c r="H19" s="432"/>
      <c r="I19" s="432"/>
      <c r="J19" s="852"/>
    </row>
    <row r="20" spans="1:10" ht="15" customHeight="1">
      <c r="A20" s="448" t="s">
        <v>20</v>
      </c>
      <c r="B20" s="447" t="s">
        <v>152</v>
      </c>
      <c r="C20" s="618">
        <v>1813</v>
      </c>
      <c r="D20" s="618">
        <v>1813</v>
      </c>
      <c r="E20" s="426">
        <v>610</v>
      </c>
      <c r="F20" s="447" t="s">
        <v>495</v>
      </c>
      <c r="G20" s="618"/>
      <c r="H20" s="426"/>
      <c r="I20" s="426"/>
      <c r="J20" s="852"/>
    </row>
    <row r="21" spans="1:10" ht="15" customHeight="1">
      <c r="A21" s="448" t="s">
        <v>21</v>
      </c>
      <c r="B21" s="447" t="s">
        <v>153</v>
      </c>
      <c r="C21" s="618"/>
      <c r="D21" s="426"/>
      <c r="E21" s="426"/>
      <c r="F21" s="447" t="s">
        <v>114</v>
      </c>
      <c r="G21" s="618"/>
      <c r="H21" s="426"/>
      <c r="I21" s="426"/>
      <c r="J21" s="852"/>
    </row>
    <row r="22" spans="1:10" ht="15" customHeight="1">
      <c r="A22" s="448" t="s">
        <v>22</v>
      </c>
      <c r="B22" s="447" t="s">
        <v>158</v>
      </c>
      <c r="C22" s="618"/>
      <c r="D22" s="426"/>
      <c r="E22" s="426"/>
      <c r="F22" s="447" t="s">
        <v>115</v>
      </c>
      <c r="G22" s="618"/>
      <c r="H22" s="426"/>
      <c r="I22" s="426"/>
      <c r="J22" s="852"/>
    </row>
    <row r="23" spans="1:10" ht="15" customHeight="1">
      <c r="A23" s="448" t="s">
        <v>23</v>
      </c>
      <c r="B23" s="447" t="s">
        <v>159</v>
      </c>
      <c r="C23" s="618"/>
      <c r="D23" s="426"/>
      <c r="E23" s="426"/>
      <c r="F23" s="446" t="s">
        <v>161</v>
      </c>
      <c r="G23" s="618"/>
      <c r="H23" s="426"/>
      <c r="I23" s="426"/>
      <c r="J23" s="852"/>
    </row>
    <row r="24" spans="1:10" ht="15" customHeight="1">
      <c r="A24" s="448" t="s">
        <v>24</v>
      </c>
      <c r="B24" s="447" t="s">
        <v>489</v>
      </c>
      <c r="C24" s="622">
        <f>+C25+C26</f>
        <v>0</v>
      </c>
      <c r="D24" s="449">
        <f>+D25+D26</f>
        <v>0</v>
      </c>
      <c r="E24" s="449">
        <f>+E25+E26</f>
        <v>0</v>
      </c>
      <c r="F24" s="447" t="s">
        <v>141</v>
      </c>
      <c r="G24" s="618"/>
      <c r="H24" s="426"/>
      <c r="I24" s="426"/>
      <c r="J24" s="852"/>
    </row>
    <row r="25" spans="1:10" ht="15" customHeight="1">
      <c r="A25" s="445" t="s">
        <v>25</v>
      </c>
      <c r="B25" s="446" t="s">
        <v>490</v>
      </c>
      <c r="C25" s="623"/>
      <c r="D25" s="432"/>
      <c r="E25" s="432"/>
      <c r="F25" s="440" t="s">
        <v>142</v>
      </c>
      <c r="G25" s="623"/>
      <c r="H25" s="432"/>
      <c r="I25" s="432"/>
      <c r="J25" s="852"/>
    </row>
    <row r="26" spans="1:10" ht="15" customHeight="1" thickBot="1">
      <c r="A26" s="448" t="s">
        <v>26</v>
      </c>
      <c r="B26" s="447" t="s">
        <v>491</v>
      </c>
      <c r="C26" s="618"/>
      <c r="D26" s="426"/>
      <c r="E26" s="426"/>
      <c r="F26" s="7"/>
      <c r="G26" s="618"/>
      <c r="H26" s="426"/>
      <c r="I26" s="426"/>
      <c r="J26" s="852"/>
    </row>
    <row r="27" spans="1:10" ht="17.25" customHeight="1" thickBot="1">
      <c r="A27" s="444" t="s">
        <v>27</v>
      </c>
      <c r="B27" s="723" t="s">
        <v>492</v>
      </c>
      <c r="C27" s="725">
        <f>+C19+C24</f>
        <v>1813</v>
      </c>
      <c r="D27" s="724">
        <f>+D19+D24</f>
        <v>1813</v>
      </c>
      <c r="E27" s="431">
        <f>+E19+E24</f>
        <v>610</v>
      </c>
      <c r="F27" s="723" t="s">
        <v>496</v>
      </c>
      <c r="G27" s="725">
        <f>SUM(G19:G26)</f>
        <v>0</v>
      </c>
      <c r="H27" s="724">
        <f>SUM(H19:H26)</f>
        <v>0</v>
      </c>
      <c r="I27" s="431">
        <f>SUM(I19:I26)</f>
        <v>0</v>
      </c>
      <c r="J27" s="852"/>
    </row>
    <row r="28" spans="1:10" ht="17.25" customHeight="1" thickBot="1">
      <c r="A28" s="444" t="s">
        <v>28</v>
      </c>
      <c r="B28" s="726" t="s">
        <v>493</v>
      </c>
      <c r="C28" s="648">
        <f>+C18+C27</f>
        <v>24280</v>
      </c>
      <c r="D28" s="727">
        <f>+D18+D27</f>
        <v>27798</v>
      </c>
      <c r="E28" s="450">
        <f>+E18+E27</f>
        <v>25791</v>
      </c>
      <c r="F28" s="726" t="s">
        <v>497</v>
      </c>
      <c r="G28" s="648">
        <f>+G18+G27</f>
        <v>24280</v>
      </c>
      <c r="H28" s="727">
        <f>+H18+H27</f>
        <v>27778</v>
      </c>
      <c r="I28" s="92">
        <f>+I18+I27</f>
        <v>25770</v>
      </c>
      <c r="J28" s="852"/>
    </row>
    <row r="29" spans="1:10" ht="17.25" customHeight="1" thickBot="1">
      <c r="A29" s="444" t="s">
        <v>29</v>
      </c>
      <c r="B29" s="726" t="s">
        <v>118</v>
      </c>
      <c r="C29" s="648">
        <f>IF(C18-E18&lt;0,E18-C18,"-")</f>
        <v>2714</v>
      </c>
      <c r="D29" s="727">
        <f>IF(D18-H18&lt;0,H18-D18,"-")</f>
        <v>1793</v>
      </c>
      <c r="E29" s="450">
        <f>IF(E18-I18&lt;0,I18-E18,"-")</f>
        <v>589</v>
      </c>
      <c r="F29" s="726" t="s">
        <v>119</v>
      </c>
      <c r="G29" s="648">
        <f>IF(E18-G18&gt;0,E18-G18,"-")</f>
        <v>901</v>
      </c>
      <c r="H29" s="727" t="str">
        <f>IF(D18-H18&gt;0,D18-H18,"-")</f>
        <v>-</v>
      </c>
      <c r="I29" s="92" t="str">
        <f>IF(E18-I18&gt;0,E18-I18,"-")</f>
        <v>-</v>
      </c>
      <c r="J29" s="852"/>
    </row>
    <row r="30" spans="1:10" ht="17.25" customHeight="1" thickBot="1">
      <c r="A30" s="444" t="s">
        <v>30</v>
      </c>
      <c r="B30" s="726" t="s">
        <v>162</v>
      </c>
      <c r="C30" s="648">
        <f>IF(C18+C19-E28&lt;0,E28-(C18+C19),"-")</f>
        <v>1511</v>
      </c>
      <c r="D30" s="727" t="str">
        <f>IF(D28-H28&lt;0,H28-D28,"-")</f>
        <v>-</v>
      </c>
      <c r="E30" s="450" t="str">
        <f>IF(E28-I28&lt;0,I28-E28,"-")</f>
        <v>-</v>
      </c>
      <c r="F30" s="726" t="s">
        <v>163</v>
      </c>
      <c r="G30" s="648">
        <f>IF(E18+E19-G28&gt;0,E18+E19-G28,"-")</f>
        <v>1511</v>
      </c>
      <c r="H30" s="727">
        <f>IF(D28-H28&gt;0,D28-H28,"-")</f>
        <v>20</v>
      </c>
      <c r="I30" s="92">
        <f>IF(E28-I28&gt;0,E28-I28,"-")</f>
        <v>21</v>
      </c>
      <c r="J30" s="852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C1">
      <selection activeCell="J1" sqref="J1:J33"/>
    </sheetView>
  </sheetViews>
  <sheetFormatPr defaultColWidth="9.00390625" defaultRowHeight="12.75"/>
  <cols>
    <col min="1" max="1" width="6.875" style="10" customWidth="1"/>
    <col min="2" max="2" width="55.125" style="21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35" t="s">
        <v>117</v>
      </c>
      <c r="C1" s="436"/>
      <c r="D1" s="436"/>
      <c r="E1" s="436"/>
      <c r="F1" s="436"/>
      <c r="G1" s="436"/>
      <c r="H1" s="436"/>
      <c r="I1" s="436"/>
      <c r="J1" s="855" t="str">
        <f>+CONCATENATE("2.2. melléklet a 6/",LEFT('1.1.sz.mell.'!C3,4)+1,". (V.4.) önkormányzati rendelethez")</f>
        <v>2.2. melléklet a 6/2015. (V.4.) önkormányzati rendelethez</v>
      </c>
    </row>
    <row r="2" spans="7:10" ht="14.25" thickBot="1">
      <c r="G2" s="33"/>
      <c r="H2" s="33"/>
      <c r="I2" s="33" t="s">
        <v>50</v>
      </c>
      <c r="J2" s="855"/>
    </row>
    <row r="3" spans="1:10" ht="24" customHeight="1" thickBot="1">
      <c r="A3" s="853" t="s">
        <v>58</v>
      </c>
      <c r="B3" s="461" t="s">
        <v>43</v>
      </c>
      <c r="C3" s="462"/>
      <c r="D3" s="462"/>
      <c r="E3" s="462"/>
      <c r="F3" s="461" t="s">
        <v>44</v>
      </c>
      <c r="G3" s="463"/>
      <c r="H3" s="463"/>
      <c r="I3" s="463"/>
      <c r="J3" s="855"/>
    </row>
    <row r="4" spans="1:10" s="437" customFormat="1" ht="35.25" customHeight="1" thickBot="1">
      <c r="A4" s="854"/>
      <c r="B4" s="22" t="s">
        <v>51</v>
      </c>
      <c r="C4" s="23" t="str">
        <f>+'2.1.sz.mell  '!C4</f>
        <v>2014. évi eredeti előirányzat</v>
      </c>
      <c r="D4" s="425" t="str">
        <f>+'2.1.sz.mell  '!D4</f>
        <v>2014. évi módosított előirányzat</v>
      </c>
      <c r="E4" s="23" t="str">
        <f>+'2.1.sz.mell  '!E4</f>
        <v>2014. évi teljesítés</v>
      </c>
      <c r="F4" s="22" t="s">
        <v>51</v>
      </c>
      <c r="G4" s="23" t="str">
        <f>+'2.1.sz.mell  '!C4</f>
        <v>2014. évi eredeti előirányzat</v>
      </c>
      <c r="H4" s="425" t="str">
        <f>+'2.1.sz.mell  '!D4</f>
        <v>2014. évi módosított előirányzat</v>
      </c>
      <c r="I4" s="452" t="str">
        <f>+'2.1.sz.mell  '!E4</f>
        <v>2014. évi teljesítés</v>
      </c>
      <c r="J4" s="855"/>
    </row>
    <row r="5" spans="1:10" s="437" customFormat="1" ht="13.5" thickBot="1">
      <c r="A5" s="464" t="s">
        <v>426</v>
      </c>
      <c r="B5" s="465" t="s">
        <v>427</v>
      </c>
      <c r="C5" s="466" t="s">
        <v>428</v>
      </c>
      <c r="D5" s="466" t="s">
        <v>429</v>
      </c>
      <c r="E5" s="466" t="s">
        <v>430</v>
      </c>
      <c r="F5" s="465" t="s">
        <v>507</v>
      </c>
      <c r="G5" s="466" t="s">
        <v>508</v>
      </c>
      <c r="H5" s="466" t="s">
        <v>509</v>
      </c>
      <c r="I5" s="467" t="s">
        <v>510</v>
      </c>
      <c r="J5" s="855"/>
    </row>
    <row r="6" spans="1:10" ht="12.75" customHeight="1">
      <c r="A6" s="439" t="s">
        <v>6</v>
      </c>
      <c r="B6" s="440" t="s">
        <v>498</v>
      </c>
      <c r="C6" s="617"/>
      <c r="D6" s="427"/>
      <c r="E6" s="427"/>
      <c r="F6" s="440" t="s">
        <v>154</v>
      </c>
      <c r="G6" s="617"/>
      <c r="H6" s="611"/>
      <c r="I6" s="380"/>
      <c r="J6" s="855"/>
    </row>
    <row r="7" spans="1:10" ht="12.75">
      <c r="A7" s="441" t="s">
        <v>7</v>
      </c>
      <c r="B7" s="442" t="s">
        <v>499</v>
      </c>
      <c r="C7" s="618"/>
      <c r="D7" s="428"/>
      <c r="E7" s="428"/>
      <c r="F7" s="442" t="s">
        <v>511</v>
      </c>
      <c r="G7" s="618"/>
      <c r="H7" s="618"/>
      <c r="I7" s="102"/>
      <c r="J7" s="855"/>
    </row>
    <row r="8" spans="1:10" ht="12.75" customHeight="1">
      <c r="A8" s="441" t="s">
        <v>8</v>
      </c>
      <c r="B8" s="442" t="s">
        <v>500</v>
      </c>
      <c r="C8" s="618"/>
      <c r="D8" s="618"/>
      <c r="E8" s="382"/>
      <c r="F8" s="442" t="s">
        <v>136</v>
      </c>
      <c r="G8" s="618"/>
      <c r="H8" s="611">
        <v>7586</v>
      </c>
      <c r="I8" s="379">
        <v>7586</v>
      </c>
      <c r="J8" s="855"/>
    </row>
    <row r="9" spans="1:10" ht="12.75" customHeight="1">
      <c r="A9" s="441" t="s">
        <v>9</v>
      </c>
      <c r="B9" s="442" t="s">
        <v>501</v>
      </c>
      <c r="C9" s="618"/>
      <c r="D9" s="428">
        <v>1066</v>
      </c>
      <c r="E9" s="428">
        <v>1066</v>
      </c>
      <c r="F9" s="442" t="s">
        <v>512</v>
      </c>
      <c r="G9" s="618"/>
      <c r="H9" s="618"/>
      <c r="I9" s="102"/>
      <c r="J9" s="855"/>
    </row>
    <row r="10" spans="1:10" ht="12.75" customHeight="1">
      <c r="A10" s="441" t="s">
        <v>10</v>
      </c>
      <c r="B10" s="442" t="s">
        <v>502</v>
      </c>
      <c r="C10" s="618"/>
      <c r="D10" s="428"/>
      <c r="E10" s="428"/>
      <c r="F10" s="442" t="s">
        <v>157</v>
      </c>
      <c r="G10" s="618"/>
      <c r="H10" s="737"/>
      <c r="I10" s="102"/>
      <c r="J10" s="855"/>
    </row>
    <row r="11" spans="1:10" ht="12.75" customHeight="1">
      <c r="A11" s="441" t="s">
        <v>11</v>
      </c>
      <c r="B11" s="442" t="s">
        <v>503</v>
      </c>
      <c r="C11" s="619"/>
      <c r="D11" s="611">
        <v>6500</v>
      </c>
      <c r="E11" s="380">
        <v>6500</v>
      </c>
      <c r="F11" s="479"/>
      <c r="G11" s="618"/>
      <c r="H11" s="428"/>
      <c r="I11" s="433"/>
      <c r="J11" s="855"/>
    </row>
    <row r="12" spans="1:10" ht="12.75" customHeight="1">
      <c r="A12" s="441" t="s">
        <v>12</v>
      </c>
      <c r="B12" s="7"/>
      <c r="C12" s="618"/>
      <c r="D12" s="428"/>
      <c r="E12" s="428"/>
      <c r="F12" s="479"/>
      <c r="G12" s="618"/>
      <c r="H12" s="428"/>
      <c r="I12" s="433"/>
      <c r="J12" s="855"/>
    </row>
    <row r="13" spans="1:10" ht="12.75" customHeight="1">
      <c r="A13" s="441" t="s">
        <v>13</v>
      </c>
      <c r="B13" s="7"/>
      <c r="C13" s="618"/>
      <c r="D13" s="428"/>
      <c r="E13" s="428"/>
      <c r="F13" s="480"/>
      <c r="G13" s="618"/>
      <c r="H13" s="428"/>
      <c r="I13" s="433"/>
      <c r="J13" s="855"/>
    </row>
    <row r="14" spans="1:10" ht="12.75" customHeight="1">
      <c r="A14" s="441" t="s">
        <v>14</v>
      </c>
      <c r="B14" s="477"/>
      <c r="C14" s="619"/>
      <c r="D14" s="429"/>
      <c r="E14" s="429"/>
      <c r="F14" s="479"/>
      <c r="G14" s="618"/>
      <c r="H14" s="428"/>
      <c r="I14" s="433"/>
      <c r="J14" s="855"/>
    </row>
    <row r="15" spans="1:10" ht="12.75">
      <c r="A15" s="441" t="s">
        <v>15</v>
      </c>
      <c r="B15" s="7"/>
      <c r="C15" s="619"/>
      <c r="D15" s="429"/>
      <c r="E15" s="429"/>
      <c r="F15" s="479"/>
      <c r="G15" s="618"/>
      <c r="H15" s="428"/>
      <c r="I15" s="433"/>
      <c r="J15" s="855"/>
    </row>
    <row r="16" spans="1:10" ht="12.75" customHeight="1" thickBot="1">
      <c r="A16" s="475" t="s">
        <v>16</v>
      </c>
      <c r="B16" s="478"/>
      <c r="C16" s="624"/>
      <c r="D16" s="96"/>
      <c r="E16" s="102"/>
      <c r="F16" s="476" t="s">
        <v>37</v>
      </c>
      <c r="G16" s="623">
        <v>4770</v>
      </c>
      <c r="H16" s="428">
        <v>4770</v>
      </c>
      <c r="I16" s="433"/>
      <c r="J16" s="855"/>
    </row>
    <row r="17" spans="1:10" ht="15.75" customHeight="1" thickBot="1">
      <c r="A17" s="444" t="s">
        <v>17</v>
      </c>
      <c r="B17" s="723" t="s">
        <v>504</v>
      </c>
      <c r="C17" s="725">
        <f>+C6+C8+C9+C11+C12+C13+C14+C15+C16</f>
        <v>0</v>
      </c>
      <c r="D17" s="724">
        <f>+D6+D8+D9+D11+D12+D13+D14+D15+D16</f>
        <v>7566</v>
      </c>
      <c r="E17" s="431">
        <f>+E6+E8+E9+E11+E12+E13+E14+E15+E16</f>
        <v>7566</v>
      </c>
      <c r="F17" s="723" t="s">
        <v>513</v>
      </c>
      <c r="G17" s="725">
        <f>+G6+G8+G10+G11+G12+G13+G14+G15+G16</f>
        <v>4770</v>
      </c>
      <c r="H17" s="724">
        <f>+H6+H8+H10+H11+H12+H13+H14+H15+H16</f>
        <v>12356</v>
      </c>
      <c r="I17" s="460">
        <f>+I6+I8+I10+I11+I12+I13+I14+I15+I16</f>
        <v>7586</v>
      </c>
      <c r="J17" s="855"/>
    </row>
    <row r="18" spans="1:10" ht="12.75" customHeight="1">
      <c r="A18" s="439" t="s">
        <v>18</v>
      </c>
      <c r="B18" s="468" t="s">
        <v>175</v>
      </c>
      <c r="C18" s="625">
        <f>+C19+C20+C21+C22+C23</f>
        <v>4770</v>
      </c>
      <c r="D18" s="474">
        <f>+D19+D20+D21+D22+D23</f>
        <v>4770</v>
      </c>
      <c r="E18" s="474">
        <f>+E19+E20+E21+E22+E23</f>
        <v>0</v>
      </c>
      <c r="F18" s="729" t="s">
        <v>140</v>
      </c>
      <c r="G18" s="617"/>
      <c r="H18" s="735"/>
      <c r="I18" s="456"/>
      <c r="J18" s="855"/>
    </row>
    <row r="19" spans="1:10" ht="12.75" customHeight="1">
      <c r="A19" s="441" t="s">
        <v>19</v>
      </c>
      <c r="B19" s="469" t="s">
        <v>164</v>
      </c>
      <c r="C19" s="618">
        <v>4770</v>
      </c>
      <c r="D19" s="426">
        <v>4770</v>
      </c>
      <c r="E19" s="426"/>
      <c r="F19" s="729" t="s">
        <v>143</v>
      </c>
      <c r="G19" s="618"/>
      <c r="H19" s="736"/>
      <c r="I19" s="457"/>
      <c r="J19" s="855"/>
    </row>
    <row r="20" spans="1:10" ht="12.75" customHeight="1">
      <c r="A20" s="439" t="s">
        <v>20</v>
      </c>
      <c r="B20" s="469" t="s">
        <v>165</v>
      </c>
      <c r="C20" s="618"/>
      <c r="D20" s="426"/>
      <c r="E20" s="426"/>
      <c r="F20" s="729" t="s">
        <v>114</v>
      </c>
      <c r="G20" s="618"/>
      <c r="H20" s="736"/>
      <c r="I20" s="457"/>
      <c r="J20" s="855"/>
    </row>
    <row r="21" spans="1:10" ht="12.75" customHeight="1">
      <c r="A21" s="441" t="s">
        <v>21</v>
      </c>
      <c r="B21" s="469" t="s">
        <v>166</v>
      </c>
      <c r="C21" s="618"/>
      <c r="D21" s="426"/>
      <c r="E21" s="426"/>
      <c r="F21" s="729" t="s">
        <v>115</v>
      </c>
      <c r="G21" s="618"/>
      <c r="H21" s="736"/>
      <c r="I21" s="457"/>
      <c r="J21" s="855"/>
    </row>
    <row r="22" spans="1:10" ht="12.75" customHeight="1">
      <c r="A22" s="439" t="s">
        <v>22</v>
      </c>
      <c r="B22" s="469" t="s">
        <v>167</v>
      </c>
      <c r="C22" s="618"/>
      <c r="D22" s="426"/>
      <c r="E22" s="426"/>
      <c r="F22" s="730" t="s">
        <v>161</v>
      </c>
      <c r="G22" s="618"/>
      <c r="H22" s="736"/>
      <c r="I22" s="457"/>
      <c r="J22" s="855"/>
    </row>
    <row r="23" spans="1:10" ht="12.75" customHeight="1">
      <c r="A23" s="441" t="s">
        <v>23</v>
      </c>
      <c r="B23" s="470" t="s">
        <v>168</v>
      </c>
      <c r="C23" s="618"/>
      <c r="D23" s="426"/>
      <c r="E23" s="426"/>
      <c r="F23" s="729" t="s">
        <v>144</v>
      </c>
      <c r="G23" s="618"/>
      <c r="H23" s="736"/>
      <c r="I23" s="457"/>
      <c r="J23" s="855"/>
    </row>
    <row r="24" spans="1:10" ht="12.75" customHeight="1">
      <c r="A24" s="439" t="s">
        <v>24</v>
      </c>
      <c r="B24" s="471" t="s">
        <v>169</v>
      </c>
      <c r="C24" s="622">
        <f>+C25+C26+C27+C28+C29</f>
        <v>0</v>
      </c>
      <c r="D24" s="449">
        <f>+D25+D26+D27+D28+D29</f>
        <v>0</v>
      </c>
      <c r="E24" s="449">
        <f>+E25+E26+E27+E28+E29</f>
        <v>0</v>
      </c>
      <c r="F24" s="731" t="s">
        <v>142</v>
      </c>
      <c r="G24" s="618"/>
      <c r="H24" s="736"/>
      <c r="I24" s="457"/>
      <c r="J24" s="855"/>
    </row>
    <row r="25" spans="1:10" ht="12.75" customHeight="1">
      <c r="A25" s="441" t="s">
        <v>25</v>
      </c>
      <c r="B25" s="470" t="s">
        <v>170</v>
      </c>
      <c r="C25" s="618"/>
      <c r="D25" s="426"/>
      <c r="E25" s="426"/>
      <c r="F25" s="731" t="s">
        <v>514</v>
      </c>
      <c r="G25" s="618"/>
      <c r="H25" s="736"/>
      <c r="I25" s="457"/>
      <c r="J25" s="855"/>
    </row>
    <row r="26" spans="1:10" ht="12.75" customHeight="1">
      <c r="A26" s="439" t="s">
        <v>26</v>
      </c>
      <c r="B26" s="470" t="s">
        <v>171</v>
      </c>
      <c r="C26" s="618"/>
      <c r="D26" s="426"/>
      <c r="E26" s="426"/>
      <c r="F26" s="732"/>
      <c r="G26" s="618"/>
      <c r="H26" s="736"/>
      <c r="I26" s="457"/>
      <c r="J26" s="855"/>
    </row>
    <row r="27" spans="1:10" ht="12.75" customHeight="1">
      <c r="A27" s="441" t="s">
        <v>27</v>
      </c>
      <c r="B27" s="469" t="s">
        <v>172</v>
      </c>
      <c r="C27" s="618"/>
      <c r="D27" s="426"/>
      <c r="E27" s="426"/>
      <c r="F27" s="733"/>
      <c r="G27" s="618"/>
      <c r="H27" s="736"/>
      <c r="I27" s="457"/>
      <c r="J27" s="855"/>
    </row>
    <row r="28" spans="1:10" ht="12.75" customHeight="1">
      <c r="A28" s="439" t="s">
        <v>28</v>
      </c>
      <c r="B28" s="472" t="s">
        <v>173</v>
      </c>
      <c r="C28" s="618"/>
      <c r="D28" s="426"/>
      <c r="E28" s="426"/>
      <c r="F28" s="734"/>
      <c r="G28" s="618"/>
      <c r="H28" s="736"/>
      <c r="I28" s="457"/>
      <c r="J28" s="855"/>
    </row>
    <row r="29" spans="1:10" ht="12.75" customHeight="1" thickBot="1">
      <c r="A29" s="441" t="s">
        <v>29</v>
      </c>
      <c r="B29" s="473" t="s">
        <v>174</v>
      </c>
      <c r="C29" s="618"/>
      <c r="D29" s="426"/>
      <c r="E29" s="426"/>
      <c r="F29" s="733"/>
      <c r="G29" s="618"/>
      <c r="H29" s="736"/>
      <c r="I29" s="457"/>
      <c r="J29" s="855"/>
    </row>
    <row r="30" spans="1:10" ht="16.5" customHeight="1" thickBot="1">
      <c r="A30" s="444" t="s">
        <v>30</v>
      </c>
      <c r="B30" s="723" t="s">
        <v>505</v>
      </c>
      <c r="C30" s="725">
        <f>+C18+C24</f>
        <v>4770</v>
      </c>
      <c r="D30" s="724">
        <f>+D18+D24</f>
        <v>4770</v>
      </c>
      <c r="E30" s="431">
        <f>+E18+E24</f>
        <v>0</v>
      </c>
      <c r="F30" s="723" t="s">
        <v>516</v>
      </c>
      <c r="G30" s="725">
        <f>SUM(G18:G29)</f>
        <v>0</v>
      </c>
      <c r="H30" s="724">
        <f>SUM(H18:H29)</f>
        <v>0</v>
      </c>
      <c r="I30" s="460">
        <f>SUM(I18:I29)</f>
        <v>0</v>
      </c>
      <c r="J30" s="855"/>
    </row>
    <row r="31" spans="1:10" ht="16.5" customHeight="1" thickBot="1">
      <c r="A31" s="444" t="s">
        <v>31</v>
      </c>
      <c r="B31" s="726" t="s">
        <v>506</v>
      </c>
      <c r="C31" s="728">
        <f>+C17+C30</f>
        <v>4770</v>
      </c>
      <c r="D31" s="727">
        <f>+D17+D30</f>
        <v>12336</v>
      </c>
      <c r="E31" s="450">
        <f>+E17+E30</f>
        <v>7566</v>
      </c>
      <c r="F31" s="726" t="s">
        <v>515</v>
      </c>
      <c r="G31" s="728">
        <f>+G17+G30</f>
        <v>4770</v>
      </c>
      <c r="H31" s="727">
        <f>+H17+H30</f>
        <v>12356</v>
      </c>
      <c r="I31" s="93">
        <f>+I17+I30</f>
        <v>7586</v>
      </c>
      <c r="J31" s="855"/>
    </row>
    <row r="32" spans="1:10" ht="16.5" customHeight="1" thickBot="1">
      <c r="A32" s="444" t="s">
        <v>32</v>
      </c>
      <c r="B32" s="726" t="s">
        <v>118</v>
      </c>
      <c r="C32" s="648">
        <f>IF(C17-G17&lt;0,G17-C17,"-")</f>
        <v>4770</v>
      </c>
      <c r="D32" s="727">
        <f>IF(D17-H17&lt;0,H17-D17,"-")</f>
        <v>4790</v>
      </c>
      <c r="E32" s="450">
        <f>IF(E17-I17&lt;0,I17-E17,"-")</f>
        <v>20</v>
      </c>
      <c r="F32" s="726" t="s">
        <v>119</v>
      </c>
      <c r="G32" s="648" t="str">
        <f>IF(C17-G17&gt;0,C17-G17,"-")</f>
        <v>-</v>
      </c>
      <c r="H32" s="727" t="str">
        <f>IF(D17-H17&gt;0,D17-H17,"-")</f>
        <v>-</v>
      </c>
      <c r="I32" s="93" t="str">
        <f>IF(E17-I17&gt;0,E17-I17,"-")</f>
        <v>-</v>
      </c>
      <c r="J32" s="855"/>
    </row>
    <row r="33" spans="1:10" ht="16.5" customHeight="1" thickBot="1">
      <c r="A33" s="444" t="s">
        <v>33</v>
      </c>
      <c r="B33" s="726" t="s">
        <v>162</v>
      </c>
      <c r="C33" s="648" t="str">
        <f>IF(C17+C18-G31&lt;0,G31-(C17+C18),"-")</f>
        <v>-</v>
      </c>
      <c r="D33" s="727" t="str">
        <f>IF(D26-H26&lt;0,H26-D26,"-")</f>
        <v>-</v>
      </c>
      <c r="E33" s="450" t="str">
        <f>IF(E26-I26&lt;0,I26-E26,"-")</f>
        <v>-</v>
      </c>
      <c r="F33" s="726" t="s">
        <v>163</v>
      </c>
      <c r="G33" s="648" t="str">
        <f>IF(C17+C18-G31&gt;0,C17+C18-G31,"-")</f>
        <v>-</v>
      </c>
      <c r="H33" s="727" t="str">
        <f>IF(D26-H26&gt;0,D26-H26,"-")</f>
        <v>-</v>
      </c>
      <c r="I33" s="93" t="str">
        <f>IF(E26-I26&gt;0,E26-I26,"-")</f>
        <v>-</v>
      </c>
      <c r="J33" s="855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300" customWidth="1"/>
    <col min="2" max="2" width="13.875" style="300" customWidth="1"/>
    <col min="3" max="3" width="66.125" style="300" customWidth="1"/>
    <col min="4" max="5" width="13.875" style="300" customWidth="1"/>
    <col min="6" max="16384" width="9.375" style="300" customWidth="1"/>
  </cols>
  <sheetData>
    <row r="1" spans="1:5" ht="18.75">
      <c r="A1" s="481" t="s">
        <v>109</v>
      </c>
      <c r="E1" s="487" t="s">
        <v>113</v>
      </c>
    </row>
    <row r="3" spans="1:5" ht="12.75">
      <c r="A3" s="482"/>
      <c r="B3" s="488"/>
      <c r="C3" s="482"/>
      <c r="D3" s="489"/>
      <c r="E3" s="488"/>
    </row>
    <row r="4" spans="1:5" ht="15.75">
      <c r="A4" s="459" t="str">
        <f>+ÖSSZEFÜGGÉSEK!A4</f>
        <v>2014. évi eredeti előirányzat BEVÉTELEK</v>
      </c>
      <c r="B4" s="490"/>
      <c r="C4" s="483"/>
      <c r="D4" s="489"/>
      <c r="E4" s="488"/>
    </row>
    <row r="5" spans="1:5" ht="12.75">
      <c r="A5" s="482"/>
      <c r="B5" s="488"/>
      <c r="C5" s="482"/>
      <c r="D5" s="489"/>
      <c r="E5" s="488"/>
    </row>
    <row r="6" spans="1:5" ht="12.75">
      <c r="A6" s="482" t="s">
        <v>521</v>
      </c>
      <c r="B6" s="488">
        <f>+'1.1.sz.mell.'!C61</f>
        <v>22467</v>
      </c>
      <c r="C6" s="482" t="s">
        <v>522</v>
      </c>
      <c r="D6" s="489">
        <f>+'2.1.sz.mell  '!C18+'2.2.sz.mell  '!C17</f>
        <v>22467</v>
      </c>
      <c r="E6" s="488">
        <f>+B6-D6</f>
        <v>0</v>
      </c>
    </row>
    <row r="7" spans="1:5" ht="12.75">
      <c r="A7" s="482" t="s">
        <v>523</v>
      </c>
      <c r="B7" s="488">
        <f>+'1.1.sz.mell.'!C84</f>
        <v>6583</v>
      </c>
      <c r="C7" s="482" t="s">
        <v>524</v>
      </c>
      <c r="D7" s="489">
        <f>+'2.1.sz.mell  '!C27+'2.2.sz.mell  '!C30</f>
        <v>6583</v>
      </c>
      <c r="E7" s="488">
        <f>+B7-D7</f>
        <v>0</v>
      </c>
    </row>
    <row r="8" spans="1:5" ht="12.75">
      <c r="A8" s="482" t="s">
        <v>525</v>
      </c>
      <c r="B8" s="488">
        <f>+'1.1.sz.mell.'!C85</f>
        <v>29050</v>
      </c>
      <c r="C8" s="482" t="s">
        <v>526</v>
      </c>
      <c r="D8" s="489">
        <f>+'2.1.sz.mell  '!C28+'2.2.sz.mell  '!C31</f>
        <v>29050</v>
      </c>
      <c r="E8" s="488">
        <f>+B8-D8</f>
        <v>0</v>
      </c>
    </row>
    <row r="9" spans="1:5" ht="12.75">
      <c r="A9" s="482"/>
      <c r="B9" s="488"/>
      <c r="C9" s="482"/>
      <c r="D9" s="489"/>
      <c r="E9" s="488"/>
    </row>
    <row r="10" spans="1:5" ht="15.75">
      <c r="A10" s="459" t="str">
        <f>+ÖSSZEFÜGGÉSEK!A10</f>
        <v>2014. évi módosított előirányzat BEVÉTELEK</v>
      </c>
      <c r="B10" s="490"/>
      <c r="C10" s="483"/>
      <c r="D10" s="489"/>
      <c r="E10" s="488"/>
    </row>
    <row r="11" spans="1:5" ht="12.75">
      <c r="A11" s="482"/>
      <c r="B11" s="488"/>
      <c r="C11" s="482"/>
      <c r="D11" s="489"/>
      <c r="E11" s="488"/>
    </row>
    <row r="12" spans="1:5" ht="12.75">
      <c r="A12" s="482" t="s">
        <v>527</v>
      </c>
      <c r="B12" s="488">
        <f>+'1.1.sz.mell.'!D61</f>
        <v>33551</v>
      </c>
      <c r="C12" s="482" t="s">
        <v>533</v>
      </c>
      <c r="D12" s="489">
        <f>+'2.1.sz.mell  '!D18+'2.2.sz.mell  '!D17</f>
        <v>33551</v>
      </c>
      <c r="E12" s="488">
        <f>+B12-D12</f>
        <v>0</v>
      </c>
    </row>
    <row r="13" spans="1:5" ht="12.75">
      <c r="A13" s="482" t="s">
        <v>528</v>
      </c>
      <c r="B13" s="488">
        <f>+'1.1.sz.mell.'!D84</f>
        <v>6583</v>
      </c>
      <c r="C13" s="482" t="s">
        <v>534</v>
      </c>
      <c r="D13" s="489">
        <f>+'2.1.sz.mell  '!D27+'2.2.sz.mell  '!D30</f>
        <v>6583</v>
      </c>
      <c r="E13" s="488">
        <f>+B13-D13</f>
        <v>0</v>
      </c>
    </row>
    <row r="14" spans="1:5" ht="12.75">
      <c r="A14" s="482" t="s">
        <v>529</v>
      </c>
      <c r="B14" s="488">
        <f>+'1.1.sz.mell.'!D85</f>
        <v>40134</v>
      </c>
      <c r="C14" s="482" t="s">
        <v>535</v>
      </c>
      <c r="D14" s="489">
        <f>+'2.1.sz.mell  '!D28+'2.2.sz.mell  '!D31</f>
        <v>40134</v>
      </c>
      <c r="E14" s="488">
        <f>+B14-D14</f>
        <v>0</v>
      </c>
    </row>
    <row r="15" spans="1:5" ht="12.75">
      <c r="A15" s="482"/>
      <c r="B15" s="488"/>
      <c r="C15" s="482"/>
      <c r="D15" s="489"/>
      <c r="E15" s="488"/>
    </row>
    <row r="16" spans="1:5" ht="14.25">
      <c r="A16" s="491" t="str">
        <f>+ÖSSZEFÜGGÉSEK!A16</f>
        <v>2014. évi teljesítés BEVÉTELEK</v>
      </c>
      <c r="B16" s="458"/>
      <c r="C16" s="483"/>
      <c r="D16" s="489"/>
      <c r="E16" s="488"/>
    </row>
    <row r="17" spans="1:5" ht="12.75">
      <c r="A17" s="482"/>
      <c r="B17" s="488"/>
      <c r="C17" s="482"/>
      <c r="D17" s="489"/>
      <c r="E17" s="488"/>
    </row>
    <row r="18" spans="1:5" ht="12.75">
      <c r="A18" s="482" t="s">
        <v>530</v>
      </c>
      <c r="B18" s="488">
        <f>+'1.1.sz.mell.'!E61</f>
        <v>32166</v>
      </c>
      <c r="C18" s="482" t="s">
        <v>536</v>
      </c>
      <c r="D18" s="489">
        <f>+'2.1.sz.mell  '!E18+'2.2.sz.mell  '!E17</f>
        <v>32747</v>
      </c>
      <c r="E18" s="488">
        <f>+B18-D18</f>
        <v>-581</v>
      </c>
    </row>
    <row r="19" spans="1:5" ht="12.75">
      <c r="A19" s="482" t="s">
        <v>531</v>
      </c>
      <c r="B19" s="488">
        <f>+'1.1.sz.mell.'!E84</f>
        <v>1191</v>
      </c>
      <c r="C19" s="482" t="s">
        <v>537</v>
      </c>
      <c r="D19" s="489">
        <f>+'2.1.sz.mell  '!E27+'2.2.sz.mell  '!E30</f>
        <v>610</v>
      </c>
      <c r="E19" s="488">
        <f>+B19-D19</f>
        <v>581</v>
      </c>
    </row>
    <row r="20" spans="1:5" ht="12.75">
      <c r="A20" s="482" t="s">
        <v>532</v>
      </c>
      <c r="B20" s="488">
        <f>+'1.1.sz.mell.'!E85</f>
        <v>33357</v>
      </c>
      <c r="C20" s="482" t="s">
        <v>538</v>
      </c>
      <c r="D20" s="489">
        <f>+'2.1.sz.mell  '!E28+'2.2.sz.mell  '!E31</f>
        <v>33357</v>
      </c>
      <c r="E20" s="488">
        <f>+B20-D20</f>
        <v>0</v>
      </c>
    </row>
    <row r="21" spans="1:5" ht="12.75">
      <c r="A21" s="482"/>
      <c r="B21" s="488"/>
      <c r="C21" s="482"/>
      <c r="D21" s="489"/>
      <c r="E21" s="488"/>
    </row>
    <row r="22" spans="1:5" ht="15.75">
      <c r="A22" s="459" t="str">
        <f>+ÖSSZEFÜGGÉSEK!A22</f>
        <v>2014. évi eredeti előirányzat KIADÁSOK</v>
      </c>
      <c r="B22" s="490"/>
      <c r="C22" s="483"/>
      <c r="D22" s="489"/>
      <c r="E22" s="488"/>
    </row>
    <row r="23" spans="1:5" ht="12.75">
      <c r="A23" s="482"/>
      <c r="B23" s="488"/>
      <c r="C23" s="482"/>
      <c r="D23" s="489"/>
      <c r="E23" s="488"/>
    </row>
    <row r="24" spans="1:5" ht="12.75">
      <c r="A24" s="482" t="s">
        <v>539</v>
      </c>
      <c r="B24" s="488">
        <f>+'1.1.sz.mell.'!C125</f>
        <v>29050</v>
      </c>
      <c r="C24" s="482" t="s">
        <v>545</v>
      </c>
      <c r="D24" s="489">
        <f>+'2.1.sz.mell  '!G18+'2.2.sz.mell  '!G17</f>
        <v>29050</v>
      </c>
      <c r="E24" s="488">
        <f>+B24-D24</f>
        <v>0</v>
      </c>
    </row>
    <row r="25" spans="1:5" ht="12.75">
      <c r="A25" s="482" t="s">
        <v>518</v>
      </c>
      <c r="B25" s="488">
        <f>+'1.1.sz.mell.'!C145</f>
        <v>0</v>
      </c>
      <c r="C25" s="482" t="s">
        <v>546</v>
      </c>
      <c r="D25" s="489">
        <f>+'2.1.sz.mell  '!G27+'2.2.sz.mell  '!G30</f>
        <v>0</v>
      </c>
      <c r="E25" s="488">
        <f>+B25-D25</f>
        <v>0</v>
      </c>
    </row>
    <row r="26" spans="1:5" ht="12.75">
      <c r="A26" s="482" t="s">
        <v>540</v>
      </c>
      <c r="B26" s="488">
        <f>+'1.1.sz.mell.'!C146</f>
        <v>29050</v>
      </c>
      <c r="C26" s="482" t="s">
        <v>547</v>
      </c>
      <c r="D26" s="489">
        <f>+'2.1.sz.mell  '!G28+'2.2.sz.mell  '!G31</f>
        <v>29050</v>
      </c>
      <c r="E26" s="488">
        <f>+B26-D26</f>
        <v>0</v>
      </c>
    </row>
    <row r="27" spans="1:5" ht="12.75">
      <c r="A27" s="482"/>
      <c r="B27" s="488"/>
      <c r="C27" s="482"/>
      <c r="D27" s="489"/>
      <c r="E27" s="488"/>
    </row>
    <row r="28" spans="1:5" ht="15.75">
      <c r="A28" s="459" t="str">
        <f>+ÖSSZEFÜGGÉSEK!A28</f>
        <v>2014. évi módosított előirányzat KIADÁSOK</v>
      </c>
      <c r="B28" s="490"/>
      <c r="C28" s="483"/>
      <c r="D28" s="489"/>
      <c r="E28" s="488"/>
    </row>
    <row r="29" spans="1:5" ht="12.75">
      <c r="A29" s="482"/>
      <c r="B29" s="488"/>
      <c r="C29" s="482"/>
      <c r="D29" s="489"/>
      <c r="E29" s="488"/>
    </row>
    <row r="30" spans="1:5" ht="12.75">
      <c r="A30" s="482" t="s">
        <v>541</v>
      </c>
      <c r="B30" s="488">
        <f>+'1.1.sz.mell.'!D125</f>
        <v>40134</v>
      </c>
      <c r="C30" s="482" t="s">
        <v>552</v>
      </c>
      <c r="D30" s="489">
        <f>+'2.1.sz.mell  '!H18+'2.2.sz.mell  '!H17</f>
        <v>40134</v>
      </c>
      <c r="E30" s="488">
        <f>+B30-D30</f>
        <v>0</v>
      </c>
    </row>
    <row r="31" spans="1:5" ht="12.75">
      <c r="A31" s="482" t="s">
        <v>519</v>
      </c>
      <c r="B31" s="488">
        <f>+'1.1.sz.mell.'!D145</f>
        <v>0</v>
      </c>
      <c r="C31" s="482" t="s">
        <v>549</v>
      </c>
      <c r="D31" s="489">
        <f>+'2.1.sz.mell  '!H27+'2.2.sz.mell  '!H30</f>
        <v>0</v>
      </c>
      <c r="E31" s="488">
        <f>+B31-D31</f>
        <v>0</v>
      </c>
    </row>
    <row r="32" spans="1:5" ht="12.75">
      <c r="A32" s="482" t="s">
        <v>542</v>
      </c>
      <c r="B32" s="488">
        <f>+'1.1.sz.mell.'!D146</f>
        <v>40134</v>
      </c>
      <c r="C32" s="482" t="s">
        <v>548</v>
      </c>
      <c r="D32" s="489">
        <f>+'2.1.sz.mell  '!H28+'2.2.sz.mell  '!H31</f>
        <v>40134</v>
      </c>
      <c r="E32" s="488">
        <f>+B32-D32</f>
        <v>0</v>
      </c>
    </row>
    <row r="33" spans="1:5" ht="12.75">
      <c r="A33" s="482"/>
      <c r="B33" s="488"/>
      <c r="C33" s="482"/>
      <c r="D33" s="489"/>
      <c r="E33" s="488"/>
    </row>
    <row r="34" spans="1:5" ht="15.75">
      <c r="A34" s="486" t="str">
        <f>+ÖSSZEFÜGGÉSEK!A34</f>
        <v>2014. évi teljesítés KIADÁSOK</v>
      </c>
      <c r="B34" s="490"/>
      <c r="C34" s="483"/>
      <c r="D34" s="489"/>
      <c r="E34" s="488"/>
    </row>
    <row r="35" spans="1:5" ht="12.75">
      <c r="A35" s="482"/>
      <c r="B35" s="488"/>
      <c r="C35" s="482"/>
      <c r="D35" s="489"/>
      <c r="E35" s="488"/>
    </row>
    <row r="36" spans="1:5" ht="12.75">
      <c r="A36" s="482" t="s">
        <v>543</v>
      </c>
      <c r="B36" s="488">
        <f>+'1.1.sz.mell.'!E125</f>
        <v>32775</v>
      </c>
      <c r="C36" s="482" t="s">
        <v>553</v>
      </c>
      <c r="D36" s="489">
        <f>+'2.1.sz.mell  '!I18+'2.2.sz.mell  '!I17</f>
        <v>33356</v>
      </c>
      <c r="E36" s="488">
        <f>+B36-D36</f>
        <v>-581</v>
      </c>
    </row>
    <row r="37" spans="1:5" ht="12.75">
      <c r="A37" s="482" t="s">
        <v>520</v>
      </c>
      <c r="B37" s="488">
        <f>+'1.1.sz.mell.'!E145</f>
        <v>581</v>
      </c>
      <c r="C37" s="482" t="s">
        <v>551</v>
      </c>
      <c r="D37" s="489">
        <f>+'2.1.sz.mell  '!I27+'2.2.sz.mell  '!I30</f>
        <v>0</v>
      </c>
      <c r="E37" s="488">
        <f>+B37-D37</f>
        <v>581</v>
      </c>
    </row>
    <row r="38" spans="1:5" ht="12.75">
      <c r="A38" s="482" t="s">
        <v>544</v>
      </c>
      <c r="B38" s="488">
        <f>+'1.1.sz.mell.'!E146</f>
        <v>33356</v>
      </c>
      <c r="C38" s="482" t="s">
        <v>550</v>
      </c>
      <c r="D38" s="489">
        <f>+'2.1.sz.mell  '!I28+'2.2.sz.mell  '!I31</f>
        <v>33356</v>
      </c>
      <c r="E38" s="488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1" sqref="H1:H24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57" t="s">
        <v>1</v>
      </c>
      <c r="B1" s="857"/>
      <c r="C1" s="857"/>
      <c r="D1" s="857"/>
      <c r="E1" s="857"/>
      <c r="F1" s="857"/>
      <c r="G1" s="857"/>
      <c r="H1" s="858" t="str">
        <f>+CONCATENATE("3. melléklet a 6/",LEFT(ÖSSZEFÜGGÉSEK!A4,4)+1,". (V.4.) önkormányzati rendelethez")</f>
        <v>3. melléklet a 6/2015. (V.4.) önkormányzati rendelethez</v>
      </c>
    </row>
    <row r="2" spans="1:8" ht="22.5" customHeight="1" thickBot="1">
      <c r="A2" s="21"/>
      <c r="B2" s="10"/>
      <c r="C2" s="10"/>
      <c r="D2" s="10"/>
      <c r="E2" s="10"/>
      <c r="F2" s="856" t="s">
        <v>50</v>
      </c>
      <c r="G2" s="856"/>
      <c r="H2" s="858"/>
    </row>
    <row r="3" spans="1:8" s="6" customFormat="1" ht="50.25" customHeight="1" thickBot="1">
      <c r="A3" s="22" t="s">
        <v>54</v>
      </c>
      <c r="B3" s="23" t="s">
        <v>55</v>
      </c>
      <c r="C3" s="23" t="s">
        <v>56</v>
      </c>
      <c r="D3" s="23" t="str">
        <f>+CONCATENATE("Felhasználás ",LEFT(ÖSSZEFÜGGÉSEK!A4,4)-1,". XII.31-ig")</f>
        <v>Felhasználás 2013. XII.31-ig</v>
      </c>
      <c r="E3" s="23" t="str">
        <f>+CONCATENATE(LEFT(ÖSSZEFÜGGÉSEK!A4,4),". évi módosított előirányzat")</f>
        <v>2014. évi módosított előirányzat</v>
      </c>
      <c r="F3" s="95" t="str">
        <f>+CONCATENATE(LEFT(ÖSSZEFÜGGÉSEK!A4,4),". évi teljesítés")</f>
        <v>2014. évi teljesítés</v>
      </c>
      <c r="G3" s="94" t="str">
        <f>+CONCATENATE("Összes teljesítés ",LEFT(ÖSSZEFÜGGÉSEK!A4,4),". dec. 31-ig")</f>
        <v>Összes teljesítés 2014. dec. 31-ig</v>
      </c>
      <c r="H3" s="858"/>
    </row>
    <row r="4" spans="1:8" s="10" customFormat="1" ht="12" customHeight="1" thickBot="1">
      <c r="A4" s="453" t="s">
        <v>426</v>
      </c>
      <c r="B4" s="454" t="s">
        <v>427</v>
      </c>
      <c r="C4" s="454" t="s">
        <v>428</v>
      </c>
      <c r="D4" s="454" t="s">
        <v>429</v>
      </c>
      <c r="E4" s="454" t="s">
        <v>430</v>
      </c>
      <c r="F4" s="42" t="s">
        <v>507</v>
      </c>
      <c r="G4" s="455" t="s">
        <v>554</v>
      </c>
      <c r="H4" s="858"/>
    </row>
    <row r="5" spans="1:8" ht="15.75" customHeight="1">
      <c r="A5" s="649"/>
      <c r="B5" s="626"/>
      <c r="C5" s="650"/>
      <c r="D5" s="626"/>
      <c r="E5" s="626"/>
      <c r="F5" s="651"/>
      <c r="G5" s="652"/>
      <c r="H5" s="858"/>
    </row>
    <row r="6" spans="1:8" ht="15.75" customHeight="1">
      <c r="A6" s="649"/>
      <c r="B6" s="626"/>
      <c r="C6" s="650"/>
      <c r="D6" s="626"/>
      <c r="E6" s="626"/>
      <c r="F6" s="651"/>
      <c r="G6" s="652"/>
      <c r="H6" s="858"/>
    </row>
    <row r="7" spans="1:8" ht="15.75" customHeight="1">
      <c r="A7" s="649"/>
      <c r="B7" s="626"/>
      <c r="C7" s="650"/>
      <c r="D7" s="626"/>
      <c r="E7" s="626"/>
      <c r="F7" s="651"/>
      <c r="G7" s="652"/>
      <c r="H7" s="858"/>
    </row>
    <row r="8" spans="1:8" ht="15.75" customHeight="1">
      <c r="A8" s="653"/>
      <c r="B8" s="626"/>
      <c r="C8" s="650"/>
      <c r="D8" s="626"/>
      <c r="E8" s="626"/>
      <c r="F8" s="651"/>
      <c r="G8" s="652"/>
      <c r="H8" s="858"/>
    </row>
    <row r="9" spans="1:8" ht="15.75" customHeight="1">
      <c r="A9" s="649"/>
      <c r="B9" s="626"/>
      <c r="C9" s="650"/>
      <c r="D9" s="626"/>
      <c r="E9" s="626"/>
      <c r="F9" s="651"/>
      <c r="G9" s="652"/>
      <c r="H9" s="858"/>
    </row>
    <row r="10" spans="1:8" ht="15.75" customHeight="1">
      <c r="A10" s="653"/>
      <c r="B10" s="626"/>
      <c r="C10" s="650"/>
      <c r="D10" s="626"/>
      <c r="E10" s="626"/>
      <c r="F10" s="651"/>
      <c r="G10" s="652"/>
      <c r="H10" s="858"/>
    </row>
    <row r="11" spans="1:8" ht="15.75" customHeight="1">
      <c r="A11" s="649"/>
      <c r="B11" s="626"/>
      <c r="C11" s="650"/>
      <c r="D11" s="626"/>
      <c r="E11" s="626"/>
      <c r="F11" s="651"/>
      <c r="G11" s="652"/>
      <c r="H11" s="858"/>
    </row>
    <row r="12" spans="1:8" ht="15.75" customHeight="1">
      <c r="A12" s="649"/>
      <c r="B12" s="626"/>
      <c r="C12" s="650"/>
      <c r="D12" s="626"/>
      <c r="E12" s="626"/>
      <c r="F12" s="651"/>
      <c r="G12" s="652">
        <f aca="true" t="shared" si="0" ref="G12:G23">+D12+F12</f>
        <v>0</v>
      </c>
      <c r="H12" s="858"/>
    </row>
    <row r="13" spans="1:8" ht="15.75" customHeight="1">
      <c r="A13" s="649"/>
      <c r="B13" s="626"/>
      <c r="C13" s="650"/>
      <c r="D13" s="626"/>
      <c r="E13" s="626"/>
      <c r="F13" s="651"/>
      <c r="G13" s="652">
        <f t="shared" si="0"/>
        <v>0</v>
      </c>
      <c r="H13" s="858"/>
    </row>
    <row r="14" spans="1:8" ht="15.75" customHeight="1">
      <c r="A14" s="649"/>
      <c r="B14" s="626"/>
      <c r="C14" s="650"/>
      <c r="D14" s="626"/>
      <c r="E14" s="626"/>
      <c r="F14" s="651"/>
      <c r="G14" s="652">
        <f t="shared" si="0"/>
        <v>0</v>
      </c>
      <c r="H14" s="858"/>
    </row>
    <row r="15" spans="1:8" ht="15.75" customHeight="1">
      <c r="A15" s="649"/>
      <c r="B15" s="626"/>
      <c r="C15" s="650"/>
      <c r="D15" s="626"/>
      <c r="E15" s="626"/>
      <c r="F15" s="651"/>
      <c r="G15" s="652">
        <f t="shared" si="0"/>
        <v>0</v>
      </c>
      <c r="H15" s="858"/>
    </row>
    <row r="16" spans="1:8" ht="15.75" customHeight="1">
      <c r="A16" s="649"/>
      <c r="B16" s="626"/>
      <c r="C16" s="650"/>
      <c r="D16" s="626"/>
      <c r="E16" s="626"/>
      <c r="F16" s="651"/>
      <c r="G16" s="652">
        <f t="shared" si="0"/>
        <v>0</v>
      </c>
      <c r="H16" s="858"/>
    </row>
    <row r="17" spans="1:8" ht="15.75" customHeight="1">
      <c r="A17" s="649"/>
      <c r="B17" s="626"/>
      <c r="C17" s="650"/>
      <c r="D17" s="626"/>
      <c r="E17" s="626"/>
      <c r="F17" s="651"/>
      <c r="G17" s="652">
        <f t="shared" si="0"/>
        <v>0</v>
      </c>
      <c r="H17" s="858"/>
    </row>
    <row r="18" spans="1:8" ht="15.75" customHeight="1">
      <c r="A18" s="649"/>
      <c r="B18" s="626"/>
      <c r="C18" s="650"/>
      <c r="D18" s="626"/>
      <c r="E18" s="626"/>
      <c r="F18" s="651"/>
      <c r="G18" s="652">
        <f t="shared" si="0"/>
        <v>0</v>
      </c>
      <c r="H18" s="858"/>
    </row>
    <row r="19" spans="1:8" ht="15.75" customHeight="1">
      <c r="A19" s="649"/>
      <c r="B19" s="626"/>
      <c r="C19" s="650"/>
      <c r="D19" s="626"/>
      <c r="E19" s="626"/>
      <c r="F19" s="651"/>
      <c r="G19" s="652">
        <f t="shared" si="0"/>
        <v>0</v>
      </c>
      <c r="H19" s="858"/>
    </row>
    <row r="20" spans="1:8" ht="15.75" customHeight="1">
      <c r="A20" s="649"/>
      <c r="B20" s="626"/>
      <c r="C20" s="650"/>
      <c r="D20" s="626"/>
      <c r="E20" s="626"/>
      <c r="F20" s="651"/>
      <c r="G20" s="652">
        <f t="shared" si="0"/>
        <v>0</v>
      </c>
      <c r="H20" s="858"/>
    </row>
    <row r="21" spans="1:8" ht="15.75" customHeight="1">
      <c r="A21" s="649"/>
      <c r="B21" s="626"/>
      <c r="C21" s="650"/>
      <c r="D21" s="626"/>
      <c r="E21" s="626"/>
      <c r="F21" s="651"/>
      <c r="G21" s="652">
        <f t="shared" si="0"/>
        <v>0</v>
      </c>
      <c r="H21" s="858"/>
    </row>
    <row r="22" spans="1:8" ht="15.75" customHeight="1">
      <c r="A22" s="649"/>
      <c r="B22" s="626"/>
      <c r="C22" s="650"/>
      <c r="D22" s="626"/>
      <c r="E22" s="626"/>
      <c r="F22" s="651"/>
      <c r="G22" s="652">
        <f t="shared" si="0"/>
        <v>0</v>
      </c>
      <c r="H22" s="858"/>
    </row>
    <row r="23" spans="1:8" ht="15.75" customHeight="1" thickBot="1">
      <c r="A23" s="654"/>
      <c r="B23" s="655"/>
      <c r="C23" s="656"/>
      <c r="D23" s="655"/>
      <c r="E23" s="655"/>
      <c r="F23" s="657"/>
      <c r="G23" s="652">
        <f t="shared" si="0"/>
        <v>0</v>
      </c>
      <c r="H23" s="858"/>
    </row>
    <row r="24" spans="1:8" s="14" customFormat="1" ht="18" customHeight="1" thickBot="1">
      <c r="A24" s="658" t="s">
        <v>53</v>
      </c>
      <c r="B24" s="659">
        <f>SUM(B5:B23)</f>
        <v>0</v>
      </c>
      <c r="C24" s="660"/>
      <c r="D24" s="659">
        <f>SUM(D5:D23)</f>
        <v>0</v>
      </c>
      <c r="E24" s="659">
        <f>SUM(E5:E23)</f>
        <v>0</v>
      </c>
      <c r="F24" s="659">
        <f>SUM(F5:F23)</f>
        <v>0</v>
      </c>
      <c r="G24" s="661">
        <f>SUM(G5:G23)</f>
        <v>0</v>
      </c>
      <c r="H24" s="858"/>
    </row>
    <row r="25" spans="6:8" ht="12.75">
      <c r="F25" s="14"/>
      <c r="G25" s="14"/>
      <c r="H25" s="594"/>
    </row>
    <row r="26" ht="12.75">
      <c r="H26" s="594"/>
    </row>
    <row r="27" ht="12.75">
      <c r="H27" s="594"/>
    </row>
    <row r="28" ht="12.75">
      <c r="H28" s="594"/>
    </row>
    <row r="29" ht="12.75">
      <c r="H29" s="594"/>
    </row>
    <row r="30" ht="12.75">
      <c r="H30" s="594"/>
    </row>
    <row r="31" ht="12.75">
      <c r="H31" s="594"/>
    </row>
    <row r="32" ht="12.75">
      <c r="H32" s="594"/>
    </row>
    <row r="33" ht="12.75">
      <c r="H33" s="594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2015-04-24T08:30:41Z</cp:lastPrinted>
  <dcterms:created xsi:type="dcterms:W3CDTF">1999-10-30T10:30:45Z</dcterms:created>
  <dcterms:modified xsi:type="dcterms:W3CDTF">2015-05-05T10:51:27Z</dcterms:modified>
  <cp:category/>
  <cp:version/>
  <cp:contentType/>
  <cp:contentStatus/>
</cp:coreProperties>
</file>