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5. Felhalmozás" sheetId="5" r:id="rId5"/>
    <sheet name="6,a Műk. mérleg" sheetId="6" r:id="rId6"/>
    <sheet name="6,b Beruh. mérleg" sheetId="7" r:id="rId7"/>
    <sheet name="8,a COFOG-os kiadás+létszám" sheetId="8" r:id="rId8"/>
    <sheet name="8,b COFOG-os bevétel" sheetId="9" r:id="rId9"/>
    <sheet name="9. Likviditási terv" sheetId="10" r:id="rId10"/>
    <sheet name="11. Többéves döntések" sheetId="11" r:id="rId11"/>
  </sheets>
  <definedNames>
    <definedName name="_xlfn.IFERROR" hidden="1">#NAME?</definedName>
    <definedName name="_xlnm.Print_Titles" localSheetId="7">'8,a COFOG-os kiadás+létszám'!$4:$5</definedName>
    <definedName name="_xlnm.Print_Titles" localSheetId="8">'8,b COFOG-os bevétel'!$4:$5</definedName>
    <definedName name="_xlnm.Print_Area" localSheetId="0">'1. Mérlegszerű'!$A$1:$J$61</definedName>
    <definedName name="_xlnm.Print_Area" localSheetId="1">'2,a Elemi bevételek'!$A$1:$E$49</definedName>
    <definedName name="_xlnm.Print_Area" localSheetId="2">'2,b Elemi kiadások'!$A$1:$E$66</definedName>
    <definedName name="_xlnm.Print_Area" localSheetId="4">'5. Felhalmozás'!$A$1:$J$24</definedName>
    <definedName name="_xlnm.Print_Area" localSheetId="7">'8,a COFOG-os kiadás+létszám'!$A$1:$U$60</definedName>
    <definedName name="_xlnm.Print_Area" localSheetId="8">'8,b COFOG-os bevétel'!$A$1:$T$53</definedName>
    <definedName name="_xlnm.Print_Area" localSheetId="9">'9. Likviditási terv'!$A$1:$O$25</definedName>
  </definedNames>
  <calcPr fullCalcOnLoad="1"/>
</workbook>
</file>

<file path=xl/comments5.xml><?xml version="1.0" encoding="utf-8"?>
<comments xmlns="http://schemas.openxmlformats.org/spreadsheetml/2006/main">
  <authors>
    <author>T?th N?ra</author>
  </authors>
  <commentList>
    <comment ref="C10" authorId="0">
      <text>
        <r>
          <rPr>
            <b/>
            <sz val="9"/>
            <rFont val="Tahoma"/>
            <family val="0"/>
          </rPr>
          <t>Tóth Nóra: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<sst xmlns="http://schemas.openxmlformats.org/spreadsheetml/2006/main" count="1008" uniqueCount="656">
  <si>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</si>
  <si>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</si>
  <si>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</si>
  <si>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</si>
  <si>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</si>
  <si>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</si>
  <si>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</si>
  <si>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</si>
  <si>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</si>
  <si>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</si>
  <si>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</si>
  <si>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</si>
  <si>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</si>
  <si>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</si>
  <si>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</si>
  <si>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</si>
  <si>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</si>
  <si>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</si>
  <si>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</si>
  <si>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</si>
  <si>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</si>
  <si>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</si>
  <si>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</si>
  <si>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</si>
  <si>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</si>
  <si>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</si>
  <si>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</si>
  <si>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</si>
  <si>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</si>
  <si>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</si>
  <si>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</si>
  <si>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</si>
  <si>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</si>
  <si>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</si>
  <si>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</si>
  <si>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</si>
  <si>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</si>
  <si>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</si>
  <si>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</si>
  <si>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</si>
  <si>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</si>
  <si>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</si>
  <si>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</si>
  <si>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</si>
  <si>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</si>
  <si>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</si>
  <si>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</si>
  <si>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</si>
  <si>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</si>
  <si>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</si>
  <si>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</si>
  <si>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</si>
  <si>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</si>
  <si>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</si>
  <si>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</si>
  <si>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</si>
  <si>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</si>
  <si>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</si>
  <si>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</si>
  <si>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</si>
  <si>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</si>
  <si>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</si>
  <si>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</si>
  <si>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</si>
  <si>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</si>
  <si>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</si>
  <si>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</si>
  <si>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</si>
  <si>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</si>
  <si>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</si>
  <si>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</si>
  <si>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</si>
  <si>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</si>
  <si>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</si>
  <si>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</si>
  <si>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</si>
  <si>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</si>
  <si>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</si>
  <si>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</si>
  <si>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</si>
  <si>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</si>
  <si>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</si>
  <si>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</si>
  <si>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</si>
  <si>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</si>
  <si>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</si>
  <si>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</si>
  <si>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</si>
  <si>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</si>
  <si>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</si>
  <si>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</si>
  <si>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</si>
  <si>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</si>
  <si>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</si>
  <si>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</si>
  <si>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</si>
  <si>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</si>
  <si>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</si>
  <si>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</si>
  <si>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</si>
  <si>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</si>
  <si>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</si>
  <si>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</si>
  <si>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</si>
  <si>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</si>
  <si>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</si>
  <si>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</si>
  <si>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</si>
  <si>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</si>
  <si>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</si>
  <si>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</si>
  <si>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</si>
  <si>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</si>
  <si>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</si>
  <si>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</si>
  <si>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</si>
  <si>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</si>
  <si>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</si>
  <si>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</si>
  <si>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</si>
  <si>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</si>
  <si>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</si>
  <si>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</si>
  <si>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</si>
  <si>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</si>
  <si>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</si>
  <si>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</si>
  <si>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</si>
  <si>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</si>
  <si>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</si>
  <si>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</si>
  <si>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</si>
  <si>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</si>
  <si>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</si>
  <si>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</si>
  <si>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</si>
  <si>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</si>
  <si>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</si>
  <si>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</si>
  <si>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</si>
  <si>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</si>
  <si>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</si>
  <si>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</si>
  <si>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</si>
  <si>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</si>
  <si>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</si>
  <si>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</si>
  <si>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</si>
  <si>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</si>
  <si>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</si>
  <si>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</si>
  <si>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</si>
  <si>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</si>
  <si>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</si>
  <si>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</si>
  <si>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</si>
  <si>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</si>
  <si>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</si>
  <si>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</si>
  <si>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</si>
  <si>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</si>
  <si>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</si>
  <si>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</si>
  <si>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</si>
  <si>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</si>
  <si>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</si>
  <si>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</si>
  <si>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</si>
  <si>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</si>
  <si>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</si>
  <si>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</si>
  <si>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</si>
  <si>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</si>
  <si>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</si>
  <si>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</si>
  <si>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</si>
  <si>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</si>
  <si>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</si>
  <si>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</si>
  <si>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</si>
  <si>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</si>
  <si>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</si>
  <si>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</si>
  <si>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</si>
  <si>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</si>
  <si>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</si>
  <si>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</si>
  <si>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</si>
  <si>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</si>
  <si>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</si>
  <si>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</si>
  <si>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</si>
  <si>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</si>
  <si>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</si>
  <si>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</si>
  <si>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</si>
  <si>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</si>
  <si>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</si>
  <si>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3. melléklet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</si>
  <si>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</si>
  <si>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</si>
  <si>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</si>
  <si>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</si>
  <si>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</si>
  <si>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</si>
  <si>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</si>
  <si>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</si>
  <si>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</si>
  <si>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</si>
  <si>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</si>
  <si>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</si>
  <si>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</si>
  <si>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</si>
  <si>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</si>
  <si>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</si>
  <si>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</si>
  <si>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</si>
  <si>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</si>
  <si>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</si>
  <si>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</si>
  <si>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</si>
  <si>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</si>
  <si>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</si>
  <si>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</si>
  <si>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</si>
  <si>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</si>
  <si>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</si>
  <si>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</si>
  <si>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</si>
  <si>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</si>
  <si>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</si>
  <si>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</si>
  <si>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</si>
  <si>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</si>
  <si>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</si>
  <si>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</si>
  <si>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</si>
  <si>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</si>
  <si>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</si>
  <si>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</si>
  <si>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</si>
  <si>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</si>
  <si>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</si>
  <si>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</si>
  <si>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</si>
  <si>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</si>
  <si>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</si>
  <si>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</si>
  <si>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</si>
  <si>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</si>
  <si>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</si>
  <si>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</si>
  <si>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</si>
  <si>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</si>
  <si>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</si>
  <si>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</si>
  <si>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</si>
  <si>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</si>
  <si>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</si>
  <si>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</si>
  <si>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</si>
  <si>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</si>
  <si>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</si>
  <si>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</si>
  <si>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</si>
  <si>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</si>
  <si>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</si>
  <si>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</si>
  <si>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</si>
  <si>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</si>
  <si>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</si>
  <si>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</si>
  <si>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</si>
  <si>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</si>
  <si>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</si>
  <si>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</si>
  <si>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</si>
  <si>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</si>
  <si>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</si>
  <si>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</si>
  <si>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</si>
  <si>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</si>
  <si>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</si>
  <si>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</si>
  <si>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</si>
  <si>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</si>
  <si>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</si>
  <si>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</si>
  <si>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</si>
  <si>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</si>
  <si>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</si>
  <si>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</si>
  <si>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</si>
  <si>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</si>
  <si>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</si>
  <si>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</si>
  <si>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</si>
  <si>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</si>
  <si>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</si>
  <si>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</si>
  <si>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</si>
  <si>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</si>
  <si>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</si>
  <si>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</si>
  <si>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</si>
  <si>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</si>
  <si>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</si>
  <si>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</si>
  <si>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</si>
  <si>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</si>
  <si>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</si>
  <si>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</si>
  <si>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</si>
  <si>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</si>
  <si>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</si>
  <si>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</si>
  <si>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</si>
  <si>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</si>
  <si>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</si>
  <si>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</si>
  <si>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</si>
  <si>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</si>
  <si>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</si>
  <si>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</si>
  <si>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</si>
  <si>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</si>
  <si>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 Tóparti fejlesztések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</si>
  <si>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</si>
  <si>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</si>
  <si>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</si>
  <si>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</si>
  <si>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</si>
  <si>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</si>
  <si>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</si>
  <si>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</si>
  <si>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</si>
  <si>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</si>
  <si>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</si>
  <si>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</si>
  <si>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</si>
  <si>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</si>
  <si>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</si>
  <si>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</si>
  <si>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</si>
  <si>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</si>
  <si>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</si>
  <si>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</si>
  <si>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</si>
  <si>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</si>
  <si>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</si>
  <si>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</si>
  <si>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</si>
  <si>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</si>
  <si>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</si>
  <si>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</si>
  <si>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</si>
  <si>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</si>
  <si>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</si>
  <si>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</si>
  <si>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</si>
  <si>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</si>
  <si>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</si>
  <si>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</si>
  <si>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</si>
  <si>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2.1. Működési bevételek </t>
  </si>
  <si>
    <t xml:space="preserve">Működési célú finanszírozási bevételek  </t>
  </si>
  <si>
    <t xml:space="preserve">Felhalmozási célú finanszírozási bevételek </t>
  </si>
  <si>
    <t xml:space="preserve">2.2. Előző évi   pénzmaradvány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</si>
  <si>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</si>
  <si>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</si>
  <si>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</si>
  <si>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</si>
  <si>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</si>
  <si>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</si>
  <si>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</si>
  <si>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</si>
  <si>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</si>
  <si>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</si>
  <si>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</si>
  <si>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</si>
  <si>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</si>
  <si>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</si>
  <si>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Ellátottak pénzbeli juttatásai   K4</t>
  </si>
  <si>
    <t>Beruhá- zások             K6</t>
  </si>
  <si>
    <t>Felújítások                    K7</t>
  </si>
  <si>
    <t>Elvonások  K502</t>
  </si>
  <si>
    <t>Tartalékok           K513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</si>
  <si>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</si>
  <si>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</si>
  <si>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</si>
  <si>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</si>
  <si>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</si>
  <si>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</si>
  <si>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</si>
  <si>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</si>
  <si>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</si>
  <si>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</si>
  <si>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</si>
  <si>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</si>
  <si>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</si>
  <si>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</si>
  <si>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</si>
  <si>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</si>
  <si>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</si>
  <si>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</si>
  <si>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</si>
  <si>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</si>
  <si>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</si>
  <si>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</si>
  <si>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</si>
  <si>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</si>
  <si>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</si>
  <si>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</si>
  <si>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</si>
  <si>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</si>
  <si>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</si>
  <si>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</si>
  <si>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</si>
  <si>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</si>
  <si>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</si>
  <si>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</si>
  <si>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</si>
  <si>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</si>
  <si>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</si>
  <si>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</si>
  <si>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</si>
  <si>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</si>
  <si>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</si>
  <si>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</si>
  <si>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</si>
  <si>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</si>
  <si>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</si>
  <si>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</si>
  <si>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</si>
  <si>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</si>
  <si>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</si>
  <si>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</si>
  <si>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</si>
  <si>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</si>
  <si>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</si>
  <si>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</si>
  <si>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</si>
  <si>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</si>
  <si>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Összesen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</si>
  <si>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</si>
  <si>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</si>
  <si>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</si>
  <si>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</si>
  <si>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</si>
  <si>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</si>
  <si>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</si>
  <si>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</si>
  <si>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</si>
  <si>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</si>
  <si>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</si>
  <si>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</si>
  <si>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</si>
  <si>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</si>
  <si>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Személyi juttatások                  K1</t>
  </si>
  <si>
    <t>Munkaadókat terhelő járulékok              K2</t>
  </si>
  <si>
    <t>Egyéb felhalmozási  célú kiadások                                                                  K8</t>
  </si>
  <si>
    <t>Műk.célú kölcsön áht-n kívül            K508</t>
  </si>
  <si>
    <t>Műk.célú támogatás áht-n belül           K506</t>
  </si>
  <si>
    <t>Felhalm.célú támogatás áht-n belül               K84</t>
  </si>
  <si>
    <t>Műk.célú támogatás áht-n kívül               K512</t>
  </si>
  <si>
    <t>Felhalm.célú kölcsön áht-n kívül       K86</t>
  </si>
  <si>
    <t>Felhalm.célú támogatás áht-n kívül           K89</t>
  </si>
  <si>
    <t>Egyéb működési célú kiadások                                                                                      K5</t>
  </si>
  <si>
    <t>Önkormányzati vagyonnal való gazdálkodás</t>
  </si>
  <si>
    <t>Önkormányzatok elszámolásai a központi költségvetéssel</t>
  </si>
  <si>
    <t>Áht-n belüli megelőlegezések visszafizetése    K 914</t>
  </si>
  <si>
    <t>Szennyvíz gyűjtése, tisztítása, elhelyezése</t>
  </si>
  <si>
    <t>Fogorvosi ügyeleti ellátás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</si>
  <si>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</si>
  <si>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</si>
  <si>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</si>
  <si>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</si>
  <si>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</si>
  <si>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</si>
  <si>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</si>
  <si>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</si>
  <si>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</si>
  <si>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</si>
  <si>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</si>
  <si>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</si>
  <si>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</si>
  <si>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</si>
  <si>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</si>
  <si>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Önkormányzati működési támogatás          B11</t>
  </si>
  <si>
    <t>Egyéb működési célú támogatás        B16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</si>
  <si>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</si>
  <si>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</si>
  <si>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</si>
  <si>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</si>
  <si>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</si>
  <si>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</si>
  <si>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</si>
  <si>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</si>
  <si>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</si>
  <si>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</si>
  <si>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</si>
  <si>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</si>
  <si>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</si>
  <si>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</si>
  <si>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</si>
  <si>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</si>
  <si>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</si>
  <si>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</si>
  <si>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</si>
  <si>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</si>
  <si>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</si>
  <si>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</si>
  <si>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</si>
  <si>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</si>
  <si>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</si>
  <si>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</si>
  <si>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</si>
  <si>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</si>
  <si>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</si>
  <si>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</si>
  <si>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</si>
  <si>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</si>
  <si>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</si>
  <si>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</si>
  <si>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</si>
  <si>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</si>
  <si>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</si>
  <si>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</si>
  <si>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</si>
  <si>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t>Létszám fő</t>
  </si>
  <si>
    <t>Működési célú átvett pénzeszközök, kölcsönök visszatérülése</t>
  </si>
  <si>
    <t>Önkormányzat költségvetési támogatása</t>
  </si>
  <si>
    <t>1.12 Tartalékok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</si>
  <si>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</si>
  <si>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</si>
  <si>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</si>
  <si>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Működési célú támogatások</t>
  </si>
  <si>
    <t>Felhalmozási célú támogatások</t>
  </si>
  <si>
    <t>Adatok ezer Ft-ban</t>
  </si>
  <si>
    <t>1. számú melléklet</t>
  </si>
  <si>
    <t>CSESZTREG KÖZSÉG ÖNKORMÁNYZATA ÉS INTÉZMÉNYE</t>
  </si>
  <si>
    <t>2016.</t>
  </si>
  <si>
    <t>Eredeti előirányzat 2016.</t>
  </si>
  <si>
    <t>Adatok Ft-ban</t>
  </si>
  <si>
    <t xml:space="preserve">2016. </t>
  </si>
  <si>
    <t>Működési célú költségvetési tán. és kiegészítő tám.</t>
  </si>
  <si>
    <t>Elszámolásból származó bevételek</t>
  </si>
  <si>
    <t>B401.</t>
  </si>
  <si>
    <t>Készletértékesítés ellenértéke</t>
  </si>
  <si>
    <t>Biztosító által fizetett kártérítés</t>
  </si>
  <si>
    <t>Lekötött bankbetétek megszüntetése</t>
  </si>
  <si>
    <t>K335.</t>
  </si>
  <si>
    <t>Közvetített szolgáltatások</t>
  </si>
  <si>
    <t>B817.</t>
  </si>
  <si>
    <t>B916.</t>
  </si>
  <si>
    <t>Pénzeszközök lekötött bankbetétként elhelyezése</t>
  </si>
  <si>
    <t>K9122.</t>
  </si>
  <si>
    <t>Befeketési célú belföldi értékpapírok vásárlása</t>
  </si>
  <si>
    <t xml:space="preserve">KIADÁSOK </t>
  </si>
  <si>
    <t>BEVÉTELEK</t>
  </si>
  <si>
    <t xml:space="preserve"> Csesztregi Közös Önkormányzati Hivatal költségvetése</t>
  </si>
  <si>
    <t>B403.</t>
  </si>
  <si>
    <t>K512.</t>
  </si>
  <si>
    <t xml:space="preserve">    Adatok Ft-ban</t>
  </si>
  <si>
    <t>Átlagos statisztikai létszám (közfogl. nélkül)     fő</t>
  </si>
  <si>
    <t>Eredeti előirányzat       2016.</t>
  </si>
  <si>
    <t>Engedélyezett létszám keret (fő)</t>
  </si>
  <si>
    <t>Előzetesen felszámított és fizetendő áfa</t>
  </si>
  <si>
    <t>Igazgatáshoz szükséges kis értékű tárgyi eszközök beszerzés</t>
  </si>
  <si>
    <t>Víziközmű felújítása</t>
  </si>
  <si>
    <t>Közvilágítás korszerűsítés</t>
  </si>
  <si>
    <t xml:space="preserve">    Pályázatok előkészítése, pályazati önerők biztosítása</t>
  </si>
  <si>
    <t xml:space="preserve">    Háziorvosi rendelő bútorzata</t>
  </si>
  <si>
    <t xml:space="preserve">    Téligumi beszerzés óvodabuszra</t>
  </si>
  <si>
    <t xml:space="preserve">   Előző évi maradvány igénybevétele</t>
  </si>
  <si>
    <t xml:space="preserve">   Általános forgalmi adó visszatérítése</t>
  </si>
  <si>
    <t>Felhalmozási jellegű bevétel megnevezése</t>
  </si>
  <si>
    <t>Felhalmozási jellegű kiadás megnevezése</t>
  </si>
  <si>
    <t>Felhalmozási jellegű bevételek és kiadások</t>
  </si>
  <si>
    <t>2016. ÉVI MŰKÖDÉSI ÉS FELHALMOZÁSI CÉLÚ BEVÉTELEI ÉS KIADÁSAI</t>
  </si>
  <si>
    <t>1.10. Lekötött bankbetétek megszüntetése</t>
  </si>
  <si>
    <t>2016. évi előirányzat</t>
  </si>
  <si>
    <t>1.13. Befektetési célú belföldi értékpapírok vásárlása</t>
  </si>
  <si>
    <t>1.14. Pénzeszközök leköttt bankbetétként elhelyezése</t>
  </si>
  <si>
    <t>2.4. Egyéb működési célú kiadások</t>
  </si>
  <si>
    <t>2.5. Elvonások, befizetések</t>
  </si>
  <si>
    <t xml:space="preserve"> Adatok Ft-ban</t>
  </si>
  <si>
    <t xml:space="preserve">    lásd: 5. tábla</t>
  </si>
  <si>
    <t xml:space="preserve">   lásd: 5. tábla</t>
  </si>
  <si>
    <t>2017.</t>
  </si>
  <si>
    <t>2018.</t>
  </si>
  <si>
    <t>2016. előtti kifizetések</t>
  </si>
  <si>
    <t>CSESZTREG KÖZSÉG ÖNKORMÁNYZATA ÉS INTÉZMÉNYE 2016. ÉVI KIADÁSAI ÉS LÉTSZÁMADATAI COFOG SZERINTI BONTÁSBAN</t>
  </si>
  <si>
    <t>013370</t>
  </si>
  <si>
    <t>Informatikai fejlesztések és szolgáltatások</t>
  </si>
  <si>
    <t>Háziorvosi ügyeleti ellátás</t>
  </si>
  <si>
    <t>091140</t>
  </si>
  <si>
    <t>Óvodai nevelés, ellátás működtetési feladatai</t>
  </si>
  <si>
    <t>107037</t>
  </si>
  <si>
    <t>Intézményen kívüli gyermekétkezés</t>
  </si>
  <si>
    <t>CSESZTREG KÖZSÉG ÖNKORMÁNYZATA ÉS INTÉZMÉNYE 2016. ÉVI BEVÉTELEI COFOG SZERINTI BONTÁSBAN</t>
  </si>
  <si>
    <t>Zöldterület- kezelés</t>
  </si>
  <si>
    <t>Óvodai nevelés, ellátás működetési feladatai</t>
  </si>
  <si>
    <t>Gyermekvédelmi pénzbeli és természetbeli ellátások</t>
  </si>
  <si>
    <t>Dologi kiadások       K3</t>
  </si>
  <si>
    <t>CSESZTREG KÖZSÉG ÖNKORMÁNYZATA ÉS INTÉZMÉNYE 2016. ÉVI ELŐIRÁNYZAT FELHASZNÁLÁSI ÜTEMTERVE</t>
  </si>
  <si>
    <t>104042</t>
  </si>
  <si>
    <t>Család- és gyermekjóléti szolgáltatások</t>
  </si>
  <si>
    <t>Család- és gyermekjóléti szolgálat</t>
  </si>
  <si>
    <t>Előirányzat módosítás 05.31.</t>
  </si>
  <si>
    <t>Módosított előirányzat 05.31.</t>
  </si>
  <si>
    <t>H</t>
  </si>
  <si>
    <t xml:space="preserve">    Volt TSZ iroda tervdokumentáció elkészítése, gázcsatlakozások kiépítése</t>
  </si>
  <si>
    <t xml:space="preserve">    Egészségügy részére informatikai eszközök beszerzése</t>
  </si>
  <si>
    <t xml:space="preserve">    Művelődési Házba vasaló beszerzés</t>
  </si>
  <si>
    <t>I</t>
  </si>
  <si>
    <t>2, b melléklet</t>
  </si>
  <si>
    <t>2,a melléklet</t>
  </si>
  <si>
    <t xml:space="preserve">    Kazán és fagyasztóláda beszerzés konyhára</t>
  </si>
  <si>
    <t xml:space="preserve">    Családsegítő irodába bútorok beszerzése</t>
  </si>
  <si>
    <t>041237</t>
  </si>
  <si>
    <t>Közfoglalkoztatási mintaprogram</t>
  </si>
  <si>
    <t xml:space="preserve">    Járda építése, felújítása, kapubejárók helyreállítása, utak felújítása</t>
  </si>
  <si>
    <t>ebből: Közművelődési érdekeltségnövelő támogatáshoz kapcsolódó beruházás</t>
  </si>
  <si>
    <t>ebből: Közművelődési érdekeltségnövelő támogatáshoz kapcsolódó beruházás áfája</t>
  </si>
  <si>
    <t xml:space="preserve">    Közművelődési érdekeltségnövelő támogatás</t>
  </si>
  <si>
    <t xml:space="preserve"> Közművelődési érdekeltségnövelő támogatáshoz kapcsolódó beruházás</t>
  </si>
  <si>
    <t>5. számú melléklet</t>
  </si>
  <si>
    <t>6,a melléklet</t>
  </si>
  <si>
    <t>6,b melléklet</t>
  </si>
  <si>
    <t>8, a melléklet</t>
  </si>
  <si>
    <t>8, b melléklet</t>
  </si>
  <si>
    <t>9. számú melléklet</t>
  </si>
  <si>
    <t>11. számú melléklet</t>
  </si>
  <si>
    <t>12/2016. (VI. 30.) önkormányzati rendelet 1. melléklete</t>
  </si>
  <si>
    <t>"3/2016. (II. 15.) önkormányzati rendelet 1. melléklete"</t>
  </si>
  <si>
    <t>12/2016. (VI. 30.) önkormányzati rendelet 2. melléklete</t>
  </si>
  <si>
    <t>"3/2016. (II. 15.) önkormányzati rendelet 2,a. melléklete"</t>
  </si>
  <si>
    <t>12/2016. (VI. 30.) önkormányzati rendelet 3. melléklete</t>
  </si>
  <si>
    <t>"3/2016. (II. 15.) önkormányzati rendelet 2,b. melléklete"</t>
  </si>
  <si>
    <t>12/2016. (VI. 30.) önkormányzati rendelet 4. melléklete</t>
  </si>
  <si>
    <t>"3/2016. (II. 15.) önkormányzati rendelet 3. melléklete"</t>
  </si>
  <si>
    <t>12/2016. (VI. 30.) önkormányzati rendelet 5. melléklete</t>
  </si>
  <si>
    <t>"3/2016. (II. 15.) önkormányzati rendelet 5. melléklete"</t>
  </si>
  <si>
    <t>12/2016. (VI. 30.) önkormányzati rendelet 6. melléklete</t>
  </si>
  <si>
    <t>"3/2016. (II. 15.) önkormányzati rendelet 6,a. melléklete"</t>
  </si>
  <si>
    <t>12/2016. (VI. 30.) önkormányzati rendelet 7. melléklete</t>
  </si>
  <si>
    <t>"3/2016. (II. 15.) önkormányzati rendelet 6,b. melléklete"</t>
  </si>
  <si>
    <t>12/2016. (VI. 30.) önkormányzati rendelet 8. melléklete</t>
  </si>
  <si>
    <t>"3/2016. (II. 15.) önkormányzati rendelet 8,a. melléklete"</t>
  </si>
  <si>
    <t>12/2016. (VI. 30.) önkormányzati rendelet 9. melléklete</t>
  </si>
  <si>
    <t>"3/2016. (II. 15.) önkormányzati rendelet 8,b. melléklete"</t>
  </si>
  <si>
    <t>12/2016. (VI. 30.) önkormányzati rendelet 10. melléklete</t>
  </si>
  <si>
    <t>"3/2016. (II. 15.) önkormányzati rendelet 9. melléklete"</t>
  </si>
  <si>
    <t>12/2016. (VI. 30.) önkormányzati rendelet 11. melléklete</t>
  </si>
  <si>
    <t>"3/2016. (II. 15.) önkormányzati rendelet 11. melléklete"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</si>
</sst>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9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i/>
      <sz val="14"/>
      <name val="Arial CE"/>
      <family val="0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99">
      <alignment/>
      <protection/>
    </xf>
    <xf numFmtId="0" fontId="16" fillId="0" borderId="0" xfId="99" applyFont="1" applyBorder="1" applyAlignment="1">
      <alignment horizontal="center"/>
      <protection/>
    </xf>
    <xf numFmtId="0" fontId="27" fillId="0" borderId="10" xfId="99" applyFont="1" applyBorder="1" applyAlignment="1">
      <alignment vertical="center" wrapText="1"/>
      <protection/>
    </xf>
    <xf numFmtId="0" fontId="27" fillId="0" borderId="11" xfId="99" applyFont="1" applyBorder="1" applyAlignment="1">
      <alignment horizontal="center" vertical="center" wrapText="1"/>
      <protection/>
    </xf>
    <xf numFmtId="49" fontId="16" fillId="0" borderId="12" xfId="99" applyNumberFormat="1" applyFont="1" applyBorder="1" applyAlignment="1">
      <alignment horizontal="right"/>
      <protection/>
    </xf>
    <xf numFmtId="49" fontId="16" fillId="0" borderId="13" xfId="99" applyNumberFormat="1" applyFont="1" applyBorder="1" applyAlignment="1">
      <alignment horizontal="right"/>
      <protection/>
    </xf>
    <xf numFmtId="180" fontId="16" fillId="0" borderId="13" xfId="99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99" applyFont="1" applyBorder="1">
      <alignment/>
      <protection/>
    </xf>
    <xf numFmtId="0" fontId="16" fillId="0" borderId="12" xfId="99" applyBorder="1">
      <alignment/>
      <protection/>
    </xf>
    <xf numFmtId="0" fontId="16" fillId="0" borderId="14" xfId="99" applyFont="1" applyBorder="1" applyAlignment="1">
      <alignment vertical="center" wrapText="1"/>
      <protection/>
    </xf>
    <xf numFmtId="0" fontId="16" fillId="0" borderId="15" xfId="99" applyFont="1" applyBorder="1">
      <alignment/>
      <protection/>
    </xf>
    <xf numFmtId="49" fontId="16" fillId="0" borderId="16" xfId="99" applyNumberFormat="1" applyBorder="1">
      <alignment/>
      <protection/>
    </xf>
    <xf numFmtId="49" fontId="16" fillId="0" borderId="17" xfId="99" applyNumberFormat="1" applyBorder="1">
      <alignment/>
      <protection/>
    </xf>
    <xf numFmtId="0" fontId="27" fillId="0" borderId="18" xfId="99" applyFont="1" applyBorder="1" applyAlignment="1">
      <alignment horizontal="left"/>
      <protection/>
    </xf>
    <xf numFmtId="0" fontId="27" fillId="0" borderId="19" xfId="99" applyFont="1" applyBorder="1" applyAlignment="1">
      <alignment horizontal="left"/>
      <protection/>
    </xf>
    <xf numFmtId="0" fontId="27" fillId="0" borderId="20" xfId="99" applyFont="1" applyBorder="1" applyAlignment="1">
      <alignment horizontal="left"/>
      <protection/>
    </xf>
    <xf numFmtId="0" fontId="15" fillId="0" borderId="0" xfId="102" applyBorder="1" applyAlignment="1" applyProtection="1">
      <alignment horizontal="right"/>
      <protection locked="0"/>
    </xf>
    <xf numFmtId="0" fontId="15" fillId="0" borderId="0" xfId="102" applyFont="1" applyBorder="1" applyAlignment="1" applyProtection="1">
      <alignment horizontal="right"/>
      <protection locked="0"/>
    </xf>
    <xf numFmtId="0" fontId="15" fillId="0" borderId="0" xfId="102">
      <alignment/>
      <protection/>
    </xf>
    <xf numFmtId="0" fontId="29" fillId="0" borderId="0" xfId="102" applyFont="1" applyBorder="1" applyAlignment="1" applyProtection="1">
      <alignment horizontal="centerContinuous"/>
      <protection locked="0"/>
    </xf>
    <xf numFmtId="0" fontId="15" fillId="0" borderId="0" xfId="102" applyBorder="1" applyAlignment="1" applyProtection="1">
      <alignment horizontal="centerContinuous" vertical="top"/>
      <protection locked="0"/>
    </xf>
    <xf numFmtId="0" fontId="31" fillId="0" borderId="0" xfId="102" applyFont="1" applyBorder="1" applyAlignment="1" applyProtection="1">
      <alignment horizontal="centerContinuous" vertical="top"/>
      <protection locked="0"/>
    </xf>
    <xf numFmtId="0" fontId="15" fillId="0" borderId="0" xfId="102" applyAlignment="1" applyProtection="1">
      <alignment horizontal="centerContinuous" vertical="top"/>
      <protection locked="0"/>
    </xf>
    <xf numFmtId="0" fontId="31" fillId="0" borderId="21" xfId="102" applyFont="1" applyBorder="1" applyAlignment="1" applyProtection="1">
      <alignment horizontal="centerContinuous" vertical="top"/>
      <protection locked="0"/>
    </xf>
    <xf numFmtId="0" fontId="3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102" applyFont="1">
      <alignment/>
      <protection/>
    </xf>
    <xf numFmtId="0" fontId="47" fillId="0" borderId="0" xfId="102" applyFont="1" applyBorder="1">
      <alignment/>
      <protection/>
    </xf>
    <xf numFmtId="3" fontId="47" fillId="0" borderId="0" xfId="102" applyNumberFormat="1" applyFont="1" applyBorder="1">
      <alignment/>
      <protection/>
    </xf>
    <xf numFmtId="0" fontId="1" fillId="0" borderId="22" xfId="102" applyFont="1" applyBorder="1" applyProtection="1">
      <alignment/>
      <protection locked="0"/>
    </xf>
    <xf numFmtId="0" fontId="36" fillId="0" borderId="0" xfId="0" applyFont="1" applyBorder="1" applyAlignment="1">
      <alignment wrapText="1"/>
    </xf>
    <xf numFmtId="0" fontId="1" fillId="0" borderId="23" xfId="102" applyFont="1" applyBorder="1">
      <alignment/>
      <protection/>
    </xf>
    <xf numFmtId="0" fontId="47" fillId="0" borderId="23" xfId="102" applyFont="1" applyBorder="1">
      <alignment/>
      <protection/>
    </xf>
    <xf numFmtId="0" fontId="34" fillId="0" borderId="22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4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49" fillId="0" borderId="22" xfId="0" applyFont="1" applyBorder="1" applyAlignment="1">
      <alignment wrapText="1"/>
    </xf>
    <xf numFmtId="0" fontId="51" fillId="0" borderId="0" xfId="99" applyFont="1" applyAlignment="1">
      <alignment horizontal="center"/>
      <protection/>
    </xf>
    <xf numFmtId="0" fontId="16" fillId="0" borderId="0" xfId="99" applyFont="1" applyBorder="1" applyAlignment="1">
      <alignment horizontal="right"/>
      <protection/>
    </xf>
    <xf numFmtId="3" fontId="16" fillId="0" borderId="13" xfId="99" applyNumberFormat="1" applyFont="1" applyBorder="1">
      <alignment/>
      <protection/>
    </xf>
    <xf numFmtId="3" fontId="16" fillId="0" borderId="17" xfId="99" applyNumberFormat="1" applyFont="1" applyBorder="1">
      <alignment/>
      <protection/>
    </xf>
    <xf numFmtId="3" fontId="27" fillId="0" borderId="19" xfId="99" applyNumberFormat="1" applyFont="1" applyBorder="1">
      <alignment/>
      <protection/>
    </xf>
    <xf numFmtId="3" fontId="16" fillId="0" borderId="13" xfId="99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2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6" fillId="0" borderId="13" xfId="0" applyNumberFormat="1" applyFont="1" applyBorder="1" applyAlignment="1">
      <alignment horizontal="right" wrapText="1"/>
    </xf>
    <xf numFmtId="3" fontId="36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0" fontId="32" fillId="0" borderId="26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3" fontId="32" fillId="0" borderId="27" xfId="0" applyNumberFormat="1" applyFont="1" applyBorder="1" applyAlignment="1">
      <alignment horizontal="right" wrapText="1"/>
    </xf>
    <xf numFmtId="0" fontId="33" fillId="0" borderId="28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33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3" fillId="0" borderId="33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4" fillId="0" borderId="12" xfId="99" applyFont="1" applyBorder="1" applyAlignment="1">
      <alignment horizontal="center"/>
      <protection/>
    </xf>
    <xf numFmtId="0" fontId="54" fillId="0" borderId="13" xfId="99" applyFont="1" applyBorder="1" applyAlignment="1">
      <alignment horizontal="center"/>
      <protection/>
    </xf>
    <xf numFmtId="0" fontId="54" fillId="0" borderId="14" xfId="99" applyFont="1" applyBorder="1" applyAlignment="1">
      <alignment horizontal="center"/>
      <protection/>
    </xf>
    <xf numFmtId="0" fontId="54" fillId="0" borderId="0" xfId="99" applyFont="1">
      <alignment/>
      <protection/>
    </xf>
    <xf numFmtId="0" fontId="27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5" fillId="0" borderId="36" xfId="0" applyFont="1" applyFill="1" applyBorder="1" applyAlignment="1" applyProtection="1">
      <alignment horizontal="left" vertical="center"/>
      <protection/>
    </xf>
    <xf numFmtId="180" fontId="16" fillId="0" borderId="0" xfId="101" applyNumberFormat="1" applyFill="1" applyAlignment="1" applyProtection="1">
      <alignment vertical="center" wrapText="1"/>
      <protection/>
    </xf>
    <xf numFmtId="180" fontId="56" fillId="0" borderId="0" xfId="101" applyNumberFormat="1" applyFont="1" applyFill="1" applyAlignment="1" applyProtection="1">
      <alignment horizontal="centerContinuous" vertical="center" wrapText="1"/>
      <protection/>
    </xf>
    <xf numFmtId="180" fontId="16" fillId="0" borderId="0" xfId="101" applyNumberFormat="1" applyFill="1" applyAlignment="1" applyProtection="1">
      <alignment horizontal="centerContinuous" vertical="center"/>
      <protection/>
    </xf>
    <xf numFmtId="180" fontId="16" fillId="0" borderId="0" xfId="101" applyNumberFormat="1" applyFill="1" applyAlignment="1" applyProtection="1">
      <alignment horizontal="center" vertical="center" wrapText="1"/>
      <protection/>
    </xf>
    <xf numFmtId="180" fontId="58" fillId="0" borderId="36" xfId="101" applyNumberFormat="1" applyFont="1" applyFill="1" applyBorder="1" applyAlignment="1" applyProtection="1">
      <alignment horizontal="centerContinuous" vertical="center" wrapText="1"/>
      <protection/>
    </xf>
    <xf numFmtId="180" fontId="58" fillId="0" borderId="37" xfId="101" applyNumberFormat="1" applyFont="1" applyFill="1" applyBorder="1" applyAlignment="1" applyProtection="1">
      <alignment horizontal="centerContinuous" vertical="center" wrapText="1"/>
      <protection/>
    </xf>
    <xf numFmtId="180" fontId="58" fillId="0" borderId="38" xfId="101" applyNumberFormat="1" applyFont="1" applyFill="1" applyBorder="1" applyAlignment="1" applyProtection="1">
      <alignment horizontal="centerContinuous" vertical="center" wrapText="1"/>
      <protection/>
    </xf>
    <xf numFmtId="180" fontId="58" fillId="0" borderId="36" xfId="101" applyNumberFormat="1" applyFont="1" applyFill="1" applyBorder="1" applyAlignment="1" applyProtection="1">
      <alignment horizontal="center" vertical="center" wrapText="1"/>
      <protection/>
    </xf>
    <xf numFmtId="180" fontId="58" fillId="0" borderId="37" xfId="101" applyNumberFormat="1" applyFont="1" applyFill="1" applyBorder="1" applyAlignment="1" applyProtection="1">
      <alignment horizontal="center" vertical="center" wrapText="1"/>
      <protection/>
    </xf>
    <xf numFmtId="180" fontId="58" fillId="0" borderId="38" xfId="101" applyNumberFormat="1" applyFont="1" applyFill="1" applyBorder="1" applyAlignment="1" applyProtection="1">
      <alignment horizontal="center" vertical="center" wrapText="1"/>
      <protection/>
    </xf>
    <xf numFmtId="180" fontId="27" fillId="0" borderId="0" xfId="101" applyNumberFormat="1" applyFont="1" applyFill="1" applyAlignment="1" applyProtection="1">
      <alignment horizontal="center" vertical="center" wrapText="1"/>
      <protection/>
    </xf>
    <xf numFmtId="180" fontId="54" fillId="0" borderId="39" xfId="101" applyNumberFormat="1" applyFont="1" applyFill="1" applyBorder="1" applyAlignment="1" applyProtection="1">
      <alignment horizontal="center" vertical="center" wrapText="1"/>
      <protection/>
    </xf>
    <xf numFmtId="180" fontId="54" fillId="0" borderId="36" xfId="101" applyNumberFormat="1" applyFont="1" applyFill="1" applyBorder="1" applyAlignment="1" applyProtection="1">
      <alignment horizontal="center" vertical="center" wrapText="1"/>
      <protection/>
    </xf>
    <xf numFmtId="180" fontId="54" fillId="0" borderId="37" xfId="101" applyNumberFormat="1" applyFont="1" applyFill="1" applyBorder="1" applyAlignment="1" applyProtection="1">
      <alignment horizontal="center" vertical="center" wrapText="1"/>
      <protection/>
    </xf>
    <xf numFmtId="180" fontId="54" fillId="0" borderId="38" xfId="101" applyNumberFormat="1" applyFont="1" applyFill="1" applyBorder="1" applyAlignment="1" applyProtection="1">
      <alignment horizontal="center" vertical="center" wrapText="1"/>
      <protection/>
    </xf>
    <xf numFmtId="180" fontId="54" fillId="0" borderId="0" xfId="101" applyNumberFormat="1" applyFont="1" applyFill="1" applyAlignment="1" applyProtection="1">
      <alignment horizontal="center" vertical="center" wrapText="1"/>
      <protection/>
    </xf>
    <xf numFmtId="180" fontId="16" fillId="0" borderId="40" xfId="101" applyNumberFormat="1" applyFill="1" applyBorder="1" applyAlignment="1" applyProtection="1">
      <alignment horizontal="left" vertical="center" wrapText="1" indent="1"/>
      <protection/>
    </xf>
    <xf numFmtId="180" fontId="59" fillId="0" borderId="30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1" xfId="101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1" applyNumberFormat="1" applyFill="1" applyBorder="1" applyAlignment="1" applyProtection="1">
      <alignment horizontal="left" vertical="center" wrapText="1" indent="1"/>
      <protection/>
    </xf>
    <xf numFmtId="180" fontId="59" fillId="0" borderId="12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13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4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12" xfId="101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9" xfId="101" applyNumberFormat="1" applyFont="1" applyFill="1" applyBorder="1" applyAlignment="1" applyProtection="1">
      <alignment horizontal="left" vertical="center" wrapText="1" indent="1"/>
      <protection/>
    </xf>
    <xf numFmtId="180" fontId="54" fillId="0" borderId="36" xfId="101" applyNumberFormat="1" applyFont="1" applyFill="1" applyBorder="1" applyAlignment="1" applyProtection="1">
      <alignment horizontal="left" vertical="center" wrapText="1" indent="1"/>
      <protection/>
    </xf>
    <xf numFmtId="180" fontId="54" fillId="0" borderId="37" xfId="101" applyNumberFormat="1" applyFont="1" applyFill="1" applyBorder="1" applyAlignment="1" applyProtection="1">
      <alignment horizontal="right" vertical="center" wrapText="1" indent="1"/>
      <protection/>
    </xf>
    <xf numFmtId="180" fontId="54" fillId="0" borderId="38" xfId="101" applyNumberFormat="1" applyFont="1" applyFill="1" applyBorder="1" applyAlignment="1" applyProtection="1">
      <alignment horizontal="right" vertical="center" wrapText="1" indent="1"/>
      <protection/>
    </xf>
    <xf numFmtId="180" fontId="59" fillId="0" borderId="13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3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36" xfId="101" applyNumberFormat="1" applyFont="1" applyFill="1" applyBorder="1" applyAlignment="1" applyProtection="1">
      <alignment horizontal="left" vertical="center" wrapText="1" indent="1"/>
      <protection/>
    </xf>
    <xf numFmtId="180" fontId="27" fillId="0" borderId="46" xfId="101" applyNumberFormat="1" applyFont="1" applyFill="1" applyBorder="1" applyAlignment="1" applyProtection="1">
      <alignment horizontal="right" vertical="center" wrapText="1" indent="1"/>
      <protection/>
    </xf>
    <xf numFmtId="180" fontId="60" fillId="0" borderId="47" xfId="101" applyNumberFormat="1" applyFont="1" applyFill="1" applyBorder="1" applyAlignment="1" applyProtection="1">
      <alignment horizontal="left" vertical="center" wrapText="1" indent="1"/>
      <protection/>
    </xf>
    <xf numFmtId="180" fontId="60" fillId="0" borderId="27" xfId="101" applyNumberFormat="1" applyFont="1" applyFill="1" applyBorder="1" applyAlignment="1" applyProtection="1">
      <alignment horizontal="right" vertical="center" wrapText="1" indent="1"/>
      <protection/>
    </xf>
    <xf numFmtId="180" fontId="59" fillId="0" borderId="41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12" xfId="101" applyNumberFormat="1" applyFont="1" applyFill="1" applyBorder="1" applyAlignment="1" applyProtection="1">
      <alignment horizontal="left" vertical="center" wrapText="1" indent="2"/>
      <protection/>
    </xf>
    <xf numFmtId="180" fontId="59" fillId="0" borderId="13" xfId="101" applyNumberFormat="1" applyFont="1" applyFill="1" applyBorder="1" applyAlignment="1" applyProtection="1">
      <alignment horizontal="left" vertical="center" wrapText="1" indent="2"/>
      <protection/>
    </xf>
    <xf numFmtId="180" fontId="60" fillId="0" borderId="13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30" xfId="101" applyNumberFormat="1" applyFont="1" applyFill="1" applyBorder="1" applyAlignment="1" applyProtection="1">
      <alignment horizontal="left" vertical="center" wrapText="1" indent="2"/>
      <protection/>
    </xf>
    <xf numFmtId="180" fontId="59" fillId="0" borderId="16" xfId="101" applyNumberFormat="1" applyFont="1" applyFill="1" applyBorder="1" applyAlignment="1" applyProtection="1">
      <alignment horizontal="left" vertical="center" wrapText="1" indent="2"/>
      <protection/>
    </xf>
    <xf numFmtId="3" fontId="62" fillId="0" borderId="13" xfId="0" applyNumberFormat="1" applyFont="1" applyBorder="1" applyAlignment="1">
      <alignment horizontal="right" wrapText="1"/>
    </xf>
    <xf numFmtId="3" fontId="62" fillId="0" borderId="25" xfId="0" applyNumberFormat="1" applyFont="1" applyBorder="1" applyAlignment="1">
      <alignment horizontal="right" wrapText="1"/>
    </xf>
    <xf numFmtId="0" fontId="25" fillId="0" borderId="48" xfId="0" applyFont="1" applyBorder="1" applyAlignment="1">
      <alignment horizontal="center" wrapText="1"/>
    </xf>
    <xf numFmtId="3" fontId="50" fillId="0" borderId="13" xfId="102" applyNumberFormat="1" applyFont="1" applyBorder="1">
      <alignment/>
      <protection/>
    </xf>
    <xf numFmtId="3" fontId="1" fillId="0" borderId="13" xfId="102" applyNumberFormat="1" applyFont="1" applyBorder="1">
      <alignment/>
      <protection/>
    </xf>
    <xf numFmtId="3" fontId="47" fillId="0" borderId="25" xfId="102" applyNumberFormat="1" applyFont="1" applyBorder="1">
      <alignment/>
      <protection/>
    </xf>
    <xf numFmtId="3" fontId="1" fillId="0" borderId="13" xfId="102" applyNumberFormat="1" applyFont="1" applyFill="1" applyBorder="1">
      <alignment/>
      <protection/>
    </xf>
    <xf numFmtId="3" fontId="41" fillId="0" borderId="13" xfId="102" applyNumberFormat="1" applyFont="1" applyFill="1" applyBorder="1">
      <alignment/>
      <protection/>
    </xf>
    <xf numFmtId="0" fontId="15" fillId="0" borderId="0" xfId="104">
      <alignment/>
      <protection/>
    </xf>
    <xf numFmtId="0" fontId="65" fillId="0" borderId="0" xfId="104" applyFont="1">
      <alignment/>
      <protection/>
    </xf>
    <xf numFmtId="0" fontId="15" fillId="0" borderId="0" xfId="104" applyBorder="1">
      <alignment/>
      <protection/>
    </xf>
    <xf numFmtId="0" fontId="66" fillId="0" borderId="0" xfId="104" applyFont="1" applyBorder="1">
      <alignment/>
      <protection/>
    </xf>
    <xf numFmtId="0" fontId="39" fillId="0" borderId="49" xfId="104" applyFont="1" applyFill="1" applyBorder="1" applyAlignment="1">
      <alignment horizontal="left" vertical="center"/>
      <protection/>
    </xf>
    <xf numFmtId="0" fontId="39" fillId="0" borderId="14" xfId="104" applyFont="1" applyFill="1" applyBorder="1" applyAlignment="1">
      <alignment horizontal="left" vertical="center"/>
      <protection/>
    </xf>
    <xf numFmtId="0" fontId="47" fillId="0" borderId="13" xfId="104" applyFont="1" applyBorder="1" applyAlignment="1">
      <alignment horizontal="left" vertical="center"/>
      <protection/>
    </xf>
    <xf numFmtId="0" fontId="47" fillId="0" borderId="13" xfId="104" applyFont="1" applyFill="1" applyBorder="1">
      <alignment/>
      <protection/>
    </xf>
    <xf numFmtId="0" fontId="67" fillId="0" borderId="13" xfId="104" applyFont="1" applyBorder="1" applyAlignment="1">
      <alignment horizontal="left" vertical="center"/>
      <protection/>
    </xf>
    <xf numFmtId="0" fontId="68" fillId="0" borderId="14" xfId="100" applyFont="1" applyBorder="1" applyAlignment="1">
      <alignment horizontal="center"/>
      <protection/>
    </xf>
    <xf numFmtId="0" fontId="46" fillId="0" borderId="14" xfId="104" applyFont="1" applyBorder="1" applyAlignment="1">
      <alignment horizontal="left" vertical="center"/>
      <protection/>
    </xf>
    <xf numFmtId="0" fontId="47" fillId="0" borderId="14" xfId="104" applyFont="1" applyBorder="1" applyAlignment="1">
      <alignment horizontal="left" vertical="center"/>
      <protection/>
    </xf>
    <xf numFmtId="0" fontId="46" fillId="0" borderId="13" xfId="104" applyFont="1" applyBorder="1" applyAlignment="1">
      <alignment horizontal="left" vertical="center"/>
      <protection/>
    </xf>
    <xf numFmtId="3" fontId="47" fillId="0" borderId="13" xfId="104" applyNumberFormat="1" applyFont="1" applyBorder="1" applyAlignment="1">
      <alignment vertical="center"/>
      <protection/>
    </xf>
    <xf numFmtId="0" fontId="68" fillId="0" borderId="14" xfId="104" applyFont="1" applyBorder="1" applyAlignment="1">
      <alignment horizontal="center" vertical="center"/>
      <protection/>
    </xf>
    <xf numFmtId="0" fontId="47" fillId="0" borderId="14" xfId="104" applyFont="1" applyBorder="1" applyAlignment="1">
      <alignment vertical="center"/>
      <protection/>
    </xf>
    <xf numFmtId="0" fontId="46" fillId="0" borderId="13" xfId="104" applyFont="1" applyFill="1" applyBorder="1" applyAlignment="1">
      <alignment horizontal="left" vertical="center"/>
      <protection/>
    </xf>
    <xf numFmtId="0" fontId="39" fillId="0" borderId="14" xfId="104" applyFont="1" applyBorder="1" applyAlignment="1">
      <alignment vertical="center"/>
      <protection/>
    </xf>
    <xf numFmtId="16" fontId="46" fillId="0" borderId="14" xfId="104" applyNumberFormat="1" applyFont="1" applyBorder="1" applyAlignment="1">
      <alignment horizontal="left" vertical="center"/>
      <protection/>
    </xf>
    <xf numFmtId="0" fontId="46" fillId="0" borderId="13" xfId="100" applyFont="1" applyBorder="1" applyAlignment="1">
      <alignment horizontal="left"/>
      <protection/>
    </xf>
    <xf numFmtId="3" fontId="68" fillId="0" borderId="13" xfId="104" applyNumberFormat="1" applyFont="1" applyBorder="1" applyAlignment="1">
      <alignment horizontal="right" vertical="center"/>
      <protection/>
    </xf>
    <xf numFmtId="0" fontId="68" fillId="0" borderId="14" xfId="104" applyFont="1" applyBorder="1" applyAlignment="1">
      <alignment horizontal="left" vertical="center"/>
      <protection/>
    </xf>
    <xf numFmtId="0" fontId="47" fillId="0" borderId="14" xfId="104" applyFont="1" applyBorder="1" applyAlignment="1">
      <alignment horizontal="left"/>
      <protection/>
    </xf>
    <xf numFmtId="0" fontId="15" fillId="0" borderId="13" xfId="104" applyBorder="1">
      <alignment/>
      <protection/>
    </xf>
    <xf numFmtId="0" fontId="68" fillId="0" borderId="13" xfId="104" applyFont="1" applyBorder="1" applyAlignment="1">
      <alignment horizontal="left" vertical="center"/>
      <protection/>
    </xf>
    <xf numFmtId="0" fontId="47" fillId="0" borderId="14" xfId="104" applyFont="1" applyBorder="1" applyAlignment="1">
      <alignment horizontal="center"/>
      <protection/>
    </xf>
    <xf numFmtId="0" fontId="47" fillId="0" borderId="49" xfId="104" applyFont="1" applyBorder="1" applyAlignment="1">
      <alignment horizontal="left"/>
      <protection/>
    </xf>
    <xf numFmtId="0" fontId="47" fillId="0" borderId="49" xfId="104" applyFont="1" applyBorder="1" applyAlignment="1">
      <alignment horizontal="left" vertical="center"/>
      <protection/>
    </xf>
    <xf numFmtId="0" fontId="47" fillId="0" borderId="14" xfId="104" applyFont="1" applyBorder="1" applyAlignment="1">
      <alignment horizontal="center" vertical="center"/>
      <protection/>
    </xf>
    <xf numFmtId="0" fontId="39" fillId="0" borderId="14" xfId="104" applyFont="1" applyBorder="1" applyAlignment="1">
      <alignment horizontal="center" vertical="center"/>
      <protection/>
    </xf>
    <xf numFmtId="3" fontId="46" fillId="0" borderId="43" xfId="104" applyNumberFormat="1" applyFont="1" applyBorder="1" applyAlignment="1">
      <alignment vertical="center"/>
      <protection/>
    </xf>
    <xf numFmtId="3" fontId="46" fillId="0" borderId="43" xfId="100" applyNumberFormat="1" applyFont="1" applyBorder="1" applyAlignment="1">
      <alignment horizontal="right"/>
      <protection/>
    </xf>
    <xf numFmtId="3" fontId="46" fillId="0" borderId="43" xfId="104" applyNumberFormat="1" applyFont="1" applyBorder="1" applyAlignment="1">
      <alignment horizontal="right" vertical="center"/>
      <protection/>
    </xf>
    <xf numFmtId="3" fontId="68" fillId="0" borderId="43" xfId="104" applyNumberFormat="1" applyFont="1" applyBorder="1" applyAlignment="1">
      <alignment horizontal="right" vertical="center"/>
      <protection/>
    </xf>
    <xf numFmtId="3" fontId="67" fillId="0" borderId="43" xfId="104" applyNumberFormat="1" applyFont="1" applyBorder="1" applyAlignment="1">
      <alignment horizontal="right" vertical="center"/>
      <protection/>
    </xf>
    <xf numFmtId="0" fontId="15" fillId="0" borderId="43" xfId="104" applyBorder="1">
      <alignment/>
      <protection/>
    </xf>
    <xf numFmtId="3" fontId="47" fillId="0" borderId="43" xfId="104" applyNumberFormat="1" applyFont="1" applyBorder="1" applyAlignment="1">
      <alignment horizontal="right" vertical="center"/>
      <protection/>
    </xf>
    <xf numFmtId="3" fontId="67" fillId="0" borderId="43" xfId="104" applyNumberFormat="1" applyFont="1" applyFill="1" applyBorder="1" applyAlignment="1">
      <alignment vertical="center"/>
      <protection/>
    </xf>
    <xf numFmtId="3" fontId="47" fillId="0" borderId="43" xfId="104" applyNumberFormat="1" applyFont="1" applyBorder="1" applyAlignment="1">
      <alignment vertical="center"/>
      <protection/>
    </xf>
    <xf numFmtId="3" fontId="68" fillId="0" borderId="43" xfId="104" applyNumberFormat="1" applyFont="1" applyBorder="1" applyAlignment="1">
      <alignment vertical="center"/>
      <protection/>
    </xf>
    <xf numFmtId="0" fontId="38" fillId="0" borderId="13" xfId="104" applyFont="1" applyBorder="1" applyAlignment="1">
      <alignment vertical="center"/>
      <protection/>
    </xf>
    <xf numFmtId="3" fontId="38" fillId="0" borderId="43" xfId="104" applyNumberFormat="1" applyFont="1" applyBorder="1" applyAlignment="1">
      <alignment vertical="center"/>
      <protection/>
    </xf>
    <xf numFmtId="0" fontId="53" fillId="0" borderId="50" xfId="0" applyFont="1" applyBorder="1" applyAlignment="1">
      <alignment horizontal="center" wrapText="1"/>
    </xf>
    <xf numFmtId="0" fontId="47" fillId="0" borderId="49" xfId="104" applyFont="1" applyBorder="1" applyAlignment="1">
      <alignment horizontal="center" vertical="center"/>
      <protection/>
    </xf>
    <xf numFmtId="3" fontId="68" fillId="0" borderId="43" xfId="104" applyNumberFormat="1" applyFont="1" applyBorder="1">
      <alignment/>
      <protection/>
    </xf>
    <xf numFmtId="0" fontId="68" fillId="0" borderId="13" xfId="104" applyFont="1" applyFill="1" applyBorder="1" applyAlignment="1">
      <alignment horizontal="left" vertical="center"/>
      <protection/>
    </xf>
    <xf numFmtId="0" fontId="46" fillId="0" borderId="51" xfId="10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7" fillId="0" borderId="49" xfId="104" applyFont="1" applyBorder="1" applyAlignment="1">
      <alignment horizontal="center"/>
      <protection/>
    </xf>
    <xf numFmtId="0" fontId="48" fillId="0" borderId="14" xfId="104" applyFont="1" applyBorder="1" applyAlignment="1">
      <alignment vertical="center"/>
      <protection/>
    </xf>
    <xf numFmtId="3" fontId="70" fillId="24" borderId="13" xfId="104" applyNumberFormat="1" applyFont="1" applyFill="1" applyBorder="1" applyAlignment="1">
      <alignment horizontal="right" vertical="center"/>
      <protection/>
    </xf>
    <xf numFmtId="3" fontId="71" fillId="24" borderId="13" xfId="104" applyNumberFormat="1" applyFont="1" applyFill="1" applyBorder="1" applyAlignment="1">
      <alignment vertical="center"/>
      <protection/>
    </xf>
    <xf numFmtId="0" fontId="15" fillId="24" borderId="0" xfId="104" applyFill="1">
      <alignment/>
      <protection/>
    </xf>
    <xf numFmtId="0" fontId="47" fillId="20" borderId="52" xfId="104" applyFont="1" applyFill="1" applyBorder="1" applyAlignment="1">
      <alignment horizontal="center" vertical="center"/>
      <protection/>
    </xf>
    <xf numFmtId="0" fontId="47" fillId="20" borderId="53" xfId="104" applyFont="1" applyFill="1" applyBorder="1" applyAlignment="1">
      <alignment horizontal="center" vertical="center"/>
      <protection/>
    </xf>
    <xf numFmtId="0" fontId="47" fillId="20" borderId="54" xfId="104" applyFont="1" applyFill="1" applyBorder="1" applyAlignment="1">
      <alignment horizontal="center" vertical="center" wrapText="1"/>
      <protection/>
    </xf>
    <xf numFmtId="0" fontId="47" fillId="20" borderId="55" xfId="104" applyFont="1" applyFill="1" applyBorder="1" applyAlignment="1">
      <alignment horizontal="center" vertical="center"/>
      <protection/>
    </xf>
    <xf numFmtId="0" fontId="47" fillId="0" borderId="12" xfId="104" applyFont="1" applyBorder="1" applyAlignment="1">
      <alignment horizontal="center" vertical="center"/>
      <protection/>
    </xf>
    <xf numFmtId="0" fontId="68" fillId="0" borderId="56" xfId="104" applyFont="1" applyBorder="1" applyAlignment="1">
      <alignment horizontal="center" vertical="center"/>
      <protection/>
    </xf>
    <xf numFmtId="0" fontId="47" fillId="0" borderId="56" xfId="104" applyFont="1" applyBorder="1" applyAlignment="1">
      <alignment horizontal="left" vertical="center"/>
      <protection/>
    </xf>
    <xf numFmtId="3" fontId="70" fillId="24" borderId="43" xfId="104" applyNumberFormat="1" applyFont="1" applyFill="1" applyBorder="1">
      <alignment/>
      <protection/>
    </xf>
    <xf numFmtId="3" fontId="67" fillId="0" borderId="43" xfId="104" applyNumberFormat="1" applyFont="1" applyFill="1" applyBorder="1">
      <alignment/>
      <protection/>
    </xf>
    <xf numFmtId="0" fontId="46" fillId="0" borderId="12" xfId="104" applyFont="1" applyBorder="1" applyAlignment="1">
      <alignment horizontal="center" vertical="center"/>
      <protection/>
    </xf>
    <xf numFmtId="3" fontId="48" fillId="0" borderId="43" xfId="104" applyNumberFormat="1" applyFont="1" applyBorder="1" applyAlignment="1">
      <alignment vertical="center"/>
      <protection/>
    </xf>
    <xf numFmtId="0" fontId="46" fillId="0" borderId="56" xfId="104" applyFont="1" applyBorder="1" applyAlignment="1">
      <alignment horizontal="center" vertical="center"/>
      <protection/>
    </xf>
    <xf numFmtId="0" fontId="48" fillId="0" borderId="56" xfId="104" applyFont="1" applyBorder="1" applyAlignment="1">
      <alignment vertical="center"/>
      <protection/>
    </xf>
    <xf numFmtId="0" fontId="39" fillId="0" borderId="56" xfId="104" applyFont="1" applyBorder="1" applyAlignment="1">
      <alignment vertical="center"/>
      <protection/>
    </xf>
    <xf numFmtId="0" fontId="47" fillId="0" borderId="56" xfId="104" applyFont="1" applyBorder="1" applyAlignment="1">
      <alignment horizontal="center" vertical="center"/>
      <protection/>
    </xf>
    <xf numFmtId="0" fontId="52" fillId="20" borderId="19" xfId="104" applyFont="1" applyFill="1" applyBorder="1" applyAlignment="1">
      <alignment horizontal="left" vertical="center"/>
      <protection/>
    </xf>
    <xf numFmtId="3" fontId="52" fillId="20" borderId="57" xfId="104" applyNumberFormat="1" applyFont="1" applyFill="1" applyBorder="1" applyAlignment="1">
      <alignment vertical="center"/>
      <protection/>
    </xf>
    <xf numFmtId="0" fontId="52" fillId="20" borderId="20" xfId="104" applyFont="1" applyFill="1" applyBorder="1" applyAlignment="1">
      <alignment horizontal="left" vertical="center"/>
      <protection/>
    </xf>
    <xf numFmtId="0" fontId="64" fillId="0" borderId="0" xfId="104" applyFont="1" applyFill="1" applyBorder="1" applyAlignment="1">
      <alignment vertical="center"/>
      <protection/>
    </xf>
    <xf numFmtId="0" fontId="63" fillId="0" borderId="0" xfId="104" applyFont="1" applyFill="1" applyBorder="1" applyAlignment="1">
      <alignment vertical="center"/>
      <protection/>
    </xf>
    <xf numFmtId="0" fontId="64" fillId="0" borderId="0" xfId="104" applyFont="1" applyFill="1" applyBorder="1">
      <alignment/>
      <protection/>
    </xf>
    <xf numFmtId="0" fontId="64" fillId="0" borderId="0" xfId="104" applyFont="1" applyFill="1" applyBorder="1" applyAlignment="1">
      <alignment horizontal="left" vertical="center"/>
      <protection/>
    </xf>
    <xf numFmtId="0" fontId="72" fillId="0" borderId="0" xfId="104" applyFont="1" applyFill="1" applyBorder="1" applyAlignment="1">
      <alignment horizontal="left" vertical="center"/>
      <protection/>
    </xf>
    <xf numFmtId="3" fontId="64" fillId="0" borderId="0" xfId="104" applyNumberFormat="1" applyFont="1" applyFill="1" applyBorder="1" applyAlignment="1">
      <alignment vertical="center"/>
      <protection/>
    </xf>
    <xf numFmtId="0" fontId="64" fillId="0" borderId="0" xfId="104" applyFont="1" applyFill="1" applyBorder="1" applyAlignment="1">
      <alignment horizontal="right" vertical="center"/>
      <protection/>
    </xf>
    <xf numFmtId="167" fontId="64" fillId="0" borderId="0" xfId="104" applyNumberFormat="1" applyFont="1" applyFill="1" applyBorder="1" applyAlignment="1">
      <alignment vertical="center"/>
      <protection/>
    </xf>
    <xf numFmtId="3" fontId="64" fillId="0" borderId="0" xfId="104" applyNumberFormat="1" applyFont="1" applyFill="1" applyBorder="1" applyAlignment="1">
      <alignment vertical="center"/>
      <protection/>
    </xf>
    <xf numFmtId="0" fontId="63" fillId="0" borderId="0" xfId="104" applyFont="1" applyFill="1" applyBorder="1" applyAlignment="1">
      <alignment horizontal="left" vertical="center"/>
      <protection/>
    </xf>
    <xf numFmtId="3" fontId="63" fillId="0" borderId="0" xfId="104" applyNumberFormat="1" applyFont="1" applyFill="1" applyBorder="1" applyAlignment="1">
      <alignment vertical="center"/>
      <protection/>
    </xf>
    <xf numFmtId="3" fontId="63" fillId="0" borderId="0" xfId="104" applyNumberFormat="1" applyFont="1" applyFill="1" applyBorder="1" applyAlignment="1">
      <alignment vertical="center"/>
      <protection/>
    </xf>
    <xf numFmtId="167" fontId="63" fillId="0" borderId="0" xfId="104" applyNumberFormat="1" applyFont="1" applyFill="1" applyBorder="1" applyAlignment="1">
      <alignment vertical="center"/>
      <protection/>
    </xf>
    <xf numFmtId="167" fontId="63" fillId="0" borderId="0" xfId="104" applyNumberFormat="1" applyFont="1" applyFill="1" applyBorder="1" applyAlignment="1">
      <alignment vertical="center"/>
      <protection/>
    </xf>
    <xf numFmtId="0" fontId="64" fillId="25" borderId="0" xfId="104" applyFont="1" applyFill="1" applyBorder="1" applyAlignment="1">
      <alignment horizontal="left" vertical="center"/>
      <protection/>
    </xf>
    <xf numFmtId="0" fontId="64" fillId="25" borderId="0" xfId="104" applyFont="1" applyFill="1" applyBorder="1">
      <alignment/>
      <protection/>
    </xf>
    <xf numFmtId="3" fontId="64" fillId="25" borderId="0" xfId="104" applyNumberFormat="1" applyFont="1" applyFill="1" applyBorder="1" applyAlignment="1">
      <alignment vertical="center"/>
      <protection/>
    </xf>
    <xf numFmtId="0" fontId="15" fillId="25" borderId="0" xfId="104" applyFill="1">
      <alignment/>
      <protection/>
    </xf>
    <xf numFmtId="0" fontId="64" fillId="25" borderId="0" xfId="104" applyFont="1" applyFill="1" applyBorder="1" applyAlignment="1">
      <alignment horizontal="right" vertical="center"/>
      <protection/>
    </xf>
    <xf numFmtId="167" fontId="64" fillId="25" borderId="0" xfId="104" applyNumberFormat="1" applyFont="1" applyFill="1" applyBorder="1" applyAlignment="1">
      <alignment vertical="center"/>
      <protection/>
    </xf>
    <xf numFmtId="3" fontId="63" fillId="25" borderId="0" xfId="104" applyNumberFormat="1" applyFont="1" applyFill="1" applyBorder="1" applyAlignment="1">
      <alignment vertical="center"/>
      <protection/>
    </xf>
    <xf numFmtId="0" fontId="15" fillId="25" borderId="0" xfId="104" applyFill="1" applyBorder="1">
      <alignment/>
      <protection/>
    </xf>
    <xf numFmtId="0" fontId="63" fillId="0" borderId="0" xfId="104" applyFont="1" applyFill="1" applyBorder="1">
      <alignment/>
      <protection/>
    </xf>
    <xf numFmtId="0" fontId="15" fillId="0" borderId="0" xfId="104" applyFill="1">
      <alignment/>
      <protection/>
    </xf>
    <xf numFmtId="3" fontId="64" fillId="25" borderId="0" xfId="104" applyNumberFormat="1" applyFont="1" applyFill="1" applyBorder="1" applyAlignment="1">
      <alignment vertical="center"/>
      <protection/>
    </xf>
    <xf numFmtId="0" fontId="73" fillId="0" borderId="0" xfId="104" applyFont="1">
      <alignment/>
      <protection/>
    </xf>
    <xf numFmtId="0" fontId="15" fillId="0" borderId="0" xfId="104" applyAlignment="1">
      <alignment/>
      <protection/>
    </xf>
    <xf numFmtId="0" fontId="1" fillId="0" borderId="13" xfId="104" applyFont="1" applyBorder="1">
      <alignment/>
      <protection/>
    </xf>
    <xf numFmtId="0" fontId="47" fillId="0" borderId="13" xfId="104" applyFont="1" applyBorder="1">
      <alignment/>
      <protection/>
    </xf>
    <xf numFmtId="3" fontId="47" fillId="0" borderId="13" xfId="104" applyNumberFormat="1" applyFont="1" applyBorder="1" applyAlignment="1">
      <alignment horizontal="center" vertical="center"/>
      <protection/>
    </xf>
    <xf numFmtId="3" fontId="47" fillId="25" borderId="13" xfId="104" applyNumberFormat="1" applyFont="1" applyFill="1" applyBorder="1" applyAlignment="1">
      <alignment horizontal="center" vertical="center"/>
      <protection/>
    </xf>
    <xf numFmtId="3" fontId="68" fillId="25" borderId="13" xfId="104" applyNumberFormat="1" applyFont="1" applyFill="1" applyBorder="1" applyAlignment="1">
      <alignment horizontal="center" vertical="center"/>
      <protection/>
    </xf>
    <xf numFmtId="0" fontId="76" fillId="25" borderId="0" xfId="104" applyFont="1" applyFill="1" applyBorder="1" applyAlignment="1">
      <alignment horizontal="center" vertical="center"/>
      <protection/>
    </xf>
    <xf numFmtId="0" fontId="77" fillId="25" borderId="0" xfId="104" applyFont="1" applyFill="1">
      <alignment/>
      <protection/>
    </xf>
    <xf numFmtId="3" fontId="70" fillId="25" borderId="13" xfId="104" applyNumberFormat="1" applyFont="1" applyFill="1" applyBorder="1" applyAlignment="1">
      <alignment horizontal="center" vertical="center"/>
      <protection/>
    </xf>
    <xf numFmtId="0" fontId="77" fillId="25" borderId="0" xfId="104" applyFont="1" applyFill="1" applyBorder="1" applyAlignment="1">
      <alignment horizontal="left" vertical="center"/>
      <protection/>
    </xf>
    <xf numFmtId="0" fontId="76" fillId="25" borderId="0" xfId="104" applyFont="1" applyFill="1" applyBorder="1" applyAlignment="1">
      <alignment horizontal="left" vertical="center"/>
      <protection/>
    </xf>
    <xf numFmtId="3" fontId="76" fillId="25" borderId="0" xfId="104" applyNumberFormat="1" applyFont="1" applyFill="1" applyBorder="1" applyAlignment="1">
      <alignment vertical="center"/>
      <protection/>
    </xf>
    <xf numFmtId="167" fontId="77" fillId="25" borderId="0" xfId="104" applyNumberFormat="1" applyFont="1" applyFill="1" applyBorder="1" applyAlignment="1">
      <alignment vertical="center"/>
      <protection/>
    </xf>
    <xf numFmtId="3" fontId="76" fillId="25" borderId="0" xfId="104" applyNumberFormat="1" applyFont="1" applyFill="1" applyBorder="1" applyAlignment="1">
      <alignment vertical="center"/>
      <protection/>
    </xf>
    <xf numFmtId="167" fontId="76" fillId="25" borderId="0" xfId="104" applyNumberFormat="1" applyFont="1" applyFill="1" applyBorder="1" applyAlignment="1">
      <alignment vertical="center"/>
      <protection/>
    </xf>
    <xf numFmtId="167" fontId="76" fillId="25" borderId="0" xfId="104" applyNumberFormat="1" applyFont="1" applyFill="1" applyBorder="1" applyAlignment="1">
      <alignment vertical="center"/>
      <protection/>
    </xf>
    <xf numFmtId="0" fontId="77" fillId="25" borderId="0" xfId="104" applyFont="1" applyFill="1" applyBorder="1" applyAlignment="1">
      <alignment horizontal="right" vertical="center"/>
      <protection/>
    </xf>
    <xf numFmtId="0" fontId="78" fillId="25" borderId="0" xfId="104" applyFont="1" applyFill="1" applyBorder="1" applyAlignment="1">
      <alignment horizontal="left" vertical="center"/>
      <protection/>
    </xf>
    <xf numFmtId="0" fontId="77" fillId="25" borderId="0" xfId="104" applyFont="1" applyFill="1" applyBorder="1">
      <alignment/>
      <protection/>
    </xf>
    <xf numFmtId="3" fontId="77" fillId="25" borderId="0" xfId="104" applyNumberFormat="1" applyFont="1" applyFill="1" applyBorder="1" applyAlignment="1">
      <alignment vertical="center"/>
      <protection/>
    </xf>
    <xf numFmtId="3" fontId="77" fillId="25" borderId="0" xfId="104" applyNumberFormat="1" applyFont="1" applyFill="1" applyBorder="1" applyAlignment="1">
      <alignment vertical="center"/>
      <protection/>
    </xf>
    <xf numFmtId="0" fontId="76" fillId="25" borderId="0" xfId="104" applyFont="1" applyFill="1" applyBorder="1" applyAlignment="1">
      <alignment horizontal="right" vertical="center"/>
      <protection/>
    </xf>
    <xf numFmtId="0" fontId="76" fillId="25" borderId="0" xfId="104" applyFont="1" applyFill="1" applyBorder="1" applyAlignment="1">
      <alignment horizontal="left" vertical="center"/>
      <protection/>
    </xf>
    <xf numFmtId="0" fontId="38" fillId="25" borderId="58" xfId="104" applyFont="1" applyFill="1" applyBorder="1" applyAlignment="1">
      <alignment horizontal="center" vertical="distributed"/>
      <protection/>
    </xf>
    <xf numFmtId="0" fontId="38" fillId="25" borderId="27" xfId="104" applyFont="1" applyFill="1" applyBorder="1" applyAlignment="1">
      <alignment horizontal="right" vertical="distributed"/>
      <protection/>
    </xf>
    <xf numFmtId="0" fontId="38" fillId="25" borderId="27" xfId="104" applyFont="1" applyFill="1" applyBorder="1" applyAlignment="1">
      <alignment horizontal="center" vertical="distributed"/>
      <protection/>
    </xf>
    <xf numFmtId="0" fontId="38" fillId="25" borderId="13" xfId="104" applyFont="1" applyFill="1" applyBorder="1" applyAlignment="1">
      <alignment horizontal="center" vertical="distributed"/>
      <protection/>
    </xf>
    <xf numFmtId="3" fontId="47" fillId="25" borderId="13" xfId="108" applyNumberFormat="1" applyFont="1" applyFill="1" applyBorder="1" applyAlignment="1">
      <alignment horizontal="center" vertical="center"/>
    </xf>
    <xf numFmtId="0" fontId="74" fillId="0" borderId="0" xfId="104" applyFont="1" applyFill="1">
      <alignment/>
      <protection/>
    </xf>
    <xf numFmtId="3" fontId="68" fillId="25" borderId="13" xfId="108" applyNumberFormat="1" applyFont="1" applyFill="1" applyBorder="1" applyAlignment="1">
      <alignment horizontal="center" vertical="center"/>
    </xf>
    <xf numFmtId="0" fontId="74" fillId="0" borderId="0" xfId="104" applyFont="1">
      <alignment/>
      <protection/>
    </xf>
    <xf numFmtId="0" fontId="75" fillId="25" borderId="13" xfId="104" applyFont="1" applyFill="1" applyBorder="1" applyAlignment="1">
      <alignment horizontal="center" vertical="center"/>
      <protection/>
    </xf>
    <xf numFmtId="0" fontId="79" fillId="0" borderId="0" xfId="104" applyFont="1" applyFill="1">
      <alignment/>
      <protection/>
    </xf>
    <xf numFmtId="3" fontId="80" fillId="25" borderId="13" xfId="104" applyNumberFormat="1" applyFont="1" applyFill="1" applyBorder="1" applyAlignment="1">
      <alignment horizontal="center" vertical="center"/>
      <protection/>
    </xf>
    <xf numFmtId="0" fontId="77" fillId="0" borderId="0" xfId="104" applyFont="1">
      <alignment/>
      <protection/>
    </xf>
    <xf numFmtId="0" fontId="0" fillId="0" borderId="0" xfId="98">
      <alignment/>
      <protection/>
    </xf>
    <xf numFmtId="0" fontId="37" fillId="0" borderId="0" xfId="98" applyFont="1">
      <alignment/>
      <protection/>
    </xf>
    <xf numFmtId="180" fontId="55" fillId="0" borderId="0" xfId="101" applyNumberFormat="1" applyFont="1" applyFill="1" applyAlignment="1" applyProtection="1">
      <alignment vertical="center"/>
      <protection/>
    </xf>
    <xf numFmtId="180" fontId="55" fillId="0" borderId="0" xfId="101" applyNumberFormat="1" applyFont="1" applyFill="1" applyAlignment="1" applyProtection="1">
      <alignment horizontal="center" vertical="center"/>
      <protection/>
    </xf>
    <xf numFmtId="180" fontId="55" fillId="0" borderId="0" xfId="101" applyNumberFormat="1" applyFont="1" applyFill="1" applyAlignment="1" applyProtection="1">
      <alignment horizontal="center" vertical="center" wrapText="1"/>
      <protection/>
    </xf>
    <xf numFmtId="180" fontId="54" fillId="0" borderId="12" xfId="101" applyNumberFormat="1" applyFont="1" applyFill="1" applyBorder="1" applyAlignment="1" applyProtection="1">
      <alignment horizontal="center" vertical="center" wrapText="1"/>
      <protection/>
    </xf>
    <xf numFmtId="0" fontId="16" fillId="0" borderId="0" xfId="101" applyFill="1" applyAlignment="1">
      <alignment vertical="center" wrapText="1"/>
      <protection/>
    </xf>
    <xf numFmtId="180" fontId="81" fillId="0" borderId="0" xfId="101" applyNumberFormat="1" applyFont="1" applyFill="1" applyAlignment="1">
      <alignment vertical="center" wrapText="1"/>
      <protection/>
    </xf>
    <xf numFmtId="0" fontId="16" fillId="0" borderId="0" xfId="101" applyFont="1" applyFill="1" applyAlignment="1">
      <alignment horizontal="center" vertical="center" wrapText="1"/>
      <protection/>
    </xf>
    <xf numFmtId="180" fontId="57" fillId="0" borderId="0" xfId="101" applyNumberFormat="1" applyFont="1" applyFill="1" applyAlignment="1">
      <alignment horizontal="center" vertical="center" wrapText="1"/>
      <protection/>
    </xf>
    <xf numFmtId="180" fontId="57" fillId="0" borderId="0" xfId="101" applyNumberFormat="1" applyFont="1" applyFill="1" applyAlignment="1">
      <alignment vertical="center" wrapText="1"/>
      <protection/>
    </xf>
    <xf numFmtId="180" fontId="83" fillId="0" borderId="0" xfId="101" applyNumberFormat="1" applyFont="1" applyFill="1" applyAlignment="1" applyProtection="1">
      <alignment vertical="center" wrapTex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68" applyNumberFormat="1" applyFont="1" applyFill="1" applyBorder="1" applyAlignment="1" applyProtection="1">
      <alignment vertical="center" wrapText="1"/>
      <protection locked="0"/>
    </xf>
    <xf numFmtId="0" fontId="44" fillId="20" borderId="13" xfId="98" applyFont="1" applyFill="1" applyBorder="1" applyAlignment="1">
      <alignment horizontal="center" vertical="center" wrapText="1"/>
      <protection/>
    </xf>
    <xf numFmtId="0" fontId="47" fillId="20" borderId="13" xfId="98" applyFont="1" applyFill="1" applyBorder="1" applyAlignment="1">
      <alignment horizontal="center" vertical="center"/>
      <protection/>
    </xf>
    <xf numFmtId="0" fontId="1" fillId="0" borderId="13" xfId="98" applyFont="1" applyBorder="1">
      <alignment/>
      <protection/>
    </xf>
    <xf numFmtId="0" fontId="47" fillId="0" borderId="13" xfId="98" applyFont="1" applyBorder="1" applyAlignment="1">
      <alignment horizontal="left"/>
      <protection/>
    </xf>
    <xf numFmtId="0" fontId="46" fillId="0" borderId="13" xfId="98" applyFont="1" applyBorder="1">
      <alignment/>
      <protection/>
    </xf>
    <xf numFmtId="3" fontId="46" fillId="0" borderId="13" xfId="98" applyNumberFormat="1" applyFont="1" applyBorder="1">
      <alignment/>
      <protection/>
    </xf>
    <xf numFmtId="0" fontId="1" fillId="0" borderId="13" xfId="98" applyFont="1" applyBorder="1" applyAlignment="1">
      <alignment horizontal="center"/>
      <protection/>
    </xf>
    <xf numFmtId="0" fontId="46" fillId="0" borderId="13" xfId="98" applyFont="1" applyBorder="1" applyAlignment="1">
      <alignment horizontal="left" vertical="distributed"/>
      <protection/>
    </xf>
    <xf numFmtId="3" fontId="38" fillId="0" borderId="13" xfId="98" applyNumberFormat="1" applyFont="1" applyBorder="1">
      <alignment/>
      <protection/>
    </xf>
    <xf numFmtId="0" fontId="38" fillId="0" borderId="45" xfId="98" applyFont="1" applyBorder="1" applyAlignment="1">
      <alignment horizontal="left" wrapText="1"/>
      <protection/>
    </xf>
    <xf numFmtId="0" fontId="38" fillId="0" borderId="13" xfId="98" applyFont="1" applyBorder="1">
      <alignment/>
      <protection/>
    </xf>
    <xf numFmtId="0" fontId="46" fillId="0" borderId="13" xfId="98" applyFont="1" applyBorder="1" applyAlignment="1">
      <alignment horizontal="left"/>
      <protection/>
    </xf>
    <xf numFmtId="0" fontId="46" fillId="0" borderId="45" xfId="98" applyFont="1" applyBorder="1" applyAlignment="1">
      <alignment horizontal="left"/>
      <protection/>
    </xf>
    <xf numFmtId="0" fontId="46" fillId="0" borderId="45" xfId="98" applyFont="1" applyBorder="1" applyAlignment="1">
      <alignment horizontal="left" vertical="distributed"/>
      <protection/>
    </xf>
    <xf numFmtId="3" fontId="1" fillId="0" borderId="13" xfId="98" applyNumberFormat="1" applyFont="1" applyBorder="1">
      <alignment/>
      <protection/>
    </xf>
    <xf numFmtId="0" fontId="70" fillId="24" borderId="14" xfId="104" applyFont="1" applyFill="1" applyBorder="1" applyAlignment="1">
      <alignment horizontal="left" vertical="center"/>
      <protection/>
    </xf>
    <xf numFmtId="0" fontId="70" fillId="24" borderId="12" xfId="104" applyFont="1" applyFill="1" applyBorder="1" applyAlignment="1">
      <alignment horizontal="left" vertical="center"/>
      <protection/>
    </xf>
    <xf numFmtId="0" fontId="70" fillId="24" borderId="13" xfId="104" applyFont="1" applyFill="1" applyBorder="1" applyAlignment="1">
      <alignment horizontal="left" vertical="center"/>
      <protection/>
    </xf>
    <xf numFmtId="180" fontId="58" fillId="0" borderId="13" xfId="101" applyNumberFormat="1" applyFont="1" applyFill="1" applyBorder="1" applyAlignment="1" applyProtection="1">
      <alignment horizontal="center" vertical="center"/>
      <protection/>
    </xf>
    <xf numFmtId="180" fontId="54" fillId="0" borderId="13" xfId="101" applyNumberFormat="1" applyFont="1" applyFill="1" applyBorder="1" applyAlignment="1" applyProtection="1">
      <alignment horizontal="center" vertical="center" wrapText="1"/>
      <protection/>
    </xf>
    <xf numFmtId="180" fontId="54" fillId="0" borderId="43" xfId="101" applyNumberFormat="1" applyFont="1" applyFill="1" applyBorder="1" applyAlignment="1" applyProtection="1">
      <alignment horizontal="center" vertical="center" wrapText="1"/>
      <protection/>
    </xf>
    <xf numFmtId="180" fontId="54" fillId="0" borderId="13" xfId="101" applyNumberFormat="1" applyFont="1" applyFill="1" applyBorder="1" applyAlignment="1" applyProtection="1">
      <alignment horizontal="left" vertical="center" wrapText="1" indent="1"/>
      <protection/>
    </xf>
    <xf numFmtId="182" fontId="59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68" applyNumberFormat="1" applyFont="1" applyFill="1" applyBorder="1" applyAlignment="1" applyProtection="1">
      <alignment vertical="center" wrapText="1"/>
      <protection/>
    </xf>
    <xf numFmtId="182" fontId="59" fillId="0" borderId="43" xfId="68" applyNumberFormat="1" applyFont="1" applyFill="1" applyBorder="1" applyAlignment="1" applyProtection="1">
      <alignment vertical="center" wrapText="1"/>
      <protection/>
    </xf>
    <xf numFmtId="182" fontId="27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4" fillId="0" borderId="13" xfId="68" applyNumberFormat="1" applyFont="1" applyFill="1" applyBorder="1" applyAlignment="1" applyProtection="1">
      <alignment vertical="center" wrapText="1"/>
      <protection/>
    </xf>
    <xf numFmtId="182" fontId="54" fillId="0" borderId="43" xfId="68" applyNumberFormat="1" applyFont="1" applyFill="1" applyBorder="1" applyAlignment="1" applyProtection="1">
      <alignment vertical="center" wrapText="1"/>
      <protection/>
    </xf>
    <xf numFmtId="180" fontId="59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180" fontId="54" fillId="0" borderId="13" xfId="101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68" applyNumberFormat="1" applyFont="1" applyFill="1" applyBorder="1" applyAlignment="1" applyProtection="1">
      <alignment vertical="center" wrapText="1"/>
      <protection/>
    </xf>
    <xf numFmtId="182" fontId="59" fillId="0" borderId="43" xfId="68" applyNumberFormat="1" applyFont="1" applyFill="1" applyBorder="1" applyAlignment="1" applyProtection="1">
      <alignment vertical="center" wrapText="1"/>
      <protection/>
    </xf>
    <xf numFmtId="182" fontId="83" fillId="26" borderId="19" xfId="68" applyNumberFormat="1" applyFont="1" applyFill="1" applyBorder="1" applyAlignment="1" applyProtection="1">
      <alignment horizontal="left" vertical="center" wrapText="1" indent="2"/>
      <protection/>
    </xf>
    <xf numFmtId="182" fontId="83" fillId="0" borderId="19" xfId="68" applyNumberFormat="1" applyFont="1" applyFill="1" applyBorder="1" applyAlignment="1" applyProtection="1">
      <alignment vertical="center" wrapText="1"/>
      <protection/>
    </xf>
    <xf numFmtId="182" fontId="83" fillId="0" borderId="57" xfId="68" applyNumberFormat="1" applyFont="1" applyFill="1" applyBorder="1" applyAlignment="1" applyProtection="1">
      <alignment vertical="center" wrapText="1"/>
      <protection/>
    </xf>
    <xf numFmtId="0" fontId="75" fillId="0" borderId="13" xfId="98" applyFont="1" applyBorder="1" applyAlignment="1">
      <alignment horizontal="center"/>
      <protection/>
    </xf>
    <xf numFmtId="0" fontId="68" fillId="0" borderId="13" xfId="98" applyFont="1" applyBorder="1" applyAlignment="1">
      <alignment horizontal="left"/>
      <protection/>
    </xf>
    <xf numFmtId="3" fontId="48" fillId="0" borderId="13" xfId="98" applyNumberFormat="1" applyFont="1" applyBorder="1">
      <alignment/>
      <protection/>
    </xf>
    <xf numFmtId="0" fontId="84" fillId="0" borderId="0" xfId="98" applyFont="1">
      <alignment/>
      <protection/>
    </xf>
    <xf numFmtId="0" fontId="0" fillId="0" borderId="0" xfId="98" applyFont="1">
      <alignment/>
      <protection/>
    </xf>
    <xf numFmtId="3" fontId="70" fillId="24" borderId="45" xfId="104" applyNumberFormat="1" applyFont="1" applyFill="1" applyBorder="1" applyAlignment="1">
      <alignment horizontal="right" vertical="center"/>
      <protection/>
    </xf>
    <xf numFmtId="0" fontId="1" fillId="0" borderId="0" xfId="104" applyFont="1">
      <alignment/>
      <protection/>
    </xf>
    <xf numFmtId="0" fontId="44" fillId="0" borderId="0" xfId="104" applyFont="1" applyAlignment="1">
      <alignment horizontal="right"/>
      <protection/>
    </xf>
    <xf numFmtId="0" fontId="52" fillId="0" borderId="0" xfId="104" applyFont="1" applyAlignment="1">
      <alignment horizontal="center"/>
      <protection/>
    </xf>
    <xf numFmtId="0" fontId="27" fillId="0" borderId="0" xfId="99" applyFont="1" applyAlignment="1">
      <alignment horizontal="right"/>
      <protection/>
    </xf>
    <xf numFmtId="180" fontId="27" fillId="0" borderId="0" xfId="101" applyNumberFormat="1" applyFont="1" applyFill="1" applyAlignment="1" applyProtection="1">
      <alignment horizontal="centerContinuous" vertical="center"/>
      <protection/>
    </xf>
    <xf numFmtId="180" fontId="59" fillId="0" borderId="0" xfId="101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39" fillId="0" borderId="0" xfId="104" applyFont="1">
      <alignment/>
      <protection/>
    </xf>
    <xf numFmtId="0" fontId="47" fillId="0" borderId="0" xfId="104" applyFont="1" applyAlignment="1">
      <alignment/>
      <protection/>
    </xf>
    <xf numFmtId="0" fontId="39" fillId="0" borderId="0" xfId="104" applyFont="1" applyAlignment="1">
      <alignment horizontal="right"/>
      <protection/>
    </xf>
    <xf numFmtId="180" fontId="59" fillId="0" borderId="0" xfId="101" applyNumberFormat="1" applyFont="1" applyFill="1" applyAlignment="1">
      <alignment horizontal="center" vertical="center"/>
      <protection/>
    </xf>
    <xf numFmtId="0" fontId="85" fillId="0" borderId="0" xfId="101" applyFont="1" applyAlignment="1">
      <alignment wrapText="1"/>
      <protection/>
    </xf>
    <xf numFmtId="182" fontId="32" fillId="0" borderId="13" xfId="68" applyNumberFormat="1" applyFont="1" applyBorder="1" applyAlignment="1">
      <alignment horizontal="right" wrapText="1"/>
    </xf>
    <xf numFmtId="3" fontId="1" fillId="0" borderId="13" xfId="68" applyNumberFormat="1" applyFont="1" applyBorder="1" applyAlignment="1">
      <alignment/>
    </xf>
    <xf numFmtId="3" fontId="1" fillId="0" borderId="59" xfId="68" applyNumberFormat="1" applyFont="1" applyBorder="1" applyAlignment="1">
      <alignment/>
    </xf>
    <xf numFmtId="3" fontId="50" fillId="0" borderId="13" xfId="68" applyNumberFormat="1" applyFont="1" applyBorder="1" applyAlignment="1">
      <alignment/>
    </xf>
    <xf numFmtId="3" fontId="39" fillId="0" borderId="13" xfId="68" applyNumberFormat="1" applyFont="1" applyBorder="1" applyAlignment="1">
      <alignment/>
    </xf>
    <xf numFmtId="3" fontId="47" fillId="0" borderId="25" xfId="68" applyNumberFormat="1" applyFont="1" applyBorder="1" applyAlignment="1">
      <alignment/>
    </xf>
    <xf numFmtId="3" fontId="1" fillId="0" borderId="0" xfId="102" applyNumberFormat="1" applyFont="1" applyBorder="1">
      <alignment/>
      <protection/>
    </xf>
    <xf numFmtId="3" fontId="1" fillId="0" borderId="23" xfId="102" applyNumberFormat="1" applyFont="1" applyBorder="1">
      <alignment/>
      <protection/>
    </xf>
    <xf numFmtId="3" fontId="53" fillId="0" borderId="34" xfId="0" applyNumberFormat="1" applyFont="1" applyBorder="1" applyAlignment="1">
      <alignment horizontal="center" wrapText="1"/>
    </xf>
    <xf numFmtId="0" fontId="41" fillId="25" borderId="13" xfId="104" applyFont="1" applyFill="1" applyBorder="1" applyAlignment="1">
      <alignment horizontal="center" vertical="center" wrapText="1"/>
      <protection/>
    </xf>
    <xf numFmtId="0" fontId="41" fillId="25" borderId="13" xfId="104" applyFont="1" applyFill="1" applyBorder="1" applyAlignment="1">
      <alignment horizontal="distributed" vertical="distributed"/>
      <protection/>
    </xf>
    <xf numFmtId="0" fontId="85" fillId="0" borderId="0" xfId="101" applyFont="1" applyAlignment="1">
      <alignment horizontal="right" wrapText="1"/>
      <protection/>
    </xf>
    <xf numFmtId="3" fontId="49" fillId="0" borderId="13" xfId="68" applyNumberFormat="1" applyFont="1" applyBorder="1" applyAlignment="1">
      <alignment horizontal="right" wrapText="1"/>
    </xf>
    <xf numFmtId="3" fontId="49" fillId="0" borderId="59" xfId="68" applyNumberFormat="1" applyFont="1" applyBorder="1" applyAlignment="1">
      <alignment horizontal="right" wrapText="1"/>
    </xf>
    <xf numFmtId="3" fontId="47" fillId="0" borderId="59" xfId="68" applyNumberFormat="1" applyFont="1" applyBorder="1" applyAlignment="1">
      <alignment/>
    </xf>
    <xf numFmtId="3" fontId="39" fillId="0" borderId="59" xfId="68" applyNumberFormat="1" applyFont="1" applyBorder="1" applyAlignment="1">
      <alignment/>
    </xf>
    <xf numFmtId="3" fontId="50" fillId="0" borderId="59" xfId="68" applyNumberFormat="1" applyFont="1" applyBorder="1" applyAlignment="1">
      <alignment/>
    </xf>
    <xf numFmtId="3" fontId="47" fillId="0" borderId="60" xfId="68" applyNumberFormat="1" applyFont="1" applyBorder="1" applyAlignment="1">
      <alignment/>
    </xf>
    <xf numFmtId="3" fontId="53" fillId="0" borderId="50" xfId="0" applyNumberFormat="1" applyFont="1" applyBorder="1" applyAlignment="1">
      <alignment horizontal="center" wrapText="1"/>
    </xf>
    <xf numFmtId="3" fontId="49" fillId="0" borderId="59" xfId="0" applyNumberFormat="1" applyFont="1" applyBorder="1" applyAlignment="1">
      <alignment horizontal="right" wrapText="1"/>
    </xf>
    <xf numFmtId="3" fontId="1" fillId="0" borderId="59" xfId="102" applyNumberFormat="1" applyFont="1" applyBorder="1">
      <alignment/>
      <protection/>
    </xf>
    <xf numFmtId="3" fontId="50" fillId="0" borderId="59" xfId="102" applyNumberFormat="1" applyFont="1" applyBorder="1">
      <alignment/>
      <protection/>
    </xf>
    <xf numFmtId="3" fontId="1" fillId="0" borderId="59" xfId="102" applyNumberFormat="1" applyFont="1" applyFill="1" applyBorder="1">
      <alignment/>
      <protection/>
    </xf>
    <xf numFmtId="3" fontId="41" fillId="0" borderId="59" xfId="102" applyNumberFormat="1" applyFont="1" applyFill="1" applyBorder="1">
      <alignment/>
      <protection/>
    </xf>
    <xf numFmtId="3" fontId="47" fillId="0" borderId="60" xfId="102" applyNumberFormat="1" applyFont="1" applyBorder="1">
      <alignment/>
      <protection/>
    </xf>
    <xf numFmtId="49" fontId="16" fillId="0" borderId="16" xfId="99" applyNumberFormat="1" applyFont="1" applyBorder="1" applyAlignment="1">
      <alignment horizontal="right"/>
      <protection/>
    </xf>
    <xf numFmtId="49" fontId="16" fillId="0" borderId="17" xfId="99" applyNumberFormat="1" applyFont="1" applyBorder="1" applyAlignment="1">
      <alignment horizontal="right"/>
      <protection/>
    </xf>
    <xf numFmtId="180" fontId="16" fillId="0" borderId="17" xfId="99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99" applyNumberFormat="1" applyFont="1" applyFill="1" applyBorder="1" applyAlignment="1" applyProtection="1">
      <alignment vertical="center" wrapText="1"/>
      <protection locked="0"/>
    </xf>
    <xf numFmtId="0" fontId="27" fillId="0" borderId="61" xfId="99" applyFont="1" applyBorder="1" applyAlignment="1">
      <alignment horizontal="center" vertical="center" wrapText="1"/>
      <protection/>
    </xf>
    <xf numFmtId="0" fontId="16" fillId="0" borderId="13" xfId="99" applyFont="1" applyBorder="1" applyAlignment="1">
      <alignment horizontal="left"/>
      <protection/>
    </xf>
    <xf numFmtId="0" fontId="38" fillId="25" borderId="13" xfId="104" applyFont="1" applyFill="1" applyBorder="1" applyAlignment="1">
      <alignment horizontal="center" vertical="center"/>
      <protection/>
    </xf>
    <xf numFmtId="0" fontId="1" fillId="25" borderId="13" xfId="104" applyFont="1" applyFill="1" applyBorder="1" applyAlignment="1">
      <alignment horizontal="center"/>
      <protection/>
    </xf>
    <xf numFmtId="0" fontId="15" fillId="0" borderId="0" xfId="104" applyFont="1">
      <alignment/>
      <protection/>
    </xf>
    <xf numFmtId="0" fontId="44" fillId="0" borderId="0" xfId="102" applyFont="1" applyFill="1" applyAlignment="1">
      <alignment horizontal="right" wrapText="1"/>
      <protection/>
    </xf>
    <xf numFmtId="0" fontId="1" fillId="25" borderId="13" xfId="104" applyFont="1" applyFill="1" applyBorder="1" applyAlignment="1">
      <alignment horizontal="center" vertical="center"/>
      <protection/>
    </xf>
    <xf numFmtId="0" fontId="75" fillId="25" borderId="13" xfId="104" applyFont="1" applyFill="1" applyBorder="1" applyAlignment="1">
      <alignment vertical="center" wrapText="1"/>
      <protection/>
    </xf>
    <xf numFmtId="0" fontId="41" fillId="0" borderId="13" xfId="104" applyFont="1" applyBorder="1" applyAlignment="1">
      <alignment horizontal="left" vertical="center"/>
      <protection/>
    </xf>
    <xf numFmtId="0" fontId="41" fillId="0" borderId="13" xfId="104" applyFont="1" applyBorder="1" applyAlignment="1">
      <alignment vertical="center"/>
      <protection/>
    </xf>
    <xf numFmtId="182" fontId="41" fillId="0" borderId="13" xfId="68" applyNumberFormat="1" applyFont="1" applyBorder="1" applyAlignment="1">
      <alignment vertical="center"/>
    </xf>
    <xf numFmtId="3" fontId="1" fillId="0" borderId="13" xfId="104" applyNumberFormat="1" applyFont="1" applyBorder="1" applyAlignment="1">
      <alignment vertical="center"/>
      <protection/>
    </xf>
    <xf numFmtId="49" fontId="1" fillId="0" borderId="13" xfId="104" applyNumberFormat="1" applyFont="1" applyBorder="1" applyAlignment="1">
      <alignment horizontal="center" vertical="distributed"/>
      <protection/>
    </xf>
    <xf numFmtId="0" fontId="1" fillId="0" borderId="13" xfId="104" applyFont="1" applyBorder="1" applyAlignment="1">
      <alignment horizontal="center" vertical="center"/>
      <protection/>
    </xf>
    <xf numFmtId="182" fontId="1" fillId="0" borderId="13" xfId="68" applyNumberFormat="1" applyFont="1" applyBorder="1" applyAlignment="1">
      <alignment horizontal="center" vertical="center"/>
    </xf>
    <xf numFmtId="3" fontId="1" fillId="0" borderId="13" xfId="104" applyNumberFormat="1" applyFont="1" applyBorder="1" applyAlignment="1">
      <alignment horizontal="center" vertical="center"/>
      <protection/>
    </xf>
    <xf numFmtId="0" fontId="1" fillId="0" borderId="13" xfId="104" applyFont="1" applyFill="1" applyBorder="1" applyAlignment="1">
      <alignment horizontal="center" vertical="center"/>
      <protection/>
    </xf>
    <xf numFmtId="43" fontId="1" fillId="0" borderId="13" xfId="68" applyNumberFormat="1" applyFont="1" applyBorder="1" applyAlignment="1">
      <alignment horizontal="center" vertical="center"/>
    </xf>
    <xf numFmtId="0" fontId="41" fillId="25" borderId="13" xfId="104" applyFont="1" applyFill="1" applyBorder="1" applyAlignment="1">
      <alignment horizontal="center"/>
      <protection/>
    </xf>
    <xf numFmtId="0" fontId="41" fillId="25" borderId="13" xfId="104" applyFont="1" applyFill="1" applyBorder="1" applyAlignment="1">
      <alignment horizontal="center" vertical="center"/>
      <protection/>
    </xf>
    <xf numFmtId="182" fontId="41" fillId="25" borderId="13" xfId="68" applyNumberFormat="1" applyFont="1" applyFill="1" applyBorder="1" applyAlignment="1">
      <alignment horizontal="center" vertical="center"/>
    </xf>
    <xf numFmtId="3" fontId="41" fillId="25" borderId="13" xfId="104" applyNumberFormat="1" applyFont="1" applyFill="1" applyBorder="1" applyAlignment="1">
      <alignment horizontal="center" vertical="center"/>
      <protection/>
    </xf>
    <xf numFmtId="182" fontId="1" fillId="0" borderId="13" xfId="68" applyNumberFormat="1" applyFont="1" applyFill="1" applyBorder="1" applyAlignment="1">
      <alignment horizontal="center" vertical="center"/>
    </xf>
    <xf numFmtId="3" fontId="44" fillId="0" borderId="13" xfId="104" applyNumberFormat="1" applyFont="1" applyBorder="1" applyAlignment="1">
      <alignment horizontal="center" vertical="center"/>
      <protection/>
    </xf>
    <xf numFmtId="49" fontId="1" fillId="25" borderId="13" xfId="104" applyNumberFormat="1" applyFont="1" applyFill="1" applyBorder="1" applyAlignment="1">
      <alignment horizontal="center" vertical="distributed"/>
      <protection/>
    </xf>
    <xf numFmtId="182" fontId="1" fillId="25" borderId="13" xfId="68" applyNumberFormat="1" applyFont="1" applyFill="1" applyBorder="1" applyAlignment="1">
      <alignment horizontal="center" vertical="center"/>
    </xf>
    <xf numFmtId="3" fontId="1" fillId="25" borderId="13" xfId="104" applyNumberFormat="1" applyFont="1" applyFill="1" applyBorder="1" applyAlignment="1">
      <alignment horizontal="center" vertical="center"/>
      <protection/>
    </xf>
    <xf numFmtId="49" fontId="44" fillId="25" borderId="13" xfId="104" applyNumberFormat="1" applyFont="1" applyFill="1" applyBorder="1" applyAlignment="1">
      <alignment horizontal="center" vertical="distributed"/>
      <protection/>
    </xf>
    <xf numFmtId="0" fontId="44" fillId="25" borderId="13" xfId="104" applyFont="1" applyFill="1" applyBorder="1" applyAlignment="1">
      <alignment horizontal="center" vertical="center"/>
      <protection/>
    </xf>
    <xf numFmtId="3" fontId="44" fillId="25" borderId="13" xfId="104" applyNumberFormat="1" applyFont="1" applyFill="1" applyBorder="1" applyAlignment="1">
      <alignment horizontal="center" vertical="center"/>
      <protection/>
    </xf>
    <xf numFmtId="181" fontId="1" fillId="0" borderId="13" xfId="68" applyNumberFormat="1" applyFont="1" applyBorder="1" applyAlignment="1">
      <alignment horizontal="center" vertical="center"/>
    </xf>
    <xf numFmtId="49" fontId="41" fillId="25" borderId="13" xfId="104" applyNumberFormat="1" applyFont="1" applyFill="1" applyBorder="1" applyAlignment="1">
      <alignment horizontal="center" vertical="distributed"/>
      <protection/>
    </xf>
    <xf numFmtId="181" fontId="41" fillId="25" borderId="13" xfId="68" applyNumberFormat="1" applyFont="1" applyFill="1" applyBorder="1" applyAlignment="1">
      <alignment horizontal="center" vertical="center"/>
    </xf>
    <xf numFmtId="49" fontId="44" fillId="0" borderId="13" xfId="104" applyNumberFormat="1" applyFont="1" applyBorder="1" applyAlignment="1">
      <alignment horizontal="center" vertical="distributed"/>
      <protection/>
    </xf>
    <xf numFmtId="0" fontId="44" fillId="0" borderId="13" xfId="104" applyFont="1" applyBorder="1" applyAlignment="1">
      <alignment horizontal="center" vertical="center"/>
      <protection/>
    </xf>
    <xf numFmtId="182" fontId="44" fillId="0" borderId="13" xfId="68" applyNumberFormat="1" applyFont="1" applyBorder="1" applyAlignment="1">
      <alignment horizontal="center" vertical="center"/>
    </xf>
    <xf numFmtId="0" fontId="1" fillId="0" borderId="13" xfId="104" applyFont="1" applyBorder="1" applyAlignment="1">
      <alignment horizontal="center" vertical="distributed"/>
      <protection/>
    </xf>
    <xf numFmtId="0" fontId="75" fillId="25" borderId="13" xfId="104" applyFont="1" applyFill="1" applyBorder="1">
      <alignment/>
      <protection/>
    </xf>
    <xf numFmtId="0" fontId="41" fillId="0" borderId="13" xfId="104" applyFont="1" applyBorder="1" applyAlignment="1">
      <alignment horizontal="center" vertical="center"/>
      <protection/>
    </xf>
    <xf numFmtId="182" fontId="41" fillId="0" borderId="13" xfId="68" applyNumberFormat="1" applyFont="1" applyBorder="1" applyAlignment="1">
      <alignment horizontal="center" vertical="center"/>
    </xf>
    <xf numFmtId="49" fontId="75" fillId="25" borderId="13" xfId="104" applyNumberFormat="1" applyFont="1" applyFill="1" applyBorder="1" applyAlignment="1">
      <alignment horizontal="center"/>
      <protection/>
    </xf>
    <xf numFmtId="0" fontId="39" fillId="25" borderId="13" xfId="104" applyFont="1" applyFill="1" applyBorder="1" applyAlignment="1">
      <alignment horizontal="center" vertical="distributed"/>
      <protection/>
    </xf>
    <xf numFmtId="0" fontId="39" fillId="25" borderId="58" xfId="104" applyFont="1" applyFill="1" applyBorder="1" applyAlignment="1">
      <alignment horizontal="center" vertical="distributed"/>
      <protection/>
    </xf>
    <xf numFmtId="0" fontId="48" fillId="25" borderId="58" xfId="104" applyFont="1" applyFill="1" applyBorder="1" applyAlignment="1">
      <alignment horizontal="left" vertical="center"/>
      <protection/>
    </xf>
    <xf numFmtId="0" fontId="39" fillId="25" borderId="13" xfId="104" applyFont="1" applyFill="1" applyBorder="1" applyAlignment="1">
      <alignment horizontal="center"/>
      <protection/>
    </xf>
    <xf numFmtId="49" fontId="38" fillId="25" borderId="14" xfId="104" applyNumberFormat="1" applyFont="1" applyFill="1" applyBorder="1" applyAlignment="1">
      <alignment horizontal="center" vertical="center"/>
      <protection/>
    </xf>
    <xf numFmtId="0" fontId="38" fillId="25" borderId="14" xfId="104" applyFont="1" applyFill="1" applyBorder="1" applyAlignment="1">
      <alignment horizontal="center" vertical="center"/>
      <protection/>
    </xf>
    <xf numFmtId="3" fontId="38" fillId="25" borderId="13" xfId="104" applyNumberFormat="1" applyFont="1" applyFill="1" applyBorder="1" applyAlignment="1">
      <alignment horizontal="center" vertical="center"/>
      <protection/>
    </xf>
    <xf numFmtId="49" fontId="38" fillId="25" borderId="13" xfId="104" applyNumberFormat="1" applyFont="1" applyFill="1" applyBorder="1" applyAlignment="1">
      <alignment horizontal="center" vertical="center"/>
      <protection/>
    </xf>
    <xf numFmtId="49" fontId="38" fillId="25" borderId="27" xfId="104" applyNumberFormat="1" applyFont="1" applyFill="1" applyBorder="1" applyAlignment="1">
      <alignment horizontal="center" vertical="center"/>
      <protection/>
    </xf>
    <xf numFmtId="3" fontId="39" fillId="25" borderId="13" xfId="104" applyNumberFormat="1" applyFont="1" applyFill="1" applyBorder="1" applyAlignment="1">
      <alignment horizontal="center" vertical="center"/>
      <protection/>
    </xf>
    <xf numFmtId="49" fontId="38" fillId="25" borderId="58" xfId="104" applyNumberFormat="1" applyFont="1" applyFill="1" applyBorder="1" applyAlignment="1">
      <alignment horizontal="center" vertical="center"/>
      <protection/>
    </xf>
    <xf numFmtId="0" fontId="48" fillId="25" borderId="13" xfId="104" applyFont="1" applyFill="1" applyBorder="1" applyAlignment="1">
      <alignment horizontal="center"/>
      <protection/>
    </xf>
    <xf numFmtId="0" fontId="69" fillId="25" borderId="14" xfId="104" applyFont="1" applyFill="1" applyBorder="1">
      <alignment/>
      <protection/>
    </xf>
    <xf numFmtId="0" fontId="69" fillId="25" borderId="14" xfId="104" applyFont="1" applyFill="1" applyBorder="1" applyAlignment="1">
      <alignment horizontal="center" vertical="distributed"/>
      <protection/>
    </xf>
    <xf numFmtId="0" fontId="48" fillId="25" borderId="13" xfId="104" applyFont="1" applyFill="1" applyBorder="1" applyAlignment="1">
      <alignment vertical="center"/>
      <protection/>
    </xf>
    <xf numFmtId="3" fontId="48" fillId="25" borderId="13" xfId="108" applyNumberFormat="1" applyFont="1" applyFill="1" applyBorder="1" applyAlignment="1">
      <alignment horizontal="center" vertical="center"/>
    </xf>
    <xf numFmtId="0" fontId="38" fillId="25" borderId="14" xfId="104" applyFont="1" applyFill="1" applyBorder="1">
      <alignment/>
      <protection/>
    </xf>
    <xf numFmtId="0" fontId="38" fillId="25" borderId="14" xfId="104" applyFont="1" applyFill="1" applyBorder="1" applyAlignment="1">
      <alignment horizontal="center" vertical="distributed"/>
      <protection/>
    </xf>
    <xf numFmtId="0" fontId="39" fillId="25" borderId="14" xfId="104" applyFont="1" applyFill="1" applyBorder="1" applyAlignment="1">
      <alignment vertical="center"/>
      <protection/>
    </xf>
    <xf numFmtId="3" fontId="39" fillId="25" borderId="13" xfId="108" applyNumberFormat="1" applyFont="1" applyFill="1" applyBorder="1" applyAlignment="1">
      <alignment horizontal="center" vertical="center"/>
    </xf>
    <xf numFmtId="0" fontId="38" fillId="25" borderId="13" xfId="104" applyFont="1" applyFill="1" applyBorder="1">
      <alignment/>
      <protection/>
    </xf>
    <xf numFmtId="0" fontId="48" fillId="25" borderId="13" xfId="104" applyFont="1" applyFill="1" applyBorder="1" applyAlignment="1">
      <alignment horizontal="center" vertical="center"/>
      <protection/>
    </xf>
    <xf numFmtId="0" fontId="69" fillId="25" borderId="13" xfId="104" applyFont="1" applyFill="1" applyBorder="1" applyAlignment="1">
      <alignment horizontal="center" vertical="center"/>
      <protection/>
    </xf>
    <xf numFmtId="0" fontId="69" fillId="25" borderId="0" xfId="104" applyFont="1" applyFill="1" applyAlignment="1">
      <alignment horizontal="center" vertical="center"/>
      <protection/>
    </xf>
    <xf numFmtId="3" fontId="48" fillId="25" borderId="13" xfId="104" applyNumberFormat="1" applyFont="1" applyFill="1" applyBorder="1" applyAlignment="1">
      <alignment horizontal="center" vertical="center"/>
      <protection/>
    </xf>
    <xf numFmtId="0" fontId="38" fillId="25" borderId="0" xfId="104" applyFont="1" applyFill="1" applyBorder="1" applyAlignment="1">
      <alignment horizontal="center" vertical="center"/>
      <protection/>
    </xf>
    <xf numFmtId="0" fontId="69" fillId="25" borderId="14" xfId="104" applyFont="1" applyFill="1" applyBorder="1" applyAlignment="1">
      <alignment horizontal="center" vertical="center"/>
      <protection/>
    </xf>
    <xf numFmtId="0" fontId="39" fillId="25" borderId="13" xfId="104" applyFont="1" applyFill="1" applyBorder="1" applyAlignment="1">
      <alignment horizontal="center" vertical="center"/>
      <protection/>
    </xf>
    <xf numFmtId="0" fontId="39" fillId="25" borderId="14" xfId="104" applyFont="1" applyFill="1" applyBorder="1" applyAlignment="1">
      <alignment horizontal="center" vertical="center"/>
      <protection/>
    </xf>
    <xf numFmtId="49" fontId="48" fillId="25" borderId="13" xfId="104" applyNumberFormat="1" applyFont="1" applyFill="1" applyBorder="1" applyAlignment="1">
      <alignment horizontal="center" vertical="distributed"/>
      <protection/>
    </xf>
    <xf numFmtId="49" fontId="39" fillId="25" borderId="13" xfId="104" applyNumberFormat="1" applyFont="1" applyFill="1" applyBorder="1" applyAlignment="1">
      <alignment horizontal="center" vertical="distributed"/>
      <protection/>
    </xf>
    <xf numFmtId="0" fontId="38" fillId="25" borderId="0" xfId="104" applyFont="1" applyFill="1" applyAlignment="1">
      <alignment horizontal="center" vertical="center"/>
      <protection/>
    </xf>
    <xf numFmtId="0" fontId="38" fillId="25" borderId="14" xfId="104" applyFont="1" applyFill="1" applyBorder="1" applyAlignment="1">
      <alignment horizontal="center" vertical="center" wrapText="1"/>
      <protection/>
    </xf>
    <xf numFmtId="0" fontId="38" fillId="25" borderId="13" xfId="104" applyFont="1" applyFill="1" applyBorder="1" applyAlignment="1">
      <alignment horizontal="center"/>
      <protection/>
    </xf>
    <xf numFmtId="49" fontId="69" fillId="25" borderId="14" xfId="104" applyNumberFormat="1" applyFont="1" applyFill="1" applyBorder="1" applyAlignment="1">
      <alignment horizontal="center" vertical="center"/>
      <protection/>
    </xf>
    <xf numFmtId="0" fontId="69" fillId="25" borderId="0" xfId="104" applyFont="1" applyFill="1" applyBorder="1" applyAlignment="1">
      <alignment horizontal="center" vertical="center"/>
      <protection/>
    </xf>
    <xf numFmtId="0" fontId="48" fillId="25" borderId="14" xfId="104" applyFont="1" applyFill="1" applyBorder="1" applyAlignment="1">
      <alignment horizontal="center" vertical="center"/>
      <protection/>
    </xf>
    <xf numFmtId="0" fontId="48" fillId="25" borderId="14" xfId="104" applyFont="1" applyFill="1" applyBorder="1" applyAlignment="1">
      <alignment horizontal="left" vertical="center"/>
      <protection/>
    </xf>
    <xf numFmtId="0" fontId="69" fillId="25" borderId="13" xfId="104" applyFont="1" applyFill="1" applyBorder="1">
      <alignment/>
      <protection/>
    </xf>
    <xf numFmtId="0" fontId="87" fillId="25" borderId="13" xfId="104" applyFont="1" applyFill="1" applyBorder="1" applyAlignment="1">
      <alignment horizontal="center" vertical="center"/>
      <protection/>
    </xf>
    <xf numFmtId="3" fontId="87" fillId="25" borderId="13" xfId="104" applyNumberFormat="1" applyFont="1" applyFill="1" applyBorder="1" applyAlignment="1">
      <alignment horizontal="center" vertical="center"/>
      <protection/>
    </xf>
    <xf numFmtId="0" fontId="41" fillId="25" borderId="45" xfId="104" applyFont="1" applyFill="1" applyBorder="1" applyAlignment="1">
      <alignment horizontal="center" vertical="center" wrapText="1"/>
      <protection/>
    </xf>
    <xf numFmtId="0" fontId="41" fillId="25" borderId="13" xfId="104" applyFont="1" applyFill="1" applyBorder="1" applyAlignment="1">
      <alignment horizontal="center" vertical="top" wrapText="1"/>
      <protection/>
    </xf>
    <xf numFmtId="0" fontId="41" fillId="25" borderId="27" xfId="104" applyFont="1" applyFill="1" applyBorder="1" applyAlignment="1">
      <alignment horizontal="center" vertical="center" wrapText="1"/>
      <protection/>
    </xf>
    <xf numFmtId="0" fontId="1" fillId="0" borderId="62" xfId="104" applyFont="1" applyBorder="1" applyAlignment="1">
      <alignment horizontal="center"/>
      <protection/>
    </xf>
    <xf numFmtId="0" fontId="25" fillId="0" borderId="0" xfId="0" applyFont="1" applyAlignment="1">
      <alignment horizontal="right" wrapText="1"/>
    </xf>
    <xf numFmtId="0" fontId="32" fillId="0" borderId="23" xfId="0" applyFont="1" applyBorder="1" applyAlignment="1">
      <alignment horizontal="right" wrapText="1"/>
    </xf>
    <xf numFmtId="0" fontId="32" fillId="0" borderId="23" xfId="0" applyFont="1" applyBorder="1" applyAlignment="1">
      <alignment horizontal="center" wrapText="1"/>
    </xf>
    <xf numFmtId="0" fontId="1" fillId="0" borderId="0" xfId="102" applyFont="1" applyAlignment="1">
      <alignment horizontal="center" wrapText="1"/>
      <protection/>
    </xf>
    <xf numFmtId="180" fontId="58" fillId="0" borderId="10" xfId="101" applyNumberFormat="1" applyFont="1" applyFill="1" applyBorder="1" applyAlignment="1" applyProtection="1">
      <alignment horizontal="center" vertical="center" wrapText="1"/>
      <protection/>
    </xf>
    <xf numFmtId="180" fontId="58" fillId="0" borderId="11" xfId="101" applyNumberFormat="1" applyFont="1" applyFill="1" applyBorder="1" applyAlignment="1" applyProtection="1">
      <alignment horizontal="center" vertical="center" wrapText="1"/>
      <protection/>
    </xf>
    <xf numFmtId="0" fontId="53" fillId="0" borderId="63" xfId="0" applyFont="1" applyBorder="1" applyAlignment="1">
      <alignment horizontal="center" wrapText="1"/>
    </xf>
    <xf numFmtId="0" fontId="49" fillId="0" borderId="45" xfId="0" applyFont="1" applyBorder="1" applyAlignment="1">
      <alignment wrapText="1"/>
    </xf>
    <xf numFmtId="0" fontId="1" fillId="0" borderId="45" xfId="102" applyFont="1" applyBorder="1" applyProtection="1">
      <alignment/>
      <protection locked="0"/>
    </xf>
    <xf numFmtId="0" fontId="32" fillId="0" borderId="45" xfId="0" applyFont="1" applyBorder="1" applyAlignment="1">
      <alignment wrapText="1"/>
    </xf>
    <xf numFmtId="0" fontId="25" fillId="0" borderId="45" xfId="0" applyFont="1" applyBorder="1" applyAlignment="1">
      <alignment wrapText="1"/>
    </xf>
    <xf numFmtId="0" fontId="36" fillId="0" borderId="64" xfId="0" applyFont="1" applyBorder="1" applyAlignment="1">
      <alignment wrapText="1"/>
    </xf>
    <xf numFmtId="0" fontId="25" fillId="0" borderId="28" xfId="0" applyFont="1" applyBorder="1" applyAlignment="1">
      <alignment horizontal="center" wrapText="1"/>
    </xf>
    <xf numFmtId="0" fontId="25" fillId="0" borderId="65" xfId="0" applyFont="1" applyBorder="1" applyAlignment="1">
      <alignment horizontal="center" wrapText="1"/>
    </xf>
    <xf numFmtId="3" fontId="49" fillId="0" borderId="22" xfId="68" applyNumberFormat="1" applyFont="1" applyBorder="1" applyAlignment="1">
      <alignment horizontal="right" wrapText="1"/>
    </xf>
    <xf numFmtId="3" fontId="1" fillId="0" borderId="22" xfId="68" applyNumberFormat="1" applyFont="1" applyBorder="1" applyAlignment="1">
      <alignment/>
    </xf>
    <xf numFmtId="3" fontId="47" fillId="0" borderId="22" xfId="68" applyNumberFormat="1" applyFont="1" applyBorder="1" applyAlignment="1">
      <alignment/>
    </xf>
    <xf numFmtId="3" fontId="47" fillId="0" borderId="13" xfId="68" applyNumberFormat="1" applyFont="1" applyBorder="1" applyAlignment="1">
      <alignment/>
    </xf>
    <xf numFmtId="3" fontId="39" fillId="0" borderId="22" xfId="68" applyNumberFormat="1" applyFont="1" applyBorder="1" applyAlignment="1">
      <alignment/>
    </xf>
    <xf numFmtId="3" fontId="50" fillId="0" borderId="22" xfId="68" applyNumberFormat="1" applyFont="1" applyBorder="1" applyAlignment="1">
      <alignment/>
    </xf>
    <xf numFmtId="3" fontId="47" fillId="0" borderId="24" xfId="68" applyNumberFormat="1" applyFont="1" applyBorder="1" applyAlignment="1">
      <alignment/>
    </xf>
    <xf numFmtId="0" fontId="50" fillId="0" borderId="45" xfId="0" applyFont="1" applyBorder="1" applyAlignment="1">
      <alignment wrapText="1"/>
    </xf>
    <xf numFmtId="0" fontId="34" fillId="0" borderId="45" xfId="0" applyFont="1" applyBorder="1" applyAlignment="1">
      <alignment wrapText="1"/>
    </xf>
    <xf numFmtId="3" fontId="53" fillId="0" borderId="33" xfId="0" applyNumberFormat="1" applyFont="1" applyBorder="1" applyAlignment="1">
      <alignment horizontal="center" wrapText="1"/>
    </xf>
    <xf numFmtId="3" fontId="49" fillId="0" borderId="22" xfId="0" applyNumberFormat="1" applyFont="1" applyBorder="1" applyAlignment="1">
      <alignment horizontal="right" wrapText="1"/>
    </xf>
    <xf numFmtId="3" fontId="49" fillId="0" borderId="13" xfId="0" applyNumberFormat="1" applyFont="1" applyBorder="1" applyAlignment="1">
      <alignment horizontal="right" wrapText="1"/>
    </xf>
    <xf numFmtId="3" fontId="1" fillId="0" borderId="22" xfId="102" applyNumberFormat="1" applyFont="1" applyBorder="1">
      <alignment/>
      <protection/>
    </xf>
    <xf numFmtId="3" fontId="50" fillId="0" borderId="22" xfId="102" applyNumberFormat="1" applyFont="1" applyBorder="1">
      <alignment/>
      <protection/>
    </xf>
    <xf numFmtId="3" fontId="1" fillId="0" borderId="22" xfId="102" applyNumberFormat="1" applyFont="1" applyFill="1" applyBorder="1">
      <alignment/>
      <protection/>
    </xf>
    <xf numFmtId="3" fontId="41" fillId="0" borderId="22" xfId="102" applyNumberFormat="1" applyFont="1" applyFill="1" applyBorder="1">
      <alignment/>
      <protection/>
    </xf>
    <xf numFmtId="3" fontId="47" fillId="0" borderId="24" xfId="102" applyNumberFormat="1" applyFont="1" applyBorder="1">
      <alignment/>
      <protection/>
    </xf>
    <xf numFmtId="0" fontId="1" fillId="0" borderId="0" xfId="104" applyFont="1" applyBorder="1" applyAlignment="1">
      <alignment horizontal="center"/>
      <protection/>
    </xf>
    <xf numFmtId="0" fontId="39" fillId="0" borderId="0" xfId="104" applyFont="1" applyFill="1" applyBorder="1" applyAlignment="1">
      <alignment horizontal="left" vertical="center"/>
      <protection/>
    </xf>
    <xf numFmtId="0" fontId="16" fillId="0" borderId="17" xfId="99" applyFont="1" applyBorder="1" applyAlignment="1">
      <alignment horizontal="left" wrapText="1"/>
      <protection/>
    </xf>
    <xf numFmtId="180" fontId="58" fillId="0" borderId="66" xfId="101" applyNumberFormat="1" applyFont="1" applyFill="1" applyBorder="1" applyAlignment="1" applyProtection="1">
      <alignment horizontal="center" vertical="center" wrapText="1"/>
      <protection/>
    </xf>
    <xf numFmtId="180" fontId="54" fillId="0" borderId="66" xfId="101" applyNumberFormat="1" applyFont="1" applyFill="1" applyBorder="1" applyAlignment="1" applyProtection="1">
      <alignment horizontal="center" vertical="center" wrapText="1"/>
      <protection/>
    </xf>
    <xf numFmtId="180" fontId="59" fillId="0" borderId="67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56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56" xfId="101" applyNumberFormat="1" applyFont="1" applyFill="1" applyBorder="1" applyAlignment="1" applyProtection="1">
      <alignment horizontal="left" vertical="center" wrapText="1" indent="1"/>
      <protection locked="0"/>
    </xf>
    <xf numFmtId="180" fontId="54" fillId="0" borderId="66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44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56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0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49" xfId="101" applyNumberFormat="1" applyFont="1" applyFill="1" applyBorder="1" applyAlignment="1" applyProtection="1">
      <alignment horizontal="left" vertical="center" wrapText="1" indent="1"/>
      <protection/>
    </xf>
    <xf numFmtId="180" fontId="54" fillId="0" borderId="68" xfId="101" applyNumberFormat="1" applyFont="1" applyFill="1" applyBorder="1" applyAlignment="1" applyProtection="1">
      <alignment horizontal="left" vertical="center" wrapText="1" indent="1"/>
      <protection/>
    </xf>
    <xf numFmtId="180" fontId="27" fillId="0" borderId="66" xfId="101" applyNumberFormat="1" applyFont="1" applyFill="1" applyBorder="1" applyAlignment="1" applyProtection="1">
      <alignment horizontal="left" vertical="center" wrapText="1" indent="1"/>
      <protection/>
    </xf>
    <xf numFmtId="180" fontId="58" fillId="0" borderId="69" xfId="101" applyNumberFormat="1" applyFont="1" applyFill="1" applyBorder="1" applyAlignment="1" applyProtection="1">
      <alignment horizontal="center" vertical="center" wrapText="1"/>
      <protection/>
    </xf>
    <xf numFmtId="180" fontId="54" fillId="0" borderId="12" xfId="101" applyNumberFormat="1" applyFont="1" applyFill="1" applyBorder="1" applyAlignment="1" applyProtection="1">
      <alignment horizontal="center" vertical="center" wrapText="1"/>
      <protection/>
    </xf>
    <xf numFmtId="180" fontId="54" fillId="0" borderId="13" xfId="101" applyNumberFormat="1" applyFont="1" applyFill="1" applyBorder="1" applyAlignment="1" applyProtection="1">
      <alignment horizontal="center" vertical="center" wrapText="1"/>
      <protection/>
    </xf>
    <xf numFmtId="180" fontId="54" fillId="0" borderId="43" xfId="101" applyNumberFormat="1" applyFont="1" applyFill="1" applyBorder="1" applyAlignment="1" applyProtection="1">
      <alignment horizontal="center" vertical="center" wrapText="1"/>
      <protection/>
    </xf>
    <xf numFmtId="180" fontId="59" fillId="0" borderId="12" xfId="101" applyNumberFormat="1" applyFont="1" applyFill="1" applyBorder="1" applyAlignment="1" applyProtection="1">
      <alignment horizontal="right" vertical="center" wrapText="1" indent="1"/>
      <protection locked="0"/>
    </xf>
    <xf numFmtId="180" fontId="54" fillId="0" borderId="12" xfId="101" applyNumberFormat="1" applyFont="1" applyFill="1" applyBorder="1" applyAlignment="1" applyProtection="1">
      <alignment horizontal="right" vertical="center" wrapText="1" indent="1"/>
      <protection/>
    </xf>
    <xf numFmtId="180" fontId="54" fillId="0" borderId="13" xfId="101" applyNumberFormat="1" applyFont="1" applyFill="1" applyBorder="1" applyAlignment="1" applyProtection="1">
      <alignment horizontal="right" vertical="center" wrapText="1" indent="1"/>
      <protection/>
    </xf>
    <xf numFmtId="180" fontId="54" fillId="0" borderId="43" xfId="101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1" applyNumberFormat="1" applyFont="1" applyFill="1" applyBorder="1" applyAlignment="1" applyProtection="1">
      <alignment horizontal="right" vertical="center" wrapText="1" indent="1"/>
      <protection/>
    </xf>
    <xf numFmtId="180" fontId="60" fillId="0" borderId="43" xfId="101" applyNumberFormat="1" applyFont="1" applyFill="1" applyBorder="1" applyAlignment="1" applyProtection="1">
      <alignment horizontal="right" vertical="center" wrapText="1" indent="1"/>
      <protection/>
    </xf>
    <xf numFmtId="180" fontId="59" fillId="0" borderId="12" xfId="101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12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13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43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18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19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57" xfId="101" applyNumberFormat="1" applyFont="1" applyFill="1" applyBorder="1" applyAlignment="1" applyProtection="1">
      <alignment horizontal="right" vertical="center" wrapText="1" indent="1"/>
      <protection/>
    </xf>
    <xf numFmtId="180" fontId="59" fillId="0" borderId="70" xfId="101" applyNumberFormat="1" applyFont="1" applyFill="1" applyBorder="1" applyAlignment="1" applyProtection="1">
      <alignment horizontal="left" vertical="center" wrapText="1" indent="1"/>
      <protection locked="0"/>
    </xf>
    <xf numFmtId="180" fontId="16" fillId="0" borderId="0" xfId="101" applyNumberFormat="1" applyFill="1" applyAlignment="1" applyProtection="1">
      <alignment horizontal="right" vertical="center"/>
      <protection/>
    </xf>
    <xf numFmtId="180" fontId="54" fillId="0" borderId="13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56" xfId="101" applyNumberFormat="1" applyFont="1" applyFill="1" applyBorder="1" applyAlignment="1" applyProtection="1" quotePrefix="1">
      <alignment horizontal="left" vertical="center" wrapText="1" indent="6"/>
      <protection locked="0"/>
    </xf>
    <xf numFmtId="180" fontId="59" fillId="0" borderId="67" xfId="101" applyNumberFormat="1" applyFont="1" applyFill="1" applyBorder="1" applyAlignment="1" applyProtection="1">
      <alignment horizontal="left" vertical="center" wrapText="1" indent="1"/>
      <protection/>
    </xf>
    <xf numFmtId="180" fontId="59" fillId="0" borderId="67" xfId="101" applyNumberFormat="1" applyFont="1" applyFill="1" applyBorder="1" applyAlignment="1" applyProtection="1">
      <alignment horizontal="left" vertical="center" wrapText="1" indent="1"/>
      <protection locked="0"/>
    </xf>
    <xf numFmtId="180" fontId="59" fillId="0" borderId="67" xfId="101" applyNumberFormat="1" applyFont="1" applyFill="1" applyBorder="1" applyAlignment="1" applyProtection="1">
      <alignment horizontal="left" vertical="center" wrapText="1" indent="1"/>
      <protection locked="0"/>
    </xf>
    <xf numFmtId="180" fontId="59" fillId="0" borderId="30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51" xfId="101" applyNumberFormat="1" applyFont="1" applyFill="1" applyBorder="1" applyAlignment="1" applyProtection="1">
      <alignment horizontal="right" vertical="center" wrapText="1" indent="1"/>
      <protection locked="0"/>
    </xf>
    <xf numFmtId="180" fontId="54" fillId="0" borderId="36" xfId="101" applyNumberFormat="1" applyFont="1" applyFill="1" applyBorder="1" applyAlignment="1" applyProtection="1">
      <alignment horizontal="right" vertical="center" wrapText="1" indent="1"/>
      <protection/>
    </xf>
    <xf numFmtId="180" fontId="59" fillId="0" borderId="30" xfId="101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37" xfId="101" applyNumberFormat="1" applyFont="1" applyFill="1" applyBorder="1" applyAlignment="1" applyProtection="1">
      <alignment horizontal="right" vertical="center" wrapText="1" indent="1"/>
      <protection/>
    </xf>
    <xf numFmtId="180" fontId="27" fillId="0" borderId="38" xfId="101" applyNumberFormat="1" applyFont="1" applyFill="1" applyBorder="1" applyAlignment="1" applyProtection="1">
      <alignment horizontal="right" vertical="center" wrapText="1" indent="1"/>
      <protection/>
    </xf>
    <xf numFmtId="3" fontId="32" fillId="0" borderId="13" xfId="0" applyNumberFormat="1" applyFont="1" applyFill="1" applyBorder="1" applyAlignment="1">
      <alignment horizontal="right" wrapText="1"/>
    </xf>
    <xf numFmtId="0" fontId="46" fillId="0" borderId="13" xfId="98" applyFont="1" applyFill="1" applyBorder="1">
      <alignment/>
      <protection/>
    </xf>
    <xf numFmtId="3" fontId="47" fillId="0" borderId="13" xfId="98" applyNumberFormat="1" applyFont="1" applyFill="1" applyBorder="1">
      <alignment/>
      <protection/>
    </xf>
    <xf numFmtId="3" fontId="68" fillId="0" borderId="13" xfId="98" applyNumberFormat="1" applyFont="1" applyFill="1" applyBorder="1">
      <alignment/>
      <protection/>
    </xf>
    <xf numFmtId="0" fontId="16" fillId="0" borderId="13" xfId="99" applyFont="1" applyBorder="1" applyAlignment="1">
      <alignment horizontal="left" wrapText="1"/>
      <protection/>
    </xf>
    <xf numFmtId="0" fontId="90" fillId="0" borderId="12" xfId="0" applyFont="1" applyBorder="1" applyAlignment="1">
      <alignment wrapText="1"/>
    </xf>
    <xf numFmtId="0" fontId="90" fillId="0" borderId="13" xfId="0" applyFont="1" applyBorder="1" applyAlignment="1">
      <alignment wrapText="1"/>
    </xf>
    <xf numFmtId="3" fontId="90" fillId="0" borderId="27" xfId="0" applyNumberFormat="1" applyFont="1" applyBorder="1" applyAlignment="1">
      <alignment horizontal="right" wrapText="1"/>
    </xf>
    <xf numFmtId="3" fontId="90" fillId="0" borderId="13" xfId="0" applyNumberFormat="1" applyFont="1" applyBorder="1" applyAlignment="1">
      <alignment horizontal="right" wrapText="1"/>
    </xf>
    <xf numFmtId="0" fontId="9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30" xfId="0" applyFont="1" applyBorder="1" applyAlignment="1">
      <alignment wrapText="1"/>
    </xf>
    <xf numFmtId="0" fontId="39" fillId="0" borderId="56" xfId="104" applyFont="1" applyFill="1" applyBorder="1" applyAlignment="1">
      <alignment horizontal="left" vertical="center"/>
      <protection/>
    </xf>
    <xf numFmtId="0" fontId="39" fillId="0" borderId="49" xfId="104" applyFont="1" applyFill="1" applyBorder="1" applyAlignment="1">
      <alignment horizontal="left" vertical="center"/>
      <protection/>
    </xf>
    <xf numFmtId="0" fontId="39" fillId="0" borderId="71" xfId="104" applyFont="1" applyFill="1" applyBorder="1" applyAlignment="1">
      <alignment horizontal="left" vertical="center"/>
      <protection/>
    </xf>
    <xf numFmtId="0" fontId="44" fillId="0" borderId="0" xfId="104" applyFont="1" applyAlignment="1">
      <alignment horizontal="right"/>
      <protection/>
    </xf>
    <xf numFmtId="0" fontId="52" fillId="0" borderId="0" xfId="104" applyFont="1" applyAlignment="1">
      <alignment horizontal="center"/>
      <protection/>
    </xf>
    <xf numFmtId="0" fontId="52" fillId="20" borderId="18" xfId="104" applyFont="1" applyFill="1" applyBorder="1" applyAlignment="1">
      <alignment horizontal="left" vertical="center"/>
      <protection/>
    </xf>
    <xf numFmtId="0" fontId="52" fillId="20" borderId="19" xfId="104" applyFont="1" applyFill="1" applyBorder="1" applyAlignment="1">
      <alignment horizontal="left" vertical="center"/>
      <protection/>
    </xf>
    <xf numFmtId="0" fontId="70" fillId="24" borderId="56" xfId="104" applyFont="1" applyFill="1" applyBorder="1" applyAlignment="1">
      <alignment horizontal="left" vertical="center"/>
      <protection/>
    </xf>
    <xf numFmtId="0" fontId="70" fillId="24" borderId="14" xfId="104" applyFont="1" applyFill="1" applyBorder="1" applyAlignment="1">
      <alignment horizontal="left" vertical="center"/>
      <protection/>
    </xf>
    <xf numFmtId="0" fontId="70" fillId="24" borderId="12" xfId="104" applyFont="1" applyFill="1" applyBorder="1" applyAlignment="1">
      <alignment horizontal="left" vertical="center"/>
      <protection/>
    </xf>
    <xf numFmtId="0" fontId="70" fillId="24" borderId="13" xfId="104" applyFont="1" applyFill="1" applyBorder="1" applyAlignment="1">
      <alignment horizontal="left" vertical="center"/>
      <protection/>
    </xf>
    <xf numFmtId="0" fontId="39" fillId="0" borderId="12" xfId="104" applyFont="1" applyFill="1" applyBorder="1" applyAlignment="1">
      <alignment horizontal="left" vertical="center"/>
      <protection/>
    </xf>
    <xf numFmtId="0" fontId="39" fillId="0" borderId="13" xfId="104" applyFont="1" applyFill="1" applyBorder="1" applyAlignment="1">
      <alignment horizontal="left" vertical="center"/>
      <protection/>
    </xf>
    <xf numFmtId="0" fontId="39" fillId="0" borderId="14" xfId="104" applyFont="1" applyFill="1" applyBorder="1" applyAlignment="1">
      <alignment horizontal="left" vertical="center"/>
      <protection/>
    </xf>
    <xf numFmtId="0" fontId="68" fillId="0" borderId="56" xfId="104" applyFont="1" applyBorder="1" applyAlignment="1">
      <alignment horizontal="left" vertical="center"/>
      <protection/>
    </xf>
    <xf numFmtId="0" fontId="68" fillId="0" borderId="14" xfId="104" applyFont="1" applyBorder="1" applyAlignment="1">
      <alignment horizontal="left" vertical="center"/>
      <protection/>
    </xf>
    <xf numFmtId="0" fontId="48" fillId="0" borderId="14" xfId="104" applyFont="1" applyFill="1" applyBorder="1" applyAlignment="1">
      <alignment horizontal="left" vertical="center"/>
      <protection/>
    </xf>
    <xf numFmtId="0" fontId="48" fillId="0" borderId="13" xfId="104" applyFont="1" applyFill="1" applyBorder="1" applyAlignment="1">
      <alignment horizontal="left" vertical="center"/>
      <protection/>
    </xf>
    <xf numFmtId="0" fontId="70" fillId="24" borderId="45" xfId="104" applyFont="1" applyFill="1" applyBorder="1" applyAlignment="1">
      <alignment horizontal="left" vertical="center"/>
      <protection/>
    </xf>
    <xf numFmtId="0" fontId="69" fillId="0" borderId="13" xfId="104" applyFont="1" applyFill="1" applyBorder="1" applyAlignment="1">
      <alignment horizontal="left" vertical="center"/>
      <protection/>
    </xf>
    <xf numFmtId="0" fontId="68" fillId="0" borderId="56" xfId="104" applyFont="1" applyBorder="1" applyAlignment="1">
      <alignment horizontal="center" vertical="center"/>
      <protection/>
    </xf>
    <xf numFmtId="0" fontId="68" fillId="0" borderId="14" xfId="104" applyFont="1" applyBorder="1" applyAlignment="1">
      <alignment horizontal="center" vertical="center"/>
      <protection/>
    </xf>
    <xf numFmtId="0" fontId="68" fillId="0" borderId="49" xfId="104" applyFont="1" applyBorder="1" applyAlignment="1">
      <alignment horizontal="left"/>
      <protection/>
    </xf>
    <xf numFmtId="0" fontId="68" fillId="0" borderId="14" xfId="104" applyFont="1" applyBorder="1" applyAlignment="1">
      <alignment horizontal="left"/>
      <protection/>
    </xf>
    <xf numFmtId="0" fontId="68" fillId="0" borderId="49" xfId="104" applyFont="1" applyBorder="1" applyAlignment="1">
      <alignment horizontal="left" vertical="center"/>
      <protection/>
    </xf>
    <xf numFmtId="0" fontId="4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3" fontId="27" fillId="0" borderId="7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02" applyBorder="1" applyAlignment="1" applyProtection="1">
      <alignment horizontal="right"/>
      <protection locked="0"/>
    </xf>
    <xf numFmtId="0" fontId="15" fillId="0" borderId="0" xfId="102" applyFont="1" applyBorder="1" applyAlignment="1" applyProtection="1">
      <alignment horizontal="right"/>
      <protection locked="0"/>
    </xf>
    <xf numFmtId="0" fontId="30" fillId="0" borderId="0" xfId="102" applyFont="1" applyBorder="1" applyAlignment="1" applyProtection="1">
      <alignment horizontal="center" vertical="center" wrapText="1"/>
      <protection locked="0"/>
    </xf>
    <xf numFmtId="0" fontId="51" fillId="0" borderId="0" xfId="99" applyFont="1" applyAlignment="1">
      <alignment horizontal="center"/>
      <protection/>
    </xf>
    <xf numFmtId="180" fontId="58" fillId="0" borderId="74" xfId="101" applyNumberFormat="1" applyFont="1" applyFill="1" applyBorder="1" applyAlignment="1" applyProtection="1">
      <alignment horizontal="center" vertical="center" wrapText="1"/>
      <protection/>
    </xf>
    <xf numFmtId="180" fontId="58" fillId="0" borderId="75" xfId="101" applyNumberFormat="1" applyFont="1" applyFill="1" applyBorder="1" applyAlignment="1" applyProtection="1">
      <alignment horizontal="center" vertical="center" wrapText="1"/>
      <protection/>
    </xf>
    <xf numFmtId="180" fontId="57" fillId="0" borderId="0" xfId="101" applyNumberFormat="1" applyFont="1" applyFill="1" applyAlignment="1" applyProtection="1">
      <alignment horizontal="center" textRotation="180" wrapText="1"/>
      <protection/>
    </xf>
    <xf numFmtId="180" fontId="61" fillId="0" borderId="55" xfId="101" applyNumberFormat="1" applyFont="1" applyFill="1" applyBorder="1" applyAlignment="1" applyProtection="1">
      <alignment horizontal="center" vertical="center" wrapText="1"/>
      <protection/>
    </xf>
    <xf numFmtId="180" fontId="58" fillId="0" borderId="66" xfId="101" applyNumberFormat="1" applyFont="1" applyFill="1" applyBorder="1" applyAlignment="1" applyProtection="1">
      <alignment horizontal="center" vertical="center" wrapText="1"/>
      <protection/>
    </xf>
    <xf numFmtId="180" fontId="58" fillId="0" borderId="73" xfId="101" applyNumberFormat="1" applyFont="1" applyFill="1" applyBorder="1" applyAlignment="1" applyProtection="1">
      <alignment horizontal="center" vertical="center" wrapText="1"/>
      <protection/>
    </xf>
    <xf numFmtId="180" fontId="58" fillId="0" borderId="35" xfId="101" applyNumberFormat="1" applyFont="1" applyFill="1" applyBorder="1" applyAlignment="1" applyProtection="1">
      <alignment horizontal="center" vertical="center" wrapText="1"/>
      <protection/>
    </xf>
    <xf numFmtId="180" fontId="58" fillId="0" borderId="46" xfId="101" applyNumberFormat="1" applyFont="1" applyFill="1" applyBorder="1" applyAlignment="1" applyProtection="1">
      <alignment horizontal="center" vertical="center" wrapText="1"/>
      <protection/>
    </xf>
    <xf numFmtId="180" fontId="58" fillId="0" borderId="76" xfId="101" applyNumberFormat="1" applyFont="1" applyFill="1" applyBorder="1" applyAlignment="1" applyProtection="1">
      <alignment horizontal="center" vertical="center" wrapText="1"/>
      <protection/>
    </xf>
    <xf numFmtId="180" fontId="58" fillId="0" borderId="77" xfId="101" applyNumberFormat="1" applyFont="1" applyFill="1" applyBorder="1" applyAlignment="1" applyProtection="1">
      <alignment horizontal="center" vertical="center" wrapText="1"/>
      <protection/>
    </xf>
    <xf numFmtId="0" fontId="47" fillId="0" borderId="0" xfId="104" applyFont="1" applyAlignment="1">
      <alignment horizontal="center"/>
      <protection/>
    </xf>
    <xf numFmtId="0" fontId="1" fillId="0" borderId="78" xfId="104" applyFont="1" applyBorder="1" applyAlignment="1">
      <alignment horizontal="center"/>
      <protection/>
    </xf>
    <xf numFmtId="0" fontId="76" fillId="25" borderId="0" xfId="104" applyFont="1" applyFill="1" applyBorder="1" applyAlignment="1">
      <alignment horizontal="center" vertical="center"/>
      <protection/>
    </xf>
    <xf numFmtId="0" fontId="44" fillId="25" borderId="13" xfId="104" applyFont="1" applyFill="1" applyBorder="1" applyAlignment="1">
      <alignment horizontal="center" vertical="center" wrapText="1"/>
      <protection/>
    </xf>
    <xf numFmtId="0" fontId="1" fillId="25" borderId="13" xfId="104" applyFont="1" applyFill="1" applyBorder="1" applyAlignment="1">
      <alignment horizontal="center" vertical="center" wrapText="1"/>
      <protection/>
    </xf>
    <xf numFmtId="0" fontId="1" fillId="25" borderId="13" xfId="104" applyFont="1" applyFill="1" applyBorder="1" applyAlignment="1">
      <alignment horizontal="center" vertical="center"/>
      <protection/>
    </xf>
    <xf numFmtId="0" fontId="44" fillId="25" borderId="45" xfId="104" applyFont="1" applyFill="1" applyBorder="1" applyAlignment="1">
      <alignment horizontal="center" vertical="center" wrapText="1"/>
      <protection/>
    </xf>
    <xf numFmtId="0" fontId="44" fillId="25" borderId="14" xfId="104" applyFont="1" applyFill="1" applyBorder="1" applyAlignment="1">
      <alignment horizontal="center" vertical="center" wrapText="1"/>
      <protection/>
    </xf>
    <xf numFmtId="0" fontId="44" fillId="25" borderId="17" xfId="104" applyFont="1" applyFill="1" applyBorder="1" applyAlignment="1">
      <alignment horizontal="center" vertical="center" wrapText="1"/>
      <protection/>
    </xf>
    <xf numFmtId="0" fontId="44" fillId="25" borderId="27" xfId="104" applyFont="1" applyFill="1" applyBorder="1" applyAlignment="1">
      <alignment horizontal="center" vertical="center" wrapText="1"/>
      <protection/>
    </xf>
    <xf numFmtId="0" fontId="44" fillId="25" borderId="17" xfId="104" applyFont="1" applyFill="1" applyBorder="1" applyAlignment="1">
      <alignment horizontal="center" vertical="center"/>
      <protection/>
    </xf>
    <xf numFmtId="0" fontId="44" fillId="25" borderId="27" xfId="104" applyFont="1" applyFill="1" applyBorder="1" applyAlignment="1">
      <alignment horizontal="center" vertical="center"/>
      <protection/>
    </xf>
    <xf numFmtId="0" fontId="47" fillId="25" borderId="17" xfId="104" applyFont="1" applyFill="1" applyBorder="1" applyAlignment="1">
      <alignment horizontal="center" vertical="distributed"/>
      <protection/>
    </xf>
    <xf numFmtId="0" fontId="47" fillId="25" borderId="27" xfId="104" applyFont="1" applyFill="1" applyBorder="1" applyAlignment="1">
      <alignment horizontal="center" vertical="distributed"/>
      <protection/>
    </xf>
    <xf numFmtId="180" fontId="58" fillId="0" borderId="11" xfId="101" applyNumberFormat="1" applyFont="1" applyFill="1" applyBorder="1" applyAlignment="1" applyProtection="1">
      <alignment horizontal="center" vertical="center"/>
      <protection/>
    </xf>
    <xf numFmtId="180" fontId="58" fillId="0" borderId="13" xfId="101" applyNumberFormat="1" applyFont="1" applyFill="1" applyBorder="1" applyAlignment="1" applyProtection="1">
      <alignment horizontal="center" vertical="center"/>
      <protection/>
    </xf>
    <xf numFmtId="180" fontId="58" fillId="0" borderId="11" xfId="101" applyNumberFormat="1" applyFont="1" applyFill="1" applyBorder="1" applyAlignment="1" applyProtection="1">
      <alignment horizontal="center" vertical="center" wrapText="1"/>
      <protection/>
    </xf>
    <xf numFmtId="180" fontId="58" fillId="0" borderId="53" xfId="101" applyNumberFormat="1" applyFont="1" applyFill="1" applyBorder="1" applyAlignment="1" applyProtection="1">
      <alignment horizontal="center" vertical="center" wrapText="1"/>
      <protection/>
    </xf>
    <xf numFmtId="180" fontId="58" fillId="0" borderId="27" xfId="101" applyNumberFormat="1" applyFont="1" applyFill="1" applyBorder="1" applyAlignment="1" applyProtection="1">
      <alignment horizontal="center" vertical="center" wrapText="1"/>
      <protection/>
    </xf>
    <xf numFmtId="180" fontId="59" fillId="0" borderId="62" xfId="101" applyNumberFormat="1" applyFont="1" applyFill="1" applyBorder="1" applyAlignment="1">
      <alignment horizontal="center" vertical="center" wrapText="1"/>
      <protection/>
    </xf>
    <xf numFmtId="0" fontId="86" fillId="0" borderId="0" xfId="101" applyFont="1" applyAlignment="1">
      <alignment horizontal="right" wrapText="1"/>
      <protection/>
    </xf>
    <xf numFmtId="180" fontId="57" fillId="0" borderId="44" xfId="101" applyNumberFormat="1" applyFont="1" applyFill="1" applyBorder="1" applyAlignment="1" applyProtection="1">
      <alignment horizontal="center" textRotation="180" wrapText="1"/>
      <protection/>
    </xf>
    <xf numFmtId="180" fontId="82" fillId="0" borderId="0" xfId="101" applyNumberFormat="1" applyFont="1" applyFill="1" applyAlignment="1" applyProtection="1">
      <alignment horizontal="center" vertical="center" wrapText="1"/>
      <protection/>
    </xf>
    <xf numFmtId="180" fontId="83" fillId="0" borderId="18" xfId="101" applyNumberFormat="1" applyFont="1" applyFill="1" applyBorder="1" applyAlignment="1" applyProtection="1">
      <alignment horizontal="left" vertical="center" wrapText="1" indent="2"/>
      <protection/>
    </xf>
    <xf numFmtId="180" fontId="83" fillId="0" borderId="19" xfId="101" applyNumberFormat="1" applyFont="1" applyFill="1" applyBorder="1" applyAlignment="1" applyProtection="1">
      <alignment horizontal="left" vertical="center" wrapText="1" indent="2"/>
      <protection/>
    </xf>
    <xf numFmtId="180" fontId="58" fillId="0" borderId="69" xfId="101" applyNumberFormat="1" applyFont="1" applyFill="1" applyBorder="1" applyAlignment="1" applyProtection="1">
      <alignment horizontal="center" vertical="center"/>
      <protection/>
    </xf>
    <xf numFmtId="180" fontId="58" fillId="0" borderId="43" xfId="101" applyNumberFormat="1" applyFont="1" applyFill="1" applyBorder="1" applyAlignment="1" applyProtection="1">
      <alignment horizontal="center" vertical="center"/>
      <protection/>
    </xf>
    <xf numFmtId="180" fontId="58" fillId="0" borderId="10" xfId="101" applyNumberFormat="1" applyFont="1" applyFill="1" applyBorder="1" applyAlignment="1" applyProtection="1">
      <alignment horizontal="center" vertical="center" wrapText="1"/>
      <protection/>
    </xf>
    <xf numFmtId="180" fontId="58" fillId="0" borderId="12" xfId="101" applyNumberFormat="1" applyFont="1" applyFill="1" applyBorder="1" applyAlignment="1" applyProtection="1">
      <alignment horizontal="center" vertical="center" wrapText="1"/>
      <protection/>
    </xf>
    <xf numFmtId="0" fontId="1" fillId="0" borderId="0" xfId="104" applyFont="1" applyAlignment="1">
      <alignment horizontal="center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Másolat eredetijeKVIREND" xfId="101"/>
    <cellStyle name="Normál_Táblák 01-08 08.31.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65"/>
  <sheetViews>
    <sheetView tabSelected="1" zoomScale="90" zoomScaleNormal="90" zoomScaleSheetLayoutView="100" zoomScalePageLayoutView="90" workbookViewId="0" topLeftCell="A1">
      <selection activeCell="B3" sqref="B3:B4"/>
    </sheetView>
  </sheetViews>
  <sheetFormatPr defaultColWidth="9.140625" defaultRowHeight="12.75"/>
  <cols>
    <col min="1" max="1" width="4.57421875" style="144" customWidth="1"/>
    <col min="2" max="2" width="40.7109375" style="144" customWidth="1"/>
    <col min="3" max="3" width="16.8515625" style="144" customWidth="1"/>
    <col min="4" max="4" width="16.28125" style="144" customWidth="1"/>
    <col min="5" max="5" width="16.8515625" style="144" customWidth="1"/>
    <col min="6" max="6" width="5.7109375" style="144" customWidth="1"/>
    <col min="7" max="7" width="40.7109375" style="144" customWidth="1"/>
    <col min="8" max="10" width="15.57421875" style="144" customWidth="1"/>
    <col min="11" max="16384" width="9.140625" style="144" customWidth="1"/>
  </cols>
  <sheetData>
    <row r="1" spans="1:10" ht="18.75">
      <c r="A1" s="555" t="s">
        <v>540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8.75">
      <c r="A2" s="555" t="s">
        <v>579</v>
      </c>
      <c r="B2" s="555"/>
      <c r="C2" s="555"/>
      <c r="D2" s="555"/>
      <c r="E2" s="555"/>
      <c r="F2" s="555"/>
      <c r="G2" s="555"/>
      <c r="H2" s="555"/>
      <c r="I2" s="555"/>
      <c r="J2" s="555"/>
    </row>
    <row r="3" spans="1:10" ht="18.75">
      <c r="A3" s="335"/>
      <c r="B3" s="624" t="s">
        <v>634</v>
      </c>
      <c r="C3" s="335"/>
      <c r="D3" s="335"/>
      <c r="E3" s="335"/>
      <c r="F3" s="335"/>
      <c r="G3" s="335"/>
      <c r="H3" s="334"/>
      <c r="I3" s="554" t="s">
        <v>539</v>
      </c>
      <c r="J3" s="554"/>
    </row>
    <row r="4" spans="2:10" ht="13.5" thickBot="1">
      <c r="B4" s="333" t="s">
        <v>635</v>
      </c>
      <c r="H4" s="459"/>
      <c r="I4" s="459"/>
      <c r="J4" s="491" t="s">
        <v>543</v>
      </c>
    </row>
    <row r="5" spans="1:10" ht="47.25" customHeight="1">
      <c r="A5" s="198"/>
      <c r="B5" s="199" t="s">
        <v>328</v>
      </c>
      <c r="C5" s="200" t="s">
        <v>542</v>
      </c>
      <c r="D5" s="200" t="s">
        <v>609</v>
      </c>
      <c r="E5" s="200" t="s">
        <v>610</v>
      </c>
      <c r="F5" s="201"/>
      <c r="G5" s="199" t="s">
        <v>328</v>
      </c>
      <c r="H5" s="200" t="s">
        <v>542</v>
      </c>
      <c r="I5" s="200" t="s">
        <v>609</v>
      </c>
      <c r="J5" s="200" t="s">
        <v>610</v>
      </c>
    </row>
    <row r="6" spans="1:10" ht="15" customHeight="1">
      <c r="A6" s="551" t="s">
        <v>329</v>
      </c>
      <c r="B6" s="552"/>
      <c r="C6" s="553"/>
      <c r="D6" s="148"/>
      <c r="E6" s="148"/>
      <c r="F6" s="552" t="s">
        <v>330</v>
      </c>
      <c r="G6" s="552"/>
      <c r="H6" s="553"/>
      <c r="I6" s="492"/>
      <c r="J6" s="492"/>
    </row>
    <row r="7" spans="1:10" ht="15" customHeight="1">
      <c r="A7" s="202" t="s">
        <v>99</v>
      </c>
      <c r="B7" s="150" t="s">
        <v>331</v>
      </c>
      <c r="C7" s="174"/>
      <c r="D7" s="174"/>
      <c r="E7" s="174"/>
      <c r="F7" s="169" t="s">
        <v>99</v>
      </c>
      <c r="G7" s="151" t="s">
        <v>331</v>
      </c>
      <c r="H7" s="174"/>
      <c r="I7" s="174"/>
      <c r="J7" s="174"/>
    </row>
    <row r="8" spans="1:10" ht="15" customHeight="1">
      <c r="A8" s="202"/>
      <c r="B8" s="156" t="s">
        <v>332</v>
      </c>
      <c r="C8" s="175">
        <v>160777558</v>
      </c>
      <c r="D8" s="175">
        <v>142500</v>
      </c>
      <c r="E8" s="175">
        <f>C8+D8</f>
        <v>160920058</v>
      </c>
      <c r="F8" s="153"/>
      <c r="G8" s="156" t="s">
        <v>373</v>
      </c>
      <c r="H8" s="174">
        <v>56062080</v>
      </c>
      <c r="I8" s="174">
        <v>113200</v>
      </c>
      <c r="J8" s="174">
        <f aca="true" t="shared" si="0" ref="J8:J13">H8+I8</f>
        <v>56175280</v>
      </c>
    </row>
    <row r="9" spans="1:10" ht="27" customHeight="1">
      <c r="A9" s="202"/>
      <c r="B9" s="163" t="s">
        <v>333</v>
      </c>
      <c r="C9" s="176">
        <v>81460000</v>
      </c>
      <c r="D9" s="176">
        <v>0</v>
      </c>
      <c r="E9" s="175">
        <f>C9+D9</f>
        <v>81460000</v>
      </c>
      <c r="F9" s="169"/>
      <c r="G9" s="190" t="s">
        <v>374</v>
      </c>
      <c r="H9" s="174">
        <v>14800000</v>
      </c>
      <c r="I9" s="174">
        <v>0</v>
      </c>
      <c r="J9" s="174">
        <f t="shared" si="0"/>
        <v>14800000</v>
      </c>
    </row>
    <row r="10" spans="1:10" ht="15" customHeight="1">
      <c r="A10" s="202"/>
      <c r="B10" s="156" t="s">
        <v>334</v>
      </c>
      <c r="C10" s="176">
        <v>28888730</v>
      </c>
      <c r="D10" s="176">
        <v>1250000</v>
      </c>
      <c r="E10" s="175">
        <f>C10+D10</f>
        <v>30138730</v>
      </c>
      <c r="F10" s="169"/>
      <c r="G10" s="156" t="s">
        <v>375</v>
      </c>
      <c r="H10" s="174">
        <v>66766700</v>
      </c>
      <c r="I10" s="174">
        <v>1055036</v>
      </c>
      <c r="J10" s="174">
        <f t="shared" si="0"/>
        <v>67821736</v>
      </c>
    </row>
    <row r="11" spans="1:10" ht="15" customHeight="1">
      <c r="A11" s="202"/>
      <c r="B11" s="156" t="s">
        <v>335</v>
      </c>
      <c r="C11" s="176">
        <v>50000</v>
      </c>
      <c r="D11" s="176">
        <v>1350000</v>
      </c>
      <c r="E11" s="175">
        <f>C11+D11</f>
        <v>1400000</v>
      </c>
      <c r="F11" s="169"/>
      <c r="G11" s="156" t="s">
        <v>376</v>
      </c>
      <c r="H11" s="174">
        <v>5300000</v>
      </c>
      <c r="I11" s="174">
        <v>0</v>
      </c>
      <c r="J11" s="174">
        <f t="shared" si="0"/>
        <v>5300000</v>
      </c>
    </row>
    <row r="12" spans="1:10" ht="15" customHeight="1">
      <c r="A12" s="202"/>
      <c r="B12" s="165"/>
      <c r="C12" s="177"/>
      <c r="D12" s="177"/>
      <c r="E12" s="177"/>
      <c r="F12" s="169"/>
      <c r="G12" s="156" t="s">
        <v>377</v>
      </c>
      <c r="H12" s="174">
        <f>59615946-2000000</f>
        <v>57615946</v>
      </c>
      <c r="I12" s="174">
        <v>85600</v>
      </c>
      <c r="J12" s="174">
        <f t="shared" si="0"/>
        <v>57701546</v>
      </c>
    </row>
    <row r="13" spans="1:10" ht="15" customHeight="1">
      <c r="A13" s="202"/>
      <c r="B13" s="155"/>
      <c r="C13" s="176"/>
      <c r="D13" s="176"/>
      <c r="E13" s="176"/>
      <c r="F13" s="169"/>
      <c r="G13" s="156" t="s">
        <v>337</v>
      </c>
      <c r="H13" s="174">
        <v>0</v>
      </c>
      <c r="I13" s="174">
        <v>0</v>
      </c>
      <c r="J13" s="174">
        <f t="shared" si="0"/>
        <v>0</v>
      </c>
    </row>
    <row r="14" spans="1:10" ht="15" customHeight="1">
      <c r="A14" s="202"/>
      <c r="B14" s="152"/>
      <c r="C14" s="178"/>
      <c r="D14" s="178"/>
      <c r="E14" s="178"/>
      <c r="F14" s="169"/>
      <c r="G14" s="156"/>
      <c r="H14" s="174"/>
      <c r="I14" s="174"/>
      <c r="J14" s="174"/>
    </row>
    <row r="15" spans="1:10" ht="15" customHeight="1">
      <c r="A15" s="202"/>
      <c r="B15" s="165" t="s">
        <v>336</v>
      </c>
      <c r="C15" s="177">
        <f>SUM(C8:C11)</f>
        <v>271176288</v>
      </c>
      <c r="D15" s="177">
        <f>SUM(D8:D11)</f>
        <v>2742500</v>
      </c>
      <c r="E15" s="177">
        <f>SUM(E8:E11)</f>
        <v>273918788</v>
      </c>
      <c r="F15" s="169"/>
      <c r="G15" s="168" t="s">
        <v>336</v>
      </c>
      <c r="H15" s="183">
        <f>SUM(H8:H14)</f>
        <v>200544726</v>
      </c>
      <c r="I15" s="183">
        <f>SUM(I8:I14)</f>
        <v>1253836</v>
      </c>
      <c r="J15" s="183">
        <f>SUM(J8:J14)</f>
        <v>201798562</v>
      </c>
    </row>
    <row r="16" spans="1:10" ht="15" customHeight="1">
      <c r="A16" s="202"/>
      <c r="B16" s="165"/>
      <c r="C16" s="177"/>
      <c r="D16" s="177"/>
      <c r="E16" s="177"/>
      <c r="F16" s="169"/>
      <c r="G16" s="168"/>
      <c r="H16" s="183"/>
      <c r="I16" s="183"/>
      <c r="J16" s="183"/>
    </row>
    <row r="17" spans="1:10" ht="15" customHeight="1">
      <c r="A17" s="202" t="s">
        <v>100</v>
      </c>
      <c r="B17" s="155" t="s">
        <v>338</v>
      </c>
      <c r="C17" s="176"/>
      <c r="D17" s="176"/>
      <c r="E17" s="176"/>
      <c r="F17" s="169" t="s">
        <v>100</v>
      </c>
      <c r="G17" s="150" t="s">
        <v>338</v>
      </c>
      <c r="H17" s="174"/>
      <c r="I17" s="174"/>
      <c r="J17" s="174"/>
    </row>
    <row r="18" spans="1:10" ht="15" customHeight="1">
      <c r="A18" s="202"/>
      <c r="B18" s="156" t="s">
        <v>332</v>
      </c>
      <c r="C18" s="175">
        <v>2563740</v>
      </c>
      <c r="D18" s="175">
        <v>0</v>
      </c>
      <c r="E18" s="175">
        <f>C18+D18</f>
        <v>2563740</v>
      </c>
      <c r="F18" s="153"/>
      <c r="G18" s="156"/>
      <c r="H18" s="174"/>
      <c r="I18" s="174"/>
      <c r="J18" s="174"/>
    </row>
    <row r="19" spans="1:10" ht="15" customHeight="1">
      <c r="A19" s="202"/>
      <c r="B19" s="156" t="s">
        <v>364</v>
      </c>
      <c r="C19" s="176">
        <v>20000</v>
      </c>
      <c r="D19" s="176">
        <v>106000</v>
      </c>
      <c r="E19" s="175">
        <f>C19+D19</f>
        <v>126000</v>
      </c>
      <c r="F19" s="169"/>
      <c r="G19" s="156" t="s">
        <v>379</v>
      </c>
      <c r="H19" s="174">
        <v>30612573</v>
      </c>
      <c r="I19" s="174">
        <v>0</v>
      </c>
      <c r="J19" s="174">
        <f>H19+I19</f>
        <v>30612573</v>
      </c>
    </row>
    <row r="20" spans="1:10" ht="15" customHeight="1">
      <c r="A20" s="202"/>
      <c r="B20" s="165" t="s">
        <v>339</v>
      </c>
      <c r="C20" s="164">
        <f>SUM(C18:C19)</f>
        <v>2583740</v>
      </c>
      <c r="D20" s="164">
        <f>SUM(D18:D19)</f>
        <v>106000</v>
      </c>
      <c r="E20" s="164">
        <f>SUM(E18:E19)</f>
        <v>2689740</v>
      </c>
      <c r="F20" s="169"/>
      <c r="G20" s="190" t="s">
        <v>380</v>
      </c>
      <c r="H20" s="174">
        <v>8556643</v>
      </c>
      <c r="I20" s="174">
        <v>0</v>
      </c>
      <c r="J20" s="174">
        <f>H20+I20</f>
        <v>8556643</v>
      </c>
    </row>
    <row r="21" spans="1:10" ht="15" customHeight="1">
      <c r="A21" s="202"/>
      <c r="B21" s="167"/>
      <c r="C21" s="179"/>
      <c r="D21" s="179"/>
      <c r="E21" s="179"/>
      <c r="F21" s="169"/>
      <c r="G21" s="156" t="s">
        <v>381</v>
      </c>
      <c r="H21" s="174">
        <v>7361437</v>
      </c>
      <c r="I21" s="174">
        <v>-23740</v>
      </c>
      <c r="J21" s="174">
        <f>H21+I21</f>
        <v>7337697</v>
      </c>
    </row>
    <row r="22" spans="1:10" ht="15" customHeight="1">
      <c r="A22" s="202"/>
      <c r="B22" s="165"/>
      <c r="C22" s="177"/>
      <c r="D22" s="177"/>
      <c r="E22" s="177"/>
      <c r="F22" s="169"/>
      <c r="G22" s="156" t="s">
        <v>584</v>
      </c>
      <c r="H22" s="174">
        <v>0</v>
      </c>
      <c r="I22" s="174">
        <v>0</v>
      </c>
      <c r="J22" s="174">
        <f>H22+I22</f>
        <v>0</v>
      </c>
    </row>
    <row r="23" spans="1:10" ht="15" customHeight="1">
      <c r="A23" s="202"/>
      <c r="B23" s="155"/>
      <c r="C23" s="176"/>
      <c r="D23" s="176"/>
      <c r="E23" s="176"/>
      <c r="F23" s="169"/>
      <c r="G23" s="156" t="s">
        <v>585</v>
      </c>
      <c r="H23" s="174">
        <v>0</v>
      </c>
      <c r="I23" s="174">
        <v>0</v>
      </c>
      <c r="J23" s="174">
        <f>H23+I23</f>
        <v>0</v>
      </c>
    </row>
    <row r="24" spans="1:10" ht="15" customHeight="1">
      <c r="A24" s="571"/>
      <c r="B24" s="572"/>
      <c r="C24" s="180"/>
      <c r="D24" s="180"/>
      <c r="E24" s="180"/>
      <c r="F24" s="169"/>
      <c r="G24" s="168" t="s">
        <v>339</v>
      </c>
      <c r="H24" s="183">
        <f>SUM(H19:H23)</f>
        <v>46530653</v>
      </c>
      <c r="I24" s="183">
        <f>SUM(I19:I23)</f>
        <v>-23740</v>
      </c>
      <c r="J24" s="183">
        <f>SUM(J19:J23)</f>
        <v>46506913</v>
      </c>
    </row>
    <row r="25" spans="1:10" ht="15" customHeight="1">
      <c r="A25" s="203"/>
      <c r="B25" s="158"/>
      <c r="C25" s="180"/>
      <c r="D25" s="180"/>
      <c r="E25" s="180"/>
      <c r="F25" s="193"/>
      <c r="G25" s="165"/>
      <c r="H25" s="183"/>
      <c r="I25" s="183"/>
      <c r="J25" s="183"/>
    </row>
    <row r="26" spans="1:10" ht="15" customHeight="1">
      <c r="A26" s="565" t="s">
        <v>340</v>
      </c>
      <c r="B26" s="566"/>
      <c r="C26" s="177">
        <f>C15+C20</f>
        <v>273760028</v>
      </c>
      <c r="D26" s="177">
        <f>D15+D20</f>
        <v>2848500</v>
      </c>
      <c r="E26" s="177">
        <f>E15+E20</f>
        <v>276608528</v>
      </c>
      <c r="F26" s="573" t="s">
        <v>341</v>
      </c>
      <c r="G26" s="574"/>
      <c r="H26" s="183">
        <f>H15+H24</f>
        <v>247075379</v>
      </c>
      <c r="I26" s="183">
        <f>I15+I24</f>
        <v>1230096</v>
      </c>
      <c r="J26" s="183">
        <f>J15+J24</f>
        <v>248305475</v>
      </c>
    </row>
    <row r="27" spans="1:10" ht="15" customHeight="1">
      <c r="A27" s="203"/>
      <c r="B27" s="158"/>
      <c r="C27" s="180"/>
      <c r="D27" s="180"/>
      <c r="E27" s="180"/>
      <c r="F27" s="170"/>
      <c r="G27" s="166"/>
      <c r="H27" s="182"/>
      <c r="I27" s="182"/>
      <c r="J27" s="182"/>
    </row>
    <row r="28" spans="1:10" ht="15" customHeight="1">
      <c r="A28" s="565" t="s">
        <v>365</v>
      </c>
      <c r="B28" s="566"/>
      <c r="C28" s="177">
        <v>0</v>
      </c>
      <c r="D28" s="177">
        <v>0</v>
      </c>
      <c r="E28" s="177">
        <v>0</v>
      </c>
      <c r="F28" s="575" t="s">
        <v>372</v>
      </c>
      <c r="G28" s="566"/>
      <c r="H28" s="183">
        <v>4110757</v>
      </c>
      <c r="I28" s="183">
        <v>0</v>
      </c>
      <c r="J28" s="183">
        <f>H28+I28</f>
        <v>4110757</v>
      </c>
    </row>
    <row r="29" spans="1:10" ht="15" customHeight="1">
      <c r="A29" s="204"/>
      <c r="B29" s="155"/>
      <c r="C29" s="176"/>
      <c r="D29" s="176"/>
      <c r="E29" s="176"/>
      <c r="F29" s="171"/>
      <c r="G29" s="155"/>
      <c r="H29" s="182"/>
      <c r="I29" s="182"/>
      <c r="J29" s="182"/>
    </row>
    <row r="30" spans="1:10" ht="15" customHeight="1">
      <c r="A30" s="560" t="s">
        <v>342</v>
      </c>
      <c r="B30" s="561"/>
      <c r="C30" s="195">
        <f>C26+C28</f>
        <v>273760028</v>
      </c>
      <c r="D30" s="195">
        <f>D26+D28</f>
        <v>2848500</v>
      </c>
      <c r="E30" s="195">
        <f>E26+E28</f>
        <v>276608528</v>
      </c>
      <c r="F30" s="559" t="s">
        <v>343</v>
      </c>
      <c r="G30" s="561" t="s">
        <v>343</v>
      </c>
      <c r="H30" s="205">
        <f>H26+H28</f>
        <v>251186136</v>
      </c>
      <c r="I30" s="205">
        <f>I26+I28</f>
        <v>1230096</v>
      </c>
      <c r="J30" s="205">
        <f>J26+J28</f>
        <v>252416232</v>
      </c>
    </row>
    <row r="31" spans="1:10" ht="15" customHeight="1">
      <c r="A31" s="307"/>
      <c r="B31" s="308"/>
      <c r="C31" s="332"/>
      <c r="D31" s="332"/>
      <c r="E31" s="332"/>
      <c r="F31" s="306"/>
      <c r="G31" s="308"/>
      <c r="H31" s="205"/>
      <c r="I31" s="205"/>
      <c r="J31" s="205"/>
    </row>
    <row r="32" spans="1:10" ht="15" customHeight="1">
      <c r="A32" s="562" t="s">
        <v>344</v>
      </c>
      <c r="B32" s="570"/>
      <c r="C32" s="181"/>
      <c r="D32" s="181"/>
      <c r="E32" s="181"/>
      <c r="F32" s="564" t="s">
        <v>363</v>
      </c>
      <c r="G32" s="570"/>
      <c r="H32" s="206"/>
      <c r="I32" s="206"/>
      <c r="J32" s="206"/>
    </row>
    <row r="33" spans="1:10" ht="15" customHeight="1">
      <c r="A33" s="562" t="s">
        <v>345</v>
      </c>
      <c r="B33" s="563"/>
      <c r="C33" s="181"/>
      <c r="D33" s="181"/>
      <c r="E33" s="181"/>
      <c r="F33" s="564" t="s">
        <v>346</v>
      </c>
      <c r="G33" s="563"/>
      <c r="H33" s="206"/>
      <c r="I33" s="206"/>
      <c r="J33" s="206"/>
    </row>
    <row r="34" spans="1:10" ht="15" customHeight="1">
      <c r="A34" s="202" t="s">
        <v>99</v>
      </c>
      <c r="B34" s="159" t="s">
        <v>331</v>
      </c>
      <c r="C34" s="174"/>
      <c r="D34" s="174"/>
      <c r="E34" s="174"/>
      <c r="F34" s="172" t="s">
        <v>99</v>
      </c>
      <c r="G34" s="151" t="s">
        <v>331</v>
      </c>
      <c r="H34" s="174"/>
      <c r="I34" s="174"/>
      <c r="J34" s="174"/>
    </row>
    <row r="35" spans="1:10" ht="15" customHeight="1">
      <c r="A35" s="207"/>
      <c r="B35" s="154" t="s">
        <v>347</v>
      </c>
      <c r="C35" s="174">
        <v>0</v>
      </c>
      <c r="D35" s="174">
        <v>3703700</v>
      </c>
      <c r="E35" s="174">
        <f>C35+D35</f>
        <v>3703700</v>
      </c>
      <c r="F35" s="172"/>
      <c r="G35" s="156" t="s">
        <v>348</v>
      </c>
      <c r="H35" s="174">
        <v>26458831</v>
      </c>
      <c r="I35" s="174">
        <v>2264200</v>
      </c>
      <c r="J35" s="174">
        <f>H35+I35</f>
        <v>28723031</v>
      </c>
    </row>
    <row r="36" spans="1:10" ht="15" customHeight="1">
      <c r="A36" s="207"/>
      <c r="B36" s="154" t="s">
        <v>349</v>
      </c>
      <c r="C36" s="174">
        <v>0</v>
      </c>
      <c r="D36" s="174">
        <v>0</v>
      </c>
      <c r="E36" s="174">
        <f>C36+D36</f>
        <v>0</v>
      </c>
      <c r="F36" s="172"/>
      <c r="G36" s="160" t="s">
        <v>350</v>
      </c>
      <c r="H36" s="174">
        <v>5307800</v>
      </c>
      <c r="I36" s="174">
        <v>3430000</v>
      </c>
      <c r="J36" s="174">
        <f>H36+I36</f>
        <v>8737800</v>
      </c>
    </row>
    <row r="37" spans="1:10" ht="15" customHeight="1">
      <c r="A37" s="207"/>
      <c r="B37" s="154" t="s">
        <v>351</v>
      </c>
      <c r="C37" s="174">
        <v>0</v>
      </c>
      <c r="D37" s="174">
        <v>0</v>
      </c>
      <c r="E37" s="174">
        <f>C37+D37</f>
        <v>0</v>
      </c>
      <c r="F37" s="172"/>
      <c r="G37" s="160" t="s">
        <v>352</v>
      </c>
      <c r="H37" s="174">
        <v>0</v>
      </c>
      <c r="I37" s="174">
        <v>0</v>
      </c>
      <c r="J37" s="174">
        <f>H37+I37</f>
        <v>0</v>
      </c>
    </row>
    <row r="38" spans="1:10" ht="15" customHeight="1">
      <c r="A38" s="207"/>
      <c r="B38" s="154" t="s">
        <v>353</v>
      </c>
      <c r="C38" s="174">
        <v>0</v>
      </c>
      <c r="D38" s="174">
        <v>0</v>
      </c>
      <c r="E38" s="174">
        <f>C38+D38</f>
        <v>0</v>
      </c>
      <c r="F38" s="172"/>
      <c r="G38" s="156" t="s">
        <v>354</v>
      </c>
      <c r="H38" s="174">
        <v>0</v>
      </c>
      <c r="I38" s="174">
        <v>0</v>
      </c>
      <c r="J38" s="174">
        <f>H38+I38</f>
        <v>0</v>
      </c>
    </row>
    <row r="39" spans="1:10" ht="15" customHeight="1">
      <c r="A39" s="207"/>
      <c r="B39" s="168"/>
      <c r="C39" s="188"/>
      <c r="D39" s="188"/>
      <c r="E39" s="188"/>
      <c r="F39" s="172"/>
      <c r="G39" s="156" t="s">
        <v>532</v>
      </c>
      <c r="H39" s="174">
        <v>2000000</v>
      </c>
      <c r="I39" s="174">
        <v>-500000</v>
      </c>
      <c r="J39" s="174">
        <f>H39+I39</f>
        <v>1500000</v>
      </c>
    </row>
    <row r="40" spans="1:10" s="145" customFormat="1" ht="15.75">
      <c r="A40" s="207"/>
      <c r="B40" s="168" t="s">
        <v>336</v>
      </c>
      <c r="C40" s="188">
        <f>SUM(C35:C38)</f>
        <v>0</v>
      </c>
      <c r="D40" s="188">
        <f>SUM(D35:D38)</f>
        <v>3703700</v>
      </c>
      <c r="E40" s="188">
        <f>SUM(E35:E38)</f>
        <v>3703700</v>
      </c>
      <c r="F40" s="173"/>
      <c r="G40" s="168" t="s">
        <v>336</v>
      </c>
      <c r="H40" s="208">
        <f>SUM(H35:H39)</f>
        <v>33766631</v>
      </c>
      <c r="I40" s="208">
        <f>SUM(I35:I39)</f>
        <v>5194200</v>
      </c>
      <c r="J40" s="208">
        <f>SUM(J35:J39)</f>
        <v>38960831</v>
      </c>
    </row>
    <row r="41" spans="1:10" s="145" customFormat="1" ht="15.75">
      <c r="A41" s="207"/>
      <c r="B41" s="168"/>
      <c r="C41" s="188"/>
      <c r="D41" s="188"/>
      <c r="E41" s="188"/>
      <c r="F41" s="173"/>
      <c r="G41" s="168"/>
      <c r="H41" s="208"/>
      <c r="I41" s="208"/>
      <c r="J41" s="208"/>
    </row>
    <row r="42" spans="1:10" s="145" customFormat="1" ht="15.75">
      <c r="A42" s="202" t="s">
        <v>100</v>
      </c>
      <c r="B42" s="150" t="s">
        <v>338</v>
      </c>
      <c r="C42" s="182">
        <v>0</v>
      </c>
      <c r="D42" s="182">
        <v>0</v>
      </c>
      <c r="E42" s="182">
        <v>0</v>
      </c>
      <c r="F42" s="172" t="s">
        <v>100</v>
      </c>
      <c r="G42" s="150" t="s">
        <v>338</v>
      </c>
      <c r="H42" s="174"/>
      <c r="I42" s="174"/>
      <c r="J42" s="174"/>
    </row>
    <row r="43" spans="1:10" s="145" customFormat="1" ht="15.75">
      <c r="A43" s="207"/>
      <c r="B43" s="165"/>
      <c r="C43" s="183"/>
      <c r="D43" s="183"/>
      <c r="E43" s="183"/>
      <c r="F43" s="172"/>
      <c r="G43" s="160" t="s">
        <v>355</v>
      </c>
      <c r="H43" s="174">
        <v>1457165</v>
      </c>
      <c r="I43" s="174">
        <v>131000</v>
      </c>
      <c r="J43" s="174">
        <f>H43+I43</f>
        <v>1588165</v>
      </c>
    </row>
    <row r="44" spans="1:10" s="145" customFormat="1" ht="15.75">
      <c r="A44" s="207"/>
      <c r="B44" s="165" t="s">
        <v>339</v>
      </c>
      <c r="C44" s="183">
        <f>C43</f>
        <v>0</v>
      </c>
      <c r="D44" s="183">
        <f>D43</f>
        <v>0</v>
      </c>
      <c r="E44" s="183">
        <f>E43</f>
        <v>0</v>
      </c>
      <c r="F44" s="172"/>
      <c r="G44" s="189" t="s">
        <v>482</v>
      </c>
      <c r="H44" s="183">
        <f>SUM(H43)</f>
        <v>1457165</v>
      </c>
      <c r="I44" s="183">
        <f>SUM(I43)</f>
        <v>131000</v>
      </c>
      <c r="J44" s="183">
        <f>SUM(J43)</f>
        <v>1588165</v>
      </c>
    </row>
    <row r="45" spans="1:10" s="145" customFormat="1" ht="15.75">
      <c r="A45" s="209"/>
      <c r="B45" s="165"/>
      <c r="C45" s="183"/>
      <c r="D45" s="183"/>
      <c r="E45" s="183"/>
      <c r="F45" s="172"/>
      <c r="G45" s="189"/>
      <c r="H45" s="183"/>
      <c r="I45" s="183"/>
      <c r="J45" s="183"/>
    </row>
    <row r="46" spans="1:10" ht="15" customHeight="1">
      <c r="A46" s="210" t="s">
        <v>356</v>
      </c>
      <c r="B46" s="194"/>
      <c r="C46" s="177">
        <f>C40+C44</f>
        <v>0</v>
      </c>
      <c r="D46" s="177">
        <f>D40+D44</f>
        <v>3703700</v>
      </c>
      <c r="E46" s="177">
        <f>E40+E44</f>
        <v>3703700</v>
      </c>
      <c r="F46" s="567" t="s">
        <v>357</v>
      </c>
      <c r="G46" s="568"/>
      <c r="H46" s="183">
        <f>H40+H44</f>
        <v>35223796</v>
      </c>
      <c r="I46" s="183">
        <f>I40+I44</f>
        <v>5325200</v>
      </c>
      <c r="J46" s="183">
        <f>J40+J44</f>
        <v>40548996</v>
      </c>
    </row>
    <row r="47" spans="1:10" ht="15" customHeight="1">
      <c r="A47" s="211"/>
      <c r="B47" s="161"/>
      <c r="C47" s="180"/>
      <c r="D47" s="180"/>
      <c r="E47" s="180"/>
      <c r="F47" s="148"/>
      <c r="G47" s="149"/>
      <c r="H47" s="182"/>
      <c r="I47" s="182"/>
      <c r="J47" s="182"/>
    </row>
    <row r="48" spans="1:10" ht="15" customHeight="1">
      <c r="A48" s="210" t="s">
        <v>366</v>
      </c>
      <c r="B48" s="161"/>
      <c r="C48" s="180"/>
      <c r="D48" s="180"/>
      <c r="E48" s="180"/>
      <c r="F48" s="552" t="s">
        <v>358</v>
      </c>
      <c r="G48" s="564"/>
      <c r="H48" s="182"/>
      <c r="I48" s="182"/>
      <c r="J48" s="182"/>
    </row>
    <row r="49" spans="1:10" ht="15" customHeight="1">
      <c r="A49" s="202" t="s">
        <v>99</v>
      </c>
      <c r="B49" s="159" t="s">
        <v>331</v>
      </c>
      <c r="C49" s="180"/>
      <c r="D49" s="180"/>
      <c r="E49" s="180"/>
      <c r="F49" s="172" t="s">
        <v>99</v>
      </c>
      <c r="G49" s="159" t="s">
        <v>331</v>
      </c>
      <c r="H49" s="157">
        <f>SUM(H50:H51)</f>
        <v>0</v>
      </c>
      <c r="I49" s="157">
        <f>SUM(I50:I51)</f>
        <v>0</v>
      </c>
      <c r="J49" s="157">
        <f>SUM(J50:J51)</f>
        <v>0</v>
      </c>
    </row>
    <row r="50" spans="1:10" ht="15" customHeight="1">
      <c r="A50" s="207"/>
      <c r="B50" s="184" t="s">
        <v>368</v>
      </c>
      <c r="C50" s="185">
        <v>12611164</v>
      </c>
      <c r="D50" s="185">
        <v>1836</v>
      </c>
      <c r="E50" s="185">
        <f>C50+D50</f>
        <v>12613000</v>
      </c>
      <c r="F50" s="172"/>
      <c r="G50" s="154" t="s">
        <v>582</v>
      </c>
      <c r="H50" s="174">
        <v>0</v>
      </c>
      <c r="I50" s="174">
        <v>0</v>
      </c>
      <c r="J50" s="174">
        <v>0</v>
      </c>
    </row>
    <row r="51" spans="1:10" ht="15" customHeight="1">
      <c r="A51" s="207"/>
      <c r="B51" s="184" t="s">
        <v>580</v>
      </c>
      <c r="C51" s="185">
        <v>0</v>
      </c>
      <c r="D51" s="185">
        <v>0</v>
      </c>
      <c r="E51" s="185">
        <f>C51+D51</f>
        <v>0</v>
      </c>
      <c r="F51" s="172"/>
      <c r="G51" s="154" t="s">
        <v>583</v>
      </c>
      <c r="H51" s="174">
        <v>0</v>
      </c>
      <c r="I51" s="174">
        <v>0</v>
      </c>
      <c r="J51" s="174">
        <v>0</v>
      </c>
    </row>
    <row r="52" spans="1:10" ht="15" customHeight="1">
      <c r="A52" s="202" t="s">
        <v>100</v>
      </c>
      <c r="B52" s="155" t="s">
        <v>338</v>
      </c>
      <c r="C52" s="182"/>
      <c r="D52" s="182"/>
      <c r="E52" s="182"/>
      <c r="F52" s="172" t="s">
        <v>100</v>
      </c>
      <c r="G52" s="155" t="s">
        <v>338</v>
      </c>
      <c r="H52" s="182">
        <v>0</v>
      </c>
      <c r="I52" s="182">
        <v>0</v>
      </c>
      <c r="J52" s="182">
        <v>0</v>
      </c>
    </row>
    <row r="53" spans="1:10" ht="15" customHeight="1">
      <c r="A53" s="207"/>
      <c r="B53" s="162" t="s">
        <v>367</v>
      </c>
      <c r="C53" s="176">
        <v>38740</v>
      </c>
      <c r="D53" s="176">
        <v>1260</v>
      </c>
      <c r="E53" s="176">
        <f>C53+D53</f>
        <v>40000</v>
      </c>
      <c r="F53" s="172"/>
      <c r="G53" s="155"/>
      <c r="H53" s="174"/>
      <c r="I53" s="174"/>
      <c r="J53" s="174"/>
    </row>
    <row r="54" spans="1:39" ht="15" customHeight="1">
      <c r="A54" s="565" t="s">
        <v>359</v>
      </c>
      <c r="B54" s="566"/>
      <c r="C54" s="177">
        <f>SUM(C50:C53)</f>
        <v>12649904</v>
      </c>
      <c r="D54" s="177">
        <f>SUM(D50:D53)</f>
        <v>3096</v>
      </c>
      <c r="E54" s="177">
        <f>SUM(E50:E53)</f>
        <v>12653000</v>
      </c>
      <c r="F54" s="565" t="s">
        <v>358</v>
      </c>
      <c r="G54" s="566"/>
      <c r="H54" s="183">
        <v>0</v>
      </c>
      <c r="I54" s="183">
        <v>0</v>
      </c>
      <c r="J54" s="183">
        <v>0</v>
      </c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</row>
    <row r="55" spans="1:39" ht="15" customHeight="1">
      <c r="A55" s="212"/>
      <c r="B55" s="172"/>
      <c r="C55" s="180"/>
      <c r="D55" s="180"/>
      <c r="E55" s="180"/>
      <c r="F55" s="187"/>
      <c r="G55" s="187"/>
      <c r="H55" s="182"/>
      <c r="I55" s="182"/>
      <c r="J55" s="182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</row>
    <row r="56" spans="1:39" s="197" customFormat="1" ht="15" customHeight="1">
      <c r="A56" s="558" t="s">
        <v>360</v>
      </c>
      <c r="B56" s="559"/>
      <c r="C56" s="196">
        <f>C46+C54</f>
        <v>12649904</v>
      </c>
      <c r="D56" s="196">
        <f>D46+D54</f>
        <v>3706796</v>
      </c>
      <c r="E56" s="196">
        <f>E46+E54</f>
        <v>16356700</v>
      </c>
      <c r="F56" s="569" t="s">
        <v>371</v>
      </c>
      <c r="G56" s="559"/>
      <c r="H56" s="205">
        <f>H46+H54</f>
        <v>35223796</v>
      </c>
      <c r="I56" s="205">
        <f>I46+I54</f>
        <v>5325200</v>
      </c>
      <c r="J56" s="205">
        <f>J46+J54</f>
        <v>40548996</v>
      </c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</row>
    <row r="57" spans="1:39" ht="15" customHeight="1">
      <c r="A57" s="212"/>
      <c r="B57" s="172"/>
      <c r="C57" s="180"/>
      <c r="D57" s="180"/>
      <c r="E57" s="180"/>
      <c r="F57" s="187"/>
      <c r="G57" s="187"/>
      <c r="H57" s="182"/>
      <c r="I57" s="182"/>
      <c r="J57" s="182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</row>
    <row r="58" spans="1:10" ht="15" customHeight="1" thickBot="1">
      <c r="A58" s="556" t="s">
        <v>361</v>
      </c>
      <c r="B58" s="557"/>
      <c r="C58" s="214">
        <f>C30+C56</f>
        <v>286409932</v>
      </c>
      <c r="D58" s="214">
        <f>D30+D56</f>
        <v>6555296</v>
      </c>
      <c r="E58" s="214">
        <f>E30+E56</f>
        <v>292965228</v>
      </c>
      <c r="F58" s="215"/>
      <c r="G58" s="213" t="s">
        <v>362</v>
      </c>
      <c r="H58" s="214">
        <f>H30+H56</f>
        <v>286409932</v>
      </c>
      <c r="I58" s="214">
        <f>I30+I56</f>
        <v>6555296</v>
      </c>
      <c r="J58" s="214">
        <f>J30+J56</f>
        <v>292965228</v>
      </c>
    </row>
    <row r="59" s="146" customFormat="1" ht="12.75"/>
    <row r="60" spans="1:256" ht="15" customHeight="1">
      <c r="A60" s="191"/>
      <c r="B60" s="192" t="s">
        <v>378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1"/>
      <c r="FL60" s="191"/>
      <c r="FM60" s="191"/>
      <c r="FN60" s="191"/>
      <c r="FO60" s="191"/>
      <c r="FP60" s="191"/>
      <c r="FQ60" s="191"/>
      <c r="FR60" s="191"/>
      <c r="FS60" s="191"/>
      <c r="FT60" s="191"/>
      <c r="FU60" s="191"/>
      <c r="FV60" s="191"/>
      <c r="FW60" s="191"/>
      <c r="FX60" s="191"/>
      <c r="FY60" s="191"/>
      <c r="FZ60" s="191"/>
      <c r="GA60" s="191"/>
      <c r="GB60" s="191"/>
      <c r="GC60" s="191"/>
      <c r="GD60" s="191"/>
      <c r="GE60" s="191"/>
      <c r="GF60" s="191"/>
      <c r="GG60" s="191"/>
      <c r="GH60" s="191"/>
      <c r="GI60" s="191"/>
      <c r="GJ60" s="191"/>
      <c r="GK60" s="191"/>
      <c r="GL60" s="191"/>
      <c r="GM60" s="191"/>
      <c r="GN60" s="191"/>
      <c r="GO60" s="191"/>
      <c r="GP60" s="191"/>
      <c r="GQ60" s="191"/>
      <c r="GR60" s="191"/>
      <c r="GS60" s="191"/>
      <c r="GT60" s="191"/>
      <c r="GU60" s="191"/>
      <c r="GV60" s="191"/>
      <c r="GW60" s="191"/>
      <c r="GX60" s="191"/>
      <c r="GY60" s="191"/>
      <c r="GZ60" s="191"/>
      <c r="HA60" s="191"/>
      <c r="HB60" s="191"/>
      <c r="HC60" s="191"/>
      <c r="HD60" s="191"/>
      <c r="HE60" s="191"/>
      <c r="HF60" s="191"/>
      <c r="HG60" s="191"/>
      <c r="HH60" s="191"/>
      <c r="HI60" s="191"/>
      <c r="HJ60" s="191"/>
      <c r="HK60" s="191"/>
      <c r="HL60" s="191"/>
      <c r="HM60" s="191"/>
      <c r="HN60" s="191"/>
      <c r="HO60" s="191"/>
      <c r="HP60" s="191"/>
      <c r="HQ60" s="191"/>
      <c r="HR60" s="191"/>
      <c r="HS60" s="191"/>
      <c r="HT60" s="191"/>
      <c r="HU60" s="191"/>
      <c r="HV60" s="191"/>
      <c r="HW60" s="191"/>
      <c r="HX60" s="191"/>
      <c r="HY60" s="191"/>
      <c r="HZ60" s="191"/>
      <c r="IA60" s="191"/>
      <c r="IB60" s="191"/>
      <c r="IC60" s="191"/>
      <c r="ID60" s="191"/>
      <c r="IE60" s="191"/>
      <c r="IF60" s="191"/>
      <c r="IG60" s="191"/>
      <c r="IH60" s="191"/>
      <c r="II60" s="191"/>
      <c r="IJ60" s="191"/>
      <c r="IK60" s="191"/>
      <c r="IL60" s="191"/>
      <c r="IM60" s="191"/>
      <c r="IN60" s="191"/>
      <c r="IO60" s="191"/>
      <c r="IP60" s="191"/>
      <c r="IQ60" s="191"/>
      <c r="IR60" s="191"/>
      <c r="IS60" s="191"/>
      <c r="IT60" s="191"/>
      <c r="IU60" s="191"/>
      <c r="IV60" s="191"/>
    </row>
    <row r="61" s="146" customFormat="1" ht="12.75"/>
    <row r="62" s="146" customFormat="1" ht="12.75"/>
    <row r="63" s="146" customFormat="1" ht="12.75"/>
    <row r="64" s="146" customFormat="1" ht="12.75"/>
    <row r="65" s="146" customFormat="1" ht="12.75">
      <c r="G65" s="147"/>
    </row>
    <row r="66" s="146" customFormat="1" ht="12.75"/>
    <row r="67" s="146" customFormat="1" ht="12.75"/>
    <row r="68" s="146" customFormat="1" ht="12.75"/>
    <row r="69" s="146" customFormat="1" ht="12.75"/>
    <row r="70" s="146" customFormat="1" ht="12.75"/>
    <row r="71" s="146" customFormat="1" ht="12.75"/>
    <row r="72" s="146" customFormat="1" ht="12.75"/>
    <row r="73" s="146" customFormat="1" ht="12.75"/>
    <row r="74" s="146" customFormat="1" ht="12.75"/>
    <row r="75" s="146" customFormat="1" ht="12.75"/>
    <row r="76" s="146" customFormat="1" ht="12.75"/>
    <row r="77" s="146" customFormat="1" ht="12.75"/>
    <row r="78" s="146" customFormat="1" ht="12.75"/>
    <row r="79" s="146" customFormat="1" ht="12.75"/>
    <row r="80" s="146" customFormat="1" ht="12.75"/>
    <row r="81" s="146" customFormat="1" ht="12.75"/>
    <row r="82" s="146" customFormat="1" ht="12.75"/>
    <row r="83" s="146" customFormat="1" ht="12.75"/>
    <row r="84" s="146" customFormat="1" ht="12.75"/>
    <row r="85" s="146" customFormat="1" ht="12.75"/>
    <row r="86" s="146" customFormat="1" ht="12.75"/>
    <row r="87" s="146" customFormat="1" ht="12.75"/>
    <row r="88" s="146" customFormat="1" ht="12.75"/>
    <row r="89" s="146" customFormat="1" ht="12.75"/>
    <row r="90" s="146" customFormat="1" ht="12.75"/>
    <row r="91" s="146" customFormat="1" ht="12.75"/>
    <row r="92" s="146" customFormat="1" ht="12.75"/>
    <row r="93" s="146" customFormat="1" ht="12.75"/>
    <row r="94" s="146" customFormat="1" ht="12.75"/>
    <row r="95" s="146" customFormat="1" ht="12.75"/>
    <row r="96" s="146" customFormat="1" ht="12.75"/>
    <row r="97" s="146" customFormat="1" ht="12.75"/>
    <row r="98" s="146" customFormat="1" ht="12.75"/>
    <row r="99" s="146" customFormat="1" ht="12.75"/>
    <row r="100" s="146" customFormat="1" ht="12.75"/>
    <row r="101" s="146" customFormat="1" ht="12.75"/>
    <row r="102" s="146" customFormat="1" ht="12.75"/>
    <row r="103" s="146" customFormat="1" ht="12.75"/>
    <row r="104" s="146" customFormat="1" ht="12.75"/>
    <row r="105" s="146" customFormat="1" ht="12.75"/>
    <row r="106" s="146" customFormat="1" ht="12.75"/>
    <row r="107" s="146" customFormat="1" ht="12.75"/>
    <row r="108" s="146" customFormat="1" ht="12.75"/>
    <row r="109" s="146" customFormat="1" ht="12.75"/>
    <row r="110" s="146" customFormat="1" ht="12.75"/>
    <row r="111" s="146" customFormat="1" ht="12.75"/>
    <row r="112" s="146" customFormat="1" ht="12.75"/>
    <row r="113" s="146" customFormat="1" ht="12.75"/>
    <row r="114" s="146" customFormat="1" ht="12.75"/>
    <row r="115" s="146" customFormat="1" ht="12.75"/>
    <row r="116" s="146" customFormat="1" ht="12.75"/>
    <row r="117" s="146" customFormat="1" ht="12.75"/>
    <row r="118" s="146" customFormat="1" ht="12.75"/>
    <row r="119" s="146" customFormat="1" ht="12.75"/>
    <row r="120" s="146" customFormat="1" ht="12.75"/>
    <row r="121" s="146" customFormat="1" ht="12.75"/>
    <row r="122" s="146" customFormat="1" ht="12.75"/>
    <row r="123" s="146" customFormat="1" ht="12.75"/>
    <row r="124" s="146" customFormat="1" ht="12.75"/>
    <row r="125" s="146" customFormat="1" ht="12.75"/>
    <row r="126" s="146" customFormat="1" ht="12.75"/>
    <row r="127" s="146" customFormat="1" ht="12.75"/>
    <row r="128" s="146" customFormat="1" ht="12.75"/>
    <row r="129" s="146" customFormat="1" ht="12.75"/>
    <row r="130" s="146" customFormat="1" ht="12.75"/>
    <row r="131" s="146" customFormat="1" ht="12.75"/>
    <row r="132" s="146" customFormat="1" ht="12.75"/>
    <row r="133" s="146" customFormat="1" ht="12.75"/>
    <row r="134" s="146" customFormat="1" ht="12.75"/>
    <row r="135" s="146" customFormat="1" ht="12.75"/>
    <row r="136" s="146" customFormat="1" ht="12.75"/>
    <row r="137" s="146" customFormat="1" ht="12.75"/>
    <row r="138" s="146" customFormat="1" ht="12.75"/>
    <row r="139" s="146" customFormat="1" ht="12.75"/>
    <row r="140" s="146" customFormat="1" ht="12.75"/>
    <row r="141" s="146" customFormat="1" ht="12.75"/>
    <row r="142" s="146" customFormat="1" ht="12.75"/>
    <row r="143" s="146" customFormat="1" ht="12.75"/>
    <row r="144" s="146" customFormat="1" ht="12.75"/>
    <row r="145" s="146" customFormat="1" ht="12.75"/>
    <row r="146" s="146" customFormat="1" ht="12.75"/>
    <row r="147" s="146" customFormat="1" ht="12.75"/>
    <row r="148" s="146" customFormat="1" ht="12.75"/>
    <row r="149" s="146" customFormat="1" ht="12.75"/>
    <row r="150" s="146" customFormat="1" ht="12.75"/>
    <row r="151" s="146" customFormat="1" ht="12.75"/>
    <row r="152" s="146" customFormat="1" ht="12.75"/>
    <row r="153" s="146" customFormat="1" ht="12.75"/>
    <row r="154" s="146" customFormat="1" ht="12.75"/>
    <row r="155" s="146" customFormat="1" ht="12.75"/>
    <row r="156" s="146" customFormat="1" ht="12.75"/>
    <row r="157" s="146" customFormat="1" ht="12.75"/>
    <row r="158" s="146" customFormat="1" ht="12.75"/>
    <row r="159" s="146" customFormat="1" ht="12.75"/>
    <row r="160" s="146" customFormat="1" ht="12.75"/>
    <row r="161" s="146" customFormat="1" ht="12.75"/>
    <row r="162" s="146" customFormat="1" ht="12.75"/>
    <row r="163" s="146" customFormat="1" ht="12.75"/>
    <row r="164" s="146" customFormat="1" ht="12.75"/>
    <row r="165" s="146" customFormat="1" ht="12.75"/>
    <row r="166" s="146" customFormat="1" ht="12.75"/>
    <row r="167" s="146" customFormat="1" ht="12.75"/>
    <row r="168" s="146" customFormat="1" ht="12.75"/>
    <row r="169" s="146" customFormat="1" ht="12.75"/>
    <row r="170" s="146" customFormat="1" ht="12.75"/>
    <row r="171" s="146" customFormat="1" ht="12.75"/>
    <row r="172" s="146" customFormat="1" ht="12.75"/>
    <row r="173" s="146" customFormat="1" ht="12.75"/>
    <row r="174" s="146" customFormat="1" ht="12.75"/>
    <row r="175" s="146" customFormat="1" ht="12.75"/>
    <row r="176" s="146" customFormat="1" ht="12.75"/>
    <row r="177" s="146" customFormat="1" ht="12.75"/>
    <row r="178" s="146" customFormat="1" ht="12.75"/>
    <row r="179" s="146" customFormat="1" ht="12.75"/>
    <row r="180" s="146" customFormat="1" ht="12.75"/>
    <row r="181" s="146" customFormat="1" ht="12.75"/>
    <row r="182" s="146" customFormat="1" ht="12.75"/>
    <row r="183" s="146" customFormat="1" ht="12.75"/>
    <row r="184" s="146" customFormat="1" ht="12.75"/>
    <row r="185" s="146" customFormat="1" ht="12.75"/>
    <row r="186" s="146" customFormat="1" ht="12.75"/>
    <row r="187" s="146" customFormat="1" ht="12.75"/>
    <row r="188" s="146" customFormat="1" ht="12.75"/>
    <row r="189" s="146" customFormat="1" ht="12.75"/>
    <row r="190" s="146" customFormat="1" ht="12.75"/>
    <row r="191" s="146" customFormat="1" ht="12.75"/>
    <row r="192" s="146" customFormat="1" ht="12.75"/>
    <row r="193" s="146" customFormat="1" ht="12.75"/>
    <row r="194" s="146" customFormat="1" ht="12.75"/>
    <row r="195" s="146" customFormat="1" ht="12.75"/>
    <row r="196" s="146" customFormat="1" ht="12.75"/>
    <row r="197" s="146" customFormat="1" ht="12.75"/>
    <row r="198" s="146" customFormat="1" ht="12.75"/>
    <row r="199" s="146" customFormat="1" ht="12.75"/>
    <row r="200" s="146" customFormat="1" ht="12.75"/>
    <row r="201" s="146" customFormat="1" ht="12.75"/>
    <row r="202" s="146" customFormat="1" ht="12.75"/>
    <row r="203" s="146" customFormat="1" ht="12.75"/>
    <row r="204" s="146" customFormat="1" ht="12.75"/>
    <row r="205" s="146" customFormat="1" ht="12.75"/>
    <row r="206" s="146" customFormat="1" ht="12.75"/>
    <row r="207" s="146" customFormat="1" ht="12.75"/>
    <row r="208" s="146" customFormat="1" ht="12.75"/>
    <row r="209" s="146" customFormat="1" ht="12.75"/>
    <row r="210" s="146" customFormat="1" ht="12.75"/>
    <row r="211" s="146" customFormat="1" ht="12.75"/>
    <row r="212" s="146" customFormat="1" ht="12.75"/>
    <row r="213" s="146" customFormat="1" ht="12.75"/>
    <row r="214" s="146" customFormat="1" ht="12.75"/>
    <row r="215" s="146" customFormat="1" ht="12.75"/>
    <row r="216" s="146" customFormat="1" ht="12.75"/>
    <row r="217" s="146" customFormat="1" ht="12.75"/>
    <row r="218" s="146" customFormat="1" ht="12.75"/>
    <row r="219" s="146" customFormat="1" ht="12.75"/>
    <row r="220" s="146" customFormat="1" ht="12.75"/>
    <row r="221" s="146" customFormat="1" ht="12.75"/>
    <row r="222" s="146" customFormat="1" ht="12.75"/>
    <row r="223" s="146" customFormat="1" ht="12.75"/>
    <row r="224" s="146" customFormat="1" ht="12.75"/>
    <row r="225" s="146" customFormat="1" ht="12.75"/>
    <row r="226" s="146" customFormat="1" ht="12.75"/>
    <row r="227" s="146" customFormat="1" ht="12.75"/>
    <row r="228" s="146" customFormat="1" ht="12.75"/>
    <row r="229" s="146" customFormat="1" ht="12.75"/>
    <row r="230" s="146" customFormat="1" ht="12.75"/>
  </sheetData>
  <sheetProtection/>
  <mergeCells count="23">
    <mergeCell ref="F32:G32"/>
    <mergeCell ref="A24:B24"/>
    <mergeCell ref="A26:B26"/>
    <mergeCell ref="A28:B28"/>
    <mergeCell ref="F26:G26"/>
    <mergeCell ref="A32:B32"/>
    <mergeCell ref="F28:G28"/>
    <mergeCell ref="F33:G33"/>
    <mergeCell ref="A54:B54"/>
    <mergeCell ref="F46:G46"/>
    <mergeCell ref="F48:G48"/>
    <mergeCell ref="F56:G56"/>
    <mergeCell ref="F54:G54"/>
    <mergeCell ref="A6:C6"/>
    <mergeCell ref="F6:H6"/>
    <mergeCell ref="I3:J3"/>
    <mergeCell ref="A1:J1"/>
    <mergeCell ref="A2:J2"/>
    <mergeCell ref="A58:B58"/>
    <mergeCell ref="A56:B56"/>
    <mergeCell ref="A30:B30"/>
    <mergeCell ref="F30:G30"/>
    <mergeCell ref="A33:B33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60" r:id="rId1"/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80" zoomScaleNormal="80" zoomScaleSheetLayoutView="90" zoomScalePageLayoutView="0" workbookViewId="0" topLeftCell="A1">
      <selection activeCell="C2" sqref="C2:C3"/>
    </sheetView>
  </sheetViews>
  <sheetFormatPr defaultColWidth="9.140625" defaultRowHeight="12.75"/>
  <cols>
    <col min="1" max="1" width="3.00390625" style="277" customWidth="1"/>
    <col min="2" max="2" width="33.57421875" style="277" customWidth="1"/>
    <col min="3" max="14" width="12.7109375" style="277" customWidth="1"/>
    <col min="15" max="15" width="15.00390625" style="277" customWidth="1"/>
    <col min="16" max="16384" width="9.140625" style="277" customWidth="1"/>
  </cols>
  <sheetData>
    <row r="1" spans="1:20" s="333" customFormat="1" ht="15.75">
      <c r="A1" s="595" t="s">
        <v>605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341"/>
      <c r="Q1" s="341"/>
      <c r="R1" s="341"/>
      <c r="S1" s="341"/>
      <c r="T1" s="341"/>
    </row>
    <row r="2" spans="3:15" s="333" customFormat="1" ht="14.25">
      <c r="C2" s="624" t="s">
        <v>652</v>
      </c>
      <c r="D2" s="339"/>
      <c r="O2" s="342" t="s">
        <v>632</v>
      </c>
    </row>
    <row r="3" spans="3:15" s="333" customFormat="1" ht="12.75">
      <c r="C3" s="333" t="s">
        <v>653</v>
      </c>
      <c r="D3" s="339"/>
      <c r="N3" s="596" t="s">
        <v>543</v>
      </c>
      <c r="O3" s="596"/>
    </row>
    <row r="4" spans="1:15" ht="27.75" customHeight="1">
      <c r="A4" s="291" t="s">
        <v>494</v>
      </c>
      <c r="B4" s="292" t="s">
        <v>220</v>
      </c>
      <c r="C4" s="292" t="s">
        <v>495</v>
      </c>
      <c r="D4" s="292" t="s">
        <v>496</v>
      </c>
      <c r="E4" s="292" t="s">
        <v>497</v>
      </c>
      <c r="F4" s="292" t="s">
        <v>498</v>
      </c>
      <c r="G4" s="292" t="s">
        <v>499</v>
      </c>
      <c r="H4" s="292" t="s">
        <v>500</v>
      </c>
      <c r="I4" s="292" t="s">
        <v>501</v>
      </c>
      <c r="J4" s="292" t="s">
        <v>502</v>
      </c>
      <c r="K4" s="292" t="s">
        <v>503</v>
      </c>
      <c r="L4" s="292" t="s">
        <v>504</v>
      </c>
      <c r="M4" s="292" t="s">
        <v>505</v>
      </c>
      <c r="N4" s="292" t="s">
        <v>506</v>
      </c>
      <c r="O4" s="292" t="s">
        <v>443</v>
      </c>
    </row>
    <row r="5" spans="1:15" ht="27.75" customHeight="1">
      <c r="A5" s="293"/>
      <c r="B5" s="294" t="s">
        <v>507</v>
      </c>
      <c r="C5" s="295"/>
      <c r="D5" s="296">
        <f>C25</f>
        <v>3690414</v>
      </c>
      <c r="E5" s="296">
        <f aca="true" t="shared" si="0" ref="E5:N5">D25</f>
        <v>-1131415</v>
      </c>
      <c r="F5" s="296">
        <f t="shared" si="0"/>
        <v>22653256</v>
      </c>
      <c r="G5" s="296">
        <f t="shared" si="0"/>
        <v>19292427</v>
      </c>
      <c r="H5" s="296">
        <f t="shared" si="0"/>
        <v>3368433</v>
      </c>
      <c r="I5" s="296">
        <f t="shared" si="0"/>
        <v>-4965996</v>
      </c>
      <c r="J5" s="296">
        <f t="shared" si="0"/>
        <v>-11088125</v>
      </c>
      <c r="K5" s="296">
        <f t="shared" si="0"/>
        <v>-28177985</v>
      </c>
      <c r="L5" s="296">
        <f t="shared" si="0"/>
        <v>6543186</v>
      </c>
      <c r="M5" s="296">
        <f t="shared" si="0"/>
        <v>362357</v>
      </c>
      <c r="N5" s="296">
        <f t="shared" si="0"/>
        <v>-3168472</v>
      </c>
      <c r="O5" s="540"/>
    </row>
    <row r="6" spans="1:15" ht="22.5" customHeight="1">
      <c r="A6" s="297" t="s">
        <v>121</v>
      </c>
      <c r="B6" s="298" t="s">
        <v>28</v>
      </c>
      <c r="C6" s="299">
        <v>2500000</v>
      </c>
      <c r="D6" s="299">
        <v>2550000</v>
      </c>
      <c r="E6" s="299">
        <v>2600000</v>
      </c>
      <c r="F6" s="299">
        <v>2650000</v>
      </c>
      <c r="G6" s="299">
        <v>2600000</v>
      </c>
      <c r="H6" s="299">
        <v>2400000</v>
      </c>
      <c r="I6" s="299">
        <v>2452000</v>
      </c>
      <c r="J6" s="299">
        <v>2452000</v>
      </c>
      <c r="K6" s="299">
        <v>2452000</v>
      </c>
      <c r="L6" s="299">
        <v>2600000</v>
      </c>
      <c r="M6" s="299">
        <v>2600000</v>
      </c>
      <c r="N6" s="299">
        <v>2408730</v>
      </c>
      <c r="O6" s="541">
        <f aca="true" t="shared" si="1" ref="O6:O12">SUM(C6:N6)</f>
        <v>30264730</v>
      </c>
    </row>
    <row r="7" spans="1:15" ht="21.75" customHeight="1">
      <c r="A7" s="297" t="s">
        <v>122</v>
      </c>
      <c r="B7" s="298" t="s">
        <v>15</v>
      </c>
      <c r="C7" s="299">
        <v>50000</v>
      </c>
      <c r="D7" s="299">
        <v>50000</v>
      </c>
      <c r="E7" s="299">
        <v>29000000</v>
      </c>
      <c r="F7" s="299">
        <v>600000</v>
      </c>
      <c r="G7" s="299">
        <v>500000</v>
      </c>
      <c r="H7" s="299">
        <v>60000</v>
      </c>
      <c r="I7" s="299">
        <v>50000</v>
      </c>
      <c r="J7" s="299">
        <v>50000</v>
      </c>
      <c r="K7" s="299">
        <v>40000000</v>
      </c>
      <c r="L7" s="299">
        <v>600000</v>
      </c>
      <c r="M7" s="299">
        <v>500000</v>
      </c>
      <c r="N7" s="299">
        <v>10000000</v>
      </c>
      <c r="O7" s="541">
        <f t="shared" si="1"/>
        <v>81460000</v>
      </c>
    </row>
    <row r="8" spans="1:15" ht="34.5" customHeight="1">
      <c r="A8" s="297" t="s">
        <v>123</v>
      </c>
      <c r="B8" s="298" t="s">
        <v>531</v>
      </c>
      <c r="C8" s="299">
        <v>10053876</v>
      </c>
      <c r="D8" s="299">
        <v>10053878</v>
      </c>
      <c r="E8" s="299">
        <v>10053878</v>
      </c>
      <c r="F8" s="299">
        <v>10053878</v>
      </c>
      <c r="G8" s="299">
        <v>10053878</v>
      </c>
      <c r="H8" s="299">
        <v>10053878</v>
      </c>
      <c r="I8" s="299">
        <v>10053878</v>
      </c>
      <c r="J8" s="299">
        <v>10053878</v>
      </c>
      <c r="K8" s="299">
        <v>10053878</v>
      </c>
      <c r="L8" s="299">
        <v>10053878</v>
      </c>
      <c r="M8" s="299">
        <v>10053878</v>
      </c>
      <c r="N8" s="299">
        <v>10053878</v>
      </c>
      <c r="O8" s="541">
        <f t="shared" si="1"/>
        <v>120646534</v>
      </c>
    </row>
    <row r="9" spans="1:15" ht="27.75" customHeight="1">
      <c r="A9" s="297" t="s">
        <v>124</v>
      </c>
      <c r="B9" s="300" t="s">
        <v>536</v>
      </c>
      <c r="C9" s="299">
        <v>3700397</v>
      </c>
      <c r="D9" s="299">
        <v>3557897</v>
      </c>
      <c r="E9" s="299">
        <v>3557897</v>
      </c>
      <c r="F9" s="299">
        <v>3557897</v>
      </c>
      <c r="G9" s="299">
        <v>3557897</v>
      </c>
      <c r="H9" s="299">
        <v>3557897</v>
      </c>
      <c r="I9" s="299">
        <v>3557897</v>
      </c>
      <c r="J9" s="299">
        <v>3557897</v>
      </c>
      <c r="K9" s="299">
        <v>3557897</v>
      </c>
      <c r="L9" s="299">
        <v>3557897</v>
      </c>
      <c r="M9" s="299">
        <v>3557897</v>
      </c>
      <c r="N9" s="299">
        <v>3557897</v>
      </c>
      <c r="O9" s="541">
        <f t="shared" si="1"/>
        <v>42837264</v>
      </c>
    </row>
    <row r="10" spans="1:15" ht="33.75" customHeight="1">
      <c r="A10" s="297" t="s">
        <v>125</v>
      </c>
      <c r="B10" s="300" t="s">
        <v>530</v>
      </c>
      <c r="C10" s="299">
        <v>1350000</v>
      </c>
      <c r="D10" s="299"/>
      <c r="E10" s="299"/>
      <c r="F10" s="299">
        <v>20000</v>
      </c>
      <c r="G10" s="299"/>
      <c r="H10" s="293"/>
      <c r="I10" s="299"/>
      <c r="J10" s="299">
        <v>20000</v>
      </c>
      <c r="K10" s="299"/>
      <c r="L10" s="299"/>
      <c r="M10" s="299"/>
      <c r="N10" s="299">
        <v>10000</v>
      </c>
      <c r="O10" s="541">
        <f t="shared" si="1"/>
        <v>1400000</v>
      </c>
    </row>
    <row r="11" spans="1:15" ht="33.75" customHeight="1">
      <c r="A11" s="297" t="s">
        <v>126</v>
      </c>
      <c r="B11" s="300" t="s">
        <v>537</v>
      </c>
      <c r="C11" s="299"/>
      <c r="D11" s="299"/>
      <c r="E11" s="299"/>
      <c r="F11" s="299"/>
      <c r="G11" s="299"/>
      <c r="H11" s="293"/>
      <c r="I11" s="299"/>
      <c r="J11" s="299"/>
      <c r="K11" s="299">
        <v>3703700</v>
      </c>
      <c r="L11" s="299"/>
      <c r="M11" s="299"/>
      <c r="N11" s="299"/>
      <c r="O11" s="541">
        <f>SUM(C11:N11)</f>
        <v>3703700</v>
      </c>
    </row>
    <row r="12" spans="1:15" ht="27.75" customHeight="1">
      <c r="A12" s="297" t="s">
        <v>127</v>
      </c>
      <c r="B12" s="300" t="s">
        <v>508</v>
      </c>
      <c r="C12" s="299">
        <v>12653000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541">
        <f t="shared" si="1"/>
        <v>12653000</v>
      </c>
    </row>
    <row r="13" spans="1:15" s="330" customFormat="1" ht="27.75" customHeight="1">
      <c r="A13" s="327"/>
      <c r="B13" s="328" t="s">
        <v>509</v>
      </c>
      <c r="C13" s="329">
        <f aca="true" t="shared" si="2" ref="C13:N13">SUM(C6:C12)</f>
        <v>30307273</v>
      </c>
      <c r="D13" s="329">
        <f t="shared" si="2"/>
        <v>16211775</v>
      </c>
      <c r="E13" s="329">
        <f t="shared" si="2"/>
        <v>45211775</v>
      </c>
      <c r="F13" s="329">
        <f t="shared" si="2"/>
        <v>16881775</v>
      </c>
      <c r="G13" s="329">
        <f t="shared" si="2"/>
        <v>16711775</v>
      </c>
      <c r="H13" s="329">
        <f t="shared" si="2"/>
        <v>16071775</v>
      </c>
      <c r="I13" s="329">
        <f t="shared" si="2"/>
        <v>16113775</v>
      </c>
      <c r="J13" s="329">
        <f t="shared" si="2"/>
        <v>16133775</v>
      </c>
      <c r="K13" s="329">
        <f t="shared" si="2"/>
        <v>59767475</v>
      </c>
      <c r="L13" s="329">
        <f t="shared" si="2"/>
        <v>16811775</v>
      </c>
      <c r="M13" s="329">
        <f t="shared" si="2"/>
        <v>16711775</v>
      </c>
      <c r="N13" s="329">
        <f t="shared" si="2"/>
        <v>26030505</v>
      </c>
      <c r="O13" s="542">
        <f>SUM(O6:O12)</f>
        <v>292965228</v>
      </c>
    </row>
    <row r="14" spans="1:15" ht="27.75" customHeight="1">
      <c r="A14" s="293"/>
      <c r="B14" s="294" t="s">
        <v>105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540"/>
    </row>
    <row r="15" spans="1:15" ht="27.75" customHeight="1">
      <c r="A15" s="297" t="s">
        <v>128</v>
      </c>
      <c r="B15" s="302" t="s">
        <v>56</v>
      </c>
      <c r="C15" s="299">
        <v>7336087</v>
      </c>
      <c r="D15" s="299">
        <v>7222888</v>
      </c>
      <c r="E15" s="299">
        <v>7222888</v>
      </c>
      <c r="F15" s="299">
        <v>7222888</v>
      </c>
      <c r="G15" s="299">
        <v>7222888</v>
      </c>
      <c r="H15" s="299">
        <v>7222888</v>
      </c>
      <c r="I15" s="299">
        <v>7222888</v>
      </c>
      <c r="J15" s="299">
        <v>7222888</v>
      </c>
      <c r="K15" s="299">
        <v>7222888</v>
      </c>
      <c r="L15" s="299">
        <v>7222888</v>
      </c>
      <c r="M15" s="299">
        <v>7222888</v>
      </c>
      <c r="N15" s="299">
        <v>7222886</v>
      </c>
      <c r="O15" s="541">
        <f aca="true" t="shared" si="3" ref="O15:O21">SUM(C15:N15)</f>
        <v>86787853</v>
      </c>
    </row>
    <row r="16" spans="1:15" ht="27.75" customHeight="1">
      <c r="A16" s="297" t="s">
        <v>129</v>
      </c>
      <c r="B16" s="302" t="s">
        <v>510</v>
      </c>
      <c r="C16" s="299">
        <v>1946387</v>
      </c>
      <c r="D16" s="299">
        <v>1946387</v>
      </c>
      <c r="E16" s="299">
        <v>1946387</v>
      </c>
      <c r="F16" s="299">
        <v>1946387</v>
      </c>
      <c r="G16" s="299">
        <v>1946387</v>
      </c>
      <c r="H16" s="299">
        <v>1946387</v>
      </c>
      <c r="I16" s="299">
        <v>1946387</v>
      </c>
      <c r="J16" s="299">
        <v>1946387</v>
      </c>
      <c r="K16" s="299">
        <v>1946387</v>
      </c>
      <c r="L16" s="299">
        <v>1946387</v>
      </c>
      <c r="M16" s="299">
        <v>1946387</v>
      </c>
      <c r="N16" s="299">
        <v>1946386</v>
      </c>
      <c r="O16" s="541">
        <f t="shared" si="3"/>
        <v>23356643</v>
      </c>
    </row>
    <row r="17" spans="1:15" ht="27.75" customHeight="1">
      <c r="A17" s="297" t="s">
        <v>228</v>
      </c>
      <c r="B17" s="303" t="s">
        <v>71</v>
      </c>
      <c r="C17" s="299">
        <v>6417000</v>
      </c>
      <c r="D17" s="299">
        <v>5988000</v>
      </c>
      <c r="E17" s="299">
        <v>6222000</v>
      </c>
      <c r="F17" s="299">
        <v>6222000</v>
      </c>
      <c r="G17" s="299">
        <v>6400000</v>
      </c>
      <c r="H17" s="299">
        <v>6400000</v>
      </c>
      <c r="I17" s="299">
        <v>6450000</v>
      </c>
      <c r="J17" s="299">
        <v>6400000</v>
      </c>
      <c r="K17" s="299">
        <v>6222000</v>
      </c>
      <c r="L17" s="299">
        <v>6222000</v>
      </c>
      <c r="M17" s="299">
        <v>6222000</v>
      </c>
      <c r="N17" s="299">
        <v>5994433</v>
      </c>
      <c r="O17" s="541">
        <f t="shared" si="3"/>
        <v>75159433</v>
      </c>
    </row>
    <row r="18" spans="1:15" ht="27.75" customHeight="1">
      <c r="A18" s="297" t="s">
        <v>229</v>
      </c>
      <c r="B18" s="304" t="s">
        <v>86</v>
      </c>
      <c r="C18" s="299">
        <v>300000</v>
      </c>
      <c r="D18" s="299">
        <v>10000</v>
      </c>
      <c r="E18" s="299">
        <v>50000</v>
      </c>
      <c r="F18" s="299">
        <v>50000</v>
      </c>
      <c r="G18" s="299">
        <v>90000</v>
      </c>
      <c r="H18" s="299">
        <v>50000</v>
      </c>
      <c r="I18" s="299">
        <v>50000</v>
      </c>
      <c r="J18" s="299">
        <v>600000</v>
      </c>
      <c r="K18" s="299">
        <v>650000</v>
      </c>
      <c r="L18" s="299">
        <v>1900000</v>
      </c>
      <c r="M18" s="299">
        <v>50000</v>
      </c>
      <c r="N18" s="299">
        <v>1500000</v>
      </c>
      <c r="O18" s="541">
        <f t="shared" si="3"/>
        <v>5300000</v>
      </c>
    </row>
    <row r="19" spans="1:15" ht="27.75" customHeight="1">
      <c r="A19" s="297" t="s">
        <v>230</v>
      </c>
      <c r="B19" s="304" t="s">
        <v>320</v>
      </c>
      <c r="C19" s="299">
        <v>4801328</v>
      </c>
      <c r="D19" s="299">
        <v>4801329</v>
      </c>
      <c r="E19" s="299">
        <v>4801329</v>
      </c>
      <c r="F19" s="299">
        <v>4801329</v>
      </c>
      <c r="G19" s="299">
        <v>4801329</v>
      </c>
      <c r="H19" s="299">
        <v>4886929</v>
      </c>
      <c r="I19" s="299">
        <v>4801329</v>
      </c>
      <c r="J19" s="299">
        <v>4801329</v>
      </c>
      <c r="K19" s="299">
        <v>4801329</v>
      </c>
      <c r="L19" s="299">
        <v>4801329</v>
      </c>
      <c r="M19" s="299">
        <v>4801329</v>
      </c>
      <c r="N19" s="299">
        <v>4801328</v>
      </c>
      <c r="O19" s="541">
        <f t="shared" si="3"/>
        <v>57701546</v>
      </c>
    </row>
    <row r="20" spans="1:15" ht="27.75" customHeight="1">
      <c r="A20" s="297" t="s">
        <v>231</v>
      </c>
      <c r="B20" s="303" t="s">
        <v>511</v>
      </c>
      <c r="C20" s="299">
        <v>900000</v>
      </c>
      <c r="D20" s="299"/>
      <c r="E20" s="299">
        <v>900000</v>
      </c>
      <c r="F20" s="299"/>
      <c r="G20" s="299">
        <v>3867800</v>
      </c>
      <c r="H20" s="299">
        <v>900000</v>
      </c>
      <c r="I20" s="299">
        <v>1270000</v>
      </c>
      <c r="J20" s="299"/>
      <c r="K20" s="299"/>
      <c r="L20" s="299">
        <v>900000</v>
      </c>
      <c r="M20" s="299"/>
      <c r="N20" s="299"/>
      <c r="O20" s="541">
        <f t="shared" si="3"/>
        <v>8737800</v>
      </c>
    </row>
    <row r="21" spans="1:15" ht="27.75" customHeight="1">
      <c r="A21" s="297" t="s">
        <v>234</v>
      </c>
      <c r="B21" s="303" t="s">
        <v>512</v>
      </c>
      <c r="C21" s="299">
        <v>805300</v>
      </c>
      <c r="D21" s="299">
        <v>1065000</v>
      </c>
      <c r="E21" s="299">
        <v>284500</v>
      </c>
      <c r="F21" s="299"/>
      <c r="G21" s="299">
        <v>6807365</v>
      </c>
      <c r="H21" s="299">
        <v>3000000</v>
      </c>
      <c r="I21" s="299">
        <v>495300</v>
      </c>
      <c r="J21" s="299">
        <v>12253031</v>
      </c>
      <c r="K21" s="299">
        <f>3310000+893700</f>
        <v>4203700</v>
      </c>
      <c r="L21" s="299"/>
      <c r="M21" s="299"/>
      <c r="N21" s="299">
        <v>1397000</v>
      </c>
      <c r="O21" s="541">
        <f t="shared" si="3"/>
        <v>30311196</v>
      </c>
    </row>
    <row r="22" spans="1:15" ht="27.75" customHeight="1">
      <c r="A22" s="297" t="s">
        <v>237</v>
      </c>
      <c r="B22" s="300" t="s">
        <v>513</v>
      </c>
      <c r="C22" s="299"/>
      <c r="D22" s="299"/>
      <c r="E22" s="299"/>
      <c r="F22" s="299"/>
      <c r="G22" s="299">
        <v>1500000</v>
      </c>
      <c r="H22" s="299"/>
      <c r="I22" s="299"/>
      <c r="J22" s="299"/>
      <c r="K22" s="299"/>
      <c r="L22" s="299"/>
      <c r="M22" s="299"/>
      <c r="N22" s="299"/>
      <c r="O22" s="541">
        <f>SUM(C22:N22)</f>
        <v>1500000</v>
      </c>
    </row>
    <row r="23" spans="1:15" ht="27.75" customHeight="1">
      <c r="A23" s="297" t="s">
        <v>237</v>
      </c>
      <c r="B23" s="300" t="s">
        <v>324</v>
      </c>
      <c r="C23" s="299">
        <v>4110757</v>
      </c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541">
        <f>SUM(C23:N23)</f>
        <v>4110757</v>
      </c>
    </row>
    <row r="24" spans="1:15" s="330" customFormat="1" ht="27.75" customHeight="1">
      <c r="A24" s="327"/>
      <c r="B24" s="328" t="s">
        <v>514</v>
      </c>
      <c r="C24" s="329">
        <f>SUM(C15:C23)</f>
        <v>26616859</v>
      </c>
      <c r="D24" s="329">
        <f aca="true" t="shared" si="4" ref="D24:N24">SUM(D15:D22)</f>
        <v>21033604</v>
      </c>
      <c r="E24" s="329">
        <f t="shared" si="4"/>
        <v>21427104</v>
      </c>
      <c r="F24" s="329">
        <f t="shared" si="4"/>
        <v>20242604</v>
      </c>
      <c r="G24" s="329">
        <f t="shared" si="4"/>
        <v>32635769</v>
      </c>
      <c r="H24" s="329">
        <f t="shared" si="4"/>
        <v>24406204</v>
      </c>
      <c r="I24" s="329">
        <f t="shared" si="4"/>
        <v>22235904</v>
      </c>
      <c r="J24" s="329">
        <f t="shared" si="4"/>
        <v>33223635</v>
      </c>
      <c r="K24" s="329">
        <f t="shared" si="4"/>
        <v>25046304</v>
      </c>
      <c r="L24" s="329">
        <f t="shared" si="4"/>
        <v>22992604</v>
      </c>
      <c r="M24" s="329">
        <f t="shared" si="4"/>
        <v>20242604</v>
      </c>
      <c r="N24" s="329">
        <f t="shared" si="4"/>
        <v>22862033</v>
      </c>
      <c r="O24" s="542">
        <f>SUM(O15:O23)</f>
        <v>292965228</v>
      </c>
    </row>
    <row r="25" spans="1:15" ht="15.75">
      <c r="A25" s="293"/>
      <c r="B25" s="294" t="s">
        <v>515</v>
      </c>
      <c r="C25" s="305">
        <f>C13-C24</f>
        <v>3690414</v>
      </c>
      <c r="D25" s="305">
        <f aca="true" t="shared" si="5" ref="D25:N25">D5+D13-D24</f>
        <v>-1131415</v>
      </c>
      <c r="E25" s="305">
        <f t="shared" si="5"/>
        <v>22653256</v>
      </c>
      <c r="F25" s="305">
        <f t="shared" si="5"/>
        <v>19292427</v>
      </c>
      <c r="G25" s="305">
        <f t="shared" si="5"/>
        <v>3368433</v>
      </c>
      <c r="H25" s="305">
        <f t="shared" si="5"/>
        <v>-4965996</v>
      </c>
      <c r="I25" s="305">
        <f t="shared" si="5"/>
        <v>-11088125</v>
      </c>
      <c r="J25" s="305">
        <f t="shared" si="5"/>
        <v>-28177985</v>
      </c>
      <c r="K25" s="305">
        <f t="shared" si="5"/>
        <v>6543186</v>
      </c>
      <c r="L25" s="305">
        <f t="shared" si="5"/>
        <v>362357</v>
      </c>
      <c r="M25" s="305">
        <f t="shared" si="5"/>
        <v>-3168472</v>
      </c>
      <c r="N25" s="305">
        <f t="shared" si="5"/>
        <v>0</v>
      </c>
      <c r="O25" s="293"/>
    </row>
    <row r="27" spans="3:14" ht="12.75">
      <c r="C27" s="331"/>
      <c r="E27" s="331"/>
      <c r="F27" s="331"/>
      <c r="I27" s="331"/>
      <c r="J27" s="331"/>
      <c r="K27" s="331"/>
      <c r="N27" s="331"/>
    </row>
    <row r="28" spans="5:13" ht="12.75">
      <c r="E28" s="331"/>
      <c r="F28" s="331"/>
      <c r="G28" s="331"/>
      <c r="H28" s="331"/>
      <c r="I28" s="331"/>
      <c r="K28" s="331"/>
      <c r="M28" s="331"/>
    </row>
    <row r="29" ht="22.5" customHeight="1">
      <c r="B29" s="278"/>
    </row>
    <row r="52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B5" sqref="B5:B6"/>
    </sheetView>
  </sheetViews>
  <sheetFormatPr defaultColWidth="8.00390625" defaultRowHeight="12.75"/>
  <cols>
    <col min="1" max="1" width="5.8515625" style="95" customWidth="1"/>
    <col min="2" max="2" width="42.57421875" style="92" customWidth="1"/>
    <col min="3" max="4" width="11.00390625" style="92" customWidth="1"/>
    <col min="5" max="5" width="13.00390625" style="92" customWidth="1"/>
    <col min="6" max="7" width="11.00390625" style="92" customWidth="1"/>
    <col min="8" max="8" width="12.28125" style="92" customWidth="1"/>
    <col min="9" max="9" width="2.8515625" style="92" customWidth="1"/>
    <col min="10" max="16384" width="8.00390625" style="92" customWidth="1"/>
  </cols>
  <sheetData>
    <row r="2" spans="1:8" ht="39.75" customHeight="1">
      <c r="A2" s="617" t="s">
        <v>527</v>
      </c>
      <c r="B2" s="617"/>
      <c r="C2" s="617"/>
      <c r="D2" s="617"/>
      <c r="E2" s="617"/>
      <c r="F2" s="617"/>
      <c r="G2" s="617"/>
      <c r="H2" s="617"/>
    </row>
    <row r="3" spans="1:9" s="283" customFormat="1" ht="15.75" customHeight="1">
      <c r="A3" s="285"/>
      <c r="B3" s="624" t="s">
        <v>654</v>
      </c>
      <c r="C3" s="356"/>
      <c r="D3" s="356"/>
      <c r="G3" s="615" t="s">
        <v>633</v>
      </c>
      <c r="H3" s="615"/>
      <c r="I3" s="344"/>
    </row>
    <row r="4" spans="1:9" s="284" customFormat="1" ht="15.75" thickBot="1">
      <c r="A4" s="286"/>
      <c r="B4" s="333" t="s">
        <v>655</v>
      </c>
      <c r="C4" s="287"/>
      <c r="D4" s="287"/>
      <c r="G4" s="614" t="s">
        <v>586</v>
      </c>
      <c r="H4" s="614"/>
      <c r="I4" s="343"/>
    </row>
    <row r="5" spans="1:8" s="279" customFormat="1" ht="26.25" customHeight="1">
      <c r="A5" s="622" t="s">
        <v>219</v>
      </c>
      <c r="B5" s="609" t="s">
        <v>517</v>
      </c>
      <c r="C5" s="611" t="s">
        <v>518</v>
      </c>
      <c r="D5" s="612" t="s">
        <v>591</v>
      </c>
      <c r="E5" s="609" t="s">
        <v>519</v>
      </c>
      <c r="F5" s="609"/>
      <c r="G5" s="609"/>
      <c r="H5" s="620" t="s">
        <v>443</v>
      </c>
    </row>
    <row r="6" spans="1:8" s="280" customFormat="1" ht="32.25" customHeight="1">
      <c r="A6" s="623"/>
      <c r="B6" s="610"/>
      <c r="C6" s="610"/>
      <c r="D6" s="613"/>
      <c r="E6" s="309" t="s">
        <v>541</v>
      </c>
      <c r="F6" s="309" t="s">
        <v>589</v>
      </c>
      <c r="G6" s="309" t="s">
        <v>590</v>
      </c>
      <c r="H6" s="621"/>
    </row>
    <row r="7" spans="1:8" s="281" customFormat="1" ht="12.75" customHeight="1">
      <c r="A7" s="282" t="s">
        <v>99</v>
      </c>
      <c r="B7" s="310" t="s">
        <v>100</v>
      </c>
      <c r="C7" s="310" t="s">
        <v>101</v>
      </c>
      <c r="D7" s="310"/>
      <c r="E7" s="310" t="s">
        <v>103</v>
      </c>
      <c r="F7" s="310" t="s">
        <v>516</v>
      </c>
      <c r="G7" s="310" t="s">
        <v>520</v>
      </c>
      <c r="H7" s="311" t="s">
        <v>535</v>
      </c>
    </row>
    <row r="8" spans="1:8" ht="24.75" customHeight="1">
      <c r="A8" s="282" t="s">
        <v>121</v>
      </c>
      <c r="B8" s="312" t="s">
        <v>521</v>
      </c>
      <c r="C8" s="313"/>
      <c r="D8" s="313"/>
      <c r="E8" s="314">
        <v>0</v>
      </c>
      <c r="F8" s="314">
        <v>0</v>
      </c>
      <c r="G8" s="314">
        <v>0</v>
      </c>
      <c r="H8" s="315">
        <v>0</v>
      </c>
    </row>
    <row r="9" spans="1:9" ht="25.5" customHeight="1">
      <c r="A9" s="282" t="s">
        <v>122</v>
      </c>
      <c r="B9" s="312" t="s">
        <v>522</v>
      </c>
      <c r="C9" s="289"/>
      <c r="D9" s="289"/>
      <c r="E9" s="314">
        <v>0</v>
      </c>
      <c r="F9" s="314">
        <v>0</v>
      </c>
      <c r="G9" s="314">
        <v>0</v>
      </c>
      <c r="H9" s="315">
        <v>0</v>
      </c>
      <c r="I9" s="616"/>
    </row>
    <row r="10" spans="1:9" ht="19.5" customHeight="1">
      <c r="A10" s="282" t="s">
        <v>123</v>
      </c>
      <c r="B10" s="312" t="s">
        <v>523</v>
      </c>
      <c r="C10" s="316" t="s">
        <v>541</v>
      </c>
      <c r="D10" s="316">
        <v>0</v>
      </c>
      <c r="E10" s="317">
        <f>+E11</f>
        <v>24519331</v>
      </c>
      <c r="F10" s="317">
        <f>+F11</f>
        <v>0</v>
      </c>
      <c r="G10" s="317">
        <f>+G11</f>
        <v>0</v>
      </c>
      <c r="H10" s="318">
        <f>SUM(E10:G10)</f>
        <v>24519331</v>
      </c>
      <c r="I10" s="616"/>
    </row>
    <row r="11" spans="1:9" ht="19.5" customHeight="1">
      <c r="A11" s="282" t="s">
        <v>124</v>
      </c>
      <c r="B11" s="319" t="s">
        <v>587</v>
      </c>
      <c r="C11" s="289"/>
      <c r="D11" s="289"/>
      <c r="E11" s="290">
        <v>24519331</v>
      </c>
      <c r="F11" s="290">
        <v>0</v>
      </c>
      <c r="G11" s="290">
        <v>0</v>
      </c>
      <c r="H11" s="315">
        <f>SUM(E11:G11)</f>
        <v>24519331</v>
      </c>
      <c r="I11" s="616"/>
    </row>
    <row r="12" spans="1:9" ht="19.5" customHeight="1">
      <c r="A12" s="282" t="s">
        <v>125</v>
      </c>
      <c r="B12" s="312" t="s">
        <v>524</v>
      </c>
      <c r="C12" s="316" t="s">
        <v>541</v>
      </c>
      <c r="D12" s="316">
        <v>0</v>
      </c>
      <c r="E12" s="317">
        <f>+E13</f>
        <v>8737800</v>
      </c>
      <c r="F12" s="317">
        <f>+F13</f>
        <v>0</v>
      </c>
      <c r="G12" s="317">
        <f>+G13</f>
        <v>0</v>
      </c>
      <c r="H12" s="318">
        <f>SUM(E12:G12)</f>
        <v>8737800</v>
      </c>
      <c r="I12" s="616"/>
    </row>
    <row r="13" spans="1:9" ht="19.5" customHeight="1">
      <c r="A13" s="282" t="s">
        <v>126</v>
      </c>
      <c r="B13" s="319" t="s">
        <v>588</v>
      </c>
      <c r="C13" s="289"/>
      <c r="D13" s="289"/>
      <c r="E13" s="290">
        <v>8737800</v>
      </c>
      <c r="F13" s="290">
        <v>0</v>
      </c>
      <c r="G13" s="290">
        <v>0</v>
      </c>
      <c r="H13" s="315">
        <f>SUM(E13:G13)</f>
        <v>8737800</v>
      </c>
      <c r="I13" s="616"/>
    </row>
    <row r="14" spans="1:9" ht="19.5" customHeight="1">
      <c r="A14" s="282" t="s">
        <v>127</v>
      </c>
      <c r="B14" s="320" t="s">
        <v>525</v>
      </c>
      <c r="C14" s="316"/>
      <c r="D14" s="316"/>
      <c r="E14" s="317">
        <f>+E16+E15</f>
        <v>4510757</v>
      </c>
      <c r="F14" s="317">
        <f>+F16+F15</f>
        <v>760000</v>
      </c>
      <c r="G14" s="317">
        <f>+G16+G15</f>
        <v>1160000</v>
      </c>
      <c r="H14" s="318">
        <f>H15+H16</f>
        <v>6430757</v>
      </c>
      <c r="I14" s="616"/>
    </row>
    <row r="15" spans="1:9" ht="19.5" customHeight="1">
      <c r="A15" s="282" t="s">
        <v>128</v>
      </c>
      <c r="B15" s="320" t="s">
        <v>533</v>
      </c>
      <c r="C15" s="321" t="s">
        <v>534</v>
      </c>
      <c r="D15" s="321">
        <f>540000+640000</f>
        <v>1180000</v>
      </c>
      <c r="E15" s="322">
        <v>400000</v>
      </c>
      <c r="F15" s="322">
        <v>760000</v>
      </c>
      <c r="G15" s="322">
        <v>1160000</v>
      </c>
      <c r="H15" s="323">
        <f>SUM(E15:G15)</f>
        <v>2320000</v>
      </c>
      <c r="I15" s="616"/>
    </row>
    <row r="16" spans="1:9" ht="19.5" customHeight="1">
      <c r="A16" s="282" t="s">
        <v>129</v>
      </c>
      <c r="B16" s="319" t="s">
        <v>528</v>
      </c>
      <c r="C16" s="289" t="s">
        <v>541</v>
      </c>
      <c r="D16" s="289">
        <v>0</v>
      </c>
      <c r="E16" s="290">
        <v>4110757</v>
      </c>
      <c r="F16" s="290">
        <v>0</v>
      </c>
      <c r="G16" s="290">
        <v>0</v>
      </c>
      <c r="H16" s="315">
        <f>SUM(E16:G16)</f>
        <v>4110757</v>
      </c>
      <c r="I16" s="616"/>
    </row>
    <row r="17" spans="1:9" s="288" customFormat="1" ht="19.5" customHeight="1" thickBot="1">
      <c r="A17" s="618" t="s">
        <v>526</v>
      </c>
      <c r="B17" s="619"/>
      <c r="C17" s="324"/>
      <c r="D17" s="324"/>
      <c r="E17" s="325">
        <f>+E8+E9+E10+E12+E14</f>
        <v>37767888</v>
      </c>
      <c r="F17" s="325">
        <f>+F8+F9+F10+F12+F14</f>
        <v>760000</v>
      </c>
      <c r="G17" s="325">
        <f>+G8+G9+G10+G12+G14</f>
        <v>1160000</v>
      </c>
      <c r="H17" s="326">
        <f>+H8+H9+H10+H12+H14</f>
        <v>39687888</v>
      </c>
      <c r="I17" s="616"/>
    </row>
  </sheetData>
  <sheetProtection/>
  <mergeCells count="11">
    <mergeCell ref="A2:H2"/>
    <mergeCell ref="A17:B17"/>
    <mergeCell ref="H5:H6"/>
    <mergeCell ref="E5:G5"/>
    <mergeCell ref="A5:A6"/>
    <mergeCell ref="B5:B6"/>
    <mergeCell ref="C5:C6"/>
    <mergeCell ref="D5:D6"/>
    <mergeCell ref="G4:H4"/>
    <mergeCell ref="G3:H3"/>
    <mergeCell ref="I9:I1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1">
      <selection activeCell="B3" sqref="B3:B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5" width="16.7109375" style="0" customWidth="1"/>
  </cols>
  <sheetData>
    <row r="1" spans="1:5" ht="30" customHeight="1">
      <c r="A1" s="576" t="s">
        <v>206</v>
      </c>
      <c r="B1" s="576"/>
      <c r="C1" s="576"/>
      <c r="D1" s="576"/>
      <c r="E1" s="576"/>
    </row>
    <row r="2" spans="1:5" ht="18" customHeight="1">
      <c r="A2" s="577" t="s">
        <v>541</v>
      </c>
      <c r="B2" s="577"/>
      <c r="C2" s="577"/>
      <c r="D2" s="577"/>
      <c r="E2" s="577"/>
    </row>
    <row r="3" spans="1:5" ht="17.25" customHeight="1">
      <c r="A3" s="28"/>
      <c r="B3" s="624" t="s">
        <v>636</v>
      </c>
      <c r="C3" s="460"/>
      <c r="D3" s="460"/>
      <c r="E3" s="460" t="s">
        <v>617</v>
      </c>
    </row>
    <row r="4" spans="1:5" ht="13.5" thickBot="1">
      <c r="A4" s="27"/>
      <c r="B4" s="333" t="s">
        <v>637</v>
      </c>
      <c r="C4" s="461"/>
      <c r="D4" s="461"/>
      <c r="E4" s="461" t="s">
        <v>543</v>
      </c>
    </row>
    <row r="5" spans="1:5" ht="44.25" customHeight="1" thickBot="1" thickTop="1">
      <c r="A5" s="72" t="s">
        <v>0</v>
      </c>
      <c r="B5" s="53" t="s">
        <v>1</v>
      </c>
      <c r="C5" s="54" t="s">
        <v>542</v>
      </c>
      <c r="D5" s="54" t="s">
        <v>609</v>
      </c>
      <c r="E5" s="54" t="s">
        <v>610</v>
      </c>
    </row>
    <row r="6" spans="1:5" ht="12.75" customHeight="1" thickTop="1">
      <c r="A6" s="83" t="s">
        <v>99</v>
      </c>
      <c r="B6" s="84" t="s">
        <v>100</v>
      </c>
      <c r="C6" s="84" t="s">
        <v>101</v>
      </c>
      <c r="D6" s="84" t="s">
        <v>102</v>
      </c>
      <c r="E6" s="84" t="s">
        <v>103</v>
      </c>
    </row>
    <row r="7" spans="1:5" ht="21.75" customHeight="1">
      <c r="A7" s="50" t="s">
        <v>2</v>
      </c>
      <c r="B7" s="51" t="s">
        <v>3</v>
      </c>
      <c r="C7" s="68">
        <f>C8+C15</f>
        <v>160777558</v>
      </c>
      <c r="D7" s="68">
        <f>D8+D15</f>
        <v>142500</v>
      </c>
      <c r="E7" s="68">
        <f>E8+E15</f>
        <v>160920058</v>
      </c>
    </row>
    <row r="8" spans="1:5" s="549" customFormat="1" ht="21.75" customHeight="1">
      <c r="A8" s="41" t="s">
        <v>4</v>
      </c>
      <c r="B8" s="42" t="s">
        <v>5</v>
      </c>
      <c r="C8" s="63">
        <f>SUM(C9:C14)</f>
        <v>120646534</v>
      </c>
      <c r="D8" s="63">
        <f>SUM(D9:D14)</f>
        <v>0</v>
      </c>
      <c r="E8" s="63">
        <f>SUM(E9:E14)</f>
        <v>120646534</v>
      </c>
    </row>
    <row r="9" spans="1:5" s="549" customFormat="1" ht="21.75" customHeight="1" hidden="1">
      <c r="A9" s="41" t="s">
        <v>139</v>
      </c>
      <c r="B9" s="42" t="s">
        <v>6</v>
      </c>
      <c r="C9" s="63">
        <v>44775423</v>
      </c>
      <c r="D9" s="63">
        <v>0</v>
      </c>
      <c r="E9" s="63">
        <f aca="true" t="shared" si="0" ref="E9:E14">C9+D9</f>
        <v>44775423</v>
      </c>
    </row>
    <row r="10" spans="1:5" s="549" customFormat="1" ht="21.75" customHeight="1" hidden="1">
      <c r="A10" s="41" t="s">
        <v>140</v>
      </c>
      <c r="B10" s="42" t="s">
        <v>7</v>
      </c>
      <c r="C10" s="63">
        <v>45313000</v>
      </c>
      <c r="D10" s="63">
        <v>0</v>
      </c>
      <c r="E10" s="63">
        <f t="shared" si="0"/>
        <v>45313000</v>
      </c>
    </row>
    <row r="11" spans="1:5" s="549" customFormat="1" ht="21.75" customHeight="1" hidden="1">
      <c r="A11" s="41" t="s">
        <v>141</v>
      </c>
      <c r="B11" s="42" t="s">
        <v>8</v>
      </c>
      <c r="C11" s="63">
        <v>26868276</v>
      </c>
      <c r="D11" s="63">
        <v>0</v>
      </c>
      <c r="E11" s="63">
        <f t="shared" si="0"/>
        <v>26868276</v>
      </c>
    </row>
    <row r="12" spans="1:5" s="549" customFormat="1" ht="21.75" customHeight="1" hidden="1">
      <c r="A12" s="41" t="s">
        <v>142</v>
      </c>
      <c r="B12" s="42" t="s">
        <v>9</v>
      </c>
      <c r="C12" s="63">
        <v>1200000</v>
      </c>
      <c r="D12" s="63">
        <v>0</v>
      </c>
      <c r="E12" s="63">
        <f t="shared" si="0"/>
        <v>1200000</v>
      </c>
    </row>
    <row r="13" spans="1:5" s="549" customFormat="1" ht="21.75" customHeight="1" hidden="1">
      <c r="A13" s="41" t="s">
        <v>143</v>
      </c>
      <c r="B13" s="64" t="s">
        <v>545</v>
      </c>
      <c r="C13" s="65">
        <v>2489835</v>
      </c>
      <c r="D13" s="65">
        <v>0</v>
      </c>
      <c r="E13" s="63">
        <f t="shared" si="0"/>
        <v>2489835</v>
      </c>
    </row>
    <row r="14" spans="1:5" s="549" customFormat="1" ht="21.75" customHeight="1" hidden="1">
      <c r="A14" s="41" t="s">
        <v>144</v>
      </c>
      <c r="B14" s="64" t="s">
        <v>546</v>
      </c>
      <c r="C14" s="64">
        <v>0</v>
      </c>
      <c r="D14" s="64">
        <v>0</v>
      </c>
      <c r="E14" s="63">
        <f t="shared" si="0"/>
        <v>0</v>
      </c>
    </row>
    <row r="15" spans="1:5" s="549" customFormat="1" ht="21.75" customHeight="1">
      <c r="A15" s="41" t="s">
        <v>10</v>
      </c>
      <c r="B15" s="42" t="s">
        <v>11</v>
      </c>
      <c r="C15" s="63">
        <v>40131024</v>
      </c>
      <c r="D15" s="63">
        <v>142500</v>
      </c>
      <c r="E15" s="63">
        <f>C15+D15</f>
        <v>40273524</v>
      </c>
    </row>
    <row r="16" spans="1:5" ht="21.75" customHeight="1">
      <c r="A16" s="43" t="s">
        <v>12</v>
      </c>
      <c r="B16" s="44" t="s">
        <v>13</v>
      </c>
      <c r="C16" s="62">
        <f>SUM(C18:C18)</f>
        <v>0</v>
      </c>
      <c r="D16" s="62">
        <f>D17</f>
        <v>3703700</v>
      </c>
      <c r="E16" s="62">
        <f>E17</f>
        <v>3703700</v>
      </c>
    </row>
    <row r="17" spans="1:5" ht="21.75" customHeight="1">
      <c r="A17" s="41" t="s">
        <v>173</v>
      </c>
      <c r="B17" s="64" t="s">
        <v>310</v>
      </c>
      <c r="C17" s="65">
        <v>0</v>
      </c>
      <c r="D17" s="65">
        <v>3703700</v>
      </c>
      <c r="E17" s="65">
        <f>D17</f>
        <v>3703700</v>
      </c>
    </row>
    <row r="18" spans="1:5" ht="21.75" customHeight="1">
      <c r="A18" s="41" t="s">
        <v>174</v>
      </c>
      <c r="B18" s="42" t="s">
        <v>208</v>
      </c>
      <c r="C18" s="63">
        <v>0</v>
      </c>
      <c r="D18" s="63">
        <v>0</v>
      </c>
      <c r="E18" s="63">
        <v>0</v>
      </c>
    </row>
    <row r="19" spans="1:5" ht="21.75" customHeight="1">
      <c r="A19" s="43" t="s">
        <v>14</v>
      </c>
      <c r="B19" s="44" t="s">
        <v>15</v>
      </c>
      <c r="C19" s="62">
        <f>C20+C25</f>
        <v>81460000</v>
      </c>
      <c r="D19" s="62">
        <f>D20+D25</f>
        <v>0</v>
      </c>
      <c r="E19" s="62">
        <f>E20+E25</f>
        <v>81460000</v>
      </c>
    </row>
    <row r="20" spans="1:5" s="82" customFormat="1" ht="23.25" customHeight="1">
      <c r="A20" s="41" t="s">
        <v>16</v>
      </c>
      <c r="B20" s="42" t="s">
        <v>17</v>
      </c>
      <c r="C20" s="63">
        <f>C21+C23+C24</f>
        <v>81400000</v>
      </c>
      <c r="D20" s="63">
        <f>D21+D23+D24</f>
        <v>0</v>
      </c>
      <c r="E20" s="63">
        <f aca="true" t="shared" si="1" ref="E20:E25">C20+D20</f>
        <v>81400000</v>
      </c>
    </row>
    <row r="21" spans="1:5" s="82" customFormat="1" ht="21.75" customHeight="1" hidden="1">
      <c r="A21" s="41" t="s">
        <v>18</v>
      </c>
      <c r="B21" s="42" t="s">
        <v>19</v>
      </c>
      <c r="C21" s="63">
        <f>C22</f>
        <v>79000000</v>
      </c>
      <c r="D21" s="63">
        <v>0</v>
      </c>
      <c r="E21" s="63">
        <f t="shared" si="1"/>
        <v>79000000</v>
      </c>
    </row>
    <row r="22" spans="1:5" s="82" customFormat="1" ht="21.75" customHeight="1" hidden="1">
      <c r="A22" s="41"/>
      <c r="B22" s="42" t="s">
        <v>20</v>
      </c>
      <c r="C22" s="63">
        <v>79000000</v>
      </c>
      <c r="D22" s="63">
        <v>0</v>
      </c>
      <c r="E22" s="63">
        <f t="shared" si="1"/>
        <v>79000000</v>
      </c>
    </row>
    <row r="23" spans="1:5" s="82" customFormat="1" ht="21.75" customHeight="1" hidden="1">
      <c r="A23" s="41" t="s">
        <v>21</v>
      </c>
      <c r="B23" s="42" t="s">
        <v>22</v>
      </c>
      <c r="C23" s="63">
        <v>2300000</v>
      </c>
      <c r="D23" s="63">
        <v>0</v>
      </c>
      <c r="E23" s="63">
        <f t="shared" si="1"/>
        <v>2300000</v>
      </c>
    </row>
    <row r="24" spans="1:5" s="82" customFormat="1" ht="21.75" customHeight="1" hidden="1">
      <c r="A24" s="41" t="s">
        <v>23</v>
      </c>
      <c r="B24" s="42" t="s">
        <v>24</v>
      </c>
      <c r="C24" s="63">
        <v>100000</v>
      </c>
      <c r="D24" s="63">
        <v>0</v>
      </c>
      <c r="E24" s="63">
        <f t="shared" si="1"/>
        <v>100000</v>
      </c>
    </row>
    <row r="25" spans="1:5" s="82" customFormat="1" ht="21.75" customHeight="1">
      <c r="A25" s="41" t="s">
        <v>25</v>
      </c>
      <c r="B25" s="42" t="s">
        <v>26</v>
      </c>
      <c r="C25" s="63">
        <v>60000</v>
      </c>
      <c r="D25" s="63">
        <v>0</v>
      </c>
      <c r="E25" s="63">
        <f t="shared" si="1"/>
        <v>60000</v>
      </c>
    </row>
    <row r="26" spans="1:5" ht="21.75" customHeight="1">
      <c r="A26" s="43" t="s">
        <v>27</v>
      </c>
      <c r="B26" s="44" t="s">
        <v>28</v>
      </c>
      <c r="C26" s="62">
        <f>SUM(C28:C36)</f>
        <v>28888730</v>
      </c>
      <c r="D26" s="62">
        <f>SUM(D28:D36)</f>
        <v>1250000</v>
      </c>
      <c r="E26" s="62">
        <f>SUM(E28:E36)</f>
        <v>30138730</v>
      </c>
    </row>
    <row r="27" spans="1:5" ht="21.75" customHeight="1">
      <c r="A27" s="41" t="s">
        <v>547</v>
      </c>
      <c r="B27" s="42" t="s">
        <v>548</v>
      </c>
      <c r="C27" s="63">
        <v>0</v>
      </c>
      <c r="D27" s="63">
        <v>0</v>
      </c>
      <c r="E27" s="63">
        <f>C27+D27</f>
        <v>0</v>
      </c>
    </row>
    <row r="28" spans="1:5" ht="21.75" customHeight="1">
      <c r="A28" s="41" t="s">
        <v>29</v>
      </c>
      <c r="B28" s="42" t="s">
        <v>134</v>
      </c>
      <c r="C28" s="63">
        <v>8710000</v>
      </c>
      <c r="D28" s="63">
        <v>50000</v>
      </c>
      <c r="E28" s="63">
        <f aca="true" t="shared" si="2" ref="E28:E36">C28+D28</f>
        <v>8760000</v>
      </c>
    </row>
    <row r="29" spans="1:5" ht="21.75" customHeight="1">
      <c r="A29" s="41" t="s">
        <v>311</v>
      </c>
      <c r="B29" s="42" t="s">
        <v>312</v>
      </c>
      <c r="C29" s="63">
        <v>440500</v>
      </c>
      <c r="D29" s="539">
        <v>0</v>
      </c>
      <c r="E29" s="63">
        <f t="shared" si="2"/>
        <v>440500</v>
      </c>
    </row>
    <row r="30" spans="1:5" ht="21.75" customHeight="1">
      <c r="A30" s="41" t="s">
        <v>30</v>
      </c>
      <c r="B30" s="42" t="s">
        <v>31</v>
      </c>
      <c r="C30" s="63">
        <v>3000000</v>
      </c>
      <c r="D30" s="63">
        <v>800000</v>
      </c>
      <c r="E30" s="63">
        <f t="shared" si="2"/>
        <v>3800000</v>
      </c>
    </row>
    <row r="31" spans="1:5" ht="18.75" customHeight="1">
      <c r="A31" s="41" t="s">
        <v>32</v>
      </c>
      <c r="B31" s="42" t="s">
        <v>33</v>
      </c>
      <c r="C31" s="63">
        <v>10100000</v>
      </c>
      <c r="D31" s="63">
        <v>0</v>
      </c>
      <c r="E31" s="63">
        <f t="shared" si="2"/>
        <v>10100000</v>
      </c>
    </row>
    <row r="32" spans="1:5" ht="24.75" customHeight="1">
      <c r="A32" s="41" t="s">
        <v>34</v>
      </c>
      <c r="B32" s="42" t="s">
        <v>35</v>
      </c>
      <c r="C32" s="63">
        <v>5516230</v>
      </c>
      <c r="D32" s="63">
        <v>0</v>
      </c>
      <c r="E32" s="63">
        <f t="shared" si="2"/>
        <v>5516230</v>
      </c>
    </row>
    <row r="33" spans="1:5" ht="21.75" customHeight="1">
      <c r="A33" s="69" t="s">
        <v>36</v>
      </c>
      <c r="B33" s="70" t="s">
        <v>37</v>
      </c>
      <c r="C33" s="71">
        <v>722000</v>
      </c>
      <c r="D33" s="71">
        <v>0</v>
      </c>
      <c r="E33" s="63">
        <f t="shared" si="2"/>
        <v>722000</v>
      </c>
    </row>
    <row r="34" spans="1:5" ht="21.75" customHeight="1">
      <c r="A34" s="41" t="s">
        <v>38</v>
      </c>
      <c r="B34" s="42" t="s">
        <v>39</v>
      </c>
      <c r="C34" s="71">
        <v>300000</v>
      </c>
      <c r="D34" s="71">
        <v>0</v>
      </c>
      <c r="E34" s="63">
        <f t="shared" si="2"/>
        <v>300000</v>
      </c>
    </row>
    <row r="35" spans="1:5" ht="21.75" customHeight="1">
      <c r="A35" s="41" t="s">
        <v>40</v>
      </c>
      <c r="B35" s="42" t="s">
        <v>549</v>
      </c>
      <c r="C35" s="71">
        <v>0</v>
      </c>
      <c r="D35" s="71">
        <v>0</v>
      </c>
      <c r="E35" s="63">
        <f t="shared" si="2"/>
        <v>0</v>
      </c>
    </row>
    <row r="36" spans="1:5" ht="21.75" customHeight="1">
      <c r="A36" s="41" t="s">
        <v>40</v>
      </c>
      <c r="B36" s="42" t="s">
        <v>41</v>
      </c>
      <c r="C36" s="71">
        <v>100000</v>
      </c>
      <c r="D36" s="71">
        <v>400000</v>
      </c>
      <c r="E36" s="63">
        <f t="shared" si="2"/>
        <v>500000</v>
      </c>
    </row>
    <row r="37" spans="1:5" ht="21.75" customHeight="1">
      <c r="A37" s="43" t="s">
        <v>42</v>
      </c>
      <c r="B37" s="44" t="s">
        <v>43</v>
      </c>
      <c r="C37" s="62">
        <f>C38</f>
        <v>0</v>
      </c>
      <c r="D37" s="62">
        <f>D38</f>
        <v>0</v>
      </c>
      <c r="E37" s="62">
        <f>E38</f>
        <v>0</v>
      </c>
    </row>
    <row r="38" spans="1:5" ht="21.75" customHeight="1" hidden="1">
      <c r="A38" s="41" t="s">
        <v>313</v>
      </c>
      <c r="B38" s="42" t="s">
        <v>314</v>
      </c>
      <c r="C38" s="42">
        <v>0</v>
      </c>
      <c r="D38" s="42">
        <v>0</v>
      </c>
      <c r="E38" s="42">
        <v>0</v>
      </c>
    </row>
    <row r="39" spans="1:5" ht="21.75" customHeight="1">
      <c r="A39" s="43" t="s">
        <v>44</v>
      </c>
      <c r="B39" s="44" t="s">
        <v>45</v>
      </c>
      <c r="C39" s="62">
        <f>SUM(C40:C41)</f>
        <v>50000</v>
      </c>
      <c r="D39" s="62">
        <f>SUM(D40:D41)</f>
        <v>1350000</v>
      </c>
      <c r="E39" s="62">
        <f>SUM(E40:E41)</f>
        <v>1400000</v>
      </c>
    </row>
    <row r="40" spans="1:5" ht="21.75" customHeight="1" hidden="1">
      <c r="A40" s="41" t="s">
        <v>135</v>
      </c>
      <c r="B40" s="42" t="s">
        <v>46</v>
      </c>
      <c r="C40" s="63">
        <v>50000</v>
      </c>
      <c r="D40" s="63">
        <v>1350000</v>
      </c>
      <c r="E40" s="63">
        <f>C40+D40</f>
        <v>1400000</v>
      </c>
    </row>
    <row r="41" spans="1:5" ht="21.75" customHeight="1" hidden="1">
      <c r="A41" s="41" t="s">
        <v>317</v>
      </c>
      <c r="B41" s="42" t="s">
        <v>318</v>
      </c>
      <c r="C41" s="63">
        <v>0</v>
      </c>
      <c r="D41" s="63">
        <v>0</v>
      </c>
      <c r="E41" s="63">
        <f>C41+D41</f>
        <v>0</v>
      </c>
    </row>
    <row r="42" spans="1:5" ht="21.75" customHeight="1">
      <c r="A42" s="43" t="s">
        <v>47</v>
      </c>
      <c r="B42" s="44" t="s">
        <v>209</v>
      </c>
      <c r="C42" s="44">
        <f>SUM(C43)</f>
        <v>0</v>
      </c>
      <c r="D42" s="44">
        <f>SUM(D43)</f>
        <v>0</v>
      </c>
      <c r="E42" s="44">
        <f>C42+D42</f>
        <v>0</v>
      </c>
    </row>
    <row r="43" spans="1:5" ht="21.75" customHeight="1">
      <c r="A43" s="41" t="s">
        <v>136</v>
      </c>
      <c r="B43" s="42" t="s">
        <v>137</v>
      </c>
      <c r="C43" s="42">
        <v>0</v>
      </c>
      <c r="D43" s="42">
        <v>0</v>
      </c>
      <c r="E43" s="63">
        <f>C43+D43</f>
        <v>0</v>
      </c>
    </row>
    <row r="44" spans="1:5" ht="30" customHeight="1">
      <c r="A44" s="46" t="s">
        <v>203</v>
      </c>
      <c r="B44" s="47" t="s">
        <v>49</v>
      </c>
      <c r="C44" s="66">
        <f>C7+C16+C19+C26+C37+C39+C42</f>
        <v>271176288</v>
      </c>
      <c r="D44" s="66">
        <f>D7+D16+D19+D26+D37+D39+D42</f>
        <v>6446200</v>
      </c>
      <c r="E44" s="66">
        <f>E7+E16+E19+E26+E37+E39+E42</f>
        <v>277622488</v>
      </c>
    </row>
    <row r="45" spans="1:5" ht="21.75" customHeight="1">
      <c r="A45" s="43" t="s">
        <v>50</v>
      </c>
      <c r="B45" s="44" t="s">
        <v>51</v>
      </c>
      <c r="C45" s="62">
        <f>SUM(C46:C46)</f>
        <v>12611164</v>
      </c>
      <c r="D45" s="62">
        <f>SUM(D46:D46)</f>
        <v>1836</v>
      </c>
      <c r="E45" s="62">
        <f>SUM(E46:E46)</f>
        <v>12613000</v>
      </c>
    </row>
    <row r="46" spans="1:5" ht="21.75" customHeight="1">
      <c r="A46" s="41" t="s">
        <v>52</v>
      </c>
      <c r="B46" s="42" t="s">
        <v>53</v>
      </c>
      <c r="C46" s="63">
        <v>12611164</v>
      </c>
      <c r="D46" s="63">
        <v>1836</v>
      </c>
      <c r="E46" s="63">
        <f>C46+D46</f>
        <v>12613000</v>
      </c>
    </row>
    <row r="47" spans="1:5" ht="21.75" customHeight="1">
      <c r="A47" s="41" t="s">
        <v>315</v>
      </c>
      <c r="B47" s="42" t="s">
        <v>316</v>
      </c>
      <c r="C47" s="63">
        <v>0</v>
      </c>
      <c r="D47" s="63">
        <v>0</v>
      </c>
      <c r="E47" s="63">
        <f>C47+D47</f>
        <v>0</v>
      </c>
    </row>
    <row r="48" spans="1:5" ht="21.75" customHeight="1">
      <c r="A48" s="41" t="s">
        <v>553</v>
      </c>
      <c r="B48" s="42" t="s">
        <v>550</v>
      </c>
      <c r="C48" s="63">
        <v>0</v>
      </c>
      <c r="D48" s="63">
        <v>0</v>
      </c>
      <c r="E48" s="63">
        <f>C48+D48</f>
        <v>0</v>
      </c>
    </row>
    <row r="49" spans="1:5" s="29" customFormat="1" ht="37.5" customHeight="1" thickBot="1">
      <c r="A49" s="48" t="s">
        <v>138</v>
      </c>
      <c r="B49" s="49" t="s">
        <v>54</v>
      </c>
      <c r="C49" s="67">
        <f>C44+C45</f>
        <v>283787452</v>
      </c>
      <c r="D49" s="67">
        <f>D44+D45</f>
        <v>6448036</v>
      </c>
      <c r="E49" s="67">
        <f>E44+E45</f>
        <v>290235488</v>
      </c>
    </row>
    <row r="50" spans="1:5" ht="15.75" thickTop="1">
      <c r="A50" s="2"/>
      <c r="B50" s="2"/>
      <c r="C50" s="2"/>
      <c r="D50" s="2"/>
      <c r="E50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B3" sqref="B3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421875" style="0" customWidth="1"/>
    <col min="5" max="5" width="16.7109375" style="0" customWidth="1"/>
  </cols>
  <sheetData>
    <row r="1" spans="1:5" ht="30" customHeight="1">
      <c r="A1" s="576" t="s">
        <v>207</v>
      </c>
      <c r="B1" s="576"/>
      <c r="C1" s="576"/>
      <c r="D1" s="576"/>
      <c r="E1" s="576"/>
    </row>
    <row r="2" spans="1:5" ht="18" customHeight="1">
      <c r="A2" s="577" t="s">
        <v>544</v>
      </c>
      <c r="B2" s="577"/>
      <c r="C2" s="577"/>
      <c r="D2" s="577"/>
      <c r="E2" s="577"/>
    </row>
    <row r="3" spans="1:5" ht="19.5" customHeight="1">
      <c r="A3" s="28"/>
      <c r="B3" s="624" t="s">
        <v>638</v>
      </c>
      <c r="C3" s="460"/>
      <c r="D3" s="460"/>
      <c r="E3" s="460" t="s">
        <v>616</v>
      </c>
    </row>
    <row r="4" spans="1:5" ht="13.5" thickBot="1">
      <c r="A4" s="27"/>
      <c r="B4" s="333" t="s">
        <v>639</v>
      </c>
      <c r="C4" s="462"/>
      <c r="D4" s="462"/>
      <c r="E4" s="462" t="s">
        <v>543</v>
      </c>
    </row>
    <row r="5" spans="1:5" ht="38.25" customHeight="1" thickBot="1" thickTop="1">
      <c r="A5" s="80" t="s">
        <v>0</v>
      </c>
      <c r="B5" s="81" t="s">
        <v>1</v>
      </c>
      <c r="C5" s="54" t="s">
        <v>542</v>
      </c>
      <c r="D5" s="54" t="s">
        <v>609</v>
      </c>
      <c r="E5" s="54" t="s">
        <v>610</v>
      </c>
    </row>
    <row r="6" spans="1:5" ht="12.75" customHeight="1" thickTop="1">
      <c r="A6" s="83" t="s">
        <v>99</v>
      </c>
      <c r="B6" s="84" t="s">
        <v>100</v>
      </c>
      <c r="C6" s="84" t="s">
        <v>101</v>
      </c>
      <c r="D6" s="84" t="s">
        <v>102</v>
      </c>
      <c r="E6" s="84" t="s">
        <v>103</v>
      </c>
    </row>
    <row r="7" spans="1:5" s="31" customFormat="1" ht="21.75" customHeight="1">
      <c r="A7" s="79" t="s">
        <v>55</v>
      </c>
      <c r="B7" s="51" t="s">
        <v>56</v>
      </c>
      <c r="C7" s="68">
        <f>C8+C15</f>
        <v>56062080</v>
      </c>
      <c r="D7" s="68">
        <f>D8+D15</f>
        <v>113200</v>
      </c>
      <c r="E7" s="68">
        <f>E8+E15</f>
        <v>56175280</v>
      </c>
    </row>
    <row r="8" spans="1:5" s="30" customFormat="1" ht="21.75" customHeight="1">
      <c r="A8" s="74" t="s">
        <v>57</v>
      </c>
      <c r="B8" s="42" t="s">
        <v>58</v>
      </c>
      <c r="C8" s="63">
        <f>SUM(C9:C14)</f>
        <v>43982080</v>
      </c>
      <c r="D8" s="63">
        <f>SUM(D9:D14)</f>
        <v>113200</v>
      </c>
      <c r="E8" s="63">
        <f>SUM(E9:E14)</f>
        <v>44095280</v>
      </c>
    </row>
    <row r="9" spans="1:5" s="30" customFormat="1" ht="22.5" customHeight="1" hidden="1">
      <c r="A9" s="74" t="s">
        <v>145</v>
      </c>
      <c r="B9" s="42" t="s">
        <v>59</v>
      </c>
      <c r="C9" s="63">
        <v>38720000</v>
      </c>
      <c r="D9" s="63">
        <v>109000</v>
      </c>
      <c r="E9" s="63">
        <f>C9+D9</f>
        <v>38829000</v>
      </c>
    </row>
    <row r="10" spans="1:5" s="30" customFormat="1" ht="22.5" customHeight="1" hidden="1">
      <c r="A10" s="74" t="s">
        <v>211</v>
      </c>
      <c r="B10" s="42" t="s">
        <v>212</v>
      </c>
      <c r="C10" s="63">
        <v>400000</v>
      </c>
      <c r="D10" s="63">
        <v>0</v>
      </c>
      <c r="E10" s="63">
        <f aca="true" t="shared" si="0" ref="E10:E66">C10+D10</f>
        <v>400000</v>
      </c>
    </row>
    <row r="11" spans="1:5" s="30" customFormat="1" ht="21.75" customHeight="1" hidden="1">
      <c r="A11" s="74" t="s">
        <v>146</v>
      </c>
      <c r="B11" s="42" t="s">
        <v>60</v>
      </c>
      <c r="C11" s="63">
        <v>2596080</v>
      </c>
      <c r="D11" s="63">
        <v>0</v>
      </c>
      <c r="E11" s="63">
        <f t="shared" si="0"/>
        <v>2596080</v>
      </c>
    </row>
    <row r="12" spans="1:5" s="30" customFormat="1" ht="21.75" customHeight="1" hidden="1">
      <c r="A12" s="74" t="s">
        <v>147</v>
      </c>
      <c r="B12" s="42" t="s">
        <v>61</v>
      </c>
      <c r="C12" s="63">
        <v>98000</v>
      </c>
      <c r="D12" s="63">
        <v>0</v>
      </c>
      <c r="E12" s="63">
        <f t="shared" si="0"/>
        <v>98000</v>
      </c>
    </row>
    <row r="13" spans="1:5" s="30" customFormat="1" ht="21.75" customHeight="1" hidden="1">
      <c r="A13" s="74" t="s">
        <v>148</v>
      </c>
      <c r="B13" s="42" t="s">
        <v>62</v>
      </c>
      <c r="C13" s="63">
        <v>618000</v>
      </c>
      <c r="D13" s="63">
        <v>4200</v>
      </c>
      <c r="E13" s="63">
        <f t="shared" si="0"/>
        <v>622200</v>
      </c>
    </row>
    <row r="14" spans="1:5" s="30" customFormat="1" ht="21.75" customHeight="1" hidden="1">
      <c r="A14" s="74" t="s">
        <v>149</v>
      </c>
      <c r="B14" s="42" t="s">
        <v>63</v>
      </c>
      <c r="C14" s="63">
        <v>1550000</v>
      </c>
      <c r="D14" s="63">
        <v>0</v>
      </c>
      <c r="E14" s="63">
        <f t="shared" si="0"/>
        <v>1550000</v>
      </c>
    </row>
    <row r="15" spans="1:5" s="30" customFormat="1" ht="21.75" customHeight="1">
      <c r="A15" s="74" t="s">
        <v>64</v>
      </c>
      <c r="B15" s="42" t="s">
        <v>65</v>
      </c>
      <c r="C15" s="63">
        <f>SUM(C16:C18)</f>
        <v>12080000</v>
      </c>
      <c r="D15" s="63">
        <f>SUM(D16:D18)</f>
        <v>0</v>
      </c>
      <c r="E15" s="63">
        <f t="shared" si="0"/>
        <v>12080000</v>
      </c>
    </row>
    <row r="16" spans="1:5" s="30" customFormat="1" ht="21.75" customHeight="1" hidden="1">
      <c r="A16" s="74" t="s">
        <v>150</v>
      </c>
      <c r="B16" s="42" t="s">
        <v>66</v>
      </c>
      <c r="C16" s="63">
        <v>9100000</v>
      </c>
      <c r="D16" s="63">
        <v>0</v>
      </c>
      <c r="E16" s="63">
        <f t="shared" si="0"/>
        <v>9100000</v>
      </c>
    </row>
    <row r="17" spans="1:5" s="30" customFormat="1" ht="28.5" customHeight="1" hidden="1">
      <c r="A17" s="74" t="s">
        <v>151</v>
      </c>
      <c r="B17" s="42" t="s">
        <v>67</v>
      </c>
      <c r="C17" s="63">
        <v>2380000</v>
      </c>
      <c r="D17" s="63">
        <v>0</v>
      </c>
      <c r="E17" s="63">
        <f t="shared" si="0"/>
        <v>2380000</v>
      </c>
    </row>
    <row r="18" spans="1:5" s="30" customFormat="1" ht="21.75" customHeight="1" hidden="1">
      <c r="A18" s="74" t="s">
        <v>152</v>
      </c>
      <c r="B18" s="42" t="s">
        <v>68</v>
      </c>
      <c r="C18" s="63">
        <v>600000</v>
      </c>
      <c r="D18" s="63">
        <v>0</v>
      </c>
      <c r="E18" s="63">
        <f t="shared" si="0"/>
        <v>600000</v>
      </c>
    </row>
    <row r="19" spans="1:5" s="31" customFormat="1" ht="34.5" customHeight="1">
      <c r="A19" s="73" t="s">
        <v>69</v>
      </c>
      <c r="B19" s="45" t="s">
        <v>171</v>
      </c>
      <c r="C19" s="62">
        <v>14800000</v>
      </c>
      <c r="D19" s="62">
        <v>0</v>
      </c>
      <c r="E19" s="66">
        <f t="shared" si="0"/>
        <v>14800000</v>
      </c>
    </row>
    <row r="20" spans="1:5" s="31" customFormat="1" ht="21.75" customHeight="1">
      <c r="A20" s="73" t="s">
        <v>70</v>
      </c>
      <c r="B20" s="44" t="s">
        <v>71</v>
      </c>
      <c r="C20" s="66">
        <f>C21+C24+C27+C34+C35</f>
        <v>66766700</v>
      </c>
      <c r="D20" s="66">
        <f>D21+D24+D27+D34+D35</f>
        <v>1055036</v>
      </c>
      <c r="E20" s="66">
        <f t="shared" si="0"/>
        <v>67821736</v>
      </c>
    </row>
    <row r="21" spans="1:5" s="30" customFormat="1" ht="21.75" customHeight="1">
      <c r="A21" s="74" t="s">
        <v>72</v>
      </c>
      <c r="B21" s="42" t="s">
        <v>73</v>
      </c>
      <c r="C21" s="63">
        <f>SUM(C22:C23)</f>
        <v>25038000</v>
      </c>
      <c r="D21" s="63">
        <f>SUM(D22:D23)</f>
        <v>61836</v>
      </c>
      <c r="E21" s="63">
        <f t="shared" si="0"/>
        <v>25099836</v>
      </c>
    </row>
    <row r="22" spans="1:5" s="30" customFormat="1" ht="21.75" customHeight="1" hidden="1">
      <c r="A22" s="74" t="s">
        <v>157</v>
      </c>
      <c r="B22" s="42" t="s">
        <v>159</v>
      </c>
      <c r="C22" s="63">
        <v>1500000</v>
      </c>
      <c r="D22" s="63">
        <v>0</v>
      </c>
      <c r="E22" s="63">
        <f t="shared" si="0"/>
        <v>1500000</v>
      </c>
    </row>
    <row r="23" spans="1:5" s="30" customFormat="1" ht="21.75" customHeight="1" hidden="1">
      <c r="A23" s="74" t="s">
        <v>158</v>
      </c>
      <c r="B23" s="42" t="s">
        <v>160</v>
      </c>
      <c r="C23" s="63">
        <v>23538000</v>
      </c>
      <c r="D23" s="63">
        <v>61836</v>
      </c>
      <c r="E23" s="63">
        <f t="shared" si="0"/>
        <v>23599836</v>
      </c>
    </row>
    <row r="24" spans="1:5" s="30" customFormat="1" ht="21.75" customHeight="1">
      <c r="A24" s="74" t="s">
        <v>74</v>
      </c>
      <c r="B24" s="42" t="s">
        <v>75</v>
      </c>
      <c r="C24" s="63">
        <f>SUM(C25:C26)</f>
        <v>885000</v>
      </c>
      <c r="D24" s="63">
        <f>SUM(D25:D26)</f>
        <v>10000</v>
      </c>
      <c r="E24" s="63">
        <f t="shared" si="0"/>
        <v>895000</v>
      </c>
    </row>
    <row r="25" spans="1:5" s="30" customFormat="1" ht="21.75" customHeight="1" hidden="1">
      <c r="A25" s="74" t="s">
        <v>153</v>
      </c>
      <c r="B25" s="42" t="s">
        <v>155</v>
      </c>
      <c r="C25" s="63">
        <v>360000</v>
      </c>
      <c r="D25" s="63">
        <v>10000</v>
      </c>
      <c r="E25" s="63">
        <f t="shared" si="0"/>
        <v>370000</v>
      </c>
    </row>
    <row r="26" spans="1:5" s="30" customFormat="1" ht="21.75" customHeight="1" hidden="1">
      <c r="A26" s="74" t="s">
        <v>154</v>
      </c>
      <c r="B26" s="42" t="s">
        <v>156</v>
      </c>
      <c r="C26" s="63">
        <v>525000</v>
      </c>
      <c r="D26" s="63">
        <v>0</v>
      </c>
      <c r="E26" s="63">
        <f t="shared" si="0"/>
        <v>525000</v>
      </c>
    </row>
    <row r="27" spans="1:5" s="30" customFormat="1" ht="21.75" customHeight="1">
      <c r="A27" s="74" t="s">
        <v>76</v>
      </c>
      <c r="B27" s="42" t="s">
        <v>77</v>
      </c>
      <c r="C27" s="63">
        <f>SUM(C28:C33)</f>
        <v>26210000</v>
      </c>
      <c r="D27" s="63">
        <f>SUM(D28:D33)</f>
        <v>553200</v>
      </c>
      <c r="E27" s="63">
        <f t="shared" si="0"/>
        <v>26763200</v>
      </c>
    </row>
    <row r="28" spans="1:5" s="30" customFormat="1" ht="21.75" customHeight="1" hidden="1">
      <c r="A28" s="74" t="s">
        <v>161</v>
      </c>
      <c r="B28" s="64" t="s">
        <v>78</v>
      </c>
      <c r="C28" s="63">
        <v>10250000</v>
      </c>
      <c r="D28" s="63">
        <v>0</v>
      </c>
      <c r="E28" s="63">
        <f t="shared" si="0"/>
        <v>10250000</v>
      </c>
    </row>
    <row r="29" spans="1:5" s="30" customFormat="1" ht="21.75" customHeight="1" hidden="1">
      <c r="A29" s="74" t="s">
        <v>162</v>
      </c>
      <c r="B29" s="64" t="s">
        <v>163</v>
      </c>
      <c r="C29" s="63">
        <v>290000</v>
      </c>
      <c r="D29" s="63">
        <v>0</v>
      </c>
      <c r="E29" s="63">
        <f t="shared" si="0"/>
        <v>290000</v>
      </c>
    </row>
    <row r="30" spans="1:5" s="30" customFormat="1" ht="21.75" customHeight="1" hidden="1">
      <c r="A30" s="74" t="s">
        <v>164</v>
      </c>
      <c r="B30" s="42" t="s">
        <v>165</v>
      </c>
      <c r="C30" s="63">
        <v>2350000</v>
      </c>
      <c r="D30" s="63">
        <v>-30000</v>
      </c>
      <c r="E30" s="63">
        <f t="shared" si="0"/>
        <v>2320000</v>
      </c>
    </row>
    <row r="31" spans="1:5" s="30" customFormat="1" ht="21.75" customHeight="1" hidden="1">
      <c r="A31" s="74" t="s">
        <v>551</v>
      </c>
      <c r="B31" s="42" t="s">
        <v>552</v>
      </c>
      <c r="C31" s="63">
        <v>505000</v>
      </c>
      <c r="D31" s="63">
        <v>0</v>
      </c>
      <c r="E31" s="63">
        <f t="shared" si="0"/>
        <v>505000</v>
      </c>
    </row>
    <row r="32" spans="1:5" s="30" customFormat="1" ht="21.75" customHeight="1" hidden="1">
      <c r="A32" s="74" t="s">
        <v>166</v>
      </c>
      <c r="B32" s="42" t="s">
        <v>168</v>
      </c>
      <c r="C32" s="63">
        <v>8215000</v>
      </c>
      <c r="D32" s="63">
        <v>583200</v>
      </c>
      <c r="E32" s="63">
        <f t="shared" si="0"/>
        <v>8798200</v>
      </c>
    </row>
    <row r="33" spans="1:5" s="30" customFormat="1" ht="21.75" customHeight="1" hidden="1">
      <c r="A33" s="74" t="s">
        <v>167</v>
      </c>
      <c r="B33" s="42" t="s">
        <v>79</v>
      </c>
      <c r="C33" s="63">
        <v>4600000</v>
      </c>
      <c r="D33" s="63">
        <v>0</v>
      </c>
      <c r="E33" s="63">
        <f t="shared" si="0"/>
        <v>4600000</v>
      </c>
    </row>
    <row r="34" spans="1:5" s="30" customFormat="1" ht="21.75" customHeight="1">
      <c r="A34" s="550" t="s">
        <v>80</v>
      </c>
      <c r="B34" s="70" t="s">
        <v>81</v>
      </c>
      <c r="C34" s="71">
        <v>530000</v>
      </c>
      <c r="D34" s="71">
        <v>0</v>
      </c>
      <c r="E34" s="63">
        <f t="shared" si="0"/>
        <v>530000</v>
      </c>
    </row>
    <row r="35" spans="1:5" s="30" customFormat="1" ht="21.75" customHeight="1">
      <c r="A35" s="74" t="s">
        <v>82</v>
      </c>
      <c r="B35" s="42" t="s">
        <v>83</v>
      </c>
      <c r="C35" s="63">
        <f>SUM(C36:C37)</f>
        <v>14103700</v>
      </c>
      <c r="D35" s="63">
        <f>SUM(D36:D37)</f>
        <v>430000</v>
      </c>
      <c r="E35" s="63">
        <f t="shared" si="0"/>
        <v>14533700</v>
      </c>
    </row>
    <row r="36" spans="1:5" s="30" customFormat="1" ht="21.75" customHeight="1" hidden="1">
      <c r="A36" s="74" t="s">
        <v>169</v>
      </c>
      <c r="B36" s="42" t="s">
        <v>567</v>
      </c>
      <c r="C36" s="345">
        <v>12633700</v>
      </c>
      <c r="D36" s="63">
        <v>0</v>
      </c>
      <c r="E36" s="63">
        <f t="shared" si="0"/>
        <v>12633700</v>
      </c>
    </row>
    <row r="37" spans="1:5" s="30" customFormat="1" ht="21.75" customHeight="1" hidden="1">
      <c r="A37" s="74" t="s">
        <v>170</v>
      </c>
      <c r="B37" s="42" t="s">
        <v>84</v>
      </c>
      <c r="C37" s="345">
        <v>1470000</v>
      </c>
      <c r="D37" s="345">
        <v>430000</v>
      </c>
      <c r="E37" s="63">
        <f t="shared" si="0"/>
        <v>1900000</v>
      </c>
    </row>
    <row r="38" spans="1:5" s="31" customFormat="1" ht="21" customHeight="1">
      <c r="A38" s="73" t="s">
        <v>85</v>
      </c>
      <c r="B38" s="44" t="s">
        <v>86</v>
      </c>
      <c r="C38" s="62">
        <f>SUM(C39:C42)</f>
        <v>5300000</v>
      </c>
      <c r="D38" s="62">
        <f>SUM(D39:D42)</f>
        <v>0</v>
      </c>
      <c r="E38" s="62">
        <f t="shared" si="0"/>
        <v>5300000</v>
      </c>
    </row>
    <row r="39" spans="1:5" s="31" customFormat="1" ht="21.75" customHeight="1">
      <c r="A39" s="74" t="s">
        <v>172</v>
      </c>
      <c r="B39" s="42" t="s">
        <v>130</v>
      </c>
      <c r="C39" s="63">
        <v>300000</v>
      </c>
      <c r="D39" s="63">
        <v>0</v>
      </c>
      <c r="E39" s="63">
        <f t="shared" si="0"/>
        <v>300000</v>
      </c>
    </row>
    <row r="40" spans="1:5" s="31" customFormat="1" ht="32.25" customHeight="1">
      <c r="A40" s="74" t="s">
        <v>175</v>
      </c>
      <c r="B40" s="42" t="s">
        <v>176</v>
      </c>
      <c r="C40" s="63">
        <v>0</v>
      </c>
      <c r="D40" s="63">
        <v>0</v>
      </c>
      <c r="E40" s="63">
        <f t="shared" si="0"/>
        <v>0</v>
      </c>
    </row>
    <row r="41" spans="1:5" s="31" customFormat="1" ht="20.25" customHeight="1">
      <c r="A41" s="74" t="s">
        <v>177</v>
      </c>
      <c r="B41" s="42" t="s">
        <v>131</v>
      </c>
      <c r="C41" s="63">
        <v>0</v>
      </c>
      <c r="D41" s="63">
        <v>0</v>
      </c>
      <c r="E41" s="63">
        <f t="shared" si="0"/>
        <v>0</v>
      </c>
    </row>
    <row r="42" spans="1:5" s="31" customFormat="1" ht="24" customHeight="1">
      <c r="A42" s="74" t="s">
        <v>178</v>
      </c>
      <c r="B42" s="42" t="s">
        <v>132</v>
      </c>
      <c r="C42" s="63">
        <v>5000000</v>
      </c>
      <c r="D42" s="63">
        <v>0</v>
      </c>
      <c r="E42" s="63">
        <f t="shared" si="0"/>
        <v>5000000</v>
      </c>
    </row>
    <row r="43" spans="1:5" s="31" customFormat="1" ht="21.75" customHeight="1">
      <c r="A43" s="73" t="s">
        <v>87</v>
      </c>
      <c r="B43" s="44" t="s">
        <v>133</v>
      </c>
      <c r="C43" s="66">
        <f>SUM(C44:C48)</f>
        <v>59615946</v>
      </c>
      <c r="D43" s="66">
        <f>SUM(D44:D48)</f>
        <v>-414400</v>
      </c>
      <c r="E43" s="66">
        <f t="shared" si="0"/>
        <v>59201546</v>
      </c>
    </row>
    <row r="44" spans="1:5" s="31" customFormat="1" ht="21.75" customHeight="1">
      <c r="A44" s="74" t="s">
        <v>179</v>
      </c>
      <c r="B44" s="42" t="s">
        <v>180</v>
      </c>
      <c r="C44" s="63">
        <v>300000</v>
      </c>
      <c r="D44" s="63">
        <v>0</v>
      </c>
      <c r="E44" s="63">
        <f t="shared" si="0"/>
        <v>300000</v>
      </c>
    </row>
    <row r="45" spans="1:5" s="31" customFormat="1" ht="21.75" customHeight="1">
      <c r="A45" s="74" t="s">
        <v>181</v>
      </c>
      <c r="B45" s="42" t="s">
        <v>213</v>
      </c>
      <c r="C45" s="63">
        <v>50195946</v>
      </c>
      <c r="D45" s="63">
        <v>-14400</v>
      </c>
      <c r="E45" s="63">
        <f t="shared" si="0"/>
        <v>50181546</v>
      </c>
    </row>
    <row r="46" spans="1:5" s="31" customFormat="1" ht="30.75" customHeight="1">
      <c r="A46" s="74" t="s">
        <v>182</v>
      </c>
      <c r="B46" s="42" t="s">
        <v>184</v>
      </c>
      <c r="C46" s="63">
        <v>50000</v>
      </c>
      <c r="D46" s="63">
        <v>0</v>
      </c>
      <c r="E46" s="63">
        <f t="shared" si="0"/>
        <v>50000</v>
      </c>
    </row>
    <row r="47" spans="1:5" s="31" customFormat="1" ht="21.75" customHeight="1">
      <c r="A47" s="74" t="s">
        <v>183</v>
      </c>
      <c r="B47" s="42" t="s">
        <v>185</v>
      </c>
      <c r="C47" s="63">
        <v>7070000</v>
      </c>
      <c r="D47" s="63">
        <v>100000</v>
      </c>
      <c r="E47" s="63">
        <f t="shared" si="0"/>
        <v>7170000</v>
      </c>
    </row>
    <row r="48" spans="1:5" s="31" customFormat="1" ht="21.75" customHeight="1">
      <c r="A48" s="74" t="s">
        <v>306</v>
      </c>
      <c r="B48" s="42" t="s">
        <v>307</v>
      </c>
      <c r="C48" s="63">
        <v>2000000</v>
      </c>
      <c r="D48" s="63">
        <v>-500000</v>
      </c>
      <c r="E48" s="63">
        <f t="shared" si="0"/>
        <v>1500000</v>
      </c>
    </row>
    <row r="49" spans="1:5" s="31" customFormat="1" ht="21.75" customHeight="1">
      <c r="A49" s="73" t="s">
        <v>88</v>
      </c>
      <c r="B49" s="44" t="s">
        <v>89</v>
      </c>
      <c r="C49" s="66">
        <f>SUM(C50:C54)</f>
        <v>26458831</v>
      </c>
      <c r="D49" s="66">
        <f>SUM(D50:D54)-D53</f>
        <v>2264200</v>
      </c>
      <c r="E49" s="66">
        <f>SUM(E50:E54)-E53</f>
        <v>28723031</v>
      </c>
    </row>
    <row r="50" spans="1:5" s="31" customFormat="1" ht="21.75" customHeight="1" hidden="1">
      <c r="A50" s="74" t="s">
        <v>308</v>
      </c>
      <c r="B50" s="42" t="s">
        <v>309</v>
      </c>
      <c r="C50" s="63">
        <v>0</v>
      </c>
      <c r="D50" s="63">
        <v>0</v>
      </c>
      <c r="E50" s="63">
        <f t="shared" si="0"/>
        <v>0</v>
      </c>
    </row>
    <row r="51" spans="1:5" s="31" customFormat="1" ht="21.75" customHeight="1" hidden="1">
      <c r="A51" s="74" t="s">
        <v>186</v>
      </c>
      <c r="B51" s="42" t="s">
        <v>189</v>
      </c>
      <c r="C51" s="63">
        <v>19310556</v>
      </c>
      <c r="D51" s="63">
        <v>-2700000</v>
      </c>
      <c r="E51" s="63">
        <f t="shared" si="0"/>
        <v>16610556</v>
      </c>
    </row>
    <row r="52" spans="1:5" s="30" customFormat="1" ht="21.75" customHeight="1" hidden="1">
      <c r="A52" s="74" t="s">
        <v>187</v>
      </c>
      <c r="B52" s="42" t="s">
        <v>190</v>
      </c>
      <c r="C52" s="71">
        <v>1520000</v>
      </c>
      <c r="D52" s="71">
        <f>1164500+3310000</f>
        <v>4474500</v>
      </c>
      <c r="E52" s="63">
        <f t="shared" si="0"/>
        <v>5994500</v>
      </c>
    </row>
    <row r="53" spans="1:5" s="548" customFormat="1" ht="21.75" customHeight="1">
      <c r="A53" s="544"/>
      <c r="B53" s="545" t="s">
        <v>623</v>
      </c>
      <c r="C53" s="546">
        <v>0</v>
      </c>
      <c r="D53" s="546">
        <v>3310000</v>
      </c>
      <c r="E53" s="547">
        <f>D53</f>
        <v>3310000</v>
      </c>
    </row>
    <row r="54" spans="1:5" s="31" customFormat="1" ht="21.75" customHeight="1" hidden="1">
      <c r="A54" s="74" t="s">
        <v>188</v>
      </c>
      <c r="B54" s="42" t="s">
        <v>191</v>
      </c>
      <c r="C54" s="63">
        <v>5628275</v>
      </c>
      <c r="D54" s="63">
        <f>-404000+893700</f>
        <v>489700</v>
      </c>
      <c r="E54" s="63">
        <f t="shared" si="0"/>
        <v>6117975</v>
      </c>
    </row>
    <row r="55" spans="1:5" s="548" customFormat="1" ht="21.75" customHeight="1">
      <c r="A55" s="544"/>
      <c r="B55" s="545" t="s">
        <v>624</v>
      </c>
      <c r="C55" s="547">
        <v>0</v>
      </c>
      <c r="D55" s="547">
        <v>893700</v>
      </c>
      <c r="E55" s="547">
        <f>D55</f>
        <v>893700</v>
      </c>
    </row>
    <row r="56" spans="1:5" s="31" customFormat="1" ht="21.75" customHeight="1">
      <c r="A56" s="73" t="s">
        <v>90</v>
      </c>
      <c r="B56" s="44" t="s">
        <v>91</v>
      </c>
      <c r="C56" s="66">
        <f>SUM(C57:C58)</f>
        <v>5307800</v>
      </c>
      <c r="D56" s="66">
        <f>SUM(D57:D58)</f>
        <v>3430000</v>
      </c>
      <c r="E56" s="66">
        <f>C56+D56</f>
        <v>8737800</v>
      </c>
    </row>
    <row r="57" spans="1:5" s="31" customFormat="1" ht="21.75" customHeight="1" hidden="1">
      <c r="A57" s="74" t="s">
        <v>192</v>
      </c>
      <c r="B57" s="42" t="s">
        <v>194</v>
      </c>
      <c r="C57" s="63">
        <v>4177500</v>
      </c>
      <c r="D57" s="63">
        <v>2700000</v>
      </c>
      <c r="E57" s="63">
        <f t="shared" si="0"/>
        <v>6877500</v>
      </c>
    </row>
    <row r="58" spans="1:5" s="31" customFormat="1" ht="21.75" customHeight="1" hidden="1">
      <c r="A58" s="74" t="s">
        <v>193</v>
      </c>
      <c r="B58" s="42" t="s">
        <v>195</v>
      </c>
      <c r="C58" s="63">
        <v>1130300</v>
      </c>
      <c r="D58" s="63">
        <v>730000</v>
      </c>
      <c r="E58" s="63">
        <f t="shared" si="0"/>
        <v>1860300</v>
      </c>
    </row>
    <row r="59" spans="1:5" s="31" customFormat="1" ht="21.75" customHeight="1">
      <c r="A59" s="73" t="s">
        <v>92</v>
      </c>
      <c r="B59" s="44" t="s">
        <v>197</v>
      </c>
      <c r="C59" s="62">
        <v>0</v>
      </c>
      <c r="D59" s="62">
        <v>0</v>
      </c>
      <c r="E59" s="63">
        <f t="shared" si="0"/>
        <v>0</v>
      </c>
    </row>
    <row r="60" spans="1:5" s="32" customFormat="1" ht="36" customHeight="1">
      <c r="A60" s="75" t="s">
        <v>202</v>
      </c>
      <c r="B60" s="76" t="s">
        <v>93</v>
      </c>
      <c r="C60" s="136">
        <f>C7+C19+C20+C38+C43+C49+C56</f>
        <v>234311357</v>
      </c>
      <c r="D60" s="136">
        <f>D7+D19+D20+D38+D43+D49+D56</f>
        <v>6448036</v>
      </c>
      <c r="E60" s="136">
        <f t="shared" si="0"/>
        <v>240759393</v>
      </c>
    </row>
    <row r="61" spans="1:5" s="30" customFormat="1" ht="21.75" customHeight="1">
      <c r="A61" s="75" t="s">
        <v>94</v>
      </c>
      <c r="B61" s="76" t="s">
        <v>95</v>
      </c>
      <c r="C61" s="66">
        <f>SUM(C63:C65)</f>
        <v>49476095</v>
      </c>
      <c r="D61" s="66">
        <f>SUM(D63:D65)</f>
        <v>0</v>
      </c>
      <c r="E61" s="66">
        <f t="shared" si="0"/>
        <v>49476095</v>
      </c>
    </row>
    <row r="62" spans="1:5" s="30" customFormat="1" ht="21.75" customHeight="1">
      <c r="A62" s="74" t="s">
        <v>556</v>
      </c>
      <c r="B62" s="42" t="s">
        <v>557</v>
      </c>
      <c r="C62" s="63">
        <v>0</v>
      </c>
      <c r="D62" s="63">
        <v>0</v>
      </c>
      <c r="E62" s="63">
        <f t="shared" si="0"/>
        <v>0</v>
      </c>
    </row>
    <row r="63" spans="1:5" s="30" customFormat="1" ht="21.75" customHeight="1">
      <c r="A63" s="74" t="s">
        <v>214</v>
      </c>
      <c r="B63" s="42" t="s">
        <v>215</v>
      </c>
      <c r="C63" s="63">
        <v>4110757</v>
      </c>
      <c r="D63" s="63">
        <v>0</v>
      </c>
      <c r="E63" s="63">
        <f t="shared" si="0"/>
        <v>4110757</v>
      </c>
    </row>
    <row r="64" spans="1:5" s="32" customFormat="1" ht="30.75" customHeight="1">
      <c r="A64" s="74" t="s">
        <v>196</v>
      </c>
      <c r="B64" s="42" t="s">
        <v>96</v>
      </c>
      <c r="C64" s="63">
        <v>45365338</v>
      </c>
      <c r="D64" s="63">
        <v>0</v>
      </c>
      <c r="E64" s="63">
        <f t="shared" si="0"/>
        <v>45365338</v>
      </c>
    </row>
    <row r="65" spans="1:5" ht="21.75" customHeight="1">
      <c r="A65" s="41" t="s">
        <v>554</v>
      </c>
      <c r="B65" s="42" t="s">
        <v>555</v>
      </c>
      <c r="C65" s="63">
        <v>0</v>
      </c>
      <c r="D65" s="63">
        <v>0</v>
      </c>
      <c r="E65" s="63">
        <f t="shared" si="0"/>
        <v>0</v>
      </c>
    </row>
    <row r="66" spans="1:5" ht="30" thickBot="1">
      <c r="A66" s="77" t="s">
        <v>204</v>
      </c>
      <c r="B66" s="78" t="s">
        <v>97</v>
      </c>
      <c r="C66" s="137">
        <f>C60+C61</f>
        <v>283787452</v>
      </c>
      <c r="D66" s="137">
        <f>D60+D61</f>
        <v>6448036</v>
      </c>
      <c r="E66" s="137">
        <f t="shared" si="0"/>
        <v>290235488</v>
      </c>
    </row>
    <row r="67" spans="1:2" ht="12.75">
      <c r="A67" s="1"/>
      <c r="B67" s="1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9.140625" style="21" customWidth="1"/>
    <col min="2" max="2" width="49.7109375" style="21" customWidth="1"/>
    <col min="3" max="3" width="16.7109375" style="21" customWidth="1"/>
    <col min="4" max="4" width="15.421875" style="21" customWidth="1"/>
    <col min="5" max="5" width="15.57421875" style="21" customWidth="1"/>
    <col min="6" max="16384" width="9.140625" style="21" customWidth="1"/>
  </cols>
  <sheetData>
    <row r="1" spans="1:2" ht="18" customHeight="1">
      <c r="A1" s="581"/>
      <c r="B1" s="582"/>
    </row>
    <row r="2" spans="1:2" ht="13.5" customHeight="1">
      <c r="A2" s="19"/>
      <c r="B2" s="20"/>
    </row>
    <row r="3" spans="1:5" ht="29.25" customHeight="1">
      <c r="A3" s="583" t="s">
        <v>560</v>
      </c>
      <c r="B3" s="583"/>
      <c r="C3" s="583"/>
      <c r="D3" s="583"/>
      <c r="E3" s="583"/>
    </row>
    <row r="4" spans="1:5" ht="14.25" customHeight="1">
      <c r="A4" s="583"/>
      <c r="B4" s="583"/>
      <c r="C4" s="583"/>
      <c r="D4" s="583"/>
      <c r="E4" s="583"/>
    </row>
    <row r="5" spans="1:5" ht="25.5" customHeight="1">
      <c r="A5" s="583" t="s">
        <v>541</v>
      </c>
      <c r="B5" s="583"/>
      <c r="C5" s="583"/>
      <c r="D5" s="583"/>
      <c r="E5" s="583"/>
    </row>
    <row r="6" spans="1:5" ht="23.25" customHeight="1">
      <c r="A6" s="22"/>
      <c r="B6" s="624" t="s">
        <v>640</v>
      </c>
      <c r="C6" s="379"/>
      <c r="D6" s="379"/>
      <c r="E6" s="379" t="s">
        <v>198</v>
      </c>
    </row>
    <row r="7" spans="1:5" ht="18" customHeight="1" thickBot="1">
      <c r="A7" s="22"/>
      <c r="B7" s="333" t="s">
        <v>641</v>
      </c>
      <c r="C7" s="463"/>
      <c r="D7" s="463"/>
      <c r="E7" s="463" t="s">
        <v>543</v>
      </c>
    </row>
    <row r="8" spans="1:2" ht="6" customHeight="1" hidden="1">
      <c r="A8" s="23"/>
      <c r="B8" s="24"/>
    </row>
    <row r="9" spans="1:2" ht="22.5" customHeight="1" hidden="1">
      <c r="A9" s="25"/>
      <c r="B9" s="26"/>
    </row>
    <row r="10" spans="1:5" ht="42.75" customHeight="1" thickBot="1" thickTop="1">
      <c r="A10" s="52" t="s">
        <v>0</v>
      </c>
      <c r="B10" s="138" t="s">
        <v>559</v>
      </c>
      <c r="C10" s="472" t="s">
        <v>565</v>
      </c>
      <c r="D10" s="53" t="s">
        <v>609</v>
      </c>
      <c r="E10" s="473" t="s">
        <v>610</v>
      </c>
    </row>
    <row r="11" spans="1:5" ht="12.75" customHeight="1" thickTop="1">
      <c r="A11" s="83" t="s">
        <v>99</v>
      </c>
      <c r="B11" s="466" t="s">
        <v>100</v>
      </c>
      <c r="C11" s="83" t="s">
        <v>101</v>
      </c>
      <c r="D11" s="84" t="s">
        <v>102</v>
      </c>
      <c r="E11" s="186" t="s">
        <v>103</v>
      </c>
    </row>
    <row r="12" spans="1:5" ht="23.25" customHeight="1">
      <c r="A12" s="55" t="s">
        <v>2</v>
      </c>
      <c r="B12" s="467" t="s">
        <v>369</v>
      </c>
      <c r="C12" s="474">
        <f>C13</f>
        <v>2563740</v>
      </c>
      <c r="D12" s="357">
        <f>D13</f>
        <v>0</v>
      </c>
      <c r="E12" s="358">
        <f>E13</f>
        <v>2563740</v>
      </c>
    </row>
    <row r="13" spans="1:5" ht="16.5" customHeight="1" hidden="1">
      <c r="A13" s="36" t="s">
        <v>10</v>
      </c>
      <c r="B13" s="468" t="s">
        <v>370</v>
      </c>
      <c r="C13" s="475">
        <v>2563740</v>
      </c>
      <c r="D13" s="346">
        <v>0</v>
      </c>
      <c r="E13" s="347">
        <v>2563740</v>
      </c>
    </row>
    <row r="14" spans="1:5" ht="18.75" customHeight="1">
      <c r="A14" s="55" t="s">
        <v>27</v>
      </c>
      <c r="B14" s="467" t="s">
        <v>28</v>
      </c>
      <c r="C14" s="474">
        <f>SUM(C15:C17)</f>
        <v>20000</v>
      </c>
      <c r="D14" s="357">
        <f>SUM(D15:D17)</f>
        <v>106000</v>
      </c>
      <c r="E14" s="358">
        <f>SUM(E15:E17)</f>
        <v>126000</v>
      </c>
    </row>
    <row r="15" spans="1:5" ht="15.75" customHeight="1">
      <c r="A15" s="41" t="s">
        <v>29</v>
      </c>
      <c r="B15" s="469" t="s">
        <v>134</v>
      </c>
      <c r="C15" s="475">
        <v>0</v>
      </c>
      <c r="D15" s="346">
        <v>0</v>
      </c>
      <c r="E15" s="347">
        <v>0</v>
      </c>
    </row>
    <row r="16" spans="1:5" ht="15.75" customHeight="1">
      <c r="A16" s="41" t="s">
        <v>561</v>
      </c>
      <c r="B16" s="469" t="s">
        <v>312</v>
      </c>
      <c r="C16" s="475">
        <v>20000</v>
      </c>
      <c r="D16" s="346">
        <v>105000</v>
      </c>
      <c r="E16" s="347">
        <f>C16+D16</f>
        <v>125000</v>
      </c>
    </row>
    <row r="17" spans="1:5" ht="15.75" customHeight="1">
      <c r="A17" s="41" t="s">
        <v>38</v>
      </c>
      <c r="B17" s="469" t="s">
        <v>39</v>
      </c>
      <c r="C17" s="475">
        <v>0</v>
      </c>
      <c r="D17" s="346">
        <v>1000</v>
      </c>
      <c r="E17" s="347">
        <f>C17+D17</f>
        <v>1000</v>
      </c>
    </row>
    <row r="18" spans="1:5" ht="21" customHeight="1">
      <c r="A18" s="43" t="s">
        <v>48</v>
      </c>
      <c r="B18" s="470" t="s">
        <v>49</v>
      </c>
      <c r="C18" s="476">
        <f>C12+C14</f>
        <v>2583740</v>
      </c>
      <c r="D18" s="477">
        <f>D12+D14</f>
        <v>106000</v>
      </c>
      <c r="E18" s="359">
        <f>E12+E14</f>
        <v>2689740</v>
      </c>
    </row>
    <row r="19" spans="1:5" ht="12.75" customHeight="1">
      <c r="A19" s="43"/>
      <c r="B19" s="470"/>
      <c r="C19" s="478"/>
      <c r="D19" s="349"/>
      <c r="E19" s="360"/>
    </row>
    <row r="20" spans="1:5" ht="16.5" customHeight="1">
      <c r="A20" s="55" t="s">
        <v>50</v>
      </c>
      <c r="B20" s="467" t="s">
        <v>51</v>
      </c>
      <c r="C20" s="479">
        <f>SUM(C21:C22)</f>
        <v>45404078</v>
      </c>
      <c r="D20" s="348">
        <f>SUM(D21:D22)</f>
        <v>1260</v>
      </c>
      <c r="E20" s="361">
        <f>SUM(E21:E22)</f>
        <v>45405338</v>
      </c>
    </row>
    <row r="21" spans="1:5" ht="19.5" customHeight="1">
      <c r="A21" s="41" t="s">
        <v>52</v>
      </c>
      <c r="B21" s="469" t="s">
        <v>53</v>
      </c>
      <c r="C21" s="475">
        <v>38740</v>
      </c>
      <c r="D21" s="346">
        <v>1260</v>
      </c>
      <c r="E21" s="347">
        <f>C21+D21</f>
        <v>40000</v>
      </c>
    </row>
    <row r="22" spans="1:5" ht="14.25" customHeight="1">
      <c r="A22" s="36" t="s">
        <v>199</v>
      </c>
      <c r="B22" s="468" t="s">
        <v>200</v>
      </c>
      <c r="C22" s="475">
        <v>45365338</v>
      </c>
      <c r="D22" s="346">
        <v>0</v>
      </c>
      <c r="E22" s="347">
        <v>45365338</v>
      </c>
    </row>
    <row r="23" spans="1:5" ht="12.75" customHeight="1">
      <c r="A23" s="36"/>
      <c r="B23" s="468"/>
      <c r="C23" s="475"/>
      <c r="D23" s="346"/>
      <c r="E23" s="347"/>
    </row>
    <row r="24" spans="1:5" ht="26.25" customHeight="1" thickBot="1">
      <c r="A24" s="48" t="s">
        <v>201</v>
      </c>
      <c r="B24" s="471" t="s">
        <v>54</v>
      </c>
      <c r="C24" s="480">
        <f>C18+C20</f>
        <v>47987818</v>
      </c>
      <c r="D24" s="350">
        <f>D18+D20</f>
        <v>107260</v>
      </c>
      <c r="E24" s="362">
        <f>E18+E20</f>
        <v>48095078</v>
      </c>
    </row>
    <row r="25" spans="1:5" ht="16.5" thickTop="1">
      <c r="A25" s="37"/>
      <c r="B25" s="37"/>
      <c r="C25" s="351"/>
      <c r="D25" s="351"/>
      <c r="E25" s="351"/>
    </row>
    <row r="26" spans="1:5" ht="16.5" thickBot="1">
      <c r="A26" s="38"/>
      <c r="B26" s="39"/>
      <c r="C26" s="352"/>
      <c r="D26" s="352"/>
      <c r="E26" s="352"/>
    </row>
    <row r="27" spans="1:5" ht="42.75" customHeight="1" thickBot="1" thickTop="1">
      <c r="A27" s="52" t="s">
        <v>0</v>
      </c>
      <c r="B27" s="53" t="s">
        <v>558</v>
      </c>
      <c r="C27" s="472" t="s">
        <v>565</v>
      </c>
      <c r="D27" s="53" t="s">
        <v>609</v>
      </c>
      <c r="E27" s="473" t="s">
        <v>610</v>
      </c>
    </row>
    <row r="28" spans="1:5" ht="13.5" thickTop="1">
      <c r="A28" s="83" t="s">
        <v>99</v>
      </c>
      <c r="B28" s="466" t="s">
        <v>100</v>
      </c>
      <c r="C28" s="483" t="s">
        <v>101</v>
      </c>
      <c r="D28" s="353" t="s">
        <v>102</v>
      </c>
      <c r="E28" s="363" t="s">
        <v>103</v>
      </c>
    </row>
    <row r="29" spans="1:5" ht="14.25">
      <c r="A29" s="55" t="s">
        <v>55</v>
      </c>
      <c r="B29" s="467" t="s">
        <v>56</v>
      </c>
      <c r="C29" s="484">
        <f>SUM(C30:C31)</f>
        <v>30612573</v>
      </c>
      <c r="D29" s="485">
        <f>SUM(D30:D31)</f>
        <v>0</v>
      </c>
      <c r="E29" s="364">
        <f>SUM(E30:E31)</f>
        <v>30612573</v>
      </c>
    </row>
    <row r="30" spans="1:5" ht="12.75">
      <c r="A30" s="41" t="s">
        <v>57</v>
      </c>
      <c r="B30" s="469" t="s">
        <v>58</v>
      </c>
      <c r="C30" s="486">
        <v>30512573</v>
      </c>
      <c r="D30" s="140">
        <v>0</v>
      </c>
      <c r="E30" s="365">
        <v>30512573</v>
      </c>
    </row>
    <row r="31" spans="1:5" ht="12.75">
      <c r="A31" s="41" t="s">
        <v>64</v>
      </c>
      <c r="B31" s="469" t="s">
        <v>65</v>
      </c>
      <c r="C31" s="486">
        <v>100000</v>
      </c>
      <c r="D31" s="140">
        <v>0</v>
      </c>
      <c r="E31" s="365">
        <v>100000</v>
      </c>
    </row>
    <row r="32" spans="1:5" ht="22.5" customHeight="1">
      <c r="A32" s="55" t="s">
        <v>69</v>
      </c>
      <c r="B32" s="481" t="s">
        <v>171</v>
      </c>
      <c r="C32" s="487">
        <v>8556643</v>
      </c>
      <c r="D32" s="139">
        <v>0</v>
      </c>
      <c r="E32" s="366">
        <v>8556643</v>
      </c>
    </row>
    <row r="33" spans="1:5" ht="15.75" customHeight="1">
      <c r="A33" s="55" t="s">
        <v>70</v>
      </c>
      <c r="B33" s="467" t="s">
        <v>71</v>
      </c>
      <c r="C33" s="487">
        <f>SUM(C34:C38)</f>
        <v>7361437</v>
      </c>
      <c r="D33" s="139">
        <f>SUM(D34:D38)</f>
        <v>-23740</v>
      </c>
      <c r="E33" s="139">
        <f>SUM(E34:E38)</f>
        <v>7337697</v>
      </c>
    </row>
    <row r="34" spans="1:5" ht="15.75" customHeight="1">
      <c r="A34" s="41" t="s">
        <v>72</v>
      </c>
      <c r="B34" s="469" t="s">
        <v>73</v>
      </c>
      <c r="C34" s="488">
        <v>1590700</v>
      </c>
      <c r="D34" s="142">
        <v>0</v>
      </c>
      <c r="E34" s="367">
        <f>C34+D34</f>
        <v>1590700</v>
      </c>
    </row>
    <row r="35" spans="1:5" ht="15.75" customHeight="1">
      <c r="A35" s="41" t="s">
        <v>74</v>
      </c>
      <c r="B35" s="469" t="s">
        <v>75</v>
      </c>
      <c r="C35" s="488">
        <v>1372400</v>
      </c>
      <c r="D35" s="142">
        <v>0</v>
      </c>
      <c r="E35" s="367">
        <f>C35+D35</f>
        <v>1372400</v>
      </c>
    </row>
    <row r="36" spans="1:5" ht="15.75" customHeight="1">
      <c r="A36" s="41" t="s">
        <v>76</v>
      </c>
      <c r="B36" s="469" t="s">
        <v>77</v>
      </c>
      <c r="C36" s="488">
        <v>1425450</v>
      </c>
      <c r="D36" s="142">
        <v>83000</v>
      </c>
      <c r="E36" s="367">
        <f>C36+D36</f>
        <v>1508450</v>
      </c>
    </row>
    <row r="37" spans="1:5" ht="15.75" customHeight="1">
      <c r="A37" s="41" t="s">
        <v>80</v>
      </c>
      <c r="B37" s="469" t="s">
        <v>81</v>
      </c>
      <c r="C37" s="488">
        <v>1711837</v>
      </c>
      <c r="D37" s="142">
        <v>-139740</v>
      </c>
      <c r="E37" s="367">
        <f>C37+D37</f>
        <v>1572097</v>
      </c>
    </row>
    <row r="38" spans="1:5" ht="15.75" customHeight="1">
      <c r="A38" s="41" t="s">
        <v>82</v>
      </c>
      <c r="B38" s="469" t="s">
        <v>83</v>
      </c>
      <c r="C38" s="488">
        <v>1261050</v>
      </c>
      <c r="D38" s="142">
        <v>33000</v>
      </c>
      <c r="E38" s="367">
        <f>C38+D38</f>
        <v>1294050</v>
      </c>
    </row>
    <row r="39" spans="1:5" ht="15.75" customHeight="1">
      <c r="A39" s="40" t="s">
        <v>87</v>
      </c>
      <c r="B39" s="482" t="s">
        <v>320</v>
      </c>
      <c r="C39" s="489">
        <v>0</v>
      </c>
      <c r="D39" s="143">
        <v>0</v>
      </c>
      <c r="E39" s="368">
        <v>0</v>
      </c>
    </row>
    <row r="40" spans="1:5" ht="17.25" customHeight="1">
      <c r="A40" s="41" t="s">
        <v>179</v>
      </c>
      <c r="B40" s="469" t="s">
        <v>180</v>
      </c>
      <c r="C40" s="488">
        <v>0</v>
      </c>
      <c r="D40" s="142">
        <v>0</v>
      </c>
      <c r="E40" s="367">
        <v>0</v>
      </c>
    </row>
    <row r="41" spans="1:5" ht="19.5" customHeight="1">
      <c r="A41" s="41" t="s">
        <v>562</v>
      </c>
      <c r="B41" s="469" t="s">
        <v>319</v>
      </c>
      <c r="C41" s="488">
        <v>0</v>
      </c>
      <c r="D41" s="142">
        <v>0</v>
      </c>
      <c r="E41" s="367">
        <v>0</v>
      </c>
    </row>
    <row r="42" spans="1:5" ht="13.5">
      <c r="A42" s="40" t="s">
        <v>321</v>
      </c>
      <c r="B42" s="482" t="s">
        <v>89</v>
      </c>
      <c r="C42" s="489">
        <f>SUM(C43:C44)</f>
        <v>1457165</v>
      </c>
      <c r="D42" s="143">
        <f>SUM(D43:D44)</f>
        <v>131000</v>
      </c>
      <c r="E42" s="368">
        <f>SUM(E43:E44)</f>
        <v>1588165</v>
      </c>
    </row>
    <row r="43" spans="1:5" s="90" customFormat="1" ht="15" customHeight="1" hidden="1">
      <c r="A43" s="41" t="s">
        <v>187</v>
      </c>
      <c r="B43" s="469" t="s">
        <v>322</v>
      </c>
      <c r="C43" s="488">
        <v>1063730</v>
      </c>
      <c r="D43" s="142">
        <v>181000</v>
      </c>
      <c r="E43" s="367">
        <f>C43+D43</f>
        <v>1244730</v>
      </c>
    </row>
    <row r="44" spans="1:5" s="90" customFormat="1" ht="14.25" customHeight="1" hidden="1">
      <c r="A44" s="41" t="s">
        <v>188</v>
      </c>
      <c r="B44" s="469" t="s">
        <v>323</v>
      </c>
      <c r="C44" s="488">
        <v>393435</v>
      </c>
      <c r="D44" s="142">
        <v>-50000</v>
      </c>
      <c r="E44" s="367">
        <f>C44+D44</f>
        <v>343435</v>
      </c>
    </row>
    <row r="45" spans="1:5" ht="16.5" thickBot="1">
      <c r="A45" s="48" t="s">
        <v>202</v>
      </c>
      <c r="B45" s="471" t="s">
        <v>97</v>
      </c>
      <c r="C45" s="490">
        <f>C29+C32+C33+C42</f>
        <v>47987818</v>
      </c>
      <c r="D45" s="141">
        <f>D29+D32+D33+D42</f>
        <v>107260</v>
      </c>
      <c r="E45" s="369">
        <f>E29+E32+E33+E42</f>
        <v>48095078</v>
      </c>
    </row>
    <row r="46" spans="1:5" ht="16.5" thickTop="1">
      <c r="A46" s="37"/>
      <c r="B46" s="37"/>
      <c r="C46" s="35"/>
      <c r="D46" s="35"/>
      <c r="E46" s="35"/>
    </row>
    <row r="47" spans="1:2" ht="16.5" thickBot="1">
      <c r="A47" s="33"/>
      <c r="B47" s="34"/>
    </row>
    <row r="48" spans="1:5" ht="15" thickBot="1">
      <c r="A48" s="91" t="s">
        <v>566</v>
      </c>
      <c r="B48" s="89"/>
      <c r="C48" s="578">
        <v>13</v>
      </c>
      <c r="D48" s="579"/>
      <c r="E48" s="580"/>
    </row>
    <row r="49" spans="1:5" ht="15" thickBot="1">
      <c r="A49" s="91" t="s">
        <v>217</v>
      </c>
      <c r="B49" s="89"/>
      <c r="C49" s="578">
        <v>0</v>
      </c>
      <c r="D49" s="579"/>
      <c r="E49" s="580"/>
    </row>
  </sheetData>
  <sheetProtection/>
  <mergeCells count="5">
    <mergeCell ref="C48:E48"/>
    <mergeCell ref="C49:E49"/>
    <mergeCell ref="A1:B1"/>
    <mergeCell ref="A3:E4"/>
    <mergeCell ref="A5:E5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49.421875" style="3" customWidth="1"/>
    <col min="4" max="6" width="13.57421875" style="3" customWidth="1"/>
    <col min="7" max="7" width="44.57421875" style="3" customWidth="1"/>
    <col min="8" max="8" width="12.7109375" style="3" customWidth="1"/>
    <col min="9" max="10" width="13.57421875" style="3" customWidth="1"/>
    <col min="11" max="16384" width="8.00390625" style="3" customWidth="1"/>
  </cols>
  <sheetData>
    <row r="1" spans="3:10" ht="30" customHeight="1">
      <c r="C1" s="584" t="s">
        <v>205</v>
      </c>
      <c r="D1" s="584"/>
      <c r="E1" s="584"/>
      <c r="F1" s="584"/>
      <c r="G1" s="584"/>
      <c r="H1" s="584"/>
      <c r="I1" s="584"/>
      <c r="J1" s="584"/>
    </row>
    <row r="2" spans="3:10" ht="30" customHeight="1">
      <c r="C2" s="584" t="s">
        <v>578</v>
      </c>
      <c r="D2" s="584"/>
      <c r="E2" s="584"/>
      <c r="F2" s="584"/>
      <c r="G2" s="584"/>
      <c r="H2" s="584"/>
      <c r="I2" s="584"/>
      <c r="J2" s="584"/>
    </row>
    <row r="3" spans="3:10" ht="17.25" customHeight="1">
      <c r="C3" s="584" t="s">
        <v>541</v>
      </c>
      <c r="D3" s="584"/>
      <c r="E3" s="584"/>
      <c r="F3" s="584"/>
      <c r="G3" s="584"/>
      <c r="H3" s="584"/>
      <c r="I3" s="584"/>
      <c r="J3" s="584"/>
    </row>
    <row r="4" spans="3:10" ht="17.25" customHeight="1">
      <c r="C4" s="624" t="s">
        <v>642</v>
      </c>
      <c r="D4" s="56"/>
      <c r="E4" s="56"/>
      <c r="F4" s="56"/>
      <c r="G4" s="56"/>
      <c r="H4" s="336"/>
      <c r="I4" s="56"/>
      <c r="J4" s="336" t="s">
        <v>627</v>
      </c>
    </row>
    <row r="5" spans="3:10" ht="19.5" customHeight="1" thickBot="1">
      <c r="C5" s="333" t="s">
        <v>643</v>
      </c>
      <c r="G5" s="4"/>
      <c r="H5" s="57"/>
      <c r="J5" s="57" t="s">
        <v>563</v>
      </c>
    </row>
    <row r="6" spans="1:10" ht="42" customHeight="1">
      <c r="A6" s="5" t="s">
        <v>106</v>
      </c>
      <c r="B6" s="6" t="s">
        <v>107</v>
      </c>
      <c r="C6" s="6" t="s">
        <v>577</v>
      </c>
      <c r="D6" s="6" t="s">
        <v>542</v>
      </c>
      <c r="E6" s="6" t="s">
        <v>609</v>
      </c>
      <c r="F6" s="6" t="s">
        <v>610</v>
      </c>
      <c r="G6" s="374" t="s">
        <v>576</v>
      </c>
      <c r="H6" s="6" t="s">
        <v>542</v>
      </c>
      <c r="I6" s="6" t="s">
        <v>609</v>
      </c>
      <c r="J6" s="6" t="s">
        <v>610</v>
      </c>
    </row>
    <row r="7" spans="1:10" s="88" customFormat="1" ht="12">
      <c r="A7" s="85">
        <v>1</v>
      </c>
      <c r="B7" s="86">
        <v>2</v>
      </c>
      <c r="C7" s="86" t="s">
        <v>99</v>
      </c>
      <c r="D7" s="86" t="s">
        <v>100</v>
      </c>
      <c r="E7" s="86" t="s">
        <v>101</v>
      </c>
      <c r="F7" s="86" t="s">
        <v>102</v>
      </c>
      <c r="G7" s="87" t="s">
        <v>103</v>
      </c>
      <c r="H7" s="86" t="s">
        <v>516</v>
      </c>
      <c r="I7" s="86" t="s">
        <v>520</v>
      </c>
      <c r="J7" s="86" t="s">
        <v>611</v>
      </c>
    </row>
    <row r="8" spans="1:10" ht="14.25" customHeight="1">
      <c r="A8" s="7" t="s">
        <v>108</v>
      </c>
      <c r="B8" s="8" t="s">
        <v>109</v>
      </c>
      <c r="C8" s="9" t="s">
        <v>568</v>
      </c>
      <c r="D8" s="58">
        <v>1397000</v>
      </c>
      <c r="E8" s="58">
        <v>0</v>
      </c>
      <c r="F8" s="58">
        <f>D8+E8</f>
        <v>1397000</v>
      </c>
      <c r="G8" s="10" t="s">
        <v>574</v>
      </c>
      <c r="H8" s="58">
        <v>12611164</v>
      </c>
      <c r="I8" s="58">
        <v>0</v>
      </c>
      <c r="J8" s="58">
        <f>H8+I8</f>
        <v>12611164</v>
      </c>
    </row>
    <row r="9" spans="1:10" ht="28.5" customHeight="1">
      <c r="A9" s="7" t="s">
        <v>108</v>
      </c>
      <c r="B9" s="8" t="s">
        <v>109</v>
      </c>
      <c r="C9" s="493" t="s">
        <v>612</v>
      </c>
      <c r="D9" s="59">
        <v>495300</v>
      </c>
      <c r="E9" s="59">
        <v>1650000</v>
      </c>
      <c r="F9" s="58">
        <f aca="true" t="shared" si="0" ref="F9:F21">D9+E9</f>
        <v>2145300</v>
      </c>
      <c r="G9" s="10" t="s">
        <v>327</v>
      </c>
      <c r="H9" s="61">
        <v>3810000</v>
      </c>
      <c r="I9" s="59">
        <v>700000</v>
      </c>
      <c r="J9" s="58">
        <f>H9+I9</f>
        <v>4510000</v>
      </c>
    </row>
    <row r="10" spans="1:10" ht="27.75" customHeight="1">
      <c r="A10" s="7" t="s">
        <v>110</v>
      </c>
      <c r="B10" s="8" t="s">
        <v>111</v>
      </c>
      <c r="C10" s="543" t="s">
        <v>622</v>
      </c>
      <c r="D10" s="61">
        <v>11007500</v>
      </c>
      <c r="E10" s="61">
        <v>3430000</v>
      </c>
      <c r="F10" s="58">
        <f t="shared" si="0"/>
        <v>14437500</v>
      </c>
      <c r="G10" s="10" t="s">
        <v>575</v>
      </c>
      <c r="H10" s="61">
        <v>722000</v>
      </c>
      <c r="I10" s="61">
        <v>0</v>
      </c>
      <c r="J10" s="58">
        <f>H10+I10</f>
        <v>722000</v>
      </c>
    </row>
    <row r="11" spans="1:10" ht="17.25" customHeight="1">
      <c r="A11" s="7" t="s">
        <v>113</v>
      </c>
      <c r="B11" s="8" t="s">
        <v>114</v>
      </c>
      <c r="C11" s="9" t="s">
        <v>569</v>
      </c>
      <c r="D11" s="61">
        <v>3810000</v>
      </c>
      <c r="E11" s="61">
        <v>0</v>
      </c>
      <c r="F11" s="58">
        <f t="shared" si="0"/>
        <v>3810000</v>
      </c>
      <c r="G11" s="10" t="s">
        <v>625</v>
      </c>
      <c r="H11" s="61">
        <v>0</v>
      </c>
      <c r="I11" s="61">
        <v>3703700</v>
      </c>
      <c r="J11" s="58">
        <f>I11</f>
        <v>3703700</v>
      </c>
    </row>
    <row r="12" spans="1:10" ht="15" customHeight="1">
      <c r="A12" s="7" t="s">
        <v>108</v>
      </c>
      <c r="B12" s="8" t="s">
        <v>112</v>
      </c>
      <c r="C12" s="9" t="s">
        <v>570</v>
      </c>
      <c r="D12" s="61">
        <v>1000500</v>
      </c>
      <c r="E12" s="61">
        <v>0</v>
      </c>
      <c r="F12" s="58">
        <f t="shared" si="0"/>
        <v>1000500</v>
      </c>
      <c r="G12" s="10"/>
      <c r="H12" s="61"/>
      <c r="I12" s="61"/>
      <c r="J12" s="58"/>
    </row>
    <row r="13" spans="1:10" ht="12.75">
      <c r="A13" s="7" t="s">
        <v>113</v>
      </c>
      <c r="B13" s="8" t="s">
        <v>114</v>
      </c>
      <c r="C13" s="375" t="s">
        <v>571</v>
      </c>
      <c r="D13" s="58">
        <f>9648056+2604975</f>
        <v>12253031</v>
      </c>
      <c r="E13" s="58">
        <f>-1650000-3430000</f>
        <v>-5080000</v>
      </c>
      <c r="F13" s="58">
        <f t="shared" si="0"/>
        <v>7173031</v>
      </c>
      <c r="G13" s="10"/>
      <c r="H13" s="61"/>
      <c r="I13" s="58"/>
      <c r="J13" s="58"/>
    </row>
    <row r="14" spans="1:10" ht="16.5" customHeight="1">
      <c r="A14" s="11">
        <v>999000</v>
      </c>
      <c r="B14" s="8" t="s">
        <v>112</v>
      </c>
      <c r="C14" s="375" t="s">
        <v>572</v>
      </c>
      <c r="D14" s="58">
        <f>290000+78300</f>
        <v>368300</v>
      </c>
      <c r="E14" s="58">
        <v>0</v>
      </c>
      <c r="F14" s="58">
        <f t="shared" si="0"/>
        <v>368300</v>
      </c>
      <c r="G14" s="12"/>
      <c r="H14" s="61"/>
      <c r="I14" s="58"/>
      <c r="J14" s="58"/>
    </row>
    <row r="15" spans="1:10" ht="16.5" customHeight="1">
      <c r="A15" s="11"/>
      <c r="B15" s="8"/>
      <c r="C15" s="375" t="s">
        <v>613</v>
      </c>
      <c r="D15" s="58">
        <v>0</v>
      </c>
      <c r="E15" s="58">
        <v>140500</v>
      </c>
      <c r="F15" s="58">
        <f t="shared" si="0"/>
        <v>140500</v>
      </c>
      <c r="G15" s="12"/>
      <c r="H15" s="61"/>
      <c r="I15" s="58"/>
      <c r="J15" s="58"/>
    </row>
    <row r="16" spans="1:10" ht="16.5" customHeight="1">
      <c r="A16" s="11"/>
      <c r="B16" s="8"/>
      <c r="C16" s="375" t="s">
        <v>614</v>
      </c>
      <c r="D16" s="58">
        <v>0</v>
      </c>
      <c r="E16" s="58">
        <v>13000</v>
      </c>
      <c r="F16" s="58">
        <f t="shared" si="0"/>
        <v>13000</v>
      </c>
      <c r="G16" s="12"/>
      <c r="H16" s="61"/>
      <c r="I16" s="58"/>
      <c r="J16" s="58"/>
    </row>
    <row r="17" spans="1:10" ht="16.5" customHeight="1">
      <c r="A17" s="11"/>
      <c r="B17" s="8"/>
      <c r="C17" s="375" t="s">
        <v>618</v>
      </c>
      <c r="D17" s="58"/>
      <c r="E17" s="58">
        <v>900000</v>
      </c>
      <c r="F17" s="58">
        <f t="shared" si="0"/>
        <v>900000</v>
      </c>
      <c r="G17" s="12"/>
      <c r="H17" s="61"/>
      <c r="I17" s="58"/>
      <c r="J17" s="58"/>
    </row>
    <row r="18" spans="1:10" ht="16.5" customHeight="1">
      <c r="A18" s="11"/>
      <c r="B18" s="8"/>
      <c r="C18" s="375" t="s">
        <v>619</v>
      </c>
      <c r="D18" s="58">
        <v>0</v>
      </c>
      <c r="E18" s="58">
        <f>344000+93000</f>
        <v>437000</v>
      </c>
      <c r="F18" s="58">
        <v>437000</v>
      </c>
      <c r="G18" s="12"/>
      <c r="H18" s="61"/>
      <c r="I18" s="58"/>
      <c r="J18" s="58"/>
    </row>
    <row r="19" spans="1:10" ht="12.75">
      <c r="A19" s="7" t="s">
        <v>116</v>
      </c>
      <c r="B19" s="8" t="s">
        <v>117</v>
      </c>
      <c r="C19" s="375" t="s">
        <v>326</v>
      </c>
      <c r="D19" s="58">
        <v>1270000</v>
      </c>
      <c r="E19" s="58">
        <v>0</v>
      </c>
      <c r="F19" s="58">
        <f t="shared" si="0"/>
        <v>1270000</v>
      </c>
      <c r="G19" s="10"/>
      <c r="H19" s="58"/>
      <c r="I19" s="58"/>
      <c r="J19" s="58"/>
    </row>
    <row r="20" spans="1:10" ht="12.75">
      <c r="A20" s="7" t="s">
        <v>118</v>
      </c>
      <c r="B20" s="8" t="s">
        <v>119</v>
      </c>
      <c r="C20" s="375" t="s">
        <v>573</v>
      </c>
      <c r="D20" s="58">
        <v>165000</v>
      </c>
      <c r="E20" s="58">
        <v>0</v>
      </c>
      <c r="F20" s="58">
        <f t="shared" si="0"/>
        <v>165000</v>
      </c>
      <c r="G20" s="10"/>
      <c r="H20" s="58"/>
      <c r="I20" s="58"/>
      <c r="J20" s="58"/>
    </row>
    <row r="21" spans="1:10" ht="15" customHeight="1">
      <c r="A21" s="7" t="s">
        <v>108</v>
      </c>
      <c r="B21" s="8" t="s">
        <v>115</v>
      </c>
      <c r="C21" s="9" t="s">
        <v>226</v>
      </c>
      <c r="D21" s="61">
        <v>2000000</v>
      </c>
      <c r="E21" s="61">
        <v>-500000</v>
      </c>
      <c r="F21" s="58">
        <f t="shared" si="0"/>
        <v>1500000</v>
      </c>
      <c r="G21" s="13"/>
      <c r="H21" s="58"/>
      <c r="I21" s="61"/>
      <c r="J21" s="58"/>
    </row>
    <row r="22" spans="1:10" ht="27.75" customHeight="1">
      <c r="A22" s="370"/>
      <c r="B22" s="371"/>
      <c r="C22" s="372" t="s">
        <v>626</v>
      </c>
      <c r="D22" s="373">
        <v>0</v>
      </c>
      <c r="E22" s="373">
        <f>3310000+893700</f>
        <v>4203700</v>
      </c>
      <c r="F22" s="373">
        <f>E22</f>
        <v>4203700</v>
      </c>
      <c r="G22" s="13"/>
      <c r="H22" s="59"/>
      <c r="I22" s="373"/>
      <c r="J22" s="373"/>
    </row>
    <row r="23" spans="1:10" ht="15" customHeight="1">
      <c r="A23" s="370"/>
      <c r="B23" s="371"/>
      <c r="C23" s="372"/>
      <c r="D23" s="373"/>
      <c r="E23" s="373"/>
      <c r="F23" s="373"/>
      <c r="G23" s="13"/>
      <c r="H23" s="59"/>
      <c r="I23" s="373"/>
      <c r="J23" s="373"/>
    </row>
    <row r="24" spans="1:10" ht="13.5" thickBot="1">
      <c r="A24" s="14"/>
      <c r="B24" s="15"/>
      <c r="C24" s="17"/>
      <c r="D24" s="60">
        <f>SUM(D8:D22)</f>
        <v>33766631</v>
      </c>
      <c r="E24" s="60">
        <f>SUM(E8:E22)</f>
        <v>5194200</v>
      </c>
      <c r="F24" s="60">
        <f>SUM(F8:F22)</f>
        <v>38960831</v>
      </c>
      <c r="G24" s="18"/>
      <c r="H24" s="60">
        <f>SUM(H8:H21)</f>
        <v>17143164</v>
      </c>
      <c r="I24" s="60">
        <f>SUM(I8:I21)</f>
        <v>4403700</v>
      </c>
      <c r="J24" s="60">
        <f>SUM(J8:J21)</f>
        <v>21546864</v>
      </c>
    </row>
    <row r="25" spans="1:2" ht="12.75">
      <c r="A25" s="14"/>
      <c r="B25" s="15"/>
    </row>
    <row r="26" spans="1:2" ht="12.75">
      <c r="A26" s="14"/>
      <c r="B26" s="15"/>
    </row>
    <row r="27" spans="1:2" ht="13.5" thickBot="1">
      <c r="A27" s="16" t="s">
        <v>120</v>
      </c>
      <c r="B27" s="17"/>
    </row>
  </sheetData>
  <sheetProtection/>
  <mergeCells count="3">
    <mergeCell ref="C1:J1"/>
    <mergeCell ref="C2:J2"/>
    <mergeCell ref="C3:J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81" r:id="rId3"/>
  <headerFooter alignWithMargins="0">
    <oddHeader>&amp;C&amp;"Times New Roman CE,Félkövér"&amp;12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1"/>
  <sheetViews>
    <sheetView zoomScale="110" zoomScaleNormal="110" zoomScaleSheetLayoutView="100" zoomScalePageLayoutView="0" workbookViewId="0" topLeftCell="A1">
      <selection activeCell="B2" sqref="B2:B3"/>
    </sheetView>
  </sheetViews>
  <sheetFormatPr defaultColWidth="8.00390625" defaultRowHeight="12.75"/>
  <cols>
    <col min="1" max="1" width="5.8515625" style="92" customWidth="1"/>
    <col min="2" max="2" width="43.57421875" style="95" customWidth="1"/>
    <col min="3" max="3" width="13.00390625" style="92" customWidth="1"/>
    <col min="4" max="4" width="12.28125" style="92" customWidth="1"/>
    <col min="5" max="5" width="13.8515625" style="92" customWidth="1"/>
    <col min="6" max="6" width="43.7109375" style="92" customWidth="1"/>
    <col min="7" max="7" width="14.00390625" style="92" customWidth="1"/>
    <col min="8" max="8" width="12.28125" style="92" customWidth="1"/>
    <col min="9" max="9" width="14.00390625" style="92" customWidth="1"/>
    <col min="10" max="10" width="4.140625" style="92" customWidth="1"/>
    <col min="11" max="16384" width="8.00390625" style="92" customWidth="1"/>
  </cols>
  <sheetData>
    <row r="1" spans="2:10" ht="39.75" customHeight="1">
      <c r="B1" s="93" t="s">
        <v>218</v>
      </c>
      <c r="C1" s="94"/>
      <c r="D1" s="94"/>
      <c r="E1" s="94"/>
      <c r="F1" s="94"/>
      <c r="G1" s="94"/>
      <c r="H1" s="94"/>
      <c r="I1" s="94"/>
      <c r="J1" s="587"/>
    </row>
    <row r="2" spans="2:10" ht="19.5" customHeight="1">
      <c r="B2" s="624" t="s">
        <v>644</v>
      </c>
      <c r="C2" s="94"/>
      <c r="D2" s="94"/>
      <c r="E2" s="94"/>
      <c r="F2" s="94"/>
      <c r="G2" s="337"/>
      <c r="H2" s="524"/>
      <c r="I2" s="337" t="s">
        <v>628</v>
      </c>
      <c r="J2" s="587"/>
    </row>
    <row r="3" spans="2:10" ht="13.5" thickBot="1">
      <c r="B3" s="333" t="s">
        <v>645</v>
      </c>
      <c r="G3" s="338"/>
      <c r="I3" s="338" t="s">
        <v>543</v>
      </c>
      <c r="J3" s="587"/>
    </row>
    <row r="4" spans="1:10" ht="18" customHeight="1" thickBot="1">
      <c r="A4" s="585" t="s">
        <v>219</v>
      </c>
      <c r="B4" s="589" t="s">
        <v>104</v>
      </c>
      <c r="C4" s="590"/>
      <c r="D4" s="590"/>
      <c r="E4" s="592"/>
      <c r="F4" s="589" t="s">
        <v>105</v>
      </c>
      <c r="G4" s="590"/>
      <c r="H4" s="590"/>
      <c r="I4" s="591"/>
      <c r="J4" s="587"/>
    </row>
    <row r="5" spans="1:10" s="102" customFormat="1" ht="35.25" customHeight="1" thickBot="1">
      <c r="A5" s="586"/>
      <c r="B5" s="494" t="s">
        <v>220</v>
      </c>
      <c r="C5" s="464" t="s">
        <v>581</v>
      </c>
      <c r="D5" s="465" t="s">
        <v>609</v>
      </c>
      <c r="E5" s="506" t="s">
        <v>610</v>
      </c>
      <c r="F5" s="494" t="s">
        <v>220</v>
      </c>
      <c r="G5" s="464" t="str">
        <f>+C5</f>
        <v>2016. évi előirányzat</v>
      </c>
      <c r="H5" s="465" t="s">
        <v>609</v>
      </c>
      <c r="I5" s="506" t="s">
        <v>610</v>
      </c>
      <c r="J5" s="587"/>
    </row>
    <row r="6" spans="1:10" s="107" customFormat="1" ht="12" customHeight="1" thickBot="1">
      <c r="A6" s="103" t="s">
        <v>99</v>
      </c>
      <c r="B6" s="495" t="s">
        <v>100</v>
      </c>
      <c r="C6" s="507" t="s">
        <v>101</v>
      </c>
      <c r="D6" s="508" t="s">
        <v>102</v>
      </c>
      <c r="E6" s="509" t="s">
        <v>103</v>
      </c>
      <c r="F6" s="495" t="s">
        <v>251</v>
      </c>
      <c r="G6" s="507" t="s">
        <v>520</v>
      </c>
      <c r="H6" s="508" t="s">
        <v>611</v>
      </c>
      <c r="I6" s="509" t="s">
        <v>615</v>
      </c>
      <c r="J6" s="587"/>
    </row>
    <row r="7" spans="1:10" ht="12.75" customHeight="1">
      <c r="A7" s="108" t="s">
        <v>121</v>
      </c>
      <c r="B7" s="496" t="s">
        <v>221</v>
      </c>
      <c r="C7" s="510">
        <v>120646534</v>
      </c>
      <c r="D7" s="114">
        <v>0</v>
      </c>
      <c r="E7" s="115">
        <f>C7+D7</f>
        <v>120646534</v>
      </c>
      <c r="F7" s="496" t="s">
        <v>56</v>
      </c>
      <c r="G7" s="510">
        <v>56062080</v>
      </c>
      <c r="H7" s="114">
        <v>113200</v>
      </c>
      <c r="I7" s="115">
        <f>G7+H7</f>
        <v>56175280</v>
      </c>
      <c r="J7" s="587"/>
    </row>
    <row r="8" spans="1:10" ht="12.75" customHeight="1">
      <c r="A8" s="112" t="s">
        <v>122</v>
      </c>
      <c r="B8" s="497" t="s">
        <v>222</v>
      </c>
      <c r="C8" s="510">
        <v>40131024</v>
      </c>
      <c r="D8" s="114">
        <v>142500</v>
      </c>
      <c r="E8" s="115">
        <f aca="true" t="shared" si="0" ref="E8:E14">C8+D8</f>
        <v>40273524</v>
      </c>
      <c r="F8" s="497" t="s">
        <v>223</v>
      </c>
      <c r="G8" s="510">
        <v>14800000</v>
      </c>
      <c r="H8" s="114">
        <v>0</v>
      </c>
      <c r="I8" s="115">
        <f>G8+H8</f>
        <v>14800000</v>
      </c>
      <c r="J8" s="587"/>
    </row>
    <row r="9" spans="1:10" ht="12.75" customHeight="1">
      <c r="A9" s="112" t="s">
        <v>123</v>
      </c>
      <c r="B9" s="497" t="s">
        <v>224</v>
      </c>
      <c r="C9" s="510">
        <v>0</v>
      </c>
      <c r="D9" s="114"/>
      <c r="E9" s="115">
        <f t="shared" si="0"/>
        <v>0</v>
      </c>
      <c r="F9" s="497" t="s">
        <v>225</v>
      </c>
      <c r="G9" s="510">
        <v>66766700</v>
      </c>
      <c r="H9" s="114">
        <v>1055036</v>
      </c>
      <c r="I9" s="115">
        <f>G9+H9</f>
        <v>67821736</v>
      </c>
      <c r="J9" s="587"/>
    </row>
    <row r="10" spans="1:10" ht="12.75" customHeight="1">
      <c r="A10" s="112" t="s">
        <v>124</v>
      </c>
      <c r="B10" s="497" t="s">
        <v>15</v>
      </c>
      <c r="C10" s="510">
        <v>81460000</v>
      </c>
      <c r="D10" s="114">
        <v>0</v>
      </c>
      <c r="E10" s="115">
        <f t="shared" si="0"/>
        <v>81460000</v>
      </c>
      <c r="F10" s="497" t="s">
        <v>86</v>
      </c>
      <c r="G10" s="510">
        <v>5300000</v>
      </c>
      <c r="H10" s="114"/>
      <c r="I10" s="115">
        <f>G10+H10</f>
        <v>5300000</v>
      </c>
      <c r="J10" s="587"/>
    </row>
    <row r="11" spans="1:10" ht="12.75" customHeight="1">
      <c r="A11" s="112" t="s">
        <v>125</v>
      </c>
      <c r="B11" s="116" t="s">
        <v>28</v>
      </c>
      <c r="C11" s="510">
        <v>28888730</v>
      </c>
      <c r="D11" s="114">
        <v>1250000</v>
      </c>
      <c r="E11" s="115">
        <f t="shared" si="0"/>
        <v>30138730</v>
      </c>
      <c r="F11" s="497" t="s">
        <v>133</v>
      </c>
      <c r="G11" s="510">
        <f>59615946-2000000</f>
        <v>57615946</v>
      </c>
      <c r="H11" s="114">
        <v>-414400</v>
      </c>
      <c r="I11" s="115">
        <f>G11+H11</f>
        <v>57201546</v>
      </c>
      <c r="J11" s="587"/>
    </row>
    <row r="12" spans="1:10" ht="12.75" customHeight="1">
      <c r="A12" s="112" t="s">
        <v>126</v>
      </c>
      <c r="B12" s="497" t="s">
        <v>45</v>
      </c>
      <c r="C12" s="510">
        <v>50000</v>
      </c>
      <c r="D12" s="114">
        <v>1350000</v>
      </c>
      <c r="E12" s="115">
        <f t="shared" si="0"/>
        <v>1400000</v>
      </c>
      <c r="F12" s="497"/>
      <c r="G12" s="510"/>
      <c r="H12" s="114"/>
      <c r="I12" s="115"/>
      <c r="J12" s="587"/>
    </row>
    <row r="13" spans="1:10" ht="12.75" customHeight="1">
      <c r="A13" s="112" t="s">
        <v>127</v>
      </c>
      <c r="B13" s="497" t="s">
        <v>227</v>
      </c>
      <c r="C13" s="510"/>
      <c r="D13" s="114"/>
      <c r="E13" s="115">
        <f t="shared" si="0"/>
        <v>0</v>
      </c>
      <c r="F13" s="498"/>
      <c r="G13" s="510"/>
      <c r="H13" s="114"/>
      <c r="I13" s="115"/>
      <c r="J13" s="587"/>
    </row>
    <row r="14" spans="1:10" ht="12.75" customHeight="1" thickBot="1">
      <c r="A14" s="112" t="s">
        <v>128</v>
      </c>
      <c r="B14" s="498"/>
      <c r="C14" s="510"/>
      <c r="D14" s="114"/>
      <c r="E14" s="115">
        <f t="shared" si="0"/>
        <v>0</v>
      </c>
      <c r="F14" s="498"/>
      <c r="G14" s="510"/>
      <c r="H14" s="114"/>
      <c r="I14" s="115"/>
      <c r="J14" s="587"/>
    </row>
    <row r="15" spans="1:10" ht="15.75" customHeight="1" thickBot="1">
      <c r="A15" s="112" t="s">
        <v>129</v>
      </c>
      <c r="B15" s="499" t="s">
        <v>232</v>
      </c>
      <c r="C15" s="525">
        <f>SUM(C7:C14)</f>
        <v>271176288</v>
      </c>
      <c r="D15" s="525">
        <f>SUM(D7:D14)</f>
        <v>2742500</v>
      </c>
      <c r="E15" s="511">
        <f>SUM(E7:E14)</f>
        <v>273918788</v>
      </c>
      <c r="F15" s="499" t="s">
        <v>233</v>
      </c>
      <c r="G15" s="511">
        <f>SUM(G7:G14)</f>
        <v>200544726</v>
      </c>
      <c r="H15" s="512">
        <f>SUM(H7:H14)</f>
        <v>753836</v>
      </c>
      <c r="I15" s="513">
        <f>SUM(I7:I14)</f>
        <v>201298562</v>
      </c>
      <c r="J15" s="587"/>
    </row>
    <row r="16" spans="1:10" ht="12.75" customHeight="1">
      <c r="A16" s="112" t="s">
        <v>228</v>
      </c>
      <c r="B16" s="500" t="s">
        <v>235</v>
      </c>
      <c r="C16" s="514">
        <f>+C17+C18+C19+C20</f>
        <v>0</v>
      </c>
      <c r="D16" s="125"/>
      <c r="E16" s="515"/>
      <c r="F16" s="501" t="s">
        <v>236</v>
      </c>
      <c r="G16" s="516"/>
      <c r="H16" s="125"/>
      <c r="I16" s="515"/>
      <c r="J16" s="587"/>
    </row>
    <row r="17" spans="1:10" ht="12.75" customHeight="1">
      <c r="A17" s="112" t="s">
        <v>229</v>
      </c>
      <c r="B17" s="501" t="s">
        <v>238</v>
      </c>
      <c r="C17" s="516">
        <v>0</v>
      </c>
      <c r="D17" s="123"/>
      <c r="E17" s="124"/>
      <c r="F17" s="501" t="s">
        <v>239</v>
      </c>
      <c r="G17" s="516"/>
      <c r="H17" s="123"/>
      <c r="I17" s="124"/>
      <c r="J17" s="587"/>
    </row>
    <row r="18" spans="1:10" ht="12.75" customHeight="1">
      <c r="A18" s="112" t="s">
        <v>230</v>
      </c>
      <c r="B18" s="501" t="s">
        <v>241</v>
      </c>
      <c r="C18" s="516"/>
      <c r="D18" s="123"/>
      <c r="E18" s="124"/>
      <c r="F18" s="501" t="s">
        <v>242</v>
      </c>
      <c r="G18" s="516"/>
      <c r="H18" s="123"/>
      <c r="I18" s="124"/>
      <c r="J18" s="587"/>
    </row>
    <row r="19" spans="1:10" ht="12.75" customHeight="1">
      <c r="A19" s="112" t="s">
        <v>231</v>
      </c>
      <c r="B19" s="501" t="s">
        <v>244</v>
      </c>
      <c r="C19" s="516"/>
      <c r="D19" s="123"/>
      <c r="E19" s="124"/>
      <c r="F19" s="501" t="s">
        <v>245</v>
      </c>
      <c r="G19" s="516"/>
      <c r="H19" s="123"/>
      <c r="I19" s="124"/>
      <c r="J19" s="587"/>
    </row>
    <row r="20" spans="1:10" ht="12.75" customHeight="1">
      <c r="A20" s="112" t="s">
        <v>234</v>
      </c>
      <c r="B20" s="501" t="s">
        <v>247</v>
      </c>
      <c r="C20" s="516"/>
      <c r="D20" s="123"/>
      <c r="E20" s="124"/>
      <c r="F20" s="500" t="s">
        <v>248</v>
      </c>
      <c r="G20" s="516"/>
      <c r="H20" s="123"/>
      <c r="I20" s="124"/>
      <c r="J20" s="587"/>
    </row>
    <row r="21" spans="1:10" ht="12.75" customHeight="1">
      <c r="A21" s="112" t="s">
        <v>237</v>
      </c>
      <c r="B21" s="501" t="s">
        <v>250</v>
      </c>
      <c r="C21" s="514">
        <f>+C22+C23</f>
        <v>0</v>
      </c>
      <c r="D21" s="125"/>
      <c r="E21" s="515"/>
      <c r="F21" s="501" t="s">
        <v>251</v>
      </c>
      <c r="G21" s="516"/>
      <c r="H21" s="125"/>
      <c r="I21" s="515"/>
      <c r="J21" s="587"/>
    </row>
    <row r="22" spans="1:10" ht="12.75" customHeight="1">
      <c r="A22" s="112" t="s">
        <v>240</v>
      </c>
      <c r="B22" s="502" t="s">
        <v>253</v>
      </c>
      <c r="C22" s="516"/>
      <c r="D22" s="123"/>
      <c r="E22" s="124"/>
      <c r="F22" s="496" t="s">
        <v>254</v>
      </c>
      <c r="G22" s="516"/>
      <c r="H22" s="123"/>
      <c r="I22" s="124"/>
      <c r="J22" s="587"/>
    </row>
    <row r="23" spans="1:10" ht="12.75" customHeight="1">
      <c r="A23" s="112" t="s">
        <v>243</v>
      </c>
      <c r="B23" s="503" t="s">
        <v>256</v>
      </c>
      <c r="C23" s="516"/>
      <c r="D23" s="123"/>
      <c r="E23" s="124"/>
      <c r="F23" s="497" t="s">
        <v>257</v>
      </c>
      <c r="G23" s="516"/>
      <c r="H23" s="123"/>
      <c r="I23" s="124"/>
      <c r="J23" s="587"/>
    </row>
    <row r="24" spans="1:10" ht="12.75" customHeight="1">
      <c r="A24" s="112" t="s">
        <v>246</v>
      </c>
      <c r="B24" s="503" t="s">
        <v>259</v>
      </c>
      <c r="C24" s="516"/>
      <c r="D24" s="123"/>
      <c r="E24" s="124"/>
      <c r="F24" s="497" t="s">
        <v>260</v>
      </c>
      <c r="G24" s="516"/>
      <c r="H24" s="123"/>
      <c r="I24" s="124"/>
      <c r="J24" s="587"/>
    </row>
    <row r="25" spans="1:10" ht="12.75" customHeight="1">
      <c r="A25" s="112" t="s">
        <v>249</v>
      </c>
      <c r="B25" s="503" t="s">
        <v>262</v>
      </c>
      <c r="C25" s="516"/>
      <c r="D25" s="123"/>
      <c r="E25" s="124"/>
      <c r="F25" s="497" t="s">
        <v>324</v>
      </c>
      <c r="G25" s="516">
        <v>4110757</v>
      </c>
      <c r="H25" s="123"/>
      <c r="I25" s="124">
        <f>G25+H25</f>
        <v>4110757</v>
      </c>
      <c r="J25" s="587"/>
    </row>
    <row r="26" spans="1:10" ht="12.75" customHeight="1" thickBot="1">
      <c r="A26" s="112" t="s">
        <v>252</v>
      </c>
      <c r="B26" s="503" t="s">
        <v>262</v>
      </c>
      <c r="C26" s="516"/>
      <c r="D26" s="123"/>
      <c r="E26" s="124"/>
      <c r="F26" s="523" t="s">
        <v>200</v>
      </c>
      <c r="G26" s="516">
        <v>45365338</v>
      </c>
      <c r="H26" s="123"/>
      <c r="I26" s="124">
        <f>G26+H26</f>
        <v>45365338</v>
      </c>
      <c r="J26" s="587"/>
    </row>
    <row r="27" spans="1:10" ht="15.75" customHeight="1" thickBot="1">
      <c r="A27" s="112" t="s">
        <v>255</v>
      </c>
      <c r="B27" s="504" t="s">
        <v>264</v>
      </c>
      <c r="C27" s="511">
        <f>+C16+C21+C24+C26</f>
        <v>0</v>
      </c>
      <c r="D27" s="512"/>
      <c r="E27" s="513"/>
      <c r="F27" s="499" t="s">
        <v>265</v>
      </c>
      <c r="G27" s="511">
        <f>SUM(G16:G26)</f>
        <v>49476095</v>
      </c>
      <c r="H27" s="511">
        <f>SUM(H16:H26)</f>
        <v>0</v>
      </c>
      <c r="I27" s="511">
        <f>SUM(I16:I26)</f>
        <v>49476095</v>
      </c>
      <c r="J27" s="587"/>
    </row>
    <row r="28" spans="1:10" ht="13.5" thickBot="1">
      <c r="A28" s="112" t="s">
        <v>258</v>
      </c>
      <c r="B28" s="505" t="s">
        <v>267</v>
      </c>
      <c r="C28" s="517">
        <f>+C15+C27</f>
        <v>271176288</v>
      </c>
      <c r="D28" s="517">
        <f>+D15+D27</f>
        <v>2742500</v>
      </c>
      <c r="E28" s="517">
        <f>+E15+E27</f>
        <v>273918788</v>
      </c>
      <c r="F28" s="505" t="s">
        <v>268</v>
      </c>
      <c r="G28" s="517">
        <f>+G15+G27</f>
        <v>250020821</v>
      </c>
      <c r="H28" s="517">
        <f>+H15+H27</f>
        <v>753836</v>
      </c>
      <c r="I28" s="517">
        <f>+I15+I27</f>
        <v>250774657</v>
      </c>
      <c r="J28" s="587"/>
    </row>
    <row r="29" spans="1:10" ht="13.5" thickBot="1">
      <c r="A29" s="112" t="s">
        <v>261</v>
      </c>
      <c r="B29" s="505" t="s">
        <v>270</v>
      </c>
      <c r="C29" s="517" t="str">
        <f>IF(C15-G15&lt;0,G15-C15,"-")</f>
        <v>-</v>
      </c>
      <c r="D29" s="518"/>
      <c r="E29" s="519"/>
      <c r="F29" s="505" t="s">
        <v>271</v>
      </c>
      <c r="G29" s="517">
        <f>IF(C15-G15&gt;0,C15-G15,"-")</f>
        <v>70631562</v>
      </c>
      <c r="H29" s="517">
        <f>IF(D15-H15&gt;0,D15-H15,"-")</f>
        <v>1988664</v>
      </c>
      <c r="I29" s="517">
        <f>IF(E15-I15&gt;0,E15-I15,"-")</f>
        <v>72620226</v>
      </c>
      <c r="J29" s="587"/>
    </row>
    <row r="30" spans="1:10" ht="13.5" thickBot="1">
      <c r="A30" s="112" t="s">
        <v>263</v>
      </c>
      <c r="B30" s="505" t="s">
        <v>273</v>
      </c>
      <c r="C30" s="520" t="str">
        <f>IF(C15+C27-G28&lt;0,G28-(C15+C27),"-")</f>
        <v>-</v>
      </c>
      <c r="D30" s="521"/>
      <c r="E30" s="522"/>
      <c r="F30" s="505" t="s">
        <v>274</v>
      </c>
      <c r="G30" s="520">
        <f>IF(C15+C27-G28&gt;0,C15+C27-G28,"-")</f>
        <v>21155467</v>
      </c>
      <c r="H30" s="520">
        <f>IF(D15+D27-H28&gt;0,D15+D27-H28,"-")</f>
        <v>1988664</v>
      </c>
      <c r="I30" s="520">
        <f>IF(E15+E27-I28&gt;0,E15+E27-I28,"-")</f>
        <v>23144131</v>
      </c>
      <c r="J30" s="587"/>
    </row>
    <row r="31" spans="2:6" ht="18.75">
      <c r="B31" s="588"/>
      <c r="C31" s="588"/>
      <c r="D31" s="588"/>
      <c r="E31" s="588"/>
      <c r="F31" s="588"/>
    </row>
  </sheetData>
  <sheetProtection/>
  <mergeCells count="5">
    <mergeCell ref="A4:A5"/>
    <mergeCell ref="J1:J30"/>
    <mergeCell ref="B31:F31"/>
    <mergeCell ref="F4:I4"/>
    <mergeCell ref="B4:E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8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0"/>
  <sheetViews>
    <sheetView zoomScale="110" zoomScaleNormal="110" zoomScaleSheetLayoutView="115" zoomScalePageLayoutView="0" workbookViewId="0" topLeftCell="A1">
      <selection activeCell="B2" sqref="B2:B3"/>
    </sheetView>
  </sheetViews>
  <sheetFormatPr defaultColWidth="8.00390625" defaultRowHeight="12.75"/>
  <cols>
    <col min="1" max="1" width="5.8515625" style="92" customWidth="1"/>
    <col min="2" max="2" width="44.57421875" style="95" customWidth="1"/>
    <col min="3" max="3" width="12.7109375" style="92" customWidth="1"/>
    <col min="4" max="4" width="12.421875" style="92" customWidth="1"/>
    <col min="5" max="5" width="13.28125" style="92" customWidth="1"/>
    <col min="6" max="6" width="41.7109375" style="92" customWidth="1"/>
    <col min="7" max="7" width="13.57421875" style="92" customWidth="1"/>
    <col min="8" max="8" width="12.28125" style="92" customWidth="1"/>
    <col min="9" max="9" width="12.57421875" style="92" customWidth="1"/>
    <col min="10" max="10" width="4.140625" style="92" customWidth="1"/>
    <col min="11" max="16384" width="8.00390625" style="92" customWidth="1"/>
  </cols>
  <sheetData>
    <row r="1" spans="2:10" ht="31.5">
      <c r="B1" s="93" t="s">
        <v>275</v>
      </c>
      <c r="C1" s="94"/>
      <c r="D1" s="94"/>
      <c r="E1" s="94"/>
      <c r="F1" s="94"/>
      <c r="G1" s="94"/>
      <c r="H1" s="94"/>
      <c r="I1" s="94"/>
      <c r="J1" s="587"/>
    </row>
    <row r="2" spans="2:10" ht="19.5" customHeight="1">
      <c r="B2" s="624" t="s">
        <v>646</v>
      </c>
      <c r="C2" s="94"/>
      <c r="D2" s="94"/>
      <c r="E2" s="94"/>
      <c r="F2" s="94"/>
      <c r="G2" s="337"/>
      <c r="H2" s="337"/>
      <c r="I2" s="337" t="s">
        <v>629</v>
      </c>
      <c r="J2" s="587"/>
    </row>
    <row r="3" spans="2:10" ht="13.5" thickBot="1">
      <c r="B3" s="333" t="s">
        <v>647</v>
      </c>
      <c r="G3" s="338"/>
      <c r="H3" s="338"/>
      <c r="I3" s="338" t="s">
        <v>543</v>
      </c>
      <c r="J3" s="587"/>
    </row>
    <row r="4" spans="1:10" ht="13.5" thickBot="1">
      <c r="A4" s="593" t="s">
        <v>219</v>
      </c>
      <c r="B4" s="96" t="s">
        <v>104</v>
      </c>
      <c r="C4" s="97"/>
      <c r="D4" s="97"/>
      <c r="E4" s="97"/>
      <c r="F4" s="96" t="s">
        <v>105</v>
      </c>
      <c r="G4" s="98"/>
      <c r="H4" s="98"/>
      <c r="I4" s="98"/>
      <c r="J4" s="587"/>
    </row>
    <row r="5" spans="1:10" s="102" customFormat="1" ht="36.75" thickBot="1">
      <c r="A5" s="594"/>
      <c r="B5" s="99" t="s">
        <v>220</v>
      </c>
      <c r="C5" s="100" t="s">
        <v>581</v>
      </c>
      <c r="D5" s="100" t="s">
        <v>609</v>
      </c>
      <c r="E5" s="100" t="s">
        <v>610</v>
      </c>
      <c r="F5" s="494" t="s">
        <v>220</v>
      </c>
      <c r="G5" s="99" t="str">
        <f>+'6,a Műk. mérleg'!C5</f>
        <v>2016. évi előirányzat</v>
      </c>
      <c r="H5" s="100" t="str">
        <f>+'6,a Műk. mérleg'!D5</f>
        <v>Előirányzat módosítás 05.31.</v>
      </c>
      <c r="I5" s="101" t="str">
        <f>+'6,a Műk. mérleg'!E5</f>
        <v>Módosított előirányzat 05.31.</v>
      </c>
      <c r="J5" s="587"/>
    </row>
    <row r="6" spans="1:10" s="102" customFormat="1" ht="13.5" thickBot="1">
      <c r="A6" s="103" t="s">
        <v>99</v>
      </c>
      <c r="B6" s="104" t="s">
        <v>100</v>
      </c>
      <c r="C6" s="105" t="s">
        <v>101</v>
      </c>
      <c r="D6" s="105" t="s">
        <v>102</v>
      </c>
      <c r="E6" s="105" t="s">
        <v>103</v>
      </c>
      <c r="F6" s="495" t="s">
        <v>516</v>
      </c>
      <c r="G6" s="104" t="s">
        <v>520</v>
      </c>
      <c r="H6" s="105" t="s">
        <v>611</v>
      </c>
      <c r="I6" s="106" t="s">
        <v>615</v>
      </c>
      <c r="J6" s="587"/>
    </row>
    <row r="7" spans="1:10" ht="12.75" customHeight="1">
      <c r="A7" s="108" t="s">
        <v>121</v>
      </c>
      <c r="B7" s="109" t="s">
        <v>276</v>
      </c>
      <c r="C7" s="110">
        <v>0</v>
      </c>
      <c r="D7" s="110">
        <v>3703700</v>
      </c>
      <c r="E7" s="110">
        <v>0</v>
      </c>
      <c r="F7" s="496" t="s">
        <v>89</v>
      </c>
      <c r="G7" s="530">
        <v>26458831</v>
      </c>
      <c r="H7" s="110">
        <v>2264200</v>
      </c>
      <c r="I7" s="111">
        <f>G7+H7</f>
        <v>28723031</v>
      </c>
      <c r="J7" s="587"/>
    </row>
    <row r="8" spans="1:10" ht="12.75">
      <c r="A8" s="112" t="s">
        <v>122</v>
      </c>
      <c r="B8" s="113" t="s">
        <v>277</v>
      </c>
      <c r="C8" s="114">
        <v>0</v>
      </c>
      <c r="D8" s="114">
        <v>0</v>
      </c>
      <c r="E8" s="114">
        <v>0</v>
      </c>
      <c r="F8" s="497" t="s">
        <v>278</v>
      </c>
      <c r="G8" s="510"/>
      <c r="H8" s="114"/>
      <c r="I8" s="111">
        <f aca="true" t="shared" si="0" ref="I8:I13">G8+H8</f>
        <v>0</v>
      </c>
      <c r="J8" s="587"/>
    </row>
    <row r="9" spans="1:10" ht="12.75" customHeight="1">
      <c r="A9" s="112" t="s">
        <v>123</v>
      </c>
      <c r="B9" s="113" t="s">
        <v>43</v>
      </c>
      <c r="C9" s="114">
        <v>0</v>
      </c>
      <c r="D9" s="114">
        <v>0</v>
      </c>
      <c r="E9" s="114">
        <v>0</v>
      </c>
      <c r="F9" s="497" t="s">
        <v>91</v>
      </c>
      <c r="G9" s="510">
        <v>5307800</v>
      </c>
      <c r="H9" s="114">
        <v>3430000</v>
      </c>
      <c r="I9" s="111">
        <f t="shared" si="0"/>
        <v>8737800</v>
      </c>
      <c r="J9" s="587"/>
    </row>
    <row r="10" spans="1:10" ht="12.75" customHeight="1">
      <c r="A10" s="112" t="s">
        <v>124</v>
      </c>
      <c r="B10" s="113" t="s">
        <v>279</v>
      </c>
      <c r="C10" s="114">
        <v>0</v>
      </c>
      <c r="D10" s="114">
        <v>0</v>
      </c>
      <c r="E10" s="114">
        <v>0</v>
      </c>
      <c r="F10" s="497" t="s">
        <v>280</v>
      </c>
      <c r="G10" s="510"/>
      <c r="H10" s="114"/>
      <c r="I10" s="111">
        <f t="shared" si="0"/>
        <v>0</v>
      </c>
      <c r="J10" s="587"/>
    </row>
    <row r="11" spans="1:10" ht="12.75" customHeight="1">
      <c r="A11" s="112" t="s">
        <v>125</v>
      </c>
      <c r="B11" s="113" t="s">
        <v>281</v>
      </c>
      <c r="C11" s="114"/>
      <c r="D11" s="114"/>
      <c r="E11" s="114"/>
      <c r="F11" s="497" t="s">
        <v>282</v>
      </c>
      <c r="G11" s="510"/>
      <c r="H11" s="114"/>
      <c r="I11" s="111">
        <f t="shared" si="0"/>
        <v>0</v>
      </c>
      <c r="J11" s="587"/>
    </row>
    <row r="12" spans="1:10" ht="12.75" customHeight="1">
      <c r="A12" s="112" t="s">
        <v>126</v>
      </c>
      <c r="B12" s="113" t="s">
        <v>283</v>
      </c>
      <c r="C12" s="117"/>
      <c r="D12" s="117"/>
      <c r="E12" s="117"/>
      <c r="F12" s="116" t="s">
        <v>226</v>
      </c>
      <c r="G12" s="531">
        <v>2000000</v>
      </c>
      <c r="H12" s="532">
        <v>0</v>
      </c>
      <c r="I12" s="111">
        <f t="shared" si="0"/>
        <v>2000000</v>
      </c>
      <c r="J12" s="587"/>
    </row>
    <row r="13" spans="1:10" ht="13.5" thickBot="1">
      <c r="A13" s="112" t="s">
        <v>228</v>
      </c>
      <c r="B13" s="118"/>
      <c r="C13" s="117"/>
      <c r="D13" s="117"/>
      <c r="E13" s="117"/>
      <c r="F13" s="526"/>
      <c r="G13" s="510"/>
      <c r="H13" s="114"/>
      <c r="I13" s="111">
        <f t="shared" si="0"/>
        <v>0</v>
      </c>
      <c r="J13" s="587"/>
    </row>
    <row r="14" spans="1:10" ht="15.75" customHeight="1" thickBot="1">
      <c r="A14" s="119" t="s">
        <v>230</v>
      </c>
      <c r="B14" s="120" t="s">
        <v>284</v>
      </c>
      <c r="C14" s="121">
        <f>+C7+C9+C10+C12+C13</f>
        <v>0</v>
      </c>
      <c r="D14" s="121">
        <f>+D7+D9+D10+D12+D13</f>
        <v>3703700</v>
      </c>
      <c r="E14" s="121">
        <f>+E7+E9+E10+E12+E13</f>
        <v>0</v>
      </c>
      <c r="F14" s="499" t="s">
        <v>285</v>
      </c>
      <c r="G14" s="533">
        <f>+G7+G9+G11+G12+G13</f>
        <v>33766631</v>
      </c>
      <c r="H14" s="121">
        <f>+H7+H9+H11+H12+H13</f>
        <v>5694200</v>
      </c>
      <c r="I14" s="122">
        <f>+I7+I9+I11+I12+I13</f>
        <v>39460831</v>
      </c>
      <c r="J14" s="587"/>
    </row>
    <row r="15" spans="1:10" ht="12.75" customHeight="1">
      <c r="A15" s="108" t="s">
        <v>231</v>
      </c>
      <c r="B15" s="128" t="s">
        <v>286</v>
      </c>
      <c r="C15" s="129">
        <f>+C16+C17+C18+C19+C20</f>
        <v>12611164</v>
      </c>
      <c r="D15" s="129">
        <f>+D16+D17+D18+D19+D20</f>
        <v>1836</v>
      </c>
      <c r="E15" s="129">
        <f>+E16+E17+E18+E19+E20</f>
        <v>12613000</v>
      </c>
      <c r="F15" s="501" t="s">
        <v>236</v>
      </c>
      <c r="G15" s="534"/>
      <c r="H15" s="535"/>
      <c r="I15" s="130"/>
      <c r="J15" s="587"/>
    </row>
    <row r="16" spans="1:10" ht="12.75" customHeight="1">
      <c r="A16" s="112" t="s">
        <v>234</v>
      </c>
      <c r="B16" s="131" t="s">
        <v>287</v>
      </c>
      <c r="C16" s="123">
        <v>12611164</v>
      </c>
      <c r="D16" s="123">
        <v>1836</v>
      </c>
      <c r="E16" s="123">
        <f>C16+D16</f>
        <v>12613000</v>
      </c>
      <c r="F16" s="501" t="s">
        <v>288</v>
      </c>
      <c r="G16" s="516"/>
      <c r="H16" s="123"/>
      <c r="I16" s="124"/>
      <c r="J16" s="587"/>
    </row>
    <row r="17" spans="1:10" ht="12.75" customHeight="1">
      <c r="A17" s="108" t="s">
        <v>237</v>
      </c>
      <c r="B17" s="131" t="s">
        <v>289</v>
      </c>
      <c r="C17" s="123"/>
      <c r="D17" s="123"/>
      <c r="E17" s="123"/>
      <c r="F17" s="501" t="s">
        <v>242</v>
      </c>
      <c r="G17" s="516"/>
      <c r="H17" s="123"/>
      <c r="I17" s="124"/>
      <c r="J17" s="587"/>
    </row>
    <row r="18" spans="1:10" ht="12.75" customHeight="1">
      <c r="A18" s="112" t="s">
        <v>240</v>
      </c>
      <c r="B18" s="131" t="s">
        <v>290</v>
      </c>
      <c r="C18" s="123"/>
      <c r="D18" s="123"/>
      <c r="E18" s="123"/>
      <c r="F18" s="501" t="s">
        <v>245</v>
      </c>
      <c r="G18" s="516"/>
      <c r="H18" s="123"/>
      <c r="I18" s="124"/>
      <c r="J18" s="587"/>
    </row>
    <row r="19" spans="1:10" ht="12.75" customHeight="1">
      <c r="A19" s="108" t="s">
        <v>243</v>
      </c>
      <c r="B19" s="131" t="s">
        <v>291</v>
      </c>
      <c r="C19" s="123"/>
      <c r="D19" s="123"/>
      <c r="E19" s="123"/>
      <c r="F19" s="500" t="s">
        <v>248</v>
      </c>
      <c r="G19" s="516"/>
      <c r="H19" s="123"/>
      <c r="I19" s="124"/>
      <c r="J19" s="587"/>
    </row>
    <row r="20" spans="1:10" ht="12.75" customHeight="1">
      <c r="A20" s="112" t="s">
        <v>246</v>
      </c>
      <c r="B20" s="132" t="s">
        <v>292</v>
      </c>
      <c r="C20" s="123"/>
      <c r="D20" s="123"/>
      <c r="E20" s="123"/>
      <c r="F20" s="501" t="s">
        <v>293</v>
      </c>
      <c r="G20" s="516"/>
      <c r="H20" s="123"/>
      <c r="I20" s="124"/>
      <c r="J20" s="587"/>
    </row>
    <row r="21" spans="1:10" ht="12.75" customHeight="1">
      <c r="A21" s="108" t="s">
        <v>249</v>
      </c>
      <c r="B21" s="133" t="s">
        <v>294</v>
      </c>
      <c r="C21" s="125">
        <f>+C22+C23+C24+C25+C26</f>
        <v>0</v>
      </c>
      <c r="D21" s="125">
        <f>+D22+D23+D24+D25+D26</f>
        <v>0</v>
      </c>
      <c r="E21" s="125">
        <f>+E22+E23+E24+E25+E26</f>
        <v>0</v>
      </c>
      <c r="F21" s="527" t="s">
        <v>295</v>
      </c>
      <c r="G21" s="516"/>
      <c r="H21" s="123"/>
      <c r="I21" s="124"/>
      <c r="J21" s="587"/>
    </row>
    <row r="22" spans="1:10" ht="12.75" customHeight="1">
      <c r="A22" s="112" t="s">
        <v>252</v>
      </c>
      <c r="B22" s="132" t="s">
        <v>296</v>
      </c>
      <c r="C22" s="123"/>
      <c r="D22" s="123"/>
      <c r="E22" s="123"/>
      <c r="F22" s="527" t="s">
        <v>297</v>
      </c>
      <c r="G22" s="516"/>
      <c r="H22" s="123"/>
      <c r="I22" s="124"/>
      <c r="J22" s="587"/>
    </row>
    <row r="23" spans="1:10" ht="12.75" customHeight="1">
      <c r="A23" s="108" t="s">
        <v>255</v>
      </c>
      <c r="B23" s="132" t="s">
        <v>298</v>
      </c>
      <c r="C23" s="123"/>
      <c r="D23" s="123"/>
      <c r="E23" s="123"/>
      <c r="F23" s="528"/>
      <c r="G23" s="516"/>
      <c r="H23" s="123"/>
      <c r="I23" s="124"/>
      <c r="J23" s="587"/>
    </row>
    <row r="24" spans="1:10" ht="12.75" customHeight="1">
      <c r="A24" s="112" t="s">
        <v>258</v>
      </c>
      <c r="B24" s="131" t="s">
        <v>210</v>
      </c>
      <c r="C24" s="123"/>
      <c r="D24" s="123"/>
      <c r="E24" s="123"/>
      <c r="F24" s="529"/>
      <c r="G24" s="516"/>
      <c r="H24" s="123"/>
      <c r="I24" s="124"/>
      <c r="J24" s="587"/>
    </row>
    <row r="25" spans="1:10" ht="12.75" customHeight="1">
      <c r="A25" s="108" t="s">
        <v>261</v>
      </c>
      <c r="B25" s="134" t="s">
        <v>299</v>
      </c>
      <c r="C25" s="123"/>
      <c r="D25" s="123"/>
      <c r="E25" s="123"/>
      <c r="F25" s="498"/>
      <c r="G25" s="516"/>
      <c r="H25" s="123"/>
      <c r="I25" s="124"/>
      <c r="J25" s="587"/>
    </row>
    <row r="26" spans="1:10" ht="12.75" customHeight="1" thickBot="1">
      <c r="A26" s="112" t="s">
        <v>263</v>
      </c>
      <c r="B26" s="135" t="s">
        <v>300</v>
      </c>
      <c r="C26" s="123"/>
      <c r="D26" s="123"/>
      <c r="E26" s="123"/>
      <c r="F26" s="529"/>
      <c r="G26" s="516"/>
      <c r="H26" s="123"/>
      <c r="I26" s="124"/>
      <c r="J26" s="587"/>
    </row>
    <row r="27" spans="1:10" ht="21.75" customHeight="1" thickBot="1">
      <c r="A27" s="119" t="s">
        <v>266</v>
      </c>
      <c r="B27" s="120" t="s">
        <v>301</v>
      </c>
      <c r="C27" s="121">
        <f>+C15+C21</f>
        <v>12611164</v>
      </c>
      <c r="D27" s="121">
        <f>+D15+D21</f>
        <v>1836</v>
      </c>
      <c r="E27" s="121">
        <f>+E15+E21</f>
        <v>12613000</v>
      </c>
      <c r="F27" s="499" t="s">
        <v>302</v>
      </c>
      <c r="G27" s="533">
        <f>SUM(G15:G26)</f>
        <v>0</v>
      </c>
      <c r="H27" s="121">
        <f>SUM(H15:H26)</f>
        <v>0</v>
      </c>
      <c r="I27" s="122">
        <f>SUM(I15:I26)</f>
        <v>0</v>
      </c>
      <c r="J27" s="587"/>
    </row>
    <row r="28" spans="1:10" ht="13.5" thickBot="1">
      <c r="A28" s="119" t="s">
        <v>269</v>
      </c>
      <c r="B28" s="126" t="s">
        <v>303</v>
      </c>
      <c r="C28" s="127">
        <f>+C14+C27</f>
        <v>12611164</v>
      </c>
      <c r="D28" s="127">
        <f>+D14+D27</f>
        <v>3705536</v>
      </c>
      <c r="E28" s="127">
        <f>+E14+E27</f>
        <v>12613000</v>
      </c>
      <c r="F28" s="505" t="s">
        <v>304</v>
      </c>
      <c r="G28" s="536">
        <f>+G14+G27</f>
        <v>33766631</v>
      </c>
      <c r="H28" s="537">
        <f>+H14+H27</f>
        <v>5694200</v>
      </c>
      <c r="I28" s="538">
        <f>+I14+I27</f>
        <v>39460831</v>
      </c>
      <c r="J28" s="587"/>
    </row>
    <row r="29" spans="1:10" ht="13.5" thickBot="1">
      <c r="A29" s="119" t="s">
        <v>272</v>
      </c>
      <c r="B29" s="126" t="s">
        <v>270</v>
      </c>
      <c r="C29" s="127">
        <f>IF(C14-G14&lt;0,G14-C14,"-")</f>
        <v>33766631</v>
      </c>
      <c r="D29" s="127">
        <f>IF(D14-H14&lt;0,H14-D14,"-")</f>
        <v>1990500</v>
      </c>
      <c r="E29" s="127">
        <f>IF(E14-I14&lt;0,I14-E14,"-")</f>
        <v>39460831</v>
      </c>
      <c r="F29" s="505" t="s">
        <v>271</v>
      </c>
      <c r="G29" s="536" t="str">
        <f>IF(C14-G14&gt;0,C14-G14,"-")</f>
        <v>-</v>
      </c>
      <c r="H29" s="537" t="str">
        <f>IF(D14-H14&gt;0,D14-H14,"-")</f>
        <v>-</v>
      </c>
      <c r="I29" s="538" t="str">
        <f>IF(E14-I14&gt;0,E14-I14,"-")</f>
        <v>-</v>
      </c>
      <c r="J29" s="587"/>
    </row>
    <row r="30" spans="1:10" ht="13.5" thickBot="1">
      <c r="A30" s="119" t="s">
        <v>305</v>
      </c>
      <c r="B30" s="126" t="s">
        <v>273</v>
      </c>
      <c r="C30" s="127">
        <f>C29-C27</f>
        <v>21155467</v>
      </c>
      <c r="D30" s="127">
        <f>D29-D27</f>
        <v>1988664</v>
      </c>
      <c r="E30" s="127">
        <f>E29-E27</f>
        <v>26847831</v>
      </c>
      <c r="F30" s="505" t="s">
        <v>274</v>
      </c>
      <c r="G30" s="536" t="s">
        <v>325</v>
      </c>
      <c r="H30" s="537" t="s">
        <v>325</v>
      </c>
      <c r="I30" s="538" t="s">
        <v>325</v>
      </c>
      <c r="J30" s="587"/>
    </row>
  </sheetData>
  <sheetProtection/>
  <mergeCells count="2">
    <mergeCell ref="A4:A5"/>
    <mergeCell ref="J1:J30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view="pageBreakPreview" zoomScale="80" zoomScaleNormal="80" zoomScaleSheetLayoutView="80" zoomScalePageLayoutView="0" workbookViewId="0" topLeftCell="A1">
      <selection activeCell="B2" sqref="B2:B3"/>
    </sheetView>
  </sheetViews>
  <sheetFormatPr defaultColWidth="9.140625" defaultRowHeight="12.75"/>
  <cols>
    <col min="1" max="1" width="11.140625" style="144" customWidth="1"/>
    <col min="2" max="2" width="51.00390625" style="144" customWidth="1"/>
    <col min="3" max="3" width="7.421875" style="242" customWidth="1"/>
    <col min="4" max="4" width="9.57421875" style="242" customWidth="1"/>
    <col min="5" max="5" width="11.8515625" style="242" customWidth="1"/>
    <col min="6" max="6" width="12.140625" style="144" customWidth="1"/>
    <col min="7" max="7" width="13.421875" style="144" customWidth="1"/>
    <col min="8" max="8" width="12.7109375" style="144" customWidth="1"/>
    <col min="9" max="9" width="11.8515625" style="144" customWidth="1"/>
    <col min="10" max="10" width="12.7109375" style="144" customWidth="1"/>
    <col min="11" max="11" width="12.421875" style="144" customWidth="1"/>
    <col min="12" max="12" width="10.421875" style="144" customWidth="1"/>
    <col min="13" max="13" width="13.28125" style="144" customWidth="1"/>
    <col min="14" max="14" width="11.140625" style="144" customWidth="1"/>
    <col min="15" max="15" width="13.28125" style="144" customWidth="1"/>
    <col min="16" max="16" width="11.8515625" style="144" customWidth="1"/>
    <col min="17" max="17" width="10.7109375" style="144" customWidth="1"/>
    <col min="18" max="18" width="10.8515625" style="144" customWidth="1"/>
    <col min="19" max="19" width="10.57421875" style="144" customWidth="1"/>
    <col min="20" max="20" width="15.00390625" style="144" customWidth="1"/>
    <col min="21" max="21" width="18.140625" style="144" customWidth="1"/>
    <col min="22" max="22" width="6.140625" style="144" customWidth="1"/>
    <col min="23" max="23" width="6.7109375" style="144" customWidth="1"/>
    <col min="24" max="24" width="45.140625" style="144" customWidth="1"/>
    <col min="25" max="25" width="10.7109375" style="144" customWidth="1"/>
    <col min="26" max="26" width="12.8515625" style="144" customWidth="1"/>
    <col min="27" max="30" width="10.7109375" style="144" customWidth="1"/>
    <col min="31" max="33" width="12.57421875" style="144" customWidth="1"/>
    <col min="34" max="35" width="6.8515625" style="144" customWidth="1"/>
    <col min="36" max="36" width="8.57421875" style="144" customWidth="1"/>
    <col min="37" max="16384" width="9.140625" style="144" customWidth="1"/>
  </cols>
  <sheetData>
    <row r="1" spans="1:21" s="333" customFormat="1" ht="15.75">
      <c r="A1" s="595" t="s">
        <v>592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</row>
    <row r="2" spans="2:21" s="333" customFormat="1" ht="14.25">
      <c r="B2" s="624" t="s">
        <v>648</v>
      </c>
      <c r="C2" s="339"/>
      <c r="D2" s="339"/>
      <c r="E2" s="339"/>
      <c r="U2" s="340" t="s">
        <v>630</v>
      </c>
    </row>
    <row r="3" spans="2:21" s="333" customFormat="1" ht="12.75">
      <c r="B3" s="333" t="s">
        <v>649</v>
      </c>
      <c r="C3" s="339"/>
      <c r="D3" s="339"/>
      <c r="E3" s="339"/>
      <c r="T3" s="596" t="s">
        <v>543</v>
      </c>
      <c r="U3" s="596"/>
    </row>
    <row r="4" spans="1:36" s="249" customFormat="1" ht="40.5" customHeight="1">
      <c r="A4" s="599" t="s">
        <v>107</v>
      </c>
      <c r="B4" s="600" t="s">
        <v>220</v>
      </c>
      <c r="C4" s="381" t="s">
        <v>484</v>
      </c>
      <c r="D4" s="598" t="s">
        <v>529</v>
      </c>
      <c r="E4" s="598" t="s">
        <v>564</v>
      </c>
      <c r="F4" s="598" t="s">
        <v>458</v>
      </c>
      <c r="G4" s="598" t="s">
        <v>459</v>
      </c>
      <c r="H4" s="598" t="s">
        <v>604</v>
      </c>
      <c r="I4" s="598" t="s">
        <v>382</v>
      </c>
      <c r="J4" s="598" t="s">
        <v>467</v>
      </c>
      <c r="K4" s="598"/>
      <c r="L4" s="598"/>
      <c r="M4" s="598"/>
      <c r="N4" s="598"/>
      <c r="O4" s="598" t="s">
        <v>383</v>
      </c>
      <c r="P4" s="598" t="s">
        <v>384</v>
      </c>
      <c r="Q4" s="598" t="s">
        <v>460</v>
      </c>
      <c r="R4" s="598"/>
      <c r="S4" s="598"/>
      <c r="T4" s="598" t="s">
        <v>470</v>
      </c>
      <c r="U4" s="598" t="s">
        <v>97</v>
      </c>
      <c r="V4" s="248"/>
      <c r="W4" s="248"/>
      <c r="X4" s="248"/>
      <c r="Y4" s="597"/>
      <c r="Z4" s="597"/>
      <c r="AA4" s="597"/>
      <c r="AB4" s="597"/>
      <c r="AC4" s="597"/>
      <c r="AD4" s="597"/>
      <c r="AE4" s="597"/>
      <c r="AF4" s="597"/>
      <c r="AG4" s="597"/>
      <c r="AH4" s="597"/>
      <c r="AI4" s="597"/>
      <c r="AJ4" s="597"/>
    </row>
    <row r="5" spans="1:36" s="249" customFormat="1" ht="63" customHeight="1">
      <c r="A5" s="599"/>
      <c r="B5" s="600"/>
      <c r="C5" s="381" t="s">
        <v>483</v>
      </c>
      <c r="D5" s="598"/>
      <c r="E5" s="598"/>
      <c r="F5" s="598"/>
      <c r="G5" s="598"/>
      <c r="H5" s="598"/>
      <c r="I5" s="598"/>
      <c r="J5" s="354" t="s">
        <v>385</v>
      </c>
      <c r="K5" s="355" t="s">
        <v>462</v>
      </c>
      <c r="L5" s="355" t="s">
        <v>461</v>
      </c>
      <c r="M5" s="355" t="s">
        <v>464</v>
      </c>
      <c r="N5" s="355" t="s">
        <v>386</v>
      </c>
      <c r="O5" s="598"/>
      <c r="P5" s="598"/>
      <c r="Q5" s="355" t="s">
        <v>463</v>
      </c>
      <c r="R5" s="355" t="s">
        <v>465</v>
      </c>
      <c r="S5" s="355" t="s">
        <v>466</v>
      </c>
      <c r="T5" s="598"/>
      <c r="U5" s="59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</row>
    <row r="6" spans="1:36" ht="18" customHeight="1">
      <c r="A6" s="243"/>
      <c r="B6" s="382" t="s">
        <v>485</v>
      </c>
      <c r="C6" s="383"/>
      <c r="D6" s="384"/>
      <c r="E6" s="384"/>
      <c r="F6" s="385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4"/>
      <c r="V6" s="216"/>
      <c r="W6" s="216"/>
      <c r="X6" s="217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1:36" ht="19.5" customHeight="1">
      <c r="A7" s="386" t="s">
        <v>389</v>
      </c>
      <c r="B7" s="387" t="s">
        <v>390</v>
      </c>
      <c r="C7" s="387" t="s">
        <v>216</v>
      </c>
      <c r="D7" s="388">
        <v>1</v>
      </c>
      <c r="E7" s="388">
        <v>1</v>
      </c>
      <c r="F7" s="389">
        <v>9613200</v>
      </c>
      <c r="G7" s="389">
        <v>2550000</v>
      </c>
      <c r="H7" s="389">
        <v>4770000</v>
      </c>
      <c r="I7" s="389"/>
      <c r="J7" s="389"/>
      <c r="K7" s="389">
        <v>88000</v>
      </c>
      <c r="L7" s="389"/>
      <c r="M7" s="389"/>
      <c r="N7" s="389"/>
      <c r="O7" s="389">
        <v>1397000</v>
      </c>
      <c r="P7" s="389"/>
      <c r="Q7" s="389"/>
      <c r="R7" s="389"/>
      <c r="S7" s="389"/>
      <c r="T7" s="389"/>
      <c r="U7" s="245">
        <f aca="true" t="shared" si="0" ref="U7:U12">SUM(F7:T7)</f>
        <v>18418200</v>
      </c>
      <c r="V7" s="219"/>
      <c r="W7" s="219"/>
      <c r="X7" s="220"/>
      <c r="Y7" s="218"/>
      <c r="Z7" s="218"/>
      <c r="AA7" s="218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1:36" ht="19.5" customHeight="1">
      <c r="A8" s="386" t="s">
        <v>391</v>
      </c>
      <c r="B8" s="390" t="s">
        <v>392</v>
      </c>
      <c r="C8" s="387" t="s">
        <v>216</v>
      </c>
      <c r="D8" s="388">
        <v>0</v>
      </c>
      <c r="E8" s="388">
        <v>0</v>
      </c>
      <c r="F8" s="389"/>
      <c r="G8" s="389"/>
      <c r="H8" s="389">
        <v>700000</v>
      </c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245">
        <f t="shared" si="0"/>
        <v>700000</v>
      </c>
      <c r="V8" s="219"/>
      <c r="W8" s="219"/>
      <c r="X8" s="225"/>
      <c r="Y8" s="226"/>
      <c r="Z8" s="226"/>
      <c r="AA8" s="223"/>
      <c r="AB8" s="226"/>
      <c r="AC8" s="226"/>
      <c r="AD8" s="223"/>
      <c r="AE8" s="227"/>
      <c r="AF8" s="227"/>
      <c r="AG8" s="228"/>
      <c r="AH8" s="229"/>
      <c r="AI8" s="229"/>
      <c r="AJ8" s="223"/>
    </row>
    <row r="9" spans="1:36" ht="19.5" customHeight="1">
      <c r="A9" s="386" t="s">
        <v>114</v>
      </c>
      <c r="B9" s="390" t="s">
        <v>468</v>
      </c>
      <c r="C9" s="387" t="s">
        <v>216</v>
      </c>
      <c r="D9" s="388">
        <v>0</v>
      </c>
      <c r="E9" s="388">
        <v>0</v>
      </c>
      <c r="F9" s="389"/>
      <c r="G9" s="389"/>
      <c r="H9" s="389">
        <v>63500</v>
      </c>
      <c r="I9" s="389"/>
      <c r="J9" s="389"/>
      <c r="K9" s="389"/>
      <c r="L9" s="389"/>
      <c r="M9" s="389"/>
      <c r="N9" s="389"/>
      <c r="O9" s="389">
        <v>1650000</v>
      </c>
      <c r="P9" s="389">
        <v>495300</v>
      </c>
      <c r="Q9" s="389"/>
      <c r="R9" s="389"/>
      <c r="S9" s="389"/>
      <c r="T9" s="389"/>
      <c r="U9" s="245">
        <f t="shared" si="0"/>
        <v>2208800</v>
      </c>
      <c r="V9" s="219"/>
      <c r="W9" s="219"/>
      <c r="X9" s="225"/>
      <c r="Y9" s="226"/>
      <c r="Z9" s="226"/>
      <c r="AA9" s="223"/>
      <c r="AB9" s="226"/>
      <c r="AC9" s="226"/>
      <c r="AD9" s="223"/>
      <c r="AE9" s="227"/>
      <c r="AF9" s="227"/>
      <c r="AG9" s="228"/>
      <c r="AH9" s="229"/>
      <c r="AI9" s="229"/>
      <c r="AJ9" s="223"/>
    </row>
    <row r="10" spans="1:36" ht="19.5" customHeight="1">
      <c r="A10" s="386" t="s">
        <v>593</v>
      </c>
      <c r="B10" s="390" t="s">
        <v>594</v>
      </c>
      <c r="C10" s="387" t="s">
        <v>216</v>
      </c>
      <c r="D10" s="388">
        <v>0</v>
      </c>
      <c r="E10" s="388">
        <v>0</v>
      </c>
      <c r="F10" s="389">
        <v>360000</v>
      </c>
      <c r="G10" s="389">
        <v>98000</v>
      </c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245">
        <f t="shared" si="0"/>
        <v>458000</v>
      </c>
      <c r="V10" s="219"/>
      <c r="W10" s="219"/>
      <c r="X10" s="225"/>
      <c r="Y10" s="226"/>
      <c r="Z10" s="226"/>
      <c r="AA10" s="223"/>
      <c r="AB10" s="226"/>
      <c r="AC10" s="226"/>
      <c r="AD10" s="223"/>
      <c r="AE10" s="227"/>
      <c r="AF10" s="227"/>
      <c r="AG10" s="228"/>
      <c r="AH10" s="229"/>
      <c r="AI10" s="229"/>
      <c r="AJ10" s="223"/>
    </row>
    <row r="11" spans="1:36" ht="19.5" customHeight="1">
      <c r="A11" s="386" t="s">
        <v>426</v>
      </c>
      <c r="B11" s="390" t="s">
        <v>427</v>
      </c>
      <c r="C11" s="387" t="s">
        <v>216</v>
      </c>
      <c r="D11" s="391">
        <v>0.25</v>
      </c>
      <c r="E11" s="388">
        <v>0</v>
      </c>
      <c r="F11" s="389"/>
      <c r="G11" s="389"/>
      <c r="H11" s="389">
        <v>5715000</v>
      </c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245">
        <f t="shared" si="0"/>
        <v>5715000</v>
      </c>
      <c r="V11" s="219"/>
      <c r="W11" s="219"/>
      <c r="X11" s="225"/>
      <c r="Y11" s="226"/>
      <c r="Z11" s="226"/>
      <c r="AA11" s="223"/>
      <c r="AB11" s="226"/>
      <c r="AC11" s="226"/>
      <c r="AD11" s="223"/>
      <c r="AE11" s="227"/>
      <c r="AF11" s="227"/>
      <c r="AG11" s="228"/>
      <c r="AH11" s="229"/>
      <c r="AI11" s="229"/>
      <c r="AJ11" s="223"/>
    </row>
    <row r="12" spans="1:36" ht="19.5" customHeight="1">
      <c r="A12" s="386" t="s">
        <v>449</v>
      </c>
      <c r="B12" s="390" t="s">
        <v>469</v>
      </c>
      <c r="C12" s="387" t="s">
        <v>216</v>
      </c>
      <c r="D12" s="388">
        <v>0</v>
      </c>
      <c r="E12" s="388">
        <v>0</v>
      </c>
      <c r="F12" s="389"/>
      <c r="G12" s="389"/>
      <c r="H12" s="389"/>
      <c r="I12" s="389"/>
      <c r="J12" s="389">
        <v>300000</v>
      </c>
      <c r="K12" s="389"/>
      <c r="L12" s="389"/>
      <c r="M12" s="389"/>
      <c r="N12" s="389"/>
      <c r="O12" s="389"/>
      <c r="P12" s="389"/>
      <c r="Q12" s="389"/>
      <c r="R12" s="389"/>
      <c r="S12" s="389"/>
      <c r="T12" s="389">
        <v>4110757</v>
      </c>
      <c r="U12" s="245">
        <f t="shared" si="0"/>
        <v>4410757</v>
      </c>
      <c r="V12" s="219"/>
      <c r="W12" s="219"/>
      <c r="X12" s="225"/>
      <c r="Y12" s="226"/>
      <c r="Z12" s="226"/>
      <c r="AA12" s="223"/>
      <c r="AB12" s="226"/>
      <c r="AC12" s="226"/>
      <c r="AD12" s="223"/>
      <c r="AE12" s="227"/>
      <c r="AF12" s="227"/>
      <c r="AG12" s="228"/>
      <c r="AH12" s="229"/>
      <c r="AI12" s="229"/>
      <c r="AJ12" s="223"/>
    </row>
    <row r="13" spans="1:36" s="249" customFormat="1" ht="19.5" customHeight="1">
      <c r="A13" s="392" t="s">
        <v>387</v>
      </c>
      <c r="B13" s="393" t="s">
        <v>388</v>
      </c>
      <c r="C13" s="273"/>
      <c r="D13" s="394">
        <f aca="true" t="shared" si="1" ref="D13:M13">SUM(D7:D12)</f>
        <v>1.25</v>
      </c>
      <c r="E13" s="394">
        <f t="shared" si="1"/>
        <v>1</v>
      </c>
      <c r="F13" s="395">
        <f t="shared" si="1"/>
        <v>9973200</v>
      </c>
      <c r="G13" s="395">
        <f t="shared" si="1"/>
        <v>2648000</v>
      </c>
      <c r="H13" s="395">
        <f t="shared" si="1"/>
        <v>11248500</v>
      </c>
      <c r="I13" s="395">
        <f t="shared" si="1"/>
        <v>0</v>
      </c>
      <c r="J13" s="395">
        <f t="shared" si="1"/>
        <v>300000</v>
      </c>
      <c r="K13" s="395">
        <f t="shared" si="1"/>
        <v>88000</v>
      </c>
      <c r="L13" s="395">
        <f t="shared" si="1"/>
        <v>0</v>
      </c>
      <c r="M13" s="395">
        <f t="shared" si="1"/>
        <v>0</v>
      </c>
      <c r="N13" s="395"/>
      <c r="O13" s="395">
        <f aca="true" t="shared" si="2" ref="O13:T13">SUM(O7:O12)</f>
        <v>3047000</v>
      </c>
      <c r="P13" s="395">
        <f t="shared" si="2"/>
        <v>495300</v>
      </c>
      <c r="Q13" s="395">
        <f t="shared" si="2"/>
        <v>0</v>
      </c>
      <c r="R13" s="395">
        <f t="shared" si="2"/>
        <v>0</v>
      </c>
      <c r="S13" s="395">
        <f t="shared" si="2"/>
        <v>0</v>
      </c>
      <c r="T13" s="395">
        <f t="shared" si="2"/>
        <v>4110757</v>
      </c>
      <c r="U13" s="250">
        <f>SUM(U7:U12)</f>
        <v>31910757</v>
      </c>
      <c r="V13" s="251"/>
      <c r="W13" s="251"/>
      <c r="X13" s="252"/>
      <c r="Y13" s="253"/>
      <c r="Z13" s="253"/>
      <c r="AA13" s="254"/>
      <c r="AB13" s="253"/>
      <c r="AC13" s="253"/>
      <c r="AD13" s="254"/>
      <c r="AE13" s="255"/>
      <c r="AF13" s="255"/>
      <c r="AG13" s="256"/>
      <c r="AH13" s="257"/>
      <c r="AI13" s="257"/>
      <c r="AJ13" s="254"/>
    </row>
    <row r="14" spans="1:36" ht="9" customHeight="1">
      <c r="A14" s="386"/>
      <c r="B14" s="390"/>
      <c r="C14" s="390"/>
      <c r="D14" s="396"/>
      <c r="E14" s="396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245"/>
      <c r="V14" s="219"/>
      <c r="W14" s="219"/>
      <c r="X14" s="225"/>
      <c r="Y14" s="226"/>
      <c r="Z14" s="226"/>
      <c r="AA14" s="223"/>
      <c r="AB14" s="226"/>
      <c r="AC14" s="226"/>
      <c r="AD14" s="223"/>
      <c r="AE14" s="227"/>
      <c r="AF14" s="227"/>
      <c r="AG14" s="228"/>
      <c r="AH14" s="229"/>
      <c r="AI14" s="229"/>
      <c r="AJ14" s="223"/>
    </row>
    <row r="15" spans="1:60" ht="19.5" customHeight="1">
      <c r="A15" s="398" t="s">
        <v>397</v>
      </c>
      <c r="B15" s="380" t="s">
        <v>398</v>
      </c>
      <c r="C15" s="387" t="s">
        <v>216</v>
      </c>
      <c r="D15" s="388">
        <v>4</v>
      </c>
      <c r="E15" s="388">
        <v>0</v>
      </c>
      <c r="F15" s="389">
        <v>3753025</v>
      </c>
      <c r="G15" s="389">
        <v>504133</v>
      </c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245">
        <f>SUM(F15:T15)</f>
        <v>4257158</v>
      </c>
      <c r="V15" s="222"/>
      <c r="W15" s="222"/>
      <c r="X15" s="219"/>
      <c r="Y15" s="218"/>
      <c r="Z15" s="218"/>
      <c r="AA15" s="223"/>
      <c r="AB15" s="221"/>
      <c r="AC15" s="221"/>
      <c r="AD15" s="223"/>
      <c r="AE15" s="221"/>
      <c r="AF15" s="227"/>
      <c r="AG15" s="223"/>
      <c r="AH15" s="221"/>
      <c r="AI15" s="221"/>
      <c r="AJ15" s="223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19.5" customHeight="1">
      <c r="A16" s="398" t="s">
        <v>620</v>
      </c>
      <c r="B16" s="380" t="s">
        <v>621</v>
      </c>
      <c r="C16" s="387" t="s">
        <v>216</v>
      </c>
      <c r="D16" s="388">
        <v>5</v>
      </c>
      <c r="E16" s="388">
        <v>0</v>
      </c>
      <c r="F16" s="389">
        <v>3561975</v>
      </c>
      <c r="G16" s="389">
        <v>480867</v>
      </c>
      <c r="H16" s="389">
        <v>25000</v>
      </c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245">
        <f>SUM(F16:T16)</f>
        <v>4067842</v>
      </c>
      <c r="V16" s="222"/>
      <c r="W16" s="222"/>
      <c r="X16" s="219"/>
      <c r="Y16" s="218"/>
      <c r="Z16" s="218"/>
      <c r="AA16" s="223"/>
      <c r="AB16" s="221"/>
      <c r="AC16" s="221"/>
      <c r="AD16" s="223"/>
      <c r="AE16" s="221"/>
      <c r="AF16" s="227"/>
      <c r="AG16" s="223"/>
      <c r="AH16" s="221"/>
      <c r="AI16" s="221"/>
      <c r="AJ16" s="223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36" ht="19.5" customHeight="1">
      <c r="A17" s="386" t="s">
        <v>109</v>
      </c>
      <c r="B17" s="387" t="s">
        <v>399</v>
      </c>
      <c r="C17" s="387" t="s">
        <v>216</v>
      </c>
      <c r="D17" s="388">
        <v>0</v>
      </c>
      <c r="E17" s="388">
        <v>0</v>
      </c>
      <c r="F17" s="389"/>
      <c r="G17" s="389"/>
      <c r="H17" s="389">
        <v>530000</v>
      </c>
      <c r="I17" s="389"/>
      <c r="J17" s="389"/>
      <c r="K17" s="389"/>
      <c r="L17" s="389"/>
      <c r="M17" s="389"/>
      <c r="N17" s="389"/>
      <c r="O17" s="389">
        <v>10005000</v>
      </c>
      <c r="P17" s="389">
        <v>4432500</v>
      </c>
      <c r="Q17" s="389"/>
      <c r="R17" s="389"/>
      <c r="S17" s="389"/>
      <c r="T17" s="389"/>
      <c r="U17" s="245">
        <f>SUM(F17:T17)</f>
        <v>14967500</v>
      </c>
      <c r="V17" s="222"/>
      <c r="W17" s="222"/>
      <c r="X17" s="219"/>
      <c r="Y17" s="218"/>
      <c r="Z17" s="218"/>
      <c r="AA17" s="223"/>
      <c r="AB17" s="221"/>
      <c r="AC17" s="221"/>
      <c r="AD17" s="223"/>
      <c r="AE17" s="221"/>
      <c r="AF17" s="224"/>
      <c r="AG17" s="223"/>
      <c r="AH17" s="221"/>
      <c r="AI17" s="221"/>
      <c r="AJ17" s="223"/>
    </row>
    <row r="18" spans="1:36" s="249" customFormat="1" ht="19.5" customHeight="1">
      <c r="A18" s="393" t="s">
        <v>395</v>
      </c>
      <c r="B18" s="393" t="s">
        <v>396</v>
      </c>
      <c r="C18" s="273"/>
      <c r="D18" s="394">
        <f aca="true" t="shared" si="3" ref="D18:S18">SUM(D15:D17)</f>
        <v>9</v>
      </c>
      <c r="E18" s="394">
        <f t="shared" si="3"/>
        <v>0</v>
      </c>
      <c r="F18" s="395">
        <f t="shared" si="3"/>
        <v>7315000</v>
      </c>
      <c r="G18" s="395">
        <f t="shared" si="3"/>
        <v>985000</v>
      </c>
      <c r="H18" s="395">
        <f t="shared" si="3"/>
        <v>555000</v>
      </c>
      <c r="I18" s="395">
        <f t="shared" si="3"/>
        <v>0</v>
      </c>
      <c r="J18" s="395">
        <f t="shared" si="3"/>
        <v>0</v>
      </c>
      <c r="K18" s="395">
        <f t="shared" si="3"/>
        <v>0</v>
      </c>
      <c r="L18" s="395">
        <f t="shared" si="3"/>
        <v>0</v>
      </c>
      <c r="M18" s="395">
        <f t="shared" si="3"/>
        <v>0</v>
      </c>
      <c r="N18" s="395">
        <f t="shared" si="3"/>
        <v>0</v>
      </c>
      <c r="O18" s="395">
        <f t="shared" si="3"/>
        <v>10005000</v>
      </c>
      <c r="P18" s="395">
        <f t="shared" si="3"/>
        <v>4432500</v>
      </c>
      <c r="Q18" s="395">
        <f t="shared" si="3"/>
        <v>0</v>
      </c>
      <c r="R18" s="395">
        <f t="shared" si="3"/>
        <v>0</v>
      </c>
      <c r="S18" s="395">
        <f t="shared" si="3"/>
        <v>0</v>
      </c>
      <c r="T18" s="395">
        <v>0</v>
      </c>
      <c r="U18" s="250">
        <f>SUM(U15:U17)</f>
        <v>23292500</v>
      </c>
      <c r="V18" s="258"/>
      <c r="W18" s="258"/>
      <c r="X18" s="259"/>
      <c r="Y18" s="260"/>
      <c r="Z18" s="260"/>
      <c r="AA18" s="254"/>
      <c r="AB18" s="260"/>
      <c r="AC18" s="260"/>
      <c r="AD18" s="254"/>
      <c r="AE18" s="261"/>
      <c r="AF18" s="261"/>
      <c r="AG18" s="254"/>
      <c r="AH18" s="260"/>
      <c r="AI18" s="260"/>
      <c r="AJ18" s="254"/>
    </row>
    <row r="19" spans="1:36" ht="11.25" customHeight="1">
      <c r="A19" s="386"/>
      <c r="B19" s="387"/>
      <c r="C19" s="387"/>
      <c r="D19" s="388"/>
      <c r="E19" s="388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245"/>
      <c r="V19" s="222"/>
      <c r="W19" s="222"/>
      <c r="X19" s="220"/>
      <c r="Y19" s="218"/>
      <c r="Z19" s="218"/>
      <c r="AA19" s="223"/>
      <c r="AB19" s="218"/>
      <c r="AC19" s="218"/>
      <c r="AD19" s="223"/>
      <c r="AE19" s="221"/>
      <c r="AF19" s="221"/>
      <c r="AG19" s="223"/>
      <c r="AH19" s="218"/>
      <c r="AI19" s="218"/>
      <c r="AJ19" s="223"/>
    </row>
    <row r="20" spans="1:60" s="233" customFormat="1" ht="19.5" customHeight="1">
      <c r="A20" s="398" t="s">
        <v>115</v>
      </c>
      <c r="B20" s="380" t="s">
        <v>471</v>
      </c>
      <c r="C20" s="380" t="s">
        <v>216</v>
      </c>
      <c r="D20" s="399"/>
      <c r="E20" s="399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>
        <v>3810000</v>
      </c>
      <c r="Q20" s="400"/>
      <c r="R20" s="400"/>
      <c r="S20" s="400"/>
      <c r="T20" s="400"/>
      <c r="U20" s="246">
        <f>SUM(F20:T20)</f>
        <v>3810000</v>
      </c>
      <c r="V20" s="234"/>
      <c r="W20" s="234"/>
      <c r="X20" s="230"/>
      <c r="Y20" s="231"/>
      <c r="Z20" s="231"/>
      <c r="AA20" s="235"/>
      <c r="AB20" s="232"/>
      <c r="AC20" s="232"/>
      <c r="AD20" s="235"/>
      <c r="AE20" s="232"/>
      <c r="AF20" s="236"/>
      <c r="AG20" s="235"/>
      <c r="AH20" s="232"/>
      <c r="AI20" s="232"/>
      <c r="AJ20" s="235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</row>
    <row r="21" spans="1:60" s="233" customFormat="1" ht="19.5" customHeight="1">
      <c r="A21" s="401" t="s">
        <v>400</v>
      </c>
      <c r="B21" s="402" t="s">
        <v>401</v>
      </c>
      <c r="C21" s="380"/>
      <c r="D21" s="394">
        <v>0</v>
      </c>
      <c r="E21" s="394">
        <v>0</v>
      </c>
      <c r="F21" s="403">
        <f aca="true" t="shared" si="4" ref="F21:S21">SUM(F20:F20)</f>
        <v>0</v>
      </c>
      <c r="G21" s="403">
        <f t="shared" si="4"/>
        <v>0</v>
      </c>
      <c r="H21" s="403">
        <f t="shared" si="4"/>
        <v>0</v>
      </c>
      <c r="I21" s="403">
        <f t="shared" si="4"/>
        <v>0</v>
      </c>
      <c r="J21" s="403">
        <f t="shared" si="4"/>
        <v>0</v>
      </c>
      <c r="K21" s="403">
        <f t="shared" si="4"/>
        <v>0</v>
      </c>
      <c r="L21" s="403">
        <f t="shared" si="4"/>
        <v>0</v>
      </c>
      <c r="M21" s="403">
        <f t="shared" si="4"/>
        <v>0</v>
      </c>
      <c r="N21" s="403">
        <f t="shared" si="4"/>
        <v>0</v>
      </c>
      <c r="O21" s="403">
        <f t="shared" si="4"/>
        <v>0</v>
      </c>
      <c r="P21" s="403">
        <f t="shared" si="4"/>
        <v>3810000</v>
      </c>
      <c r="Q21" s="403">
        <f t="shared" si="4"/>
        <v>0</v>
      </c>
      <c r="R21" s="403">
        <f t="shared" si="4"/>
        <v>0</v>
      </c>
      <c r="S21" s="403">
        <f t="shared" si="4"/>
        <v>0</v>
      </c>
      <c r="T21" s="403">
        <v>0</v>
      </c>
      <c r="U21" s="247">
        <f>SUM(U20:U20)</f>
        <v>3810000</v>
      </c>
      <c r="V21" s="234"/>
      <c r="W21" s="234"/>
      <c r="X21" s="230"/>
      <c r="Y21" s="231"/>
      <c r="Z21" s="231"/>
      <c r="AA21" s="235"/>
      <c r="AB21" s="232"/>
      <c r="AC21" s="232"/>
      <c r="AD21" s="235"/>
      <c r="AE21" s="232"/>
      <c r="AF21" s="236"/>
      <c r="AG21" s="235"/>
      <c r="AH21" s="232"/>
      <c r="AI21" s="232"/>
      <c r="AJ21" s="235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</row>
    <row r="22" spans="1:36" ht="12.75" customHeight="1">
      <c r="A22" s="386"/>
      <c r="B22" s="387"/>
      <c r="C22" s="387"/>
      <c r="D22" s="388"/>
      <c r="E22" s="388"/>
      <c r="F22" s="397"/>
      <c r="G22" s="397"/>
      <c r="H22" s="389"/>
      <c r="I22" s="389"/>
      <c r="J22" s="389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245"/>
      <c r="V22" s="225"/>
      <c r="W22" s="225"/>
      <c r="X22" s="238"/>
      <c r="Y22" s="226"/>
      <c r="Z22" s="226"/>
      <c r="AA22" s="223"/>
      <c r="AB22" s="226"/>
      <c r="AC22" s="226"/>
      <c r="AD22" s="223"/>
      <c r="AE22" s="227"/>
      <c r="AF22" s="227"/>
      <c r="AG22" s="228"/>
      <c r="AH22" s="226"/>
      <c r="AI22" s="226"/>
      <c r="AJ22" s="223"/>
    </row>
    <row r="23" spans="1:36" ht="19.5" customHeight="1">
      <c r="A23" s="386" t="s">
        <v>404</v>
      </c>
      <c r="B23" s="387" t="s">
        <v>405</v>
      </c>
      <c r="C23" s="387" t="s">
        <v>216</v>
      </c>
      <c r="D23" s="388">
        <v>0</v>
      </c>
      <c r="E23" s="388">
        <v>0</v>
      </c>
      <c r="F23" s="389"/>
      <c r="G23" s="389"/>
      <c r="H23" s="389">
        <v>2600000</v>
      </c>
      <c r="I23" s="389"/>
      <c r="J23" s="389"/>
      <c r="K23" s="389"/>
      <c r="L23" s="389"/>
      <c r="M23" s="389"/>
      <c r="N23" s="389"/>
      <c r="O23" s="389">
        <v>1000500</v>
      </c>
      <c r="P23" s="389"/>
      <c r="Q23" s="389"/>
      <c r="R23" s="389"/>
      <c r="S23" s="389"/>
      <c r="T23" s="389"/>
      <c r="U23" s="245">
        <f>SUM(F23:T23)</f>
        <v>3600500</v>
      </c>
      <c r="V23" s="222"/>
      <c r="W23" s="222"/>
      <c r="X23" s="220"/>
      <c r="Y23" s="218"/>
      <c r="Z23" s="218"/>
      <c r="AA23" s="223"/>
      <c r="AB23" s="221"/>
      <c r="AC23" s="221"/>
      <c r="AD23" s="223"/>
      <c r="AE23" s="221"/>
      <c r="AF23" s="221"/>
      <c r="AG23" s="223"/>
      <c r="AH23" s="221"/>
      <c r="AI23" s="221"/>
      <c r="AJ23" s="223"/>
    </row>
    <row r="24" spans="1:60" ht="19.5" customHeight="1">
      <c r="A24" s="386" t="s">
        <v>406</v>
      </c>
      <c r="B24" s="387" t="s">
        <v>407</v>
      </c>
      <c r="C24" s="387" t="s">
        <v>216</v>
      </c>
      <c r="D24" s="388">
        <v>1</v>
      </c>
      <c r="E24" s="388">
        <v>1</v>
      </c>
      <c r="F24" s="389">
        <v>1840700</v>
      </c>
      <c r="G24" s="389">
        <v>550000</v>
      </c>
      <c r="H24" s="389">
        <v>2820000</v>
      </c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245">
        <f>SUM(F24:T24)</f>
        <v>5210700</v>
      </c>
      <c r="V24" s="222"/>
      <c r="W24" s="222"/>
      <c r="X24" s="219"/>
      <c r="Y24" s="218"/>
      <c r="Z24" s="218"/>
      <c r="AA24" s="223"/>
      <c r="AB24" s="221"/>
      <c r="AC24" s="221"/>
      <c r="AD24" s="223"/>
      <c r="AE24" s="221"/>
      <c r="AF24" s="227"/>
      <c r="AG24" s="223"/>
      <c r="AH24" s="221"/>
      <c r="AI24" s="221"/>
      <c r="AJ24" s="223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36" ht="19.5" customHeight="1">
      <c r="A25" s="386" t="s">
        <v>112</v>
      </c>
      <c r="B25" s="387" t="s">
        <v>408</v>
      </c>
      <c r="C25" s="387" t="s">
        <v>216</v>
      </c>
      <c r="D25" s="404">
        <v>0.5</v>
      </c>
      <c r="E25" s="388">
        <v>0</v>
      </c>
      <c r="F25" s="389">
        <v>1300000</v>
      </c>
      <c r="G25" s="389">
        <v>360000</v>
      </c>
      <c r="H25" s="389">
        <v>4728200</v>
      </c>
      <c r="I25" s="389"/>
      <c r="J25" s="389"/>
      <c r="K25" s="389"/>
      <c r="L25" s="389"/>
      <c r="M25" s="389"/>
      <c r="N25" s="389">
        <v>1500000</v>
      </c>
      <c r="O25" s="389">
        <v>7173031</v>
      </c>
      <c r="P25" s="389"/>
      <c r="Q25" s="389"/>
      <c r="R25" s="389"/>
      <c r="S25" s="389"/>
      <c r="T25" s="389"/>
      <c r="U25" s="245">
        <f>SUM(F25:T25)</f>
        <v>15061231</v>
      </c>
      <c r="V25" s="222"/>
      <c r="W25" s="222"/>
      <c r="X25" s="219"/>
      <c r="Y25" s="218"/>
      <c r="Z25" s="218"/>
      <c r="AA25" s="223"/>
      <c r="AB25" s="221"/>
      <c r="AC25" s="221"/>
      <c r="AD25" s="223"/>
      <c r="AE25" s="221"/>
      <c r="AF25" s="224"/>
      <c r="AG25" s="223"/>
      <c r="AH25" s="221"/>
      <c r="AI25" s="221"/>
      <c r="AJ25" s="223"/>
    </row>
    <row r="26" spans="1:36" s="249" customFormat="1" ht="19.5" customHeight="1">
      <c r="A26" s="405" t="s">
        <v>402</v>
      </c>
      <c r="B26" s="393" t="s">
        <v>403</v>
      </c>
      <c r="C26" s="273"/>
      <c r="D26" s="394">
        <v>1</v>
      </c>
      <c r="E26" s="394">
        <v>1</v>
      </c>
      <c r="F26" s="395">
        <f>SUM(F23:F25)</f>
        <v>3140700</v>
      </c>
      <c r="G26" s="395">
        <f aca="true" t="shared" si="5" ref="G26:S26">SUM(G23:G25)</f>
        <v>910000</v>
      </c>
      <c r="H26" s="395">
        <f t="shared" si="5"/>
        <v>10148200</v>
      </c>
      <c r="I26" s="395">
        <f t="shared" si="5"/>
        <v>0</v>
      </c>
      <c r="J26" s="395">
        <f t="shared" si="5"/>
        <v>0</v>
      </c>
      <c r="K26" s="395">
        <f t="shared" si="5"/>
        <v>0</v>
      </c>
      <c r="L26" s="395">
        <f t="shared" si="5"/>
        <v>0</v>
      </c>
      <c r="M26" s="395">
        <f t="shared" si="5"/>
        <v>0</v>
      </c>
      <c r="N26" s="395">
        <f t="shared" si="5"/>
        <v>1500000</v>
      </c>
      <c r="O26" s="395">
        <f t="shared" si="5"/>
        <v>8173531</v>
      </c>
      <c r="P26" s="395">
        <f t="shared" si="5"/>
        <v>0</v>
      </c>
      <c r="Q26" s="395">
        <f t="shared" si="5"/>
        <v>0</v>
      </c>
      <c r="R26" s="395">
        <f t="shared" si="5"/>
        <v>0</v>
      </c>
      <c r="S26" s="395">
        <f t="shared" si="5"/>
        <v>0</v>
      </c>
      <c r="T26" s="395">
        <v>0</v>
      </c>
      <c r="U26" s="250">
        <f>SUM(U23:U25)</f>
        <v>23872431</v>
      </c>
      <c r="V26" s="258"/>
      <c r="W26" s="258"/>
      <c r="X26" s="251"/>
      <c r="Y26" s="260"/>
      <c r="Z26" s="260"/>
      <c r="AA26" s="254"/>
      <c r="AB26" s="261"/>
      <c r="AC26" s="261"/>
      <c r="AD26" s="254"/>
      <c r="AE26" s="261"/>
      <c r="AF26" s="262"/>
      <c r="AG26" s="254"/>
      <c r="AH26" s="261"/>
      <c r="AI26" s="261"/>
      <c r="AJ26" s="254"/>
    </row>
    <row r="27" spans="1:36" ht="8.25" customHeight="1">
      <c r="A27" s="386"/>
      <c r="B27" s="387"/>
      <c r="C27" s="387"/>
      <c r="D27" s="388"/>
      <c r="E27" s="388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245"/>
      <c r="V27" s="222"/>
      <c r="W27" s="222"/>
      <c r="X27" s="219"/>
      <c r="Y27" s="218"/>
      <c r="Z27" s="218"/>
      <c r="AA27" s="223"/>
      <c r="AB27" s="221"/>
      <c r="AC27" s="221"/>
      <c r="AD27" s="223"/>
      <c r="AE27" s="221"/>
      <c r="AF27" s="224"/>
      <c r="AG27" s="223"/>
      <c r="AH27" s="221"/>
      <c r="AI27" s="221"/>
      <c r="AJ27" s="223"/>
    </row>
    <row r="28" spans="1:36" ht="19.5" customHeight="1">
      <c r="A28" s="386" t="s">
        <v>411</v>
      </c>
      <c r="B28" s="387" t="s">
        <v>412</v>
      </c>
      <c r="C28" s="387" t="s">
        <v>216</v>
      </c>
      <c r="D28" s="388">
        <v>4</v>
      </c>
      <c r="E28" s="388">
        <v>4</v>
      </c>
      <c r="F28" s="389">
        <v>11320000</v>
      </c>
      <c r="G28" s="389">
        <v>3200000</v>
      </c>
      <c r="H28" s="389">
        <v>4710000</v>
      </c>
      <c r="I28" s="389"/>
      <c r="J28" s="389"/>
      <c r="K28" s="389"/>
      <c r="L28" s="389"/>
      <c r="M28" s="389"/>
      <c r="N28" s="389"/>
      <c r="O28" s="389">
        <v>482300</v>
      </c>
      <c r="P28" s="389"/>
      <c r="Q28" s="389"/>
      <c r="R28" s="389"/>
      <c r="S28" s="389"/>
      <c r="T28" s="389"/>
      <c r="U28" s="245">
        <f>SUM(F28:T28)</f>
        <v>19712300</v>
      </c>
      <c r="V28" s="222"/>
      <c r="W28" s="222"/>
      <c r="X28" s="219"/>
      <c r="Y28" s="221"/>
      <c r="Z28" s="221"/>
      <c r="AA28" s="223"/>
      <c r="AB28" s="221"/>
      <c r="AC28" s="221"/>
      <c r="AD28" s="223"/>
      <c r="AE28" s="221"/>
      <c r="AF28" s="224"/>
      <c r="AG28" s="223"/>
      <c r="AH28" s="221"/>
      <c r="AI28" s="221"/>
      <c r="AJ28" s="223"/>
    </row>
    <row r="29" spans="1:36" ht="19.5" customHeight="1">
      <c r="A29" s="386" t="s">
        <v>413</v>
      </c>
      <c r="B29" s="387" t="s">
        <v>595</v>
      </c>
      <c r="C29" s="387" t="s">
        <v>216</v>
      </c>
      <c r="D29" s="388">
        <v>0</v>
      </c>
      <c r="E29" s="388">
        <v>0</v>
      </c>
      <c r="F29" s="389"/>
      <c r="G29" s="389"/>
      <c r="H29" s="389"/>
      <c r="I29" s="389"/>
      <c r="J29" s="389"/>
      <c r="K29" s="389">
        <v>1044000</v>
      </c>
      <c r="L29" s="389"/>
      <c r="M29" s="389"/>
      <c r="N29" s="389"/>
      <c r="O29" s="389"/>
      <c r="P29" s="389"/>
      <c r="Q29" s="389"/>
      <c r="R29" s="389"/>
      <c r="S29" s="389"/>
      <c r="T29" s="389"/>
      <c r="U29" s="245">
        <f>SUM(F29:T29)</f>
        <v>1044000</v>
      </c>
      <c r="V29" s="222"/>
      <c r="W29" s="222"/>
      <c r="X29" s="219"/>
      <c r="Y29" s="221"/>
      <c r="Z29" s="221"/>
      <c r="AA29" s="223"/>
      <c r="AB29" s="221"/>
      <c r="AC29" s="221"/>
      <c r="AD29" s="223"/>
      <c r="AE29" s="221"/>
      <c r="AF29" s="224"/>
      <c r="AG29" s="223"/>
      <c r="AH29" s="221"/>
      <c r="AI29" s="221"/>
      <c r="AJ29" s="223"/>
    </row>
    <row r="30" spans="1:36" ht="19.5" customHeight="1">
      <c r="A30" s="386" t="s">
        <v>413</v>
      </c>
      <c r="B30" s="387" t="s">
        <v>414</v>
      </c>
      <c r="C30" s="387" t="s">
        <v>216</v>
      </c>
      <c r="D30" s="404">
        <v>0.5</v>
      </c>
      <c r="E30" s="388">
        <v>0</v>
      </c>
      <c r="F30" s="389">
        <v>515000</v>
      </c>
      <c r="G30" s="389">
        <v>150000</v>
      </c>
      <c r="H30" s="389">
        <v>5600000</v>
      </c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245">
        <f>SUM(F30:T30)</f>
        <v>6265000</v>
      </c>
      <c r="V30" s="222"/>
      <c r="W30" s="222"/>
      <c r="X30" s="219"/>
      <c r="Y30" s="221"/>
      <c r="Z30" s="221"/>
      <c r="AA30" s="223"/>
      <c r="AB30" s="221"/>
      <c r="AC30" s="221"/>
      <c r="AD30" s="223"/>
      <c r="AE30" s="221"/>
      <c r="AF30" s="224"/>
      <c r="AG30" s="223"/>
      <c r="AH30" s="221"/>
      <c r="AI30" s="221"/>
      <c r="AJ30" s="223"/>
    </row>
    <row r="31" spans="1:36" ht="19.5" customHeight="1">
      <c r="A31" s="386" t="s">
        <v>413</v>
      </c>
      <c r="B31" s="387" t="s">
        <v>472</v>
      </c>
      <c r="C31" s="387" t="s">
        <v>216</v>
      </c>
      <c r="D31" s="388">
        <v>0</v>
      </c>
      <c r="E31" s="388">
        <v>0</v>
      </c>
      <c r="F31" s="389"/>
      <c r="G31" s="389"/>
      <c r="H31" s="389">
        <v>55000</v>
      </c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  <c r="T31" s="389"/>
      <c r="U31" s="245">
        <f>SUM(F31:T31)</f>
        <v>55000</v>
      </c>
      <c r="V31" s="219"/>
      <c r="W31" s="219"/>
      <c r="X31" s="219"/>
      <c r="Y31" s="221"/>
      <c r="Z31" s="221"/>
      <c r="AA31" s="223"/>
      <c r="AB31" s="221"/>
      <c r="AC31" s="221"/>
      <c r="AD31" s="223"/>
      <c r="AE31" s="221"/>
      <c r="AF31" s="224"/>
      <c r="AG31" s="223"/>
      <c r="AH31" s="221"/>
      <c r="AI31" s="221"/>
      <c r="AJ31" s="223"/>
    </row>
    <row r="32" spans="1:36" ht="19.5" customHeight="1">
      <c r="A32" s="386" t="s">
        <v>415</v>
      </c>
      <c r="B32" s="387" t="s">
        <v>416</v>
      </c>
      <c r="C32" s="387" t="s">
        <v>216</v>
      </c>
      <c r="D32" s="388">
        <v>1</v>
      </c>
      <c r="E32" s="388">
        <v>1</v>
      </c>
      <c r="F32" s="389">
        <v>3290690</v>
      </c>
      <c r="G32" s="389">
        <v>900000</v>
      </c>
      <c r="H32" s="389">
        <v>540000</v>
      </c>
      <c r="I32" s="389"/>
      <c r="J32" s="389"/>
      <c r="K32" s="389"/>
      <c r="L32" s="389"/>
      <c r="M32" s="389"/>
      <c r="N32" s="389"/>
      <c r="O32" s="389">
        <v>26500</v>
      </c>
      <c r="P32" s="389"/>
      <c r="Q32" s="389"/>
      <c r="R32" s="389"/>
      <c r="S32" s="389"/>
      <c r="T32" s="389"/>
      <c r="U32" s="245">
        <f>SUM(F32:T32)</f>
        <v>4757190</v>
      </c>
      <c r="V32" s="222"/>
      <c r="W32" s="222"/>
      <c r="X32" s="219"/>
      <c r="Y32" s="221"/>
      <c r="Z32" s="221"/>
      <c r="AA32" s="223"/>
      <c r="AB32" s="221"/>
      <c r="AC32" s="221"/>
      <c r="AD32" s="223"/>
      <c r="AE32" s="221"/>
      <c r="AF32" s="224"/>
      <c r="AG32" s="223"/>
      <c r="AH32" s="221"/>
      <c r="AI32" s="221"/>
      <c r="AJ32" s="223"/>
    </row>
    <row r="33" spans="1:36" s="249" customFormat="1" ht="19.5" customHeight="1">
      <c r="A33" s="405" t="s">
        <v>409</v>
      </c>
      <c r="B33" s="393" t="s">
        <v>410</v>
      </c>
      <c r="C33" s="273"/>
      <c r="D33" s="394">
        <f aca="true" t="shared" si="6" ref="D33:S33">SUM(D28:D32)</f>
        <v>5.5</v>
      </c>
      <c r="E33" s="394">
        <f>SUM(E28:E32)</f>
        <v>5</v>
      </c>
      <c r="F33" s="395">
        <f>SUM(F28:F32)</f>
        <v>15125690</v>
      </c>
      <c r="G33" s="395">
        <f t="shared" si="6"/>
        <v>4250000</v>
      </c>
      <c r="H33" s="395">
        <f t="shared" si="6"/>
        <v>10905000</v>
      </c>
      <c r="I33" s="395">
        <f t="shared" si="6"/>
        <v>0</v>
      </c>
      <c r="J33" s="395">
        <f t="shared" si="6"/>
        <v>0</v>
      </c>
      <c r="K33" s="395">
        <f t="shared" si="6"/>
        <v>1044000</v>
      </c>
      <c r="L33" s="395">
        <f t="shared" si="6"/>
        <v>0</v>
      </c>
      <c r="M33" s="395">
        <f t="shared" si="6"/>
        <v>0</v>
      </c>
      <c r="N33" s="395">
        <f t="shared" si="6"/>
        <v>0</v>
      </c>
      <c r="O33" s="395">
        <f t="shared" si="6"/>
        <v>508800</v>
      </c>
      <c r="P33" s="395">
        <f t="shared" si="6"/>
        <v>0</v>
      </c>
      <c r="Q33" s="395">
        <f t="shared" si="6"/>
        <v>0</v>
      </c>
      <c r="R33" s="395">
        <f t="shared" si="6"/>
        <v>0</v>
      </c>
      <c r="S33" s="395">
        <f t="shared" si="6"/>
        <v>0</v>
      </c>
      <c r="T33" s="395">
        <v>0</v>
      </c>
      <c r="U33" s="250">
        <f>SUM(U28:U32)</f>
        <v>31833490</v>
      </c>
      <c r="V33" s="251"/>
      <c r="W33" s="251"/>
      <c r="X33" s="251"/>
      <c r="Y33" s="261"/>
      <c r="Z33" s="261"/>
      <c r="AA33" s="254"/>
      <c r="AB33" s="261"/>
      <c r="AC33" s="261"/>
      <c r="AD33" s="254"/>
      <c r="AE33" s="261"/>
      <c r="AF33" s="262"/>
      <c r="AG33" s="254"/>
      <c r="AH33" s="261"/>
      <c r="AI33" s="261"/>
      <c r="AJ33" s="254"/>
    </row>
    <row r="34" spans="1:36" ht="11.25" customHeight="1">
      <c r="A34" s="386"/>
      <c r="B34" s="387"/>
      <c r="C34" s="387"/>
      <c r="D34" s="388"/>
      <c r="E34" s="388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245"/>
      <c r="V34" s="219"/>
      <c r="W34" s="219"/>
      <c r="X34" s="219"/>
      <c r="Y34" s="221"/>
      <c r="Z34" s="221"/>
      <c r="AA34" s="223"/>
      <c r="AB34" s="221"/>
      <c r="AC34" s="221"/>
      <c r="AD34" s="223"/>
      <c r="AE34" s="221"/>
      <c r="AF34" s="224"/>
      <c r="AG34" s="223"/>
      <c r="AH34" s="221"/>
      <c r="AI34" s="221"/>
      <c r="AJ34" s="223"/>
    </row>
    <row r="35" spans="1:36" ht="19.5" customHeight="1">
      <c r="A35" s="386" t="s">
        <v>119</v>
      </c>
      <c r="B35" s="387" t="s">
        <v>419</v>
      </c>
      <c r="C35" s="387" t="s">
        <v>216</v>
      </c>
      <c r="D35" s="388">
        <v>0</v>
      </c>
      <c r="E35" s="388">
        <v>0</v>
      </c>
      <c r="F35" s="389"/>
      <c r="G35" s="389"/>
      <c r="H35" s="389">
        <v>2670000</v>
      </c>
      <c r="I35" s="389"/>
      <c r="J35" s="389"/>
      <c r="K35" s="389"/>
      <c r="L35" s="389">
        <v>4300000</v>
      </c>
      <c r="M35" s="389"/>
      <c r="N35" s="389"/>
      <c r="O35" s="389"/>
      <c r="P35" s="389"/>
      <c r="Q35" s="389"/>
      <c r="R35" s="389"/>
      <c r="S35" s="389"/>
      <c r="T35" s="389"/>
      <c r="U35" s="245">
        <f aca="true" t="shared" si="7" ref="U35:U40">SUM(F35:T35)</f>
        <v>6970000</v>
      </c>
      <c r="V35" s="222"/>
      <c r="W35" s="222"/>
      <c r="X35" s="219"/>
      <c r="Y35" s="218"/>
      <c r="Z35" s="218"/>
      <c r="AA35" s="223"/>
      <c r="AB35" s="221"/>
      <c r="AC35" s="221"/>
      <c r="AD35" s="223"/>
      <c r="AE35" s="221"/>
      <c r="AF35" s="224"/>
      <c r="AG35" s="223"/>
      <c r="AH35" s="221"/>
      <c r="AI35" s="221"/>
      <c r="AJ35" s="223"/>
    </row>
    <row r="36" spans="1:36" ht="19.5" customHeight="1">
      <c r="A36" s="386" t="s">
        <v>473</v>
      </c>
      <c r="B36" s="387" t="s">
        <v>474</v>
      </c>
      <c r="C36" s="387" t="s">
        <v>216</v>
      </c>
      <c r="D36" s="388">
        <v>0</v>
      </c>
      <c r="E36" s="388">
        <v>0</v>
      </c>
      <c r="F36" s="389">
        <v>100000</v>
      </c>
      <c r="G36" s="389">
        <v>27000</v>
      </c>
      <c r="H36" s="389">
        <v>127000</v>
      </c>
      <c r="I36" s="389"/>
      <c r="J36" s="389"/>
      <c r="K36" s="389"/>
      <c r="L36" s="389"/>
      <c r="M36" s="389"/>
      <c r="N36" s="389"/>
      <c r="O36" s="389">
        <v>1270000</v>
      </c>
      <c r="P36" s="389"/>
      <c r="Q36" s="389"/>
      <c r="R36" s="389"/>
      <c r="S36" s="389"/>
      <c r="T36" s="389"/>
      <c r="U36" s="245">
        <f t="shared" si="7"/>
        <v>1524000</v>
      </c>
      <c r="V36" s="222"/>
      <c r="W36" s="222"/>
      <c r="X36" s="219"/>
      <c r="Y36" s="218"/>
      <c r="Z36" s="218"/>
      <c r="AA36" s="223"/>
      <c r="AB36" s="221"/>
      <c r="AC36" s="221"/>
      <c r="AD36" s="223"/>
      <c r="AE36" s="221"/>
      <c r="AF36" s="224"/>
      <c r="AG36" s="223"/>
      <c r="AH36" s="221"/>
      <c r="AI36" s="221"/>
      <c r="AJ36" s="223"/>
    </row>
    <row r="37" spans="1:36" ht="19.5" customHeight="1">
      <c r="A37" s="386" t="s">
        <v>428</v>
      </c>
      <c r="B37" s="387" t="s">
        <v>429</v>
      </c>
      <c r="C37" s="387" t="s">
        <v>216</v>
      </c>
      <c r="D37" s="388">
        <v>0</v>
      </c>
      <c r="E37" s="388">
        <v>0</v>
      </c>
      <c r="F37" s="389"/>
      <c r="G37" s="389"/>
      <c r="H37" s="389">
        <v>76200</v>
      </c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245">
        <f t="shared" si="7"/>
        <v>76200</v>
      </c>
      <c r="V37" s="222"/>
      <c r="W37" s="222"/>
      <c r="X37" s="219"/>
      <c r="Y37" s="218"/>
      <c r="Z37" s="218"/>
      <c r="AA37" s="223"/>
      <c r="AB37" s="221"/>
      <c r="AC37" s="221"/>
      <c r="AD37" s="223"/>
      <c r="AE37" s="221"/>
      <c r="AF37" s="224"/>
      <c r="AG37" s="223"/>
      <c r="AH37" s="221"/>
      <c r="AI37" s="221"/>
      <c r="AJ37" s="223"/>
    </row>
    <row r="38" spans="1:36" ht="19.5" customHeight="1">
      <c r="A38" s="386" t="s">
        <v>475</v>
      </c>
      <c r="B38" s="387" t="s">
        <v>476</v>
      </c>
      <c r="C38" s="387" t="s">
        <v>216</v>
      </c>
      <c r="D38" s="388">
        <v>0</v>
      </c>
      <c r="E38" s="388">
        <v>0</v>
      </c>
      <c r="F38" s="389"/>
      <c r="G38" s="389"/>
      <c r="H38" s="389">
        <v>260000</v>
      </c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245">
        <f t="shared" si="7"/>
        <v>260000</v>
      </c>
      <c r="V38" s="222"/>
      <c r="W38" s="222"/>
      <c r="X38" s="219"/>
      <c r="Y38" s="218"/>
      <c r="Z38" s="218"/>
      <c r="AA38" s="223"/>
      <c r="AB38" s="221"/>
      <c r="AC38" s="221"/>
      <c r="AD38" s="223"/>
      <c r="AE38" s="221"/>
      <c r="AF38" s="224"/>
      <c r="AG38" s="223"/>
      <c r="AH38" s="221"/>
      <c r="AI38" s="221"/>
      <c r="AJ38" s="223"/>
    </row>
    <row r="39" spans="1:36" ht="19.5" customHeight="1">
      <c r="A39" s="386" t="s">
        <v>117</v>
      </c>
      <c r="B39" s="387" t="s">
        <v>477</v>
      </c>
      <c r="C39" s="387" t="s">
        <v>216</v>
      </c>
      <c r="D39" s="404">
        <v>2.5</v>
      </c>
      <c r="E39" s="404">
        <v>2.5</v>
      </c>
      <c r="F39" s="389">
        <v>4846000</v>
      </c>
      <c r="G39" s="389">
        <v>1400000</v>
      </c>
      <c r="H39" s="389">
        <v>6000000</v>
      </c>
      <c r="I39" s="389"/>
      <c r="J39" s="389"/>
      <c r="K39" s="389"/>
      <c r="L39" s="389"/>
      <c r="M39" s="389"/>
      <c r="N39" s="389"/>
      <c r="O39" s="389">
        <v>4216700</v>
      </c>
      <c r="P39" s="389"/>
      <c r="Q39" s="389"/>
      <c r="R39" s="389"/>
      <c r="S39" s="389"/>
      <c r="T39" s="389"/>
      <c r="U39" s="245">
        <f t="shared" si="7"/>
        <v>16462700</v>
      </c>
      <c r="V39" s="222"/>
      <c r="W39" s="222"/>
      <c r="X39" s="219"/>
      <c r="Y39" s="218"/>
      <c r="Z39" s="218"/>
      <c r="AA39" s="223"/>
      <c r="AB39" s="221"/>
      <c r="AC39" s="221"/>
      <c r="AD39" s="223"/>
      <c r="AE39" s="221"/>
      <c r="AF39" s="224"/>
      <c r="AG39" s="223"/>
      <c r="AH39" s="221"/>
      <c r="AI39" s="221"/>
      <c r="AJ39" s="223"/>
    </row>
    <row r="40" spans="1:36" ht="19.5" customHeight="1">
      <c r="A40" s="386" t="s">
        <v>478</v>
      </c>
      <c r="B40" s="387" t="s">
        <v>479</v>
      </c>
      <c r="C40" s="387" t="s">
        <v>216</v>
      </c>
      <c r="D40" s="388">
        <v>0</v>
      </c>
      <c r="E40" s="388">
        <v>0</v>
      </c>
      <c r="F40" s="389"/>
      <c r="G40" s="389"/>
      <c r="H40" s="389"/>
      <c r="I40" s="389"/>
      <c r="J40" s="389"/>
      <c r="K40" s="389"/>
      <c r="L40" s="389"/>
      <c r="M40" s="389">
        <v>2870000</v>
      </c>
      <c r="N40" s="389"/>
      <c r="O40" s="389"/>
      <c r="P40" s="389"/>
      <c r="Q40" s="389"/>
      <c r="R40" s="389"/>
      <c r="S40" s="389"/>
      <c r="T40" s="389"/>
      <c r="U40" s="245">
        <f t="shared" si="7"/>
        <v>2870000</v>
      </c>
      <c r="V40" s="222"/>
      <c r="W40" s="222"/>
      <c r="X40" s="219"/>
      <c r="Y40" s="218"/>
      <c r="Z40" s="218"/>
      <c r="AA40" s="223"/>
      <c r="AB40" s="221"/>
      <c r="AC40" s="221"/>
      <c r="AD40" s="223"/>
      <c r="AE40" s="221"/>
      <c r="AF40" s="224"/>
      <c r="AG40" s="223"/>
      <c r="AH40" s="221"/>
      <c r="AI40" s="221"/>
      <c r="AJ40" s="223"/>
    </row>
    <row r="41" spans="1:36" s="249" customFormat="1" ht="19.5" customHeight="1">
      <c r="A41" s="405" t="s">
        <v>417</v>
      </c>
      <c r="B41" s="393" t="s">
        <v>418</v>
      </c>
      <c r="C41" s="273"/>
      <c r="D41" s="406">
        <f>D39</f>
        <v>2.5</v>
      </c>
      <c r="E41" s="406">
        <f>E39</f>
        <v>2.5</v>
      </c>
      <c r="F41" s="395">
        <f>SUM(F35:F39)</f>
        <v>4946000</v>
      </c>
      <c r="G41" s="395">
        <f>SUM(G35:G39)</f>
        <v>1427000</v>
      </c>
      <c r="H41" s="395">
        <f>SUM(H35:H39)</f>
        <v>9133200</v>
      </c>
      <c r="I41" s="395">
        <f>SUM(I35:I39)</f>
        <v>0</v>
      </c>
      <c r="J41" s="395">
        <f>SUM(J35:J39)</f>
        <v>0</v>
      </c>
      <c r="K41" s="395">
        <f>K40</f>
        <v>0</v>
      </c>
      <c r="L41" s="395">
        <f>SUM(L35:L39)</f>
        <v>4300000</v>
      </c>
      <c r="M41" s="395">
        <f>M40</f>
        <v>2870000</v>
      </c>
      <c r="N41" s="395">
        <f aca="true" t="shared" si="8" ref="N41:S41">SUM(N35:N39)</f>
        <v>0</v>
      </c>
      <c r="O41" s="395">
        <f t="shared" si="8"/>
        <v>5486700</v>
      </c>
      <c r="P41" s="395">
        <f t="shared" si="8"/>
        <v>0</v>
      </c>
      <c r="Q41" s="395">
        <f t="shared" si="8"/>
        <v>0</v>
      </c>
      <c r="R41" s="395">
        <f t="shared" si="8"/>
        <v>0</v>
      </c>
      <c r="S41" s="395">
        <f t="shared" si="8"/>
        <v>0</v>
      </c>
      <c r="T41" s="395"/>
      <c r="U41" s="250">
        <f>SUM(U35:U40)</f>
        <v>28162900</v>
      </c>
      <c r="V41" s="258"/>
      <c r="W41" s="258"/>
      <c r="X41" s="252"/>
      <c r="Y41" s="253"/>
      <c r="Z41" s="253"/>
      <c r="AA41" s="254"/>
      <c r="AB41" s="253"/>
      <c r="AC41" s="253"/>
      <c r="AD41" s="254"/>
      <c r="AE41" s="255"/>
      <c r="AF41" s="255"/>
      <c r="AG41" s="254"/>
      <c r="AH41" s="257"/>
      <c r="AI41" s="257"/>
      <c r="AJ41" s="254"/>
    </row>
    <row r="42" spans="1:36" ht="12.75" customHeight="1">
      <c r="A42" s="407"/>
      <c r="B42" s="408"/>
      <c r="C42" s="408"/>
      <c r="D42" s="409"/>
      <c r="E42" s="40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245"/>
      <c r="V42" s="222"/>
      <c r="W42" s="222"/>
      <c r="X42" s="219"/>
      <c r="Y42" s="218"/>
      <c r="Z42" s="218"/>
      <c r="AA42" s="223"/>
      <c r="AB42" s="221"/>
      <c r="AC42" s="221"/>
      <c r="AD42" s="223"/>
      <c r="AE42" s="221"/>
      <c r="AF42" s="224"/>
      <c r="AG42" s="223"/>
      <c r="AH42" s="221"/>
      <c r="AI42" s="221"/>
      <c r="AJ42" s="223"/>
    </row>
    <row r="43" spans="1:36" ht="19.5" customHeight="1">
      <c r="A43" s="386" t="s">
        <v>596</v>
      </c>
      <c r="B43" s="387" t="s">
        <v>597</v>
      </c>
      <c r="C43" s="387" t="s">
        <v>216</v>
      </c>
      <c r="D43" s="388">
        <v>1</v>
      </c>
      <c r="E43" s="388">
        <v>1</v>
      </c>
      <c r="F43" s="389">
        <v>2060690</v>
      </c>
      <c r="G43" s="389">
        <v>580000</v>
      </c>
      <c r="H43" s="389">
        <v>2280000</v>
      </c>
      <c r="I43" s="389"/>
      <c r="J43" s="389"/>
      <c r="K43" s="389">
        <v>47761806</v>
      </c>
      <c r="L43" s="389"/>
      <c r="M43" s="389"/>
      <c r="N43" s="389"/>
      <c r="O43" s="389">
        <v>165000</v>
      </c>
      <c r="P43" s="389"/>
      <c r="Q43" s="389"/>
      <c r="R43" s="389"/>
      <c r="S43" s="389"/>
      <c r="T43" s="389"/>
      <c r="U43" s="245">
        <f>SUM(F43:T43)</f>
        <v>52847496</v>
      </c>
      <c r="V43" s="222"/>
      <c r="W43" s="222"/>
      <c r="X43" s="219"/>
      <c r="Y43" s="218"/>
      <c r="Z43" s="218"/>
      <c r="AA43" s="223"/>
      <c r="AB43" s="221"/>
      <c r="AC43" s="221"/>
      <c r="AD43" s="223"/>
      <c r="AE43" s="221"/>
      <c r="AF43" s="224"/>
      <c r="AG43" s="223"/>
      <c r="AH43" s="221"/>
      <c r="AI43" s="221"/>
      <c r="AJ43" s="223"/>
    </row>
    <row r="44" spans="1:36" ht="19.5" customHeight="1">
      <c r="A44" s="386" t="s">
        <v>430</v>
      </c>
      <c r="B44" s="387" t="s">
        <v>480</v>
      </c>
      <c r="C44" s="387" t="s">
        <v>216</v>
      </c>
      <c r="D44" s="404">
        <v>4.75</v>
      </c>
      <c r="E44" s="404">
        <v>4.8</v>
      </c>
      <c r="F44" s="389">
        <v>8934000</v>
      </c>
      <c r="G44" s="389">
        <v>2600000</v>
      </c>
      <c r="H44" s="389">
        <v>21051836</v>
      </c>
      <c r="I44" s="389"/>
      <c r="J44" s="389"/>
      <c r="K44" s="389"/>
      <c r="L44" s="389"/>
      <c r="M44" s="389"/>
      <c r="N44" s="389"/>
      <c r="O44" s="389">
        <v>900000</v>
      </c>
      <c r="P44" s="389"/>
      <c r="Q44" s="389"/>
      <c r="R44" s="389"/>
      <c r="S44" s="389"/>
      <c r="T44" s="389"/>
      <c r="U44" s="245">
        <f>SUM(F44:T44)</f>
        <v>33485836</v>
      </c>
      <c r="V44" s="222"/>
      <c r="W44" s="222"/>
      <c r="X44" s="219"/>
      <c r="Y44" s="218"/>
      <c r="Z44" s="218"/>
      <c r="AA44" s="223"/>
      <c r="AB44" s="221"/>
      <c r="AC44" s="221"/>
      <c r="AD44" s="223"/>
      <c r="AE44" s="221"/>
      <c r="AF44" s="224"/>
      <c r="AG44" s="223"/>
      <c r="AH44" s="221"/>
      <c r="AI44" s="221"/>
      <c r="AJ44" s="223"/>
    </row>
    <row r="45" spans="1:36" s="249" customFormat="1" ht="19.5" customHeight="1">
      <c r="A45" s="405" t="s">
        <v>451</v>
      </c>
      <c r="B45" s="393" t="s">
        <v>452</v>
      </c>
      <c r="C45" s="273"/>
      <c r="D45" s="394">
        <f>D44</f>
        <v>4.75</v>
      </c>
      <c r="E45" s="394">
        <f>E44</f>
        <v>4.8</v>
      </c>
      <c r="F45" s="395">
        <f>SUM(F43:F44)</f>
        <v>10994690</v>
      </c>
      <c r="G45" s="395">
        <f aca="true" t="shared" si="9" ref="G45:T45">SUM(G43:G44)</f>
        <v>3180000</v>
      </c>
      <c r="H45" s="395">
        <f t="shared" si="9"/>
        <v>23331836</v>
      </c>
      <c r="I45" s="395">
        <f t="shared" si="9"/>
        <v>0</v>
      </c>
      <c r="J45" s="395">
        <f t="shared" si="9"/>
        <v>0</v>
      </c>
      <c r="K45" s="395">
        <f t="shared" si="9"/>
        <v>47761806</v>
      </c>
      <c r="L45" s="395">
        <f t="shared" si="9"/>
        <v>0</v>
      </c>
      <c r="M45" s="395">
        <f t="shared" si="9"/>
        <v>0</v>
      </c>
      <c r="N45" s="395">
        <f t="shared" si="9"/>
        <v>0</v>
      </c>
      <c r="O45" s="395">
        <f t="shared" si="9"/>
        <v>1065000</v>
      </c>
      <c r="P45" s="395">
        <f t="shared" si="9"/>
        <v>0</v>
      </c>
      <c r="Q45" s="395">
        <f t="shared" si="9"/>
        <v>0</v>
      </c>
      <c r="R45" s="395">
        <f t="shared" si="9"/>
        <v>0</v>
      </c>
      <c r="S45" s="395">
        <f t="shared" si="9"/>
        <v>0</v>
      </c>
      <c r="T45" s="395">
        <f t="shared" si="9"/>
        <v>0</v>
      </c>
      <c r="U45" s="250">
        <f>SUM(U43:U44)</f>
        <v>86333332</v>
      </c>
      <c r="V45" s="258"/>
      <c r="W45" s="258"/>
      <c r="X45" s="252"/>
      <c r="Y45" s="253"/>
      <c r="Z45" s="253"/>
      <c r="AA45" s="254"/>
      <c r="AB45" s="253"/>
      <c r="AC45" s="253"/>
      <c r="AD45" s="254"/>
      <c r="AE45" s="255"/>
      <c r="AF45" s="255"/>
      <c r="AG45" s="254"/>
      <c r="AH45" s="257"/>
      <c r="AI45" s="257"/>
      <c r="AJ45" s="254"/>
    </row>
    <row r="46" spans="1:36" ht="14.25" customHeight="1">
      <c r="A46" s="386"/>
      <c r="B46" s="387"/>
      <c r="C46" s="387"/>
      <c r="D46" s="388"/>
      <c r="E46" s="388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245"/>
      <c r="V46" s="222"/>
      <c r="W46" s="222"/>
      <c r="X46" s="219"/>
      <c r="Y46" s="218"/>
      <c r="Z46" s="218"/>
      <c r="AA46" s="223"/>
      <c r="AB46" s="221"/>
      <c r="AC46" s="221"/>
      <c r="AD46" s="223"/>
      <c r="AE46" s="221"/>
      <c r="AF46" s="224"/>
      <c r="AG46" s="223"/>
      <c r="AH46" s="221"/>
      <c r="AI46" s="221"/>
      <c r="AJ46" s="223"/>
    </row>
    <row r="47" spans="1:36" ht="19.5" customHeight="1">
      <c r="A47" s="386" t="s">
        <v>598</v>
      </c>
      <c r="B47" s="387" t="s">
        <v>599</v>
      </c>
      <c r="C47" s="387" t="s">
        <v>216</v>
      </c>
      <c r="D47" s="388">
        <v>0</v>
      </c>
      <c r="E47" s="388">
        <v>0</v>
      </c>
      <c r="F47" s="389"/>
      <c r="G47" s="389"/>
      <c r="H47" s="389">
        <v>254000</v>
      </c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245">
        <f>SUM(F47:T47)</f>
        <v>254000</v>
      </c>
      <c r="V47" s="222"/>
      <c r="W47" s="222"/>
      <c r="X47" s="219"/>
      <c r="Y47" s="218"/>
      <c r="Z47" s="218"/>
      <c r="AA47" s="223"/>
      <c r="AB47" s="221"/>
      <c r="AC47" s="221"/>
      <c r="AD47" s="223"/>
      <c r="AE47" s="221"/>
      <c r="AF47" s="224"/>
      <c r="AG47" s="223"/>
      <c r="AH47" s="221"/>
      <c r="AI47" s="221"/>
      <c r="AJ47" s="223"/>
    </row>
    <row r="48" spans="1:36" ht="19.5" customHeight="1">
      <c r="A48" s="386" t="s">
        <v>606</v>
      </c>
      <c r="B48" s="387" t="s">
        <v>607</v>
      </c>
      <c r="C48" s="387" t="s">
        <v>216</v>
      </c>
      <c r="D48" s="388">
        <v>2</v>
      </c>
      <c r="E48" s="388">
        <v>2</v>
      </c>
      <c r="F48" s="389">
        <v>4480000</v>
      </c>
      <c r="G48" s="389">
        <v>1300000</v>
      </c>
      <c r="H48" s="389">
        <v>886000</v>
      </c>
      <c r="I48" s="389"/>
      <c r="J48" s="389"/>
      <c r="K48" s="389">
        <v>557740</v>
      </c>
      <c r="L48" s="389"/>
      <c r="M48" s="389"/>
      <c r="N48" s="389"/>
      <c r="O48" s="389">
        <v>437000</v>
      </c>
      <c r="P48" s="389"/>
      <c r="Q48" s="389"/>
      <c r="R48" s="389"/>
      <c r="S48" s="389"/>
      <c r="T48" s="389"/>
      <c r="U48" s="245">
        <f>SUM(F48:T48)</f>
        <v>7660740</v>
      </c>
      <c r="V48" s="222"/>
      <c r="W48" s="222"/>
      <c r="X48" s="219"/>
      <c r="Y48" s="218"/>
      <c r="Z48" s="218"/>
      <c r="AA48" s="223"/>
      <c r="AB48" s="221"/>
      <c r="AC48" s="221"/>
      <c r="AD48" s="223"/>
      <c r="AE48" s="221"/>
      <c r="AF48" s="224"/>
      <c r="AG48" s="223"/>
      <c r="AH48" s="221"/>
      <c r="AI48" s="221"/>
      <c r="AJ48" s="223"/>
    </row>
    <row r="49" spans="1:36" ht="19.5" customHeight="1">
      <c r="A49" s="386" t="s">
        <v>421</v>
      </c>
      <c r="B49" s="387" t="s">
        <v>481</v>
      </c>
      <c r="C49" s="387" t="s">
        <v>216</v>
      </c>
      <c r="D49" s="388">
        <v>0</v>
      </c>
      <c r="E49" s="388">
        <v>0</v>
      </c>
      <c r="F49" s="389"/>
      <c r="G49" s="389"/>
      <c r="H49" s="389"/>
      <c r="I49" s="389">
        <v>300000</v>
      </c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245">
        <f>SUM(F49:T49)</f>
        <v>300000</v>
      </c>
      <c r="V49" s="222"/>
      <c r="W49" s="222"/>
      <c r="X49" s="219"/>
      <c r="Y49" s="218"/>
      <c r="Z49" s="218"/>
      <c r="AA49" s="223"/>
      <c r="AB49" s="221"/>
      <c r="AC49" s="221"/>
      <c r="AD49" s="223"/>
      <c r="AE49" s="221"/>
      <c r="AF49" s="224"/>
      <c r="AG49" s="223"/>
      <c r="AH49" s="221"/>
      <c r="AI49" s="221"/>
      <c r="AJ49" s="223"/>
    </row>
    <row r="50" spans="1:36" ht="19.5" customHeight="1">
      <c r="A50" s="410">
        <v>107051</v>
      </c>
      <c r="B50" s="387" t="s">
        <v>422</v>
      </c>
      <c r="C50" s="387" t="s">
        <v>216</v>
      </c>
      <c r="D50" s="388">
        <v>0</v>
      </c>
      <c r="E50" s="388">
        <v>0</v>
      </c>
      <c r="F50" s="389"/>
      <c r="G50" s="389"/>
      <c r="H50" s="389">
        <v>670000</v>
      </c>
      <c r="I50" s="389"/>
      <c r="J50" s="389"/>
      <c r="K50" s="389">
        <v>300000</v>
      </c>
      <c r="L50" s="389"/>
      <c r="M50" s="389"/>
      <c r="N50" s="389"/>
      <c r="O50" s="389"/>
      <c r="P50" s="389"/>
      <c r="Q50" s="389"/>
      <c r="R50" s="389"/>
      <c r="S50" s="389"/>
      <c r="T50" s="389"/>
      <c r="U50" s="245">
        <f>SUM(F50:T50)</f>
        <v>970000</v>
      </c>
      <c r="V50" s="222"/>
      <c r="W50" s="222"/>
      <c r="X50" s="219"/>
      <c r="Y50" s="221"/>
      <c r="Z50" s="221"/>
      <c r="AA50" s="223"/>
      <c r="AB50" s="221"/>
      <c r="AC50" s="221"/>
      <c r="AD50" s="223"/>
      <c r="AE50" s="221"/>
      <c r="AF50" s="224"/>
      <c r="AG50" s="223"/>
      <c r="AH50" s="223"/>
      <c r="AI50" s="223"/>
      <c r="AJ50" s="223"/>
    </row>
    <row r="51" spans="1:36" s="233" customFormat="1" ht="19.5" customHeight="1">
      <c r="A51" s="377">
        <v>107060</v>
      </c>
      <c r="B51" s="387" t="s">
        <v>423</v>
      </c>
      <c r="C51" s="380" t="s">
        <v>216</v>
      </c>
      <c r="D51" s="399">
        <v>0</v>
      </c>
      <c r="E51" s="399">
        <v>0</v>
      </c>
      <c r="F51" s="400">
        <v>200000</v>
      </c>
      <c r="G51" s="400">
        <v>100000</v>
      </c>
      <c r="H51" s="400">
        <v>690000</v>
      </c>
      <c r="I51" s="400">
        <v>5000000</v>
      </c>
      <c r="J51" s="400"/>
      <c r="K51" s="400">
        <v>430000</v>
      </c>
      <c r="L51" s="400">
        <v>50000</v>
      </c>
      <c r="M51" s="400"/>
      <c r="N51" s="400"/>
      <c r="O51" s="400"/>
      <c r="P51" s="400"/>
      <c r="Q51" s="400"/>
      <c r="R51" s="400"/>
      <c r="S51" s="400"/>
      <c r="T51" s="400"/>
      <c r="U51" s="245">
        <f>SUM(F51:T51)</f>
        <v>6470000</v>
      </c>
      <c r="V51" s="230"/>
      <c r="W51" s="230"/>
      <c r="X51" s="230"/>
      <c r="Y51" s="232"/>
      <c r="Z51" s="232"/>
      <c r="AA51" s="235"/>
      <c r="AB51" s="232"/>
      <c r="AC51" s="232"/>
      <c r="AD51" s="235"/>
      <c r="AE51" s="232"/>
      <c r="AF51" s="240"/>
      <c r="AG51" s="235"/>
      <c r="AH51" s="232"/>
      <c r="AI51" s="232"/>
      <c r="AJ51" s="235"/>
    </row>
    <row r="52" spans="1:36" s="249" customFormat="1" ht="19.5" customHeight="1">
      <c r="A52" s="405" t="s">
        <v>228</v>
      </c>
      <c r="B52" s="393" t="s">
        <v>420</v>
      </c>
      <c r="C52" s="273"/>
      <c r="D52" s="394">
        <f>SUM(D48:D51)</f>
        <v>2</v>
      </c>
      <c r="E52" s="394">
        <f>SUM(E48:E51)</f>
        <v>2</v>
      </c>
      <c r="F52" s="395">
        <f>SUM(F47:F51)</f>
        <v>4680000</v>
      </c>
      <c r="G52" s="395">
        <f aca="true" t="shared" si="10" ref="G52:T52">SUM(G47:G51)</f>
        <v>1400000</v>
      </c>
      <c r="H52" s="395">
        <f t="shared" si="10"/>
        <v>2500000</v>
      </c>
      <c r="I52" s="395">
        <f t="shared" si="10"/>
        <v>5300000</v>
      </c>
      <c r="J52" s="395">
        <f t="shared" si="10"/>
        <v>0</v>
      </c>
      <c r="K52" s="395">
        <f t="shared" si="10"/>
        <v>1287740</v>
      </c>
      <c r="L52" s="395">
        <f t="shared" si="10"/>
        <v>50000</v>
      </c>
      <c r="M52" s="395">
        <f t="shared" si="10"/>
        <v>0</v>
      </c>
      <c r="N52" s="395">
        <f t="shared" si="10"/>
        <v>0</v>
      </c>
      <c r="O52" s="395">
        <f t="shared" si="10"/>
        <v>437000</v>
      </c>
      <c r="P52" s="395">
        <f t="shared" si="10"/>
        <v>0</v>
      </c>
      <c r="Q52" s="395">
        <f t="shared" si="10"/>
        <v>0</v>
      </c>
      <c r="R52" s="395">
        <f t="shared" si="10"/>
        <v>0</v>
      </c>
      <c r="S52" s="395">
        <f t="shared" si="10"/>
        <v>0</v>
      </c>
      <c r="T52" s="395">
        <f t="shared" si="10"/>
        <v>0</v>
      </c>
      <c r="U52" s="250">
        <f>SUM(U47:U51)</f>
        <v>15654740</v>
      </c>
      <c r="V52" s="251"/>
      <c r="W52" s="251"/>
      <c r="X52" s="251"/>
      <c r="Y52" s="261"/>
      <c r="Z52" s="261"/>
      <c r="AA52" s="254"/>
      <c r="AB52" s="261"/>
      <c r="AC52" s="261"/>
      <c r="AD52" s="254"/>
      <c r="AE52" s="261"/>
      <c r="AF52" s="262"/>
      <c r="AG52" s="254"/>
      <c r="AH52" s="261"/>
      <c r="AI52" s="261"/>
      <c r="AJ52" s="254"/>
    </row>
    <row r="53" spans="1:36" ht="9.75" customHeight="1">
      <c r="A53" s="386"/>
      <c r="B53" s="387"/>
      <c r="C53" s="387"/>
      <c r="D53" s="388"/>
      <c r="E53" s="388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245"/>
      <c r="V53" s="222"/>
      <c r="W53" s="222"/>
      <c r="X53" s="219"/>
      <c r="Y53" s="218"/>
      <c r="Z53" s="218"/>
      <c r="AA53" s="223"/>
      <c r="AB53" s="221"/>
      <c r="AC53" s="221"/>
      <c r="AD53" s="223"/>
      <c r="AE53" s="221"/>
      <c r="AF53" s="224"/>
      <c r="AG53" s="223"/>
      <c r="AH53" s="221"/>
      <c r="AI53" s="221"/>
      <c r="AJ53" s="223"/>
    </row>
    <row r="54" spans="1:36" s="249" customFormat="1" ht="19.5" customHeight="1">
      <c r="A54" s="411"/>
      <c r="B54" s="393" t="s">
        <v>424</v>
      </c>
      <c r="C54" s="393"/>
      <c r="D54" s="394">
        <f aca="true" t="shared" si="11" ref="D54:U54">D13+D18+D21+D26+D33+D41+D45+D52</f>
        <v>26</v>
      </c>
      <c r="E54" s="394">
        <f t="shared" si="11"/>
        <v>16.3</v>
      </c>
      <c r="F54" s="395">
        <f t="shared" si="11"/>
        <v>56175280</v>
      </c>
      <c r="G54" s="395">
        <f t="shared" si="11"/>
        <v>14800000</v>
      </c>
      <c r="H54" s="395">
        <f t="shared" si="11"/>
        <v>67821736</v>
      </c>
      <c r="I54" s="395">
        <f t="shared" si="11"/>
        <v>5300000</v>
      </c>
      <c r="J54" s="395">
        <f t="shared" si="11"/>
        <v>300000</v>
      </c>
      <c r="K54" s="395">
        <f t="shared" si="11"/>
        <v>50181546</v>
      </c>
      <c r="L54" s="395">
        <f t="shared" si="11"/>
        <v>4350000</v>
      </c>
      <c r="M54" s="395">
        <f t="shared" si="11"/>
        <v>2870000</v>
      </c>
      <c r="N54" s="395">
        <f t="shared" si="11"/>
        <v>1500000</v>
      </c>
      <c r="O54" s="395">
        <f t="shared" si="11"/>
        <v>28723031</v>
      </c>
      <c r="P54" s="395">
        <f t="shared" si="11"/>
        <v>8737800</v>
      </c>
      <c r="Q54" s="395">
        <f t="shared" si="11"/>
        <v>0</v>
      </c>
      <c r="R54" s="395">
        <f t="shared" si="11"/>
        <v>0</v>
      </c>
      <c r="S54" s="395">
        <f t="shared" si="11"/>
        <v>0</v>
      </c>
      <c r="T54" s="395">
        <f t="shared" si="11"/>
        <v>4110757</v>
      </c>
      <c r="U54" s="395">
        <f t="shared" si="11"/>
        <v>244870150</v>
      </c>
      <c r="V54" s="251"/>
      <c r="W54" s="251"/>
      <c r="X54" s="259"/>
      <c r="Y54" s="260"/>
      <c r="Z54" s="260"/>
      <c r="AA54" s="260"/>
      <c r="AB54" s="261"/>
      <c r="AC54" s="261"/>
      <c r="AD54" s="261"/>
      <c r="AE54" s="261"/>
      <c r="AF54" s="261"/>
      <c r="AG54" s="261"/>
      <c r="AH54" s="261"/>
      <c r="AI54" s="261"/>
      <c r="AJ54" s="261"/>
    </row>
    <row r="55" spans="1:36" ht="13.5" customHeight="1">
      <c r="A55" s="243"/>
      <c r="B55" s="408"/>
      <c r="C55" s="408"/>
      <c r="D55" s="409"/>
      <c r="E55" s="409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245"/>
      <c r="V55" s="219"/>
      <c r="W55" s="219"/>
      <c r="X55" s="220"/>
      <c r="Y55" s="218"/>
      <c r="Z55" s="218"/>
      <c r="AA55" s="218"/>
      <c r="AB55" s="221"/>
      <c r="AC55" s="221"/>
      <c r="AD55" s="221"/>
      <c r="AE55" s="221"/>
      <c r="AF55" s="221"/>
      <c r="AG55" s="221"/>
      <c r="AH55" s="221"/>
      <c r="AI55" s="221"/>
      <c r="AJ55" s="221"/>
    </row>
    <row r="56" spans="1:36" ht="19.5" customHeight="1">
      <c r="A56" s="243"/>
      <c r="B56" s="382" t="s">
        <v>486</v>
      </c>
      <c r="C56" s="412"/>
      <c r="D56" s="413"/>
      <c r="E56" s="413"/>
      <c r="F56" s="397"/>
      <c r="G56" s="397"/>
      <c r="H56" s="397"/>
      <c r="I56" s="389"/>
      <c r="J56" s="389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245"/>
      <c r="V56" s="219"/>
      <c r="W56" s="219"/>
      <c r="X56" s="220"/>
      <c r="Y56" s="218"/>
      <c r="Z56" s="218"/>
      <c r="AA56" s="218"/>
      <c r="AB56" s="221"/>
      <c r="AC56" s="221"/>
      <c r="AD56" s="221"/>
      <c r="AE56" s="221"/>
      <c r="AF56" s="221"/>
      <c r="AG56" s="221"/>
      <c r="AH56" s="221"/>
      <c r="AI56" s="221"/>
      <c r="AJ56" s="221"/>
    </row>
    <row r="57" spans="1:36" ht="19.5" customHeight="1">
      <c r="A57" s="386" t="s">
        <v>389</v>
      </c>
      <c r="B57" s="387" t="s">
        <v>390</v>
      </c>
      <c r="C57" s="387" t="s">
        <v>216</v>
      </c>
      <c r="D57" s="388">
        <v>13</v>
      </c>
      <c r="E57" s="388">
        <v>13</v>
      </c>
      <c r="F57" s="389">
        <v>30612573</v>
      </c>
      <c r="G57" s="389">
        <v>8556643</v>
      </c>
      <c r="H57" s="389">
        <v>7337697</v>
      </c>
      <c r="I57" s="389"/>
      <c r="J57" s="389"/>
      <c r="K57" s="389"/>
      <c r="L57" s="389"/>
      <c r="M57" s="389"/>
      <c r="N57" s="389"/>
      <c r="O57" s="389">
        <v>1588165</v>
      </c>
      <c r="P57" s="389"/>
      <c r="Q57" s="389"/>
      <c r="R57" s="389"/>
      <c r="S57" s="389"/>
      <c r="T57" s="389"/>
      <c r="U57" s="245">
        <f>SUM(F57:T57)</f>
        <v>48095078</v>
      </c>
      <c r="V57" s="219"/>
      <c r="W57" s="219"/>
      <c r="X57" s="220"/>
      <c r="Y57" s="218"/>
      <c r="Z57" s="218"/>
      <c r="AA57" s="218"/>
      <c r="AB57" s="221"/>
      <c r="AC57" s="221"/>
      <c r="AD57" s="221"/>
      <c r="AE57" s="221"/>
      <c r="AF57" s="221"/>
      <c r="AG57" s="221"/>
      <c r="AH57" s="221"/>
      <c r="AI57" s="221"/>
      <c r="AJ57" s="221"/>
    </row>
    <row r="58" spans="1:36" s="249" customFormat="1" ht="19.5" customHeight="1">
      <c r="A58" s="411"/>
      <c r="B58" s="393" t="s">
        <v>425</v>
      </c>
      <c r="C58" s="393"/>
      <c r="D58" s="394">
        <f aca="true" t="shared" si="12" ref="D58:S58">SUM(D57:D57)</f>
        <v>13</v>
      </c>
      <c r="E58" s="394">
        <f>SUM(E57:E57)</f>
        <v>13</v>
      </c>
      <c r="F58" s="395">
        <f t="shared" si="12"/>
        <v>30612573</v>
      </c>
      <c r="G58" s="395">
        <f t="shared" si="12"/>
        <v>8556643</v>
      </c>
      <c r="H58" s="395">
        <f t="shared" si="12"/>
        <v>7337697</v>
      </c>
      <c r="I58" s="395">
        <f t="shared" si="12"/>
        <v>0</v>
      </c>
      <c r="J58" s="395">
        <f t="shared" si="12"/>
        <v>0</v>
      </c>
      <c r="K58" s="395">
        <f t="shared" si="12"/>
        <v>0</v>
      </c>
      <c r="L58" s="395">
        <f t="shared" si="12"/>
        <v>0</v>
      </c>
      <c r="M58" s="395">
        <f t="shared" si="12"/>
        <v>0</v>
      </c>
      <c r="N58" s="395">
        <f t="shared" si="12"/>
        <v>0</v>
      </c>
      <c r="O58" s="395">
        <f t="shared" si="12"/>
        <v>1588165</v>
      </c>
      <c r="P58" s="395">
        <f t="shared" si="12"/>
        <v>0</v>
      </c>
      <c r="Q58" s="395">
        <f t="shared" si="12"/>
        <v>0</v>
      </c>
      <c r="R58" s="395">
        <f t="shared" si="12"/>
        <v>0</v>
      </c>
      <c r="S58" s="395">
        <f t="shared" si="12"/>
        <v>0</v>
      </c>
      <c r="T58" s="395"/>
      <c r="U58" s="250">
        <f>SUM(U57:U57)</f>
        <v>48095078</v>
      </c>
      <c r="V58" s="251"/>
      <c r="W58" s="251"/>
      <c r="X58" s="259"/>
      <c r="Y58" s="260"/>
      <c r="Z58" s="260"/>
      <c r="AA58" s="260"/>
      <c r="AB58" s="261"/>
      <c r="AC58" s="261"/>
      <c r="AD58" s="261"/>
      <c r="AE58" s="261"/>
      <c r="AF58" s="261"/>
      <c r="AG58" s="261"/>
      <c r="AH58" s="261"/>
      <c r="AI58" s="261"/>
      <c r="AJ58" s="261"/>
    </row>
    <row r="59" spans="1:36" ht="19.5" customHeight="1">
      <c r="A59" s="243"/>
      <c r="B59" s="408"/>
      <c r="C59" s="408"/>
      <c r="D59" s="409"/>
      <c r="E59" s="409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245"/>
      <c r="V59" s="219"/>
      <c r="W59" s="219"/>
      <c r="X59" s="220"/>
      <c r="Y59" s="218"/>
      <c r="Z59" s="218"/>
      <c r="AA59" s="218"/>
      <c r="AB59" s="221"/>
      <c r="AC59" s="221"/>
      <c r="AD59" s="221"/>
      <c r="AE59" s="221"/>
      <c r="AF59" s="221"/>
      <c r="AG59" s="221"/>
      <c r="AH59" s="221"/>
      <c r="AI59" s="221"/>
      <c r="AJ59" s="221"/>
    </row>
    <row r="60" spans="1:36" s="249" customFormat="1" ht="24.75" customHeight="1">
      <c r="A60" s="414"/>
      <c r="B60" s="393" t="s">
        <v>433</v>
      </c>
      <c r="C60" s="393"/>
      <c r="D60" s="406">
        <f aca="true" t="shared" si="13" ref="D60:T60">D54+D58</f>
        <v>39</v>
      </c>
      <c r="E60" s="406">
        <f>E54+E58</f>
        <v>29.3</v>
      </c>
      <c r="F60" s="395">
        <f t="shared" si="13"/>
        <v>86787853</v>
      </c>
      <c r="G60" s="395">
        <f t="shared" si="13"/>
        <v>23356643</v>
      </c>
      <c r="H60" s="395">
        <f t="shared" si="13"/>
        <v>75159433</v>
      </c>
      <c r="I60" s="395">
        <f t="shared" si="13"/>
        <v>5300000</v>
      </c>
      <c r="J60" s="395">
        <f t="shared" si="13"/>
        <v>300000</v>
      </c>
      <c r="K60" s="395">
        <f t="shared" si="13"/>
        <v>50181546</v>
      </c>
      <c r="L60" s="395">
        <f t="shared" si="13"/>
        <v>4350000</v>
      </c>
      <c r="M60" s="395">
        <f t="shared" si="13"/>
        <v>2870000</v>
      </c>
      <c r="N60" s="395">
        <f t="shared" si="13"/>
        <v>1500000</v>
      </c>
      <c r="O60" s="395">
        <f t="shared" si="13"/>
        <v>30311196</v>
      </c>
      <c r="P60" s="395">
        <f t="shared" si="13"/>
        <v>8737800</v>
      </c>
      <c r="Q60" s="395">
        <f t="shared" si="13"/>
        <v>0</v>
      </c>
      <c r="R60" s="395">
        <f t="shared" si="13"/>
        <v>0</v>
      </c>
      <c r="S60" s="395">
        <f t="shared" si="13"/>
        <v>0</v>
      </c>
      <c r="T60" s="395">
        <f t="shared" si="13"/>
        <v>4110757</v>
      </c>
      <c r="U60" s="250">
        <f>U54+U58</f>
        <v>292965228</v>
      </c>
      <c r="V60" s="263"/>
      <c r="W60" s="263"/>
      <c r="X60" s="264"/>
      <c r="Y60" s="255"/>
      <c r="Z60" s="255"/>
      <c r="AA60" s="256"/>
      <c r="AB60" s="255"/>
      <c r="AC60" s="255"/>
      <c r="AD60" s="256"/>
      <c r="AE60" s="255"/>
      <c r="AF60" s="255"/>
      <c r="AG60" s="256"/>
      <c r="AH60" s="256"/>
      <c r="AI60" s="255"/>
      <c r="AJ60" s="256"/>
    </row>
    <row r="61" ht="13.5" customHeight="1"/>
    <row r="62" ht="13.5" customHeight="1"/>
    <row r="63" ht="13.5" customHeight="1"/>
  </sheetData>
  <sheetProtection/>
  <mergeCells count="20">
    <mergeCell ref="T4:T5"/>
    <mergeCell ref="J4:N4"/>
    <mergeCell ref="I4:I5"/>
    <mergeCell ref="A4:A5"/>
    <mergeCell ref="B4:B5"/>
    <mergeCell ref="F4:F5"/>
    <mergeCell ref="G4:G5"/>
    <mergeCell ref="H4:H5"/>
    <mergeCell ref="D4:D5"/>
    <mergeCell ref="E4:E5"/>
    <mergeCell ref="A1:U1"/>
    <mergeCell ref="T3:U3"/>
    <mergeCell ref="AH4:AJ4"/>
    <mergeCell ref="AB4:AD4"/>
    <mergeCell ref="AE4:AG4"/>
    <mergeCell ref="U4:U5"/>
    <mergeCell ref="Y4:AA4"/>
    <mergeCell ref="O4:O5"/>
    <mergeCell ref="Q4:S4"/>
    <mergeCell ref="P4: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  <rowBreaks count="1" manualBreakCount="1">
    <brk id="45" max="19" man="1"/>
  </rowBreaks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3"/>
  <sheetViews>
    <sheetView zoomScale="80" zoomScaleNormal="80" zoomScaleSheetLayoutView="71" zoomScalePageLayoutView="0" workbookViewId="0" topLeftCell="A1">
      <selection activeCell="D2" sqref="D2:D3"/>
    </sheetView>
  </sheetViews>
  <sheetFormatPr defaultColWidth="9.140625" defaultRowHeight="12.75"/>
  <cols>
    <col min="1" max="1" width="5.8515625" style="144" customWidth="1"/>
    <col min="2" max="2" width="11.140625" style="144" customWidth="1"/>
    <col min="3" max="3" width="0.13671875" style="144" hidden="1" customWidth="1"/>
    <col min="4" max="4" width="47.421875" style="144" customWidth="1"/>
    <col min="5" max="5" width="14.140625" style="144" customWidth="1"/>
    <col min="6" max="6" width="13.421875" style="144" customWidth="1"/>
    <col min="7" max="7" width="13.57421875" style="144" customWidth="1"/>
    <col min="8" max="8" width="12.28125" style="144" customWidth="1"/>
    <col min="9" max="9" width="13.421875" style="144" customWidth="1"/>
    <col min="10" max="10" width="11.421875" style="144" customWidth="1"/>
    <col min="11" max="11" width="14.140625" style="144" customWidth="1"/>
    <col min="12" max="12" width="12.8515625" style="144" customWidth="1"/>
    <col min="13" max="13" width="14.00390625" style="144" customWidth="1"/>
    <col min="14" max="14" width="12.8515625" style="144" customWidth="1"/>
    <col min="15" max="15" width="12.7109375" style="144" customWidth="1"/>
    <col min="16" max="16" width="18.00390625" style="144" customWidth="1"/>
    <col min="17" max="16384" width="9.140625" style="144" customWidth="1"/>
  </cols>
  <sheetData>
    <row r="1" spans="1:20" s="333" customFormat="1" ht="15.75">
      <c r="A1" s="595" t="s">
        <v>600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</row>
    <row r="2" spans="3:16" s="333" customFormat="1" ht="14.25">
      <c r="C2" s="339"/>
      <c r="D2" s="624" t="s">
        <v>650</v>
      </c>
      <c r="P2" s="340" t="s">
        <v>631</v>
      </c>
    </row>
    <row r="3" spans="3:16" s="333" customFormat="1" ht="12.75">
      <c r="C3" s="339"/>
      <c r="D3" s="333" t="s">
        <v>651</v>
      </c>
      <c r="O3" s="596" t="s">
        <v>538</v>
      </c>
      <c r="P3" s="596"/>
    </row>
    <row r="4" spans="1:16" s="241" customFormat="1" ht="45" customHeight="1">
      <c r="A4" s="603" t="s">
        <v>98</v>
      </c>
      <c r="B4" s="603" t="s">
        <v>107</v>
      </c>
      <c r="C4" s="603" t="s">
        <v>434</v>
      </c>
      <c r="D4" s="605" t="s">
        <v>220</v>
      </c>
      <c r="E4" s="601" t="s">
        <v>435</v>
      </c>
      <c r="F4" s="602"/>
      <c r="G4" s="603" t="s">
        <v>436</v>
      </c>
      <c r="H4" s="603" t="s">
        <v>437</v>
      </c>
      <c r="I4" s="603" t="s">
        <v>438</v>
      </c>
      <c r="J4" s="603" t="s">
        <v>439</v>
      </c>
      <c r="K4" s="601" t="s">
        <v>440</v>
      </c>
      <c r="L4" s="602"/>
      <c r="M4" s="598" t="s">
        <v>441</v>
      </c>
      <c r="N4" s="598"/>
      <c r="O4" s="603" t="s">
        <v>442</v>
      </c>
      <c r="P4" s="607" t="s">
        <v>443</v>
      </c>
    </row>
    <row r="5" spans="1:16" s="241" customFormat="1" ht="67.5">
      <c r="A5" s="604"/>
      <c r="B5" s="604"/>
      <c r="C5" s="604"/>
      <c r="D5" s="606"/>
      <c r="E5" s="456" t="s">
        <v>488</v>
      </c>
      <c r="F5" s="354" t="s">
        <v>489</v>
      </c>
      <c r="G5" s="604"/>
      <c r="H5" s="604"/>
      <c r="I5" s="604"/>
      <c r="J5" s="604"/>
      <c r="K5" s="457" t="s">
        <v>444</v>
      </c>
      <c r="L5" s="457" t="s">
        <v>445</v>
      </c>
      <c r="M5" s="458" t="s">
        <v>446</v>
      </c>
      <c r="N5" s="458" t="s">
        <v>447</v>
      </c>
      <c r="O5" s="604"/>
      <c r="P5" s="608"/>
    </row>
    <row r="6" spans="1:16" ht="24.75" customHeight="1">
      <c r="A6" s="415"/>
      <c r="B6" s="416"/>
      <c r="C6" s="265"/>
      <c r="D6" s="417" t="s">
        <v>485</v>
      </c>
      <c r="E6" s="266"/>
      <c r="F6" s="267"/>
      <c r="G6" s="267"/>
      <c r="H6" s="268"/>
      <c r="I6" s="268"/>
      <c r="J6" s="267"/>
      <c r="K6" s="268"/>
      <c r="L6" s="268"/>
      <c r="M6" s="268"/>
      <c r="N6" s="267"/>
      <c r="O6" s="267"/>
      <c r="P6" s="267"/>
    </row>
    <row r="7" spans="1:16" ht="21.75" customHeight="1">
      <c r="A7" s="418"/>
      <c r="B7" s="419" t="s">
        <v>389</v>
      </c>
      <c r="C7" s="420"/>
      <c r="D7" s="420" t="s">
        <v>390</v>
      </c>
      <c r="E7" s="421"/>
      <c r="F7" s="421"/>
      <c r="G7" s="421"/>
      <c r="H7" s="421"/>
      <c r="I7" s="421">
        <v>365000</v>
      </c>
      <c r="J7" s="421"/>
      <c r="K7" s="421"/>
      <c r="L7" s="421"/>
      <c r="M7" s="421"/>
      <c r="N7" s="421"/>
      <c r="O7" s="421"/>
      <c r="P7" s="246">
        <f aca="true" t="shared" si="0" ref="P7:P12">SUM(E7:O7)</f>
        <v>365000</v>
      </c>
    </row>
    <row r="8" spans="1:16" ht="21.75" customHeight="1">
      <c r="A8" s="418"/>
      <c r="B8" s="422" t="s">
        <v>391</v>
      </c>
      <c r="C8" s="376">
        <v>960302</v>
      </c>
      <c r="D8" s="420" t="s">
        <v>448</v>
      </c>
      <c r="E8" s="421"/>
      <c r="F8" s="421"/>
      <c r="G8" s="421"/>
      <c r="H8" s="421"/>
      <c r="I8" s="421">
        <v>114000</v>
      </c>
      <c r="J8" s="421"/>
      <c r="K8" s="421"/>
      <c r="L8" s="421"/>
      <c r="M8" s="421"/>
      <c r="N8" s="421"/>
      <c r="O8" s="421"/>
      <c r="P8" s="246">
        <f t="shared" si="0"/>
        <v>114000</v>
      </c>
    </row>
    <row r="9" spans="1:16" ht="21.75" customHeight="1">
      <c r="A9" s="418"/>
      <c r="B9" s="423" t="s">
        <v>114</v>
      </c>
      <c r="C9" s="376"/>
      <c r="D9" s="376" t="s">
        <v>468</v>
      </c>
      <c r="E9" s="421"/>
      <c r="F9" s="421"/>
      <c r="G9" s="421"/>
      <c r="H9" s="421"/>
      <c r="I9" s="421">
        <v>1000000</v>
      </c>
      <c r="J9" s="421"/>
      <c r="K9" s="421"/>
      <c r="L9" s="421"/>
      <c r="M9" s="421"/>
      <c r="N9" s="421"/>
      <c r="O9" s="421"/>
      <c r="P9" s="246">
        <f t="shared" si="0"/>
        <v>1000000</v>
      </c>
    </row>
    <row r="10" spans="1:16" ht="21.75" customHeight="1">
      <c r="A10" s="418"/>
      <c r="B10" s="423" t="s">
        <v>426</v>
      </c>
      <c r="C10" s="376"/>
      <c r="D10" s="376" t="s">
        <v>427</v>
      </c>
      <c r="E10" s="421"/>
      <c r="F10" s="421"/>
      <c r="G10" s="421"/>
      <c r="H10" s="421"/>
      <c r="I10" s="421">
        <v>11049000</v>
      </c>
      <c r="J10" s="421"/>
      <c r="K10" s="421"/>
      <c r="L10" s="421"/>
      <c r="M10" s="421"/>
      <c r="N10" s="421"/>
      <c r="O10" s="421"/>
      <c r="P10" s="246">
        <f t="shared" si="0"/>
        <v>11049000</v>
      </c>
    </row>
    <row r="11" spans="1:16" ht="21.75" customHeight="1">
      <c r="A11" s="418"/>
      <c r="B11" s="419" t="s">
        <v>449</v>
      </c>
      <c r="C11" s="420"/>
      <c r="D11" s="420" t="s">
        <v>450</v>
      </c>
      <c r="E11" s="421">
        <v>120646534</v>
      </c>
      <c r="F11" s="421"/>
      <c r="G11" s="421">
        <v>3703700</v>
      </c>
      <c r="H11" s="424"/>
      <c r="I11" s="424"/>
      <c r="J11" s="424"/>
      <c r="K11" s="424"/>
      <c r="L11" s="424"/>
      <c r="M11" s="424"/>
      <c r="N11" s="424"/>
      <c r="O11" s="424"/>
      <c r="P11" s="246">
        <f t="shared" si="0"/>
        <v>124350234</v>
      </c>
    </row>
    <row r="12" spans="1:16" ht="21.75" customHeight="1">
      <c r="A12" s="418"/>
      <c r="B12" s="425" t="s">
        <v>393</v>
      </c>
      <c r="C12" s="420"/>
      <c r="D12" s="420" t="s">
        <v>394</v>
      </c>
      <c r="E12" s="421"/>
      <c r="F12" s="421"/>
      <c r="G12" s="424"/>
      <c r="H12" s="424"/>
      <c r="I12" s="421"/>
      <c r="J12" s="424"/>
      <c r="K12" s="424"/>
      <c r="L12" s="424"/>
      <c r="M12" s="424"/>
      <c r="N12" s="424"/>
      <c r="O12" s="421">
        <v>12613000</v>
      </c>
      <c r="P12" s="246">
        <f t="shared" si="0"/>
        <v>12613000</v>
      </c>
    </row>
    <row r="13" spans="1:16" s="272" customFormat="1" ht="21.75" customHeight="1">
      <c r="A13" s="426" t="s">
        <v>387</v>
      </c>
      <c r="B13" s="427"/>
      <c r="C13" s="428"/>
      <c r="D13" s="429" t="s">
        <v>388</v>
      </c>
      <c r="E13" s="430">
        <f>SUM(E7:E12)</f>
        <v>120646534</v>
      </c>
      <c r="F13" s="430">
        <f aca="true" t="shared" si="1" ref="F13:P13">SUM(F7:F12)</f>
        <v>0</v>
      </c>
      <c r="G13" s="430">
        <f t="shared" si="1"/>
        <v>3703700</v>
      </c>
      <c r="H13" s="430">
        <f t="shared" si="1"/>
        <v>0</v>
      </c>
      <c r="I13" s="430">
        <f t="shared" si="1"/>
        <v>12528000</v>
      </c>
      <c r="J13" s="430">
        <f t="shared" si="1"/>
        <v>0</v>
      </c>
      <c r="K13" s="430">
        <f t="shared" si="1"/>
        <v>0</v>
      </c>
      <c r="L13" s="430">
        <f t="shared" si="1"/>
        <v>0</v>
      </c>
      <c r="M13" s="430">
        <f t="shared" si="1"/>
        <v>0</v>
      </c>
      <c r="N13" s="430">
        <f t="shared" si="1"/>
        <v>0</v>
      </c>
      <c r="O13" s="430">
        <f t="shared" si="1"/>
        <v>12613000</v>
      </c>
      <c r="P13" s="271">
        <f t="shared" si="1"/>
        <v>149491234</v>
      </c>
    </row>
    <row r="14" spans="1:16" ht="13.5" customHeight="1">
      <c r="A14" s="418"/>
      <c r="B14" s="431"/>
      <c r="C14" s="432"/>
      <c r="D14" s="433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269"/>
    </row>
    <row r="15" spans="1:16" ht="21.75" customHeight="1">
      <c r="A15" s="435"/>
      <c r="B15" s="419" t="s">
        <v>397</v>
      </c>
      <c r="C15" s="420"/>
      <c r="D15" s="420" t="s">
        <v>398</v>
      </c>
      <c r="E15" s="421"/>
      <c r="F15" s="421">
        <v>4257158</v>
      </c>
      <c r="G15" s="421"/>
      <c r="H15" s="421"/>
      <c r="I15" s="421"/>
      <c r="J15" s="421"/>
      <c r="K15" s="421"/>
      <c r="L15" s="421"/>
      <c r="M15" s="421"/>
      <c r="N15" s="421"/>
      <c r="O15" s="421"/>
      <c r="P15" s="246">
        <f>SUM(E15:O15)</f>
        <v>4257158</v>
      </c>
    </row>
    <row r="16" spans="1:16" ht="21.75" customHeight="1">
      <c r="A16" s="435"/>
      <c r="B16" s="419" t="s">
        <v>397</v>
      </c>
      <c r="C16" s="420"/>
      <c r="D16" s="420" t="s">
        <v>398</v>
      </c>
      <c r="E16" s="421"/>
      <c r="F16" s="421">
        <v>4042842</v>
      </c>
      <c r="G16" s="421"/>
      <c r="H16" s="421"/>
      <c r="I16" s="421"/>
      <c r="J16" s="421"/>
      <c r="K16" s="421"/>
      <c r="L16" s="421"/>
      <c r="M16" s="421"/>
      <c r="N16" s="421"/>
      <c r="O16" s="421"/>
      <c r="P16" s="246">
        <f>SUM(E16:O16)</f>
        <v>4042842</v>
      </c>
    </row>
    <row r="17" spans="1:16" s="272" customFormat="1" ht="21.75" customHeight="1">
      <c r="A17" s="436" t="s">
        <v>395</v>
      </c>
      <c r="B17" s="437"/>
      <c r="C17" s="438"/>
      <c r="D17" s="436" t="s">
        <v>396</v>
      </c>
      <c r="E17" s="439">
        <f>SUM(E15:E15)</f>
        <v>0</v>
      </c>
      <c r="F17" s="439">
        <f>SUM(F15:F16)</f>
        <v>8300000</v>
      </c>
      <c r="G17" s="439">
        <f aca="true" t="shared" si="2" ref="G17:P17">SUM(G15:G16)</f>
        <v>0</v>
      </c>
      <c r="H17" s="439">
        <f t="shared" si="2"/>
        <v>0</v>
      </c>
      <c r="I17" s="439">
        <f t="shared" si="2"/>
        <v>0</v>
      </c>
      <c r="J17" s="439">
        <f t="shared" si="2"/>
        <v>0</v>
      </c>
      <c r="K17" s="439">
        <f t="shared" si="2"/>
        <v>0</v>
      </c>
      <c r="L17" s="439">
        <f t="shared" si="2"/>
        <v>0</v>
      </c>
      <c r="M17" s="439">
        <f t="shared" si="2"/>
        <v>0</v>
      </c>
      <c r="N17" s="439">
        <f t="shared" si="2"/>
        <v>0</v>
      </c>
      <c r="O17" s="439">
        <f t="shared" si="2"/>
        <v>0</v>
      </c>
      <c r="P17" s="439">
        <f t="shared" si="2"/>
        <v>8300000</v>
      </c>
    </row>
    <row r="18" spans="1:16" ht="12" customHeight="1">
      <c r="A18" s="435"/>
      <c r="B18" s="419"/>
      <c r="C18" s="440"/>
      <c r="D18" s="420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246"/>
    </row>
    <row r="19" spans="1:16" ht="21.75" customHeight="1">
      <c r="A19" s="435"/>
      <c r="B19" s="419" t="s">
        <v>115</v>
      </c>
      <c r="C19" s="420"/>
      <c r="D19" s="420" t="s">
        <v>490</v>
      </c>
      <c r="E19" s="421"/>
      <c r="F19" s="421"/>
      <c r="G19" s="421"/>
      <c r="H19" s="421"/>
      <c r="I19" s="421">
        <v>3810000</v>
      </c>
      <c r="J19" s="421"/>
      <c r="K19" s="421"/>
      <c r="L19" s="421"/>
      <c r="M19" s="421"/>
      <c r="N19" s="421"/>
      <c r="O19" s="421"/>
      <c r="P19" s="246">
        <f>SUM(E19:O19)</f>
        <v>3810000</v>
      </c>
    </row>
    <row r="20" spans="1:16" s="272" customFormat="1" ht="21.75" customHeight="1">
      <c r="A20" s="436" t="s">
        <v>400</v>
      </c>
      <c r="B20" s="441"/>
      <c r="C20" s="437"/>
      <c r="D20" s="436" t="s">
        <v>401</v>
      </c>
      <c r="E20" s="439">
        <f>SUM(E19:E19)</f>
        <v>0</v>
      </c>
      <c r="F20" s="439"/>
      <c r="G20" s="439">
        <f aca="true" t="shared" si="3" ref="G20:P20">SUM(G19:G19)</f>
        <v>0</v>
      </c>
      <c r="H20" s="439">
        <f t="shared" si="3"/>
        <v>0</v>
      </c>
      <c r="I20" s="439">
        <f t="shared" si="3"/>
        <v>3810000</v>
      </c>
      <c r="J20" s="439">
        <f t="shared" si="3"/>
        <v>0</v>
      </c>
      <c r="K20" s="439">
        <f t="shared" si="3"/>
        <v>0</v>
      </c>
      <c r="L20" s="439">
        <f t="shared" si="3"/>
        <v>0</v>
      </c>
      <c r="M20" s="439">
        <f t="shared" si="3"/>
        <v>0</v>
      </c>
      <c r="N20" s="439">
        <f t="shared" si="3"/>
        <v>0</v>
      </c>
      <c r="O20" s="439">
        <f t="shared" si="3"/>
        <v>0</v>
      </c>
      <c r="P20" s="247">
        <f t="shared" si="3"/>
        <v>3810000</v>
      </c>
    </row>
    <row r="21" spans="1:16" ht="18" customHeight="1">
      <c r="A21" s="442"/>
      <c r="B21" s="420"/>
      <c r="C21" s="420"/>
      <c r="D21" s="443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246"/>
    </row>
    <row r="22" spans="1:16" ht="21.75" customHeight="1">
      <c r="A22" s="435"/>
      <c r="B22" s="419" t="s">
        <v>406</v>
      </c>
      <c r="C22" s="420"/>
      <c r="D22" s="420" t="s">
        <v>601</v>
      </c>
      <c r="E22" s="421"/>
      <c r="F22" s="421"/>
      <c r="G22" s="421"/>
      <c r="H22" s="421"/>
      <c r="I22" s="421">
        <v>7620</v>
      </c>
      <c r="J22" s="421"/>
      <c r="K22" s="421"/>
      <c r="L22" s="421"/>
      <c r="M22" s="421"/>
      <c r="N22" s="421"/>
      <c r="O22" s="421"/>
      <c r="P22" s="246">
        <f>SUM(E22:O22)</f>
        <v>7620</v>
      </c>
    </row>
    <row r="23" spans="1:16" ht="21.75" customHeight="1">
      <c r="A23" s="435"/>
      <c r="B23" s="419" t="s">
        <v>112</v>
      </c>
      <c r="C23" s="420"/>
      <c r="D23" s="420" t="s">
        <v>408</v>
      </c>
      <c r="E23" s="421">
        <v>142500</v>
      </c>
      <c r="F23" s="421"/>
      <c r="G23" s="421"/>
      <c r="H23" s="421"/>
      <c r="I23" s="421">
        <v>917620</v>
      </c>
      <c r="J23" s="421"/>
      <c r="K23" s="421"/>
      <c r="L23" s="421"/>
      <c r="M23" s="421"/>
      <c r="N23" s="421"/>
      <c r="O23" s="421"/>
      <c r="P23" s="246">
        <f>SUM(E23:O23)</f>
        <v>1060120</v>
      </c>
    </row>
    <row r="24" spans="1:16" s="272" customFormat="1" ht="21.75" customHeight="1">
      <c r="A24" s="444" t="s">
        <v>402</v>
      </c>
      <c r="B24" s="437"/>
      <c r="C24" s="438"/>
      <c r="D24" s="436" t="s">
        <v>403</v>
      </c>
      <c r="E24" s="439">
        <f>SUM(E23:E23)</f>
        <v>142500</v>
      </c>
      <c r="F24" s="439"/>
      <c r="G24" s="439">
        <f>SUM(G23:G23)</f>
        <v>0</v>
      </c>
      <c r="H24" s="439">
        <f>SUM(H23:H23)</f>
        <v>0</v>
      </c>
      <c r="I24" s="439">
        <f>SUM(I22:I23)</f>
        <v>925240</v>
      </c>
      <c r="J24" s="439">
        <f aca="true" t="shared" si="4" ref="J24:O24">SUM(J22:J23)</f>
        <v>0</v>
      </c>
      <c r="K24" s="439">
        <f t="shared" si="4"/>
        <v>0</v>
      </c>
      <c r="L24" s="439">
        <f t="shared" si="4"/>
        <v>0</v>
      </c>
      <c r="M24" s="439">
        <f t="shared" si="4"/>
        <v>0</v>
      </c>
      <c r="N24" s="439">
        <f t="shared" si="4"/>
        <v>0</v>
      </c>
      <c r="O24" s="439">
        <f t="shared" si="4"/>
        <v>0</v>
      </c>
      <c r="P24" s="247">
        <f>SUM(P22:P23)</f>
        <v>1067740</v>
      </c>
    </row>
    <row r="25" spans="1:16" ht="12" customHeight="1">
      <c r="A25" s="445"/>
      <c r="B25" s="376"/>
      <c r="C25" s="446"/>
      <c r="D25" s="442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246"/>
    </row>
    <row r="26" spans="1:16" ht="21.75" customHeight="1">
      <c r="A26" s="445"/>
      <c r="B26" s="419" t="s">
        <v>411</v>
      </c>
      <c r="C26" s="446"/>
      <c r="D26" s="420" t="s">
        <v>412</v>
      </c>
      <c r="E26" s="421"/>
      <c r="F26" s="421">
        <v>21700000</v>
      </c>
      <c r="G26" s="421"/>
      <c r="H26" s="421"/>
      <c r="I26" s="421">
        <v>607620</v>
      </c>
      <c r="J26" s="421"/>
      <c r="K26" s="421"/>
      <c r="L26" s="421"/>
      <c r="M26" s="421"/>
      <c r="N26" s="421"/>
      <c r="O26" s="421"/>
      <c r="P26" s="246">
        <f>SUM(E26:O26)</f>
        <v>22307620</v>
      </c>
    </row>
    <row r="27" spans="1:75" ht="21.75" customHeight="1">
      <c r="A27" s="435"/>
      <c r="B27" s="419" t="s">
        <v>413</v>
      </c>
      <c r="C27" s="420"/>
      <c r="D27" s="420" t="s">
        <v>414</v>
      </c>
      <c r="E27" s="421"/>
      <c r="F27" s="421">
        <v>5608366</v>
      </c>
      <c r="G27" s="421"/>
      <c r="H27" s="421"/>
      <c r="I27" s="421"/>
      <c r="J27" s="421"/>
      <c r="K27" s="421"/>
      <c r="L27" s="421"/>
      <c r="M27" s="421"/>
      <c r="N27" s="421"/>
      <c r="O27" s="421"/>
      <c r="P27" s="246">
        <f>SUM(E27:O27)</f>
        <v>5608366</v>
      </c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</row>
    <row r="28" spans="1:16" ht="21.75" customHeight="1">
      <c r="A28" s="435"/>
      <c r="B28" s="419" t="s">
        <v>415</v>
      </c>
      <c r="C28" s="420"/>
      <c r="D28" s="420" t="s">
        <v>416</v>
      </c>
      <c r="E28" s="421"/>
      <c r="F28" s="421">
        <v>3200000</v>
      </c>
      <c r="G28" s="421"/>
      <c r="H28" s="421"/>
      <c r="I28" s="421">
        <v>19050</v>
      </c>
      <c r="J28" s="421"/>
      <c r="K28" s="421"/>
      <c r="L28" s="421"/>
      <c r="M28" s="421"/>
      <c r="N28" s="421"/>
      <c r="O28" s="421"/>
      <c r="P28" s="246">
        <f>SUM(E28:O28)</f>
        <v>3219050</v>
      </c>
    </row>
    <row r="29" spans="1:16" s="272" customFormat="1" ht="21.75" customHeight="1">
      <c r="A29" s="444" t="s">
        <v>409</v>
      </c>
      <c r="B29" s="437"/>
      <c r="C29" s="438"/>
      <c r="D29" s="436" t="s">
        <v>410</v>
      </c>
      <c r="E29" s="439">
        <f>SUM(E26:E28)</f>
        <v>0</v>
      </c>
      <c r="F29" s="439">
        <f>SUM(F26:F28)</f>
        <v>30508366</v>
      </c>
      <c r="G29" s="439">
        <f aca="true" t="shared" si="5" ref="G29:P29">SUM(G26:G28)</f>
        <v>0</v>
      </c>
      <c r="H29" s="439">
        <f t="shared" si="5"/>
        <v>0</v>
      </c>
      <c r="I29" s="439">
        <f t="shared" si="5"/>
        <v>626670</v>
      </c>
      <c r="J29" s="439">
        <f t="shared" si="5"/>
        <v>0</v>
      </c>
      <c r="K29" s="439">
        <f t="shared" si="5"/>
        <v>0</v>
      </c>
      <c r="L29" s="439">
        <f t="shared" si="5"/>
        <v>0</v>
      </c>
      <c r="M29" s="439">
        <f t="shared" si="5"/>
        <v>0</v>
      </c>
      <c r="N29" s="439">
        <f t="shared" si="5"/>
        <v>0</v>
      </c>
      <c r="O29" s="439">
        <f t="shared" si="5"/>
        <v>0</v>
      </c>
      <c r="P29" s="247">
        <f t="shared" si="5"/>
        <v>31135036</v>
      </c>
    </row>
    <row r="30" spans="1:16" ht="15" customHeight="1">
      <c r="A30" s="445"/>
      <c r="B30" s="376"/>
      <c r="C30" s="446"/>
      <c r="D30" s="442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246"/>
    </row>
    <row r="31" spans="1:16" ht="21.75" customHeight="1">
      <c r="A31" s="435"/>
      <c r="B31" s="419" t="s">
        <v>119</v>
      </c>
      <c r="C31" s="420">
        <v>931102</v>
      </c>
      <c r="D31" s="420" t="s">
        <v>419</v>
      </c>
      <c r="E31" s="421"/>
      <c r="F31" s="421"/>
      <c r="G31" s="421"/>
      <c r="H31" s="421"/>
      <c r="I31" s="421">
        <v>1733500</v>
      </c>
      <c r="J31" s="421"/>
      <c r="K31" s="421"/>
      <c r="L31" s="421"/>
      <c r="M31" s="421"/>
      <c r="N31" s="421"/>
      <c r="O31" s="421"/>
      <c r="P31" s="246">
        <f>SUM(E31:O31)</f>
        <v>1733500</v>
      </c>
    </row>
    <row r="32" spans="1:16" ht="29.25" customHeight="1">
      <c r="A32" s="435"/>
      <c r="B32" s="419" t="s">
        <v>117</v>
      </c>
      <c r="C32" s="420">
        <v>910110</v>
      </c>
      <c r="D32" s="447" t="s">
        <v>492</v>
      </c>
      <c r="E32" s="421"/>
      <c r="F32" s="421"/>
      <c r="G32" s="421"/>
      <c r="H32" s="421"/>
      <c r="I32" s="421">
        <v>360000</v>
      </c>
      <c r="J32" s="421"/>
      <c r="K32" s="421"/>
      <c r="L32" s="421"/>
      <c r="M32" s="421"/>
      <c r="N32" s="421"/>
      <c r="O32" s="421"/>
      <c r="P32" s="246">
        <f>SUM(E32:O32)</f>
        <v>360000</v>
      </c>
    </row>
    <row r="33" spans="1:16" ht="29.25" customHeight="1">
      <c r="A33" s="435"/>
      <c r="B33" s="419" t="s">
        <v>478</v>
      </c>
      <c r="C33" s="420">
        <v>910110</v>
      </c>
      <c r="D33" s="447" t="s">
        <v>479</v>
      </c>
      <c r="E33" s="421"/>
      <c r="F33" s="421"/>
      <c r="G33" s="421"/>
      <c r="H33" s="421"/>
      <c r="I33" s="421"/>
      <c r="J33" s="421"/>
      <c r="K33" s="421">
        <v>1350000</v>
      </c>
      <c r="L33" s="421"/>
      <c r="M33" s="421"/>
      <c r="N33" s="421"/>
      <c r="O33" s="421"/>
      <c r="P33" s="246">
        <f>SUM(E33:O33)</f>
        <v>1350000</v>
      </c>
    </row>
    <row r="34" spans="1:16" s="272" customFormat="1" ht="21.75" customHeight="1">
      <c r="A34" s="444" t="s">
        <v>417</v>
      </c>
      <c r="B34" s="437"/>
      <c r="C34" s="438"/>
      <c r="D34" s="436" t="s">
        <v>418</v>
      </c>
      <c r="E34" s="439">
        <f>SUM(E31:E33)</f>
        <v>0</v>
      </c>
      <c r="F34" s="439">
        <f aca="true" t="shared" si="6" ref="F34:P34">SUM(F31:F33)</f>
        <v>0</v>
      </c>
      <c r="G34" s="439">
        <f t="shared" si="6"/>
        <v>0</v>
      </c>
      <c r="H34" s="439">
        <f t="shared" si="6"/>
        <v>0</v>
      </c>
      <c r="I34" s="439">
        <f t="shared" si="6"/>
        <v>2093500</v>
      </c>
      <c r="J34" s="439">
        <f t="shared" si="6"/>
        <v>0</v>
      </c>
      <c r="K34" s="439">
        <f t="shared" si="6"/>
        <v>1350000</v>
      </c>
      <c r="L34" s="439">
        <f t="shared" si="6"/>
        <v>0</v>
      </c>
      <c r="M34" s="439">
        <f t="shared" si="6"/>
        <v>0</v>
      </c>
      <c r="N34" s="439">
        <f t="shared" si="6"/>
        <v>0</v>
      </c>
      <c r="O34" s="439">
        <f t="shared" si="6"/>
        <v>0</v>
      </c>
      <c r="P34" s="247">
        <f t="shared" si="6"/>
        <v>3443500</v>
      </c>
    </row>
    <row r="35" spans="1:16" ht="10.5" customHeight="1">
      <c r="A35" s="445"/>
      <c r="B35" s="420"/>
      <c r="C35" s="446"/>
      <c r="D35" s="442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246"/>
    </row>
    <row r="36" spans="1:16" ht="21.75" customHeight="1">
      <c r="A36" s="418"/>
      <c r="B36" s="419" t="s">
        <v>596</v>
      </c>
      <c r="C36" s="440"/>
      <c r="D36" s="376" t="s">
        <v>602</v>
      </c>
      <c r="E36" s="421"/>
      <c r="F36" s="424"/>
      <c r="G36" s="424"/>
      <c r="H36" s="424"/>
      <c r="I36" s="421">
        <v>7620</v>
      </c>
      <c r="J36" s="424"/>
      <c r="K36" s="424"/>
      <c r="L36" s="424"/>
      <c r="M36" s="424"/>
      <c r="N36" s="424"/>
      <c r="O36" s="424"/>
      <c r="P36" s="246">
        <f>SUM(E36:O36)</f>
        <v>7620</v>
      </c>
    </row>
    <row r="37" spans="1:16" s="378" customFormat="1" ht="21.75" customHeight="1">
      <c r="A37" s="448"/>
      <c r="B37" s="419" t="s">
        <v>430</v>
      </c>
      <c r="C37" s="440"/>
      <c r="D37" s="376" t="s">
        <v>480</v>
      </c>
      <c r="E37" s="421"/>
      <c r="F37" s="421">
        <v>1062658</v>
      </c>
      <c r="G37" s="421"/>
      <c r="H37" s="421"/>
      <c r="I37" s="421">
        <v>8989700</v>
      </c>
      <c r="J37" s="421"/>
      <c r="K37" s="421"/>
      <c r="L37" s="421"/>
      <c r="M37" s="421"/>
      <c r="N37" s="421"/>
      <c r="O37" s="421"/>
      <c r="P37" s="246">
        <f>SUM(E37:O37)</f>
        <v>10052358</v>
      </c>
    </row>
    <row r="38" spans="1:16" s="272" customFormat="1" ht="21.75" customHeight="1">
      <c r="A38" s="444" t="s">
        <v>451</v>
      </c>
      <c r="B38" s="449"/>
      <c r="C38" s="450"/>
      <c r="D38" s="436" t="s">
        <v>452</v>
      </c>
      <c r="E38" s="439">
        <f>SUM(E37:E37)</f>
        <v>0</v>
      </c>
      <c r="F38" s="439">
        <f>SUM(F37:F37)</f>
        <v>1062658</v>
      </c>
      <c r="G38" s="439">
        <f>SUM(G37:G37)</f>
        <v>0</v>
      </c>
      <c r="H38" s="439">
        <f>SUM(H37:H37)</f>
        <v>0</v>
      </c>
      <c r="I38" s="439">
        <f>SUM(I36:I37)</f>
        <v>8997320</v>
      </c>
      <c r="J38" s="439">
        <f aca="true" t="shared" si="7" ref="J38:P38">SUM(J36:J37)</f>
        <v>0</v>
      </c>
      <c r="K38" s="439">
        <f t="shared" si="7"/>
        <v>0</v>
      </c>
      <c r="L38" s="439">
        <f t="shared" si="7"/>
        <v>0</v>
      </c>
      <c r="M38" s="439">
        <f t="shared" si="7"/>
        <v>0</v>
      </c>
      <c r="N38" s="439">
        <f t="shared" si="7"/>
        <v>0</v>
      </c>
      <c r="O38" s="439">
        <f t="shared" si="7"/>
        <v>0</v>
      </c>
      <c r="P38" s="247">
        <f t="shared" si="7"/>
        <v>10059978</v>
      </c>
    </row>
    <row r="39" spans="1:16" ht="10.5" customHeight="1">
      <c r="A39" s="445"/>
      <c r="B39" s="419"/>
      <c r="C39" s="440"/>
      <c r="D39" s="442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246"/>
    </row>
    <row r="40" spans="1:16" ht="21.75" customHeight="1">
      <c r="A40" s="445"/>
      <c r="B40" s="419" t="s">
        <v>606</v>
      </c>
      <c r="C40" s="420">
        <v>889921</v>
      </c>
      <c r="D40" s="420" t="s">
        <v>608</v>
      </c>
      <c r="E40" s="421"/>
      <c r="F40" s="421"/>
      <c r="G40" s="421"/>
      <c r="H40" s="421"/>
      <c r="I40" s="421">
        <v>15000</v>
      </c>
      <c r="J40" s="421"/>
      <c r="K40" s="421"/>
      <c r="L40" s="421"/>
      <c r="M40" s="421"/>
      <c r="N40" s="421"/>
      <c r="O40" s="421"/>
      <c r="P40" s="246">
        <f>SUM(E40:O40)</f>
        <v>15000</v>
      </c>
    </row>
    <row r="41" spans="1:16" ht="21.75" customHeight="1">
      <c r="A41" s="445"/>
      <c r="B41" s="419" t="s">
        <v>421</v>
      </c>
      <c r="C41" s="420">
        <v>889921</v>
      </c>
      <c r="D41" s="420" t="s">
        <v>603</v>
      </c>
      <c r="E41" s="421"/>
      <c r="F41" s="421">
        <v>260000</v>
      </c>
      <c r="G41" s="421"/>
      <c r="H41" s="421"/>
      <c r="I41" s="421"/>
      <c r="J41" s="421"/>
      <c r="K41" s="421"/>
      <c r="L41" s="421"/>
      <c r="M41" s="421"/>
      <c r="N41" s="421"/>
      <c r="O41" s="421"/>
      <c r="P41" s="246">
        <f>SUM(E41:O41)</f>
        <v>260000</v>
      </c>
    </row>
    <row r="42" spans="1:16" ht="21.75" customHeight="1">
      <c r="A42" s="445"/>
      <c r="B42" s="419" t="s">
        <v>454</v>
      </c>
      <c r="C42" s="420">
        <v>889921</v>
      </c>
      <c r="D42" s="420" t="s">
        <v>422</v>
      </c>
      <c r="E42" s="421"/>
      <c r="F42" s="421"/>
      <c r="G42" s="421"/>
      <c r="H42" s="421"/>
      <c r="I42" s="421">
        <v>1143000</v>
      </c>
      <c r="J42" s="421"/>
      <c r="K42" s="421"/>
      <c r="L42" s="421"/>
      <c r="M42" s="421"/>
      <c r="N42" s="421"/>
      <c r="O42" s="421"/>
      <c r="P42" s="246">
        <f>SUM(E42:O42)</f>
        <v>1143000</v>
      </c>
    </row>
    <row r="43" spans="1:16" ht="21.75" customHeight="1">
      <c r="A43" s="435"/>
      <c r="B43" s="419" t="s">
        <v>491</v>
      </c>
      <c r="C43" s="420">
        <v>889921</v>
      </c>
      <c r="D43" s="420" t="s">
        <v>493</v>
      </c>
      <c r="E43" s="421"/>
      <c r="F43" s="421"/>
      <c r="G43" s="421"/>
      <c r="H43" s="421"/>
      <c r="I43" s="421"/>
      <c r="J43" s="421"/>
      <c r="K43" s="421">
        <v>50000</v>
      </c>
      <c r="L43" s="421"/>
      <c r="M43" s="421"/>
      <c r="N43" s="421"/>
      <c r="O43" s="421"/>
      <c r="P43" s="246">
        <f>SUM(E43:O43)</f>
        <v>50000</v>
      </c>
    </row>
    <row r="44" spans="1:16" s="272" customFormat="1" ht="21.75" customHeight="1">
      <c r="A44" s="444" t="s">
        <v>228</v>
      </c>
      <c r="B44" s="437"/>
      <c r="C44" s="438"/>
      <c r="D44" s="436" t="s">
        <v>453</v>
      </c>
      <c r="E44" s="439">
        <f aca="true" t="shared" si="8" ref="E44:P44">SUM(E40:E43)</f>
        <v>0</v>
      </c>
      <c r="F44" s="439">
        <f t="shared" si="8"/>
        <v>260000</v>
      </c>
      <c r="G44" s="439">
        <f t="shared" si="8"/>
        <v>0</v>
      </c>
      <c r="H44" s="439">
        <f t="shared" si="8"/>
        <v>0</v>
      </c>
      <c r="I44" s="439">
        <f t="shared" si="8"/>
        <v>1158000</v>
      </c>
      <c r="J44" s="439">
        <f t="shared" si="8"/>
        <v>0</v>
      </c>
      <c r="K44" s="439">
        <f t="shared" si="8"/>
        <v>50000</v>
      </c>
      <c r="L44" s="439">
        <f t="shared" si="8"/>
        <v>0</v>
      </c>
      <c r="M44" s="439">
        <f t="shared" si="8"/>
        <v>0</v>
      </c>
      <c r="N44" s="439">
        <f t="shared" si="8"/>
        <v>0</v>
      </c>
      <c r="O44" s="439">
        <f t="shared" si="8"/>
        <v>0</v>
      </c>
      <c r="P44" s="247">
        <f t="shared" si="8"/>
        <v>1468000</v>
      </c>
    </row>
    <row r="45" spans="1:16" ht="10.5" customHeight="1">
      <c r="A45" s="445"/>
      <c r="B45" s="419"/>
      <c r="C45" s="440"/>
      <c r="D45" s="442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246"/>
    </row>
    <row r="46" spans="1:16" ht="21.75" customHeight="1">
      <c r="A46" s="418"/>
      <c r="B46" s="419" t="s">
        <v>431</v>
      </c>
      <c r="C46" s="420"/>
      <c r="D46" s="420" t="s">
        <v>432</v>
      </c>
      <c r="E46" s="424"/>
      <c r="F46" s="424"/>
      <c r="G46" s="424"/>
      <c r="H46" s="421">
        <v>81460000</v>
      </c>
      <c r="I46" s="421"/>
      <c r="J46" s="424"/>
      <c r="K46" s="424"/>
      <c r="L46" s="424"/>
      <c r="M46" s="424"/>
      <c r="N46" s="424"/>
      <c r="O46" s="424"/>
      <c r="P46" s="246">
        <f>SUM(E46:O46)</f>
        <v>81460000</v>
      </c>
    </row>
    <row r="47" spans="1:16" s="274" customFormat="1" ht="21.75" customHeight="1">
      <c r="A47" s="426"/>
      <c r="B47" s="449"/>
      <c r="C47" s="441"/>
      <c r="D47" s="451" t="s">
        <v>455</v>
      </c>
      <c r="E47" s="439">
        <f aca="true" t="shared" si="9" ref="E47:O47">SUM(E13,E17,E20,E24,E29,E34,E44,E38,E46)</f>
        <v>120789034</v>
      </c>
      <c r="F47" s="439">
        <f t="shared" si="9"/>
        <v>40131024</v>
      </c>
      <c r="G47" s="439">
        <f t="shared" si="9"/>
        <v>3703700</v>
      </c>
      <c r="H47" s="439">
        <f t="shared" si="9"/>
        <v>81460000</v>
      </c>
      <c r="I47" s="439">
        <f t="shared" si="9"/>
        <v>30138730</v>
      </c>
      <c r="J47" s="439">
        <f t="shared" si="9"/>
        <v>0</v>
      </c>
      <c r="K47" s="439">
        <f t="shared" si="9"/>
        <v>1400000</v>
      </c>
      <c r="L47" s="439">
        <f t="shared" si="9"/>
        <v>0</v>
      </c>
      <c r="M47" s="439">
        <f t="shared" si="9"/>
        <v>0</v>
      </c>
      <c r="N47" s="439">
        <f t="shared" si="9"/>
        <v>0</v>
      </c>
      <c r="O47" s="439">
        <f t="shared" si="9"/>
        <v>12613000</v>
      </c>
      <c r="P47" s="247">
        <f>SUM(P13,P17,P20,P24,P29,P34,P44,P38,P46)-1</f>
        <v>290235487</v>
      </c>
    </row>
    <row r="48" spans="1:16" s="239" customFormat="1" ht="21.75" customHeight="1">
      <c r="A48" s="418"/>
      <c r="B48" s="419"/>
      <c r="C48" s="420"/>
      <c r="D48" s="443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246"/>
    </row>
    <row r="49" spans="1:16" s="239" customFormat="1" ht="21.75" customHeight="1">
      <c r="A49" s="418"/>
      <c r="B49" s="419"/>
      <c r="C49" s="420"/>
      <c r="D49" s="452" t="s">
        <v>487</v>
      </c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246"/>
    </row>
    <row r="50" spans="1:16" s="239" customFormat="1" ht="21.75" customHeight="1">
      <c r="A50" s="418"/>
      <c r="B50" s="419" t="s">
        <v>389</v>
      </c>
      <c r="C50" s="420"/>
      <c r="D50" s="420" t="s">
        <v>390</v>
      </c>
      <c r="E50" s="421"/>
      <c r="F50" s="421">
        <v>2563740</v>
      </c>
      <c r="G50" s="421"/>
      <c r="H50" s="421"/>
      <c r="I50" s="421">
        <v>126000</v>
      </c>
      <c r="J50" s="421"/>
      <c r="K50" s="421"/>
      <c r="L50" s="421"/>
      <c r="M50" s="421"/>
      <c r="N50" s="421"/>
      <c r="O50" s="421">
        <v>40000</v>
      </c>
      <c r="P50" s="246">
        <f>SUM(E50:O50)</f>
        <v>2729740</v>
      </c>
    </row>
    <row r="51" spans="1:16" s="274" customFormat="1" ht="21.75" customHeight="1">
      <c r="A51" s="426"/>
      <c r="B51" s="449"/>
      <c r="C51" s="441"/>
      <c r="D51" s="451" t="s">
        <v>456</v>
      </c>
      <c r="E51" s="439">
        <f aca="true" t="shared" si="10" ref="E51:M51">SUM(E50:E50)</f>
        <v>0</v>
      </c>
      <c r="F51" s="439">
        <f t="shared" si="10"/>
        <v>2563740</v>
      </c>
      <c r="G51" s="439">
        <f t="shared" si="10"/>
        <v>0</v>
      </c>
      <c r="H51" s="439">
        <f t="shared" si="10"/>
        <v>0</v>
      </c>
      <c r="I51" s="439">
        <f t="shared" si="10"/>
        <v>126000</v>
      </c>
      <c r="J51" s="439">
        <f t="shared" si="10"/>
        <v>0</v>
      </c>
      <c r="K51" s="439">
        <f t="shared" si="10"/>
        <v>0</v>
      </c>
      <c r="L51" s="439">
        <f t="shared" si="10"/>
        <v>0</v>
      </c>
      <c r="M51" s="439">
        <f t="shared" si="10"/>
        <v>0</v>
      </c>
      <c r="N51" s="439">
        <v>0</v>
      </c>
      <c r="O51" s="439">
        <f>SUM(O50:O50)</f>
        <v>40000</v>
      </c>
      <c r="P51" s="247">
        <f>SUM(P50:P50)</f>
        <v>2729740</v>
      </c>
    </row>
    <row r="52" spans="1:16" s="270" customFormat="1" ht="22.5" customHeight="1">
      <c r="A52" s="426"/>
      <c r="B52" s="449"/>
      <c r="C52" s="441"/>
      <c r="D52" s="451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247"/>
    </row>
    <row r="53" spans="1:16" s="276" customFormat="1" ht="21.75" customHeight="1">
      <c r="A53" s="453"/>
      <c r="B53" s="441"/>
      <c r="C53" s="441"/>
      <c r="D53" s="454" t="s">
        <v>457</v>
      </c>
      <c r="E53" s="455">
        <f>SUM(E47+E51)</f>
        <v>120789034</v>
      </c>
      <c r="F53" s="455">
        <f aca="true" t="shared" si="11" ref="F53:O53">SUM(F47+F51)</f>
        <v>42694764</v>
      </c>
      <c r="G53" s="455">
        <f t="shared" si="11"/>
        <v>3703700</v>
      </c>
      <c r="H53" s="455">
        <f t="shared" si="11"/>
        <v>81460000</v>
      </c>
      <c r="I53" s="455">
        <f t="shared" si="11"/>
        <v>30264730</v>
      </c>
      <c r="J53" s="455">
        <f t="shared" si="11"/>
        <v>0</v>
      </c>
      <c r="K53" s="455">
        <f t="shared" si="11"/>
        <v>1400000</v>
      </c>
      <c r="L53" s="455">
        <f t="shared" si="11"/>
        <v>0</v>
      </c>
      <c r="M53" s="455">
        <f t="shared" si="11"/>
        <v>0</v>
      </c>
      <c r="N53" s="455">
        <f t="shared" si="11"/>
        <v>0</v>
      </c>
      <c r="O53" s="455">
        <f t="shared" si="11"/>
        <v>12653000</v>
      </c>
      <c r="P53" s="275">
        <f>(P47+P51)+1</f>
        <v>292965228</v>
      </c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15">
    <mergeCell ref="A4:A5"/>
    <mergeCell ref="B4:B5"/>
    <mergeCell ref="C4:C5"/>
    <mergeCell ref="D4:D5"/>
    <mergeCell ref="A1:T1"/>
    <mergeCell ref="O3:P3"/>
    <mergeCell ref="P4:P5"/>
    <mergeCell ref="O4:O5"/>
    <mergeCell ref="M4:N4"/>
    <mergeCell ref="E4:F4"/>
    <mergeCell ref="K4:L4"/>
    <mergeCell ref="I4:I5"/>
    <mergeCell ref="G4:G5"/>
    <mergeCell ref="H4:H5"/>
    <mergeCell ref="J4:J5"/>
  </mergeCells>
  <printOptions horizontalCentered="1"/>
  <pageMargins left="0" right="0" top="0" bottom="0" header="0" footer="0"/>
  <pageSetup fitToHeight="1" fitToWidth="1" horizontalDpi="300" verticalDpi="300" orientation="landscape" paperSize="9" scale="4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2016-07-15T08:44:35Z</cp:lastPrinted>
  <dcterms:created xsi:type="dcterms:W3CDTF">2014-10-28T13:28:45Z</dcterms:created>
  <dcterms:modified xsi:type="dcterms:W3CDTF">2016-07-27T08:55:56Z</dcterms:modified>
  <cp:category/>
  <cp:version/>
  <cp:contentType/>
  <cp:contentStatus/>
</cp:coreProperties>
</file>